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E:\996传奇引擎\整理文档\"/>
    </mc:Choice>
  </mc:AlternateContent>
  <xr:revisionPtr revIDLastSave="0" documentId="13_ncr:1_{D7B3F2AB-3F69-4204-8677-A1DDF2F4A8BC}" xr6:coauthVersionLast="47" xr6:coauthVersionMax="47" xr10:uidLastSave="{00000000-0000-0000-0000-000000000000}"/>
  <bookViews>
    <workbookView xWindow="-120" yWindow="-120" windowWidth="29040" windowHeight="15840" tabRatio="784" firstSheet="14" activeTab="26" xr2:uid="{00000000-000D-0000-FFFF-FFFF00000000}"/>
  </bookViews>
  <sheets>
    <sheet name="进度（完成后删除）" sheetId="19" r:id="rId1"/>
    <sheet name="属性价值参考（暂定）" sheetId="22" r:id="rId2"/>
    <sheet name="道具价值参考（暂定）" sheetId="30" r:id="rId3"/>
    <sheet name="养成线价值比" sheetId="31" r:id="rId4"/>
    <sheet name="养成体感期望" sheetId="32" r:id="rId5"/>
    <sheet name="怪物属性参考" sheetId="14" r:id="rId6"/>
    <sheet name="产出总量表" sheetId="21" r:id="rId7"/>
    <sheet name="升级" sheetId="12" r:id="rId8"/>
    <sheet name="官职" sheetId="18" r:id="rId9"/>
    <sheet name="转生" sheetId="17" r:id="rId10"/>
    <sheet name="官印" sheetId="10" r:id="rId11"/>
    <sheet name="基本装备" sheetId="3" r:id="rId12"/>
    <sheet name="八卦（铭文）" sheetId="23" r:id="rId13"/>
    <sheet name="龙魂炼体" sheetId="9" r:id="rId14"/>
    <sheet name="附件合成" sheetId="5" r:id="rId15"/>
    <sheet name="特戒" sheetId="7" r:id="rId16"/>
    <sheet name="星座装备" sheetId="11" r:id="rId17"/>
    <sheet name="装备强化" sheetId="24" r:id="rId18"/>
    <sheet name="幸运强化" sheetId="25" r:id="rId19"/>
    <sheet name="火龙元神" sheetId="26" r:id="rId20"/>
    <sheet name="天尊洗炼" sheetId="27" r:id="rId21"/>
    <sheet name="天尊进阶" sheetId="28" r:id="rId22"/>
    <sheet name="等级突破" sheetId="29" r:id="rId23"/>
    <sheet name="装备注灵" sheetId="33" r:id="rId24"/>
    <sheet name="称号" sheetId="8" r:id="rId25"/>
    <sheet name="技能等级" sheetId="34" r:id="rId26"/>
    <sheet name="活动周历" sheetId="35" r:id="rId27"/>
    <sheet name="属性种类参考" sheetId="4" r:id="rId28"/>
    <sheet name="技能参考" sheetId="13" r:id="rId29"/>
    <sheet name="掉落组参考" sheetId="15" r:id="rId30"/>
    <sheet name="商城道具价格参考" sheetId="16" r:id="rId31"/>
  </sheets>
  <definedNames>
    <definedName name="_xlnm._FilterDatabase" localSheetId="5" hidden="1">怪物属性参考!$A$2:$AG$1169</definedName>
    <definedName name="_xlnm._FilterDatabase" localSheetId="11" hidden="1">基本装备!$A$1:$P$840</definedName>
    <definedName name="_xlnm._FilterDatabase" localSheetId="7" hidden="1">升级!$A$1:$P$501</definedName>
    <definedName name="_xlnm._FilterDatabase" localSheetId="27" hidden="1">属性种类参考!$A$2:$J$93</definedName>
    <definedName name="stditems" localSheetId="27">属性种类参考!$A$3:$C$3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6" l="1"/>
  <c r="T19" i="32"/>
  <c r="T22" i="32"/>
  <c r="T20" i="32"/>
  <c r="V20" i="32"/>
  <c r="BT23" i="32"/>
  <c r="BT20" i="32"/>
  <c r="BT14" i="32"/>
  <c r="C22" i="32"/>
  <c r="C21" i="32"/>
  <c r="N24" i="32"/>
  <c r="N25" i="32"/>
  <c r="N26" i="32"/>
  <c r="N27" i="32"/>
  <c r="N28" i="32"/>
  <c r="H24" i="32"/>
  <c r="H25" i="32" s="1"/>
  <c r="H26" i="32" s="1"/>
  <c r="H27" i="32" s="1"/>
  <c r="H28" i="32" s="1"/>
  <c r="G24" i="32"/>
  <c r="G25" i="32" s="1"/>
  <c r="N19" i="32"/>
  <c r="N20" i="32"/>
  <c r="N21" i="32"/>
  <c r="N22" i="32"/>
  <c r="N23" i="32"/>
  <c r="M23" i="32"/>
  <c r="M22" i="32"/>
  <c r="M21" i="32"/>
  <c r="N16" i="32"/>
  <c r="N17" i="32"/>
  <c r="N18" i="32"/>
  <c r="M20" i="32"/>
  <c r="M19" i="32"/>
  <c r="M18" i="32"/>
  <c r="M17" i="32"/>
  <c r="M16" i="32"/>
  <c r="P17" i="26"/>
  <c r="N15" i="32"/>
  <c r="M15" i="32"/>
  <c r="N14" i="32"/>
  <c r="M14" i="32"/>
  <c r="G26" i="32" l="1"/>
  <c r="M25" i="32"/>
  <c r="O25" i="32" s="1"/>
  <c r="P25" i="32" s="1"/>
  <c r="Q25" i="32" s="1"/>
  <c r="M24" i="32"/>
  <c r="O24" i="32" s="1"/>
  <c r="P24" i="32" s="1"/>
  <c r="Q24" i="32" s="1"/>
  <c r="O21" i="32"/>
  <c r="P21" i="32" s="1"/>
  <c r="O14" i="32"/>
  <c r="P14" i="32" s="1"/>
  <c r="R14" i="32" s="1"/>
  <c r="T14" i="32" s="1"/>
  <c r="O19" i="32"/>
  <c r="P19" i="32" s="1"/>
  <c r="O22" i="32"/>
  <c r="P22" i="32" s="1"/>
  <c r="O23" i="32"/>
  <c r="P23" i="32" s="1"/>
  <c r="O17" i="32"/>
  <c r="P17" i="32" s="1"/>
  <c r="O16" i="32"/>
  <c r="P16" i="32" s="1"/>
  <c r="O20" i="32"/>
  <c r="P20" i="32" s="1"/>
  <c r="O18" i="32"/>
  <c r="P18" i="32" s="1"/>
  <c r="O15" i="32"/>
  <c r="P15" i="32" s="1"/>
  <c r="N13" i="32"/>
  <c r="M13" i="32"/>
  <c r="M12" i="32"/>
  <c r="N12" i="32"/>
  <c r="N11" i="32"/>
  <c r="M11" i="32"/>
  <c r="N10" i="32"/>
  <c r="M10" i="32"/>
  <c r="N9" i="32"/>
  <c r="M9" i="32"/>
  <c r="N6" i="32"/>
  <c r="M8" i="32"/>
  <c r="N8" i="32"/>
  <c r="N7" i="32"/>
  <c r="M7" i="32"/>
  <c r="M5" i="32"/>
  <c r="N5" i="32"/>
  <c r="M6" i="32"/>
  <c r="M4" i="32"/>
  <c r="N4" i="32"/>
  <c r="N3" i="32"/>
  <c r="M3" i="32"/>
  <c r="S15" i="33"/>
  <c r="S16" i="33"/>
  <c r="S14" i="33"/>
  <c r="R15" i="33"/>
  <c r="R16" i="33"/>
  <c r="R14" i="33"/>
  <c r="Q16" i="33"/>
  <c r="Q15" i="33"/>
  <c r="Q14" i="33"/>
  <c r="P15" i="33"/>
  <c r="P16" i="33"/>
  <c r="P14" i="33"/>
  <c r="V14" i="32" l="1"/>
  <c r="AE14" i="32"/>
  <c r="AD14" i="32"/>
  <c r="AC14" i="32"/>
  <c r="AB14" i="32"/>
  <c r="R25" i="32"/>
  <c r="T25" i="32" s="1"/>
  <c r="Q14" i="32"/>
  <c r="W14" i="32"/>
  <c r="R21" i="32"/>
  <c r="T21" i="32" s="1"/>
  <c r="R24" i="32"/>
  <c r="T24" i="32" s="1"/>
  <c r="Q21" i="32"/>
  <c r="G27" i="32"/>
  <c r="G28" i="32" s="1"/>
  <c r="M26" i="32"/>
  <c r="O26" i="32" s="1"/>
  <c r="P26" i="32" s="1"/>
  <c r="Q19" i="32"/>
  <c r="R22" i="32"/>
  <c r="X14" i="32"/>
  <c r="R23" i="32"/>
  <c r="T23" i="32" s="1"/>
  <c r="Q22" i="32"/>
  <c r="R19" i="32"/>
  <c r="Q23" i="32"/>
  <c r="Q16" i="32"/>
  <c r="R16" i="32"/>
  <c r="T16" i="32" s="1"/>
  <c r="Q17" i="32"/>
  <c r="R17" i="32"/>
  <c r="T17" i="32" s="1"/>
  <c r="Q18" i="32"/>
  <c r="R18" i="32"/>
  <c r="T18" i="32" s="1"/>
  <c r="Q20" i="32"/>
  <c r="R20" i="32"/>
  <c r="Q15" i="32"/>
  <c r="R15" i="32"/>
  <c r="T15" i="32" s="1"/>
  <c r="O11" i="32"/>
  <c r="P11" i="32" s="1"/>
  <c r="O10" i="32"/>
  <c r="P10" i="32" s="1"/>
  <c r="O12" i="32"/>
  <c r="P12" i="32" s="1"/>
  <c r="O8" i="32"/>
  <c r="P8" i="32" s="1"/>
  <c r="O5" i="32"/>
  <c r="P5" i="32" s="1"/>
  <c r="O9" i="32"/>
  <c r="P9" i="32" s="1"/>
  <c r="O13" i="32"/>
  <c r="P13" i="32" s="1"/>
  <c r="O7" i="32"/>
  <c r="P7" i="32" s="1"/>
  <c r="O4" i="32"/>
  <c r="O6" i="32"/>
  <c r="O3" i="32"/>
  <c r="P3" i="32" s="1"/>
  <c r="S7" i="17"/>
  <c r="S8" i="17"/>
  <c r="S6" i="17"/>
  <c r="AB7" i="29"/>
  <c r="AB8" i="29"/>
  <c r="AB9" i="29"/>
  <c r="AB10" i="29"/>
  <c r="AB11" i="29"/>
  <c r="AB6" i="29"/>
  <c r="Z7" i="28"/>
  <c r="AA8" i="27"/>
  <c r="AA9" i="27"/>
  <c r="AA10" i="27"/>
  <c r="AA11" i="27"/>
  <c r="AA12" i="27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A25" i="27"/>
  <c r="AA26" i="27"/>
  <c r="AA27" i="27"/>
  <c r="AA28" i="27"/>
  <c r="AA29" i="27"/>
  <c r="AA30" i="27"/>
  <c r="AA31" i="27"/>
  <c r="AA32" i="27"/>
  <c r="AA33" i="27"/>
  <c r="AA34" i="27"/>
  <c r="AA35" i="27"/>
  <c r="AA36" i="27"/>
  <c r="AA7" i="27"/>
  <c r="O8" i="26"/>
  <c r="O7" i="26"/>
  <c r="O6" i="26"/>
  <c r="P8" i="26"/>
  <c r="P7" i="26"/>
  <c r="R7" i="25"/>
  <c r="R8" i="25"/>
  <c r="R6" i="25"/>
  <c r="X8" i="24"/>
  <c r="X9" i="24"/>
  <c r="X7" i="24"/>
  <c r="Z8" i="5"/>
  <c r="Z9" i="5"/>
  <c r="Z7" i="5"/>
  <c r="Q7" i="9"/>
  <c r="Q8" i="9"/>
  <c r="Q6" i="9"/>
  <c r="R6" i="10"/>
  <c r="R7" i="10"/>
  <c r="R5" i="10"/>
  <c r="Q8" i="18"/>
  <c r="Q7" i="18"/>
  <c r="Q6" i="18"/>
  <c r="N14" i="8"/>
  <c r="N13" i="8"/>
  <c r="N12" i="8"/>
  <c r="N11" i="8"/>
  <c r="N10" i="8"/>
  <c r="N9" i="8"/>
  <c r="N8" i="8"/>
  <c r="N7" i="8"/>
  <c r="N6" i="8"/>
  <c r="X7" i="28"/>
  <c r="W7" i="28"/>
  <c r="Y8" i="27"/>
  <c r="Z8" i="27" s="1"/>
  <c r="Y9" i="27"/>
  <c r="Z9" i="27" s="1"/>
  <c r="Y7" i="27"/>
  <c r="Z7" i="27" s="1"/>
  <c r="P8" i="25"/>
  <c r="Q8" i="25" s="1"/>
  <c r="P7" i="25"/>
  <c r="Q7" i="25" s="1"/>
  <c r="P6" i="25"/>
  <c r="Q6" i="25" s="1"/>
  <c r="O8" i="25"/>
  <c r="O7" i="25"/>
  <c r="O6" i="25"/>
  <c r="X36" i="27"/>
  <c r="X33" i="27"/>
  <c r="X30" i="27"/>
  <c r="X27" i="27"/>
  <c r="X24" i="27"/>
  <c r="X21" i="27"/>
  <c r="X18" i="27"/>
  <c r="X15" i="27"/>
  <c r="X12" i="27"/>
  <c r="X9" i="27"/>
  <c r="X35" i="27"/>
  <c r="X32" i="27"/>
  <c r="X29" i="27"/>
  <c r="X26" i="27"/>
  <c r="X23" i="27"/>
  <c r="X20" i="27"/>
  <c r="X17" i="27"/>
  <c r="X14" i="27"/>
  <c r="X11" i="27"/>
  <c r="X8" i="27"/>
  <c r="X34" i="27"/>
  <c r="X31" i="27"/>
  <c r="X28" i="27"/>
  <c r="X25" i="27"/>
  <c r="X22" i="27"/>
  <c r="X19" i="27"/>
  <c r="X16" i="27"/>
  <c r="X13" i="27"/>
  <c r="X10" i="27"/>
  <c r="X7" i="27"/>
  <c r="V9" i="24"/>
  <c r="W9" i="24" s="1"/>
  <c r="V8" i="24"/>
  <c r="W8" i="24" s="1"/>
  <c r="V7" i="24"/>
  <c r="W7" i="24" s="1"/>
  <c r="U8" i="24"/>
  <c r="U9" i="24"/>
  <c r="U7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83" i="24"/>
  <c r="S84" i="24"/>
  <c r="S85" i="24"/>
  <c r="S86" i="24"/>
  <c r="S87" i="24"/>
  <c r="S88" i="24"/>
  <c r="S89" i="24"/>
  <c r="S90" i="24"/>
  <c r="S91" i="24"/>
  <c r="S92" i="24"/>
  <c r="S93" i="24"/>
  <c r="S94" i="24"/>
  <c r="S95" i="24"/>
  <c r="S96" i="24"/>
  <c r="S97" i="24"/>
  <c r="S98" i="24"/>
  <c r="S99" i="24"/>
  <c r="S100" i="24"/>
  <c r="S101" i="24"/>
  <c r="S102" i="24"/>
  <c r="S103" i="24"/>
  <c r="S104" i="24"/>
  <c r="S105" i="24"/>
  <c r="S106" i="24"/>
  <c r="S107" i="24"/>
  <c r="S108" i="24"/>
  <c r="S109" i="24"/>
  <c r="S110" i="24"/>
  <c r="S111" i="24"/>
  <c r="S112" i="24"/>
  <c r="S113" i="24"/>
  <c r="S114" i="24"/>
  <c r="S115" i="24"/>
  <c r="S116" i="24"/>
  <c r="S117" i="24"/>
  <c r="S118" i="24"/>
  <c r="S123" i="24"/>
  <c r="S124" i="24"/>
  <c r="S125" i="24"/>
  <c r="S126" i="24"/>
  <c r="S127" i="24"/>
  <c r="S128" i="24"/>
  <c r="S129" i="24"/>
  <c r="S130" i="24"/>
  <c r="S131" i="24"/>
  <c r="S132" i="24"/>
  <c r="S133" i="24"/>
  <c r="S134" i="24"/>
  <c r="S135" i="24"/>
  <c r="S136" i="24"/>
  <c r="S137" i="24"/>
  <c r="S138" i="24"/>
  <c r="S139" i="24"/>
  <c r="S140" i="24"/>
  <c r="S141" i="24"/>
  <c r="S142" i="24"/>
  <c r="S143" i="24"/>
  <c r="S144" i="24"/>
  <c r="S145" i="24"/>
  <c r="S146" i="24"/>
  <c r="S147" i="24"/>
  <c r="S148" i="24"/>
  <c r="S149" i="24"/>
  <c r="S150" i="24"/>
  <c r="S151" i="24"/>
  <c r="S152" i="24"/>
  <c r="S153" i="24"/>
  <c r="S154" i="24"/>
  <c r="S155" i="24"/>
  <c r="S156" i="24"/>
  <c r="S157" i="24"/>
  <c r="S158" i="24"/>
  <c r="S163" i="24"/>
  <c r="S164" i="24"/>
  <c r="S165" i="24"/>
  <c r="S166" i="24"/>
  <c r="S167" i="24"/>
  <c r="S168" i="24"/>
  <c r="S169" i="24"/>
  <c r="S170" i="24"/>
  <c r="S171" i="24"/>
  <c r="S172" i="24"/>
  <c r="S173" i="24"/>
  <c r="S174" i="24"/>
  <c r="S175" i="24"/>
  <c r="S176" i="24"/>
  <c r="S177" i="24"/>
  <c r="S178" i="24"/>
  <c r="S179" i="24"/>
  <c r="S180" i="24"/>
  <c r="S181" i="24"/>
  <c r="S182" i="24"/>
  <c r="S183" i="24"/>
  <c r="S184" i="24"/>
  <c r="S185" i="24"/>
  <c r="S186" i="24"/>
  <c r="S187" i="24"/>
  <c r="S188" i="24"/>
  <c r="S189" i="24"/>
  <c r="S190" i="24"/>
  <c r="S191" i="24"/>
  <c r="S192" i="24"/>
  <c r="S193" i="24"/>
  <c r="S194" i="24"/>
  <c r="S195" i="24"/>
  <c r="S196" i="24"/>
  <c r="S197" i="24"/>
  <c r="S198" i="24"/>
  <c r="S203" i="24"/>
  <c r="S204" i="24"/>
  <c r="S205" i="24"/>
  <c r="S206" i="24"/>
  <c r="S207" i="24"/>
  <c r="S208" i="24"/>
  <c r="S209" i="24"/>
  <c r="S210" i="24"/>
  <c r="S211" i="24"/>
  <c r="S212" i="24"/>
  <c r="S213" i="24"/>
  <c r="S214" i="24"/>
  <c r="S215" i="24"/>
  <c r="S216" i="24"/>
  <c r="S217" i="24"/>
  <c r="S218" i="24"/>
  <c r="S219" i="24"/>
  <c r="S220" i="24"/>
  <c r="S221" i="24"/>
  <c r="S222" i="24"/>
  <c r="S223" i="24"/>
  <c r="S224" i="24"/>
  <c r="S225" i="24"/>
  <c r="S226" i="24"/>
  <c r="S227" i="24"/>
  <c r="S228" i="24"/>
  <c r="S229" i="24"/>
  <c r="S230" i="24"/>
  <c r="S231" i="24"/>
  <c r="S232" i="24"/>
  <c r="S233" i="24"/>
  <c r="S234" i="24"/>
  <c r="S235" i="24"/>
  <c r="S236" i="24"/>
  <c r="S237" i="24"/>
  <c r="S238" i="24"/>
  <c r="S243" i="24"/>
  <c r="S244" i="24"/>
  <c r="S245" i="24"/>
  <c r="S246" i="24"/>
  <c r="S247" i="24"/>
  <c r="S248" i="24"/>
  <c r="S249" i="24"/>
  <c r="S250" i="24"/>
  <c r="S251" i="24"/>
  <c r="S252" i="24"/>
  <c r="S253" i="24"/>
  <c r="S254" i="24"/>
  <c r="S255" i="24"/>
  <c r="S256" i="24"/>
  <c r="S257" i="24"/>
  <c r="S258" i="24"/>
  <c r="S259" i="24"/>
  <c r="S260" i="24"/>
  <c r="S261" i="24"/>
  <c r="S262" i="24"/>
  <c r="S263" i="24"/>
  <c r="S264" i="24"/>
  <c r="S265" i="24"/>
  <c r="S266" i="24"/>
  <c r="S267" i="24"/>
  <c r="S268" i="24"/>
  <c r="S269" i="24"/>
  <c r="S270" i="24"/>
  <c r="S271" i="24"/>
  <c r="S272" i="24"/>
  <c r="S273" i="24"/>
  <c r="S274" i="24"/>
  <c r="S275" i="24"/>
  <c r="S276" i="24"/>
  <c r="S277" i="24"/>
  <c r="S278" i="24"/>
  <c r="S283" i="24"/>
  <c r="S284" i="24"/>
  <c r="S285" i="24"/>
  <c r="S286" i="24"/>
  <c r="S287" i="24"/>
  <c r="S288" i="24"/>
  <c r="S289" i="24"/>
  <c r="S290" i="24"/>
  <c r="S291" i="24"/>
  <c r="S292" i="24"/>
  <c r="S293" i="24"/>
  <c r="S294" i="24"/>
  <c r="S295" i="24"/>
  <c r="S296" i="24"/>
  <c r="S297" i="24"/>
  <c r="S298" i="24"/>
  <c r="S299" i="24"/>
  <c r="S300" i="24"/>
  <c r="S301" i="24"/>
  <c r="S302" i="24"/>
  <c r="S303" i="24"/>
  <c r="S304" i="24"/>
  <c r="S305" i="24"/>
  <c r="S306" i="24"/>
  <c r="S307" i="24"/>
  <c r="S308" i="24"/>
  <c r="S309" i="24"/>
  <c r="S310" i="24"/>
  <c r="S311" i="24"/>
  <c r="S312" i="24"/>
  <c r="S313" i="24"/>
  <c r="S314" i="24"/>
  <c r="S315" i="24"/>
  <c r="S316" i="24"/>
  <c r="S317" i="24"/>
  <c r="S318" i="24"/>
  <c r="S323" i="24"/>
  <c r="S324" i="24"/>
  <c r="S325" i="24"/>
  <c r="S326" i="24"/>
  <c r="S327" i="24"/>
  <c r="S328" i="24"/>
  <c r="S329" i="24"/>
  <c r="S330" i="24"/>
  <c r="S331" i="24"/>
  <c r="S332" i="24"/>
  <c r="S333" i="24"/>
  <c r="S334" i="24"/>
  <c r="S335" i="24"/>
  <c r="S336" i="24"/>
  <c r="S337" i="24"/>
  <c r="S338" i="24"/>
  <c r="S339" i="24"/>
  <c r="S340" i="24"/>
  <c r="S341" i="24"/>
  <c r="S342" i="24"/>
  <c r="S343" i="24"/>
  <c r="S344" i="24"/>
  <c r="S345" i="24"/>
  <c r="S346" i="24"/>
  <c r="S347" i="24"/>
  <c r="S348" i="24"/>
  <c r="S349" i="24"/>
  <c r="S350" i="24"/>
  <c r="S351" i="24"/>
  <c r="S352" i="24"/>
  <c r="S353" i="24"/>
  <c r="S354" i="24"/>
  <c r="S355" i="24"/>
  <c r="S356" i="24"/>
  <c r="S357" i="24"/>
  <c r="S358" i="24"/>
  <c r="S11" i="24"/>
  <c r="S12" i="24"/>
  <c r="S13" i="24"/>
  <c r="S10" i="24"/>
  <c r="S4" i="24"/>
  <c r="S5" i="24"/>
  <c r="S6" i="24"/>
  <c r="S7" i="24"/>
  <c r="S8" i="24"/>
  <c r="S9" i="24"/>
  <c r="S3" i="24"/>
  <c r="O22" i="11"/>
  <c r="O21" i="11"/>
  <c r="O20" i="11"/>
  <c r="X9" i="5"/>
  <c r="X8" i="5"/>
  <c r="X7" i="5"/>
  <c r="W8" i="5"/>
  <c r="W7" i="5"/>
  <c r="W9" i="5"/>
  <c r="O8" i="9"/>
  <c r="O7" i="9"/>
  <c r="P7" i="9" s="1"/>
  <c r="O6" i="9"/>
  <c r="P6" i="9" s="1"/>
  <c r="N8" i="9"/>
  <c r="N7" i="9"/>
  <c r="N6" i="9"/>
  <c r="P7" i="10"/>
  <c r="P6" i="10"/>
  <c r="P5" i="10"/>
  <c r="O7" i="10"/>
  <c r="O6" i="10"/>
  <c r="O5" i="10"/>
  <c r="O8" i="18"/>
  <c r="P8" i="18" s="1"/>
  <c r="O7" i="18"/>
  <c r="P7" i="18" s="1"/>
  <c r="O6" i="18"/>
  <c r="P6" i="18" s="1"/>
  <c r="N7" i="18"/>
  <c r="N8" i="18"/>
  <c r="N6" i="18"/>
  <c r="Q8" i="17"/>
  <c r="R8" i="17" s="1"/>
  <c r="Q7" i="17"/>
  <c r="R7" i="17" s="1"/>
  <c r="Q6" i="17"/>
  <c r="R6" i="17" s="1"/>
  <c r="P8" i="17"/>
  <c r="P7" i="17"/>
  <c r="P6" i="17"/>
  <c r="V17" i="32" l="1"/>
  <c r="F18" i="32" s="1"/>
  <c r="AB17" i="32"/>
  <c r="AC17" i="32"/>
  <c r="AD17" i="32"/>
  <c r="AE17" i="32"/>
  <c r="AH14" i="32"/>
  <c r="AG14" i="32"/>
  <c r="AR14" i="32"/>
  <c r="AL14" i="32"/>
  <c r="Z14" i="32"/>
  <c r="AA14" i="32"/>
  <c r="Y14" i="32"/>
  <c r="V15" i="32"/>
  <c r="F16" i="32" s="1"/>
  <c r="AE15" i="32"/>
  <c r="AD15" i="32"/>
  <c r="AC15" i="32"/>
  <c r="AB15" i="32"/>
  <c r="V16" i="32"/>
  <c r="AB16" i="32"/>
  <c r="AC16" i="32"/>
  <c r="AD16" i="32"/>
  <c r="AE16" i="32"/>
  <c r="V25" i="32"/>
  <c r="AB25" i="32"/>
  <c r="AC25" i="32"/>
  <c r="AD25" i="32"/>
  <c r="AE25" i="32"/>
  <c r="V22" i="32"/>
  <c r="F23" i="32" s="1"/>
  <c r="AD22" i="32"/>
  <c r="AB22" i="32"/>
  <c r="AC22" i="32"/>
  <c r="AE22" i="32"/>
  <c r="AB20" i="32"/>
  <c r="AC20" i="32"/>
  <c r="AE20" i="32"/>
  <c r="AD20" i="32"/>
  <c r="V19" i="32"/>
  <c r="F20" i="32" s="1"/>
  <c r="AE19" i="32"/>
  <c r="AC19" i="32"/>
  <c r="AD19" i="32"/>
  <c r="AB19" i="32"/>
  <c r="V18" i="32"/>
  <c r="AB18" i="32"/>
  <c r="AC18" i="32"/>
  <c r="AD18" i="32"/>
  <c r="AE18" i="32"/>
  <c r="X24" i="32"/>
  <c r="AB24" i="32"/>
  <c r="AD24" i="32"/>
  <c r="AE24" i="32"/>
  <c r="AC24" i="32"/>
  <c r="V23" i="32"/>
  <c r="AB23" i="32"/>
  <c r="AC23" i="32"/>
  <c r="AD23" i="32"/>
  <c r="AE23" i="32"/>
  <c r="V21" i="32"/>
  <c r="AB21" i="32"/>
  <c r="AC21" i="32"/>
  <c r="AD21" i="32"/>
  <c r="AE21" i="32"/>
  <c r="W15" i="32"/>
  <c r="W25" i="32"/>
  <c r="AM25" i="32" s="1"/>
  <c r="X25" i="32"/>
  <c r="W19" i="32"/>
  <c r="W17" i="32"/>
  <c r="V24" i="32"/>
  <c r="F25" i="32" s="1"/>
  <c r="W21" i="32"/>
  <c r="AM21" i="32" s="1"/>
  <c r="W20" i="32"/>
  <c r="W22" i="32"/>
  <c r="AM22" i="32" s="1"/>
  <c r="W16" i="32"/>
  <c r="X21" i="32"/>
  <c r="W24" i="32"/>
  <c r="AM24" i="32" s="1"/>
  <c r="W23" i="32"/>
  <c r="AM23" i="32" s="1"/>
  <c r="W18" i="32"/>
  <c r="R26" i="32"/>
  <c r="T26" i="32" s="1"/>
  <c r="Q26" i="32"/>
  <c r="M28" i="32"/>
  <c r="O28" i="32" s="1"/>
  <c r="P28" i="32" s="1"/>
  <c r="M27" i="32"/>
  <c r="O27" i="32" s="1"/>
  <c r="P27" i="32" s="1"/>
  <c r="Q3" i="32"/>
  <c r="Q12" i="32"/>
  <c r="X20" i="32"/>
  <c r="Q10" i="32"/>
  <c r="X22" i="32"/>
  <c r="Q11" i="32"/>
  <c r="X16" i="32"/>
  <c r="X19" i="32"/>
  <c r="X15" i="32"/>
  <c r="Q8" i="32"/>
  <c r="Q9" i="32"/>
  <c r="X23" i="32"/>
  <c r="X18" i="32"/>
  <c r="X17" i="32"/>
  <c r="R10" i="32"/>
  <c r="T10" i="32" s="1"/>
  <c r="R11" i="32"/>
  <c r="T11" i="32" s="1"/>
  <c r="R12" i="32"/>
  <c r="T12" i="32" s="1"/>
  <c r="R5" i="32"/>
  <c r="T5" i="32" s="1"/>
  <c r="R7" i="32"/>
  <c r="T7" i="32" s="1"/>
  <c r="R8" i="32"/>
  <c r="T8" i="32" s="1"/>
  <c r="P4" i="32"/>
  <c r="R9" i="32"/>
  <c r="T9" i="32" s="1"/>
  <c r="Q5" i="32"/>
  <c r="R13" i="32"/>
  <c r="T13" i="32" s="1"/>
  <c r="Q13" i="32"/>
  <c r="Q7" i="32"/>
  <c r="P6" i="32"/>
  <c r="R3" i="32"/>
  <c r="T3" i="32" s="1"/>
  <c r="X3" i="32" s="1"/>
  <c r="Q8" i="26"/>
  <c r="R8" i="26" s="1"/>
  <c r="Q7" i="26"/>
  <c r="R7" i="26" s="1"/>
  <c r="Q6" i="26"/>
  <c r="R6" i="26" s="1"/>
  <c r="Y7" i="28"/>
  <c r="Y10" i="27"/>
  <c r="Z10" i="27" s="1"/>
  <c r="Y11" i="27"/>
  <c r="Q7" i="10"/>
  <c r="Y7" i="5"/>
  <c r="Q5" i="10"/>
  <c r="P8" i="9"/>
  <c r="Y8" i="5"/>
  <c r="Q6" i="10"/>
  <c r="Y9" i="5"/>
  <c r="F24" i="32" l="1"/>
  <c r="F22" i="32"/>
  <c r="F19" i="32"/>
  <c r="F17" i="32"/>
  <c r="F21" i="32"/>
  <c r="V5" i="32"/>
  <c r="F6" i="32" s="1"/>
  <c r="AE5" i="32"/>
  <c r="AD5" i="32"/>
  <c r="AC5" i="32"/>
  <c r="AB5" i="32"/>
  <c r="Y22" i="32"/>
  <c r="AP22" i="32"/>
  <c r="AR22" i="32"/>
  <c r="AO22" i="32"/>
  <c r="AL22" i="32"/>
  <c r="AJ22" i="32"/>
  <c r="AN22" i="32"/>
  <c r="AA22" i="32"/>
  <c r="AF22" i="32"/>
  <c r="AG22" i="32"/>
  <c r="Z22" i="32"/>
  <c r="AH22" i="32"/>
  <c r="AI22" i="32"/>
  <c r="AQ22" i="32"/>
  <c r="AK22" i="32"/>
  <c r="AK25" i="32"/>
  <c r="AI25" i="32"/>
  <c r="Z25" i="32"/>
  <c r="AN25" i="32"/>
  <c r="AA25" i="32"/>
  <c r="AO25" i="32"/>
  <c r="Y25" i="32"/>
  <c r="AF25" i="32"/>
  <c r="AP25" i="32"/>
  <c r="AG25" i="32"/>
  <c r="AQ25" i="32"/>
  <c r="AL25" i="32"/>
  <c r="AH25" i="32"/>
  <c r="AR25" i="32"/>
  <c r="AJ25" i="32"/>
  <c r="AG20" i="32"/>
  <c r="AH20" i="32"/>
  <c r="AR20" i="32"/>
  <c r="Y20" i="32"/>
  <c r="AL20" i="32"/>
  <c r="AF20" i="32"/>
  <c r="Z20" i="32"/>
  <c r="AA20" i="32"/>
  <c r="V13" i="32"/>
  <c r="F14" i="32" s="1"/>
  <c r="AE13" i="32"/>
  <c r="AD13" i="32"/>
  <c r="AC13" i="32"/>
  <c r="AB13" i="32"/>
  <c r="AF18" i="32"/>
  <c r="Y18" i="32"/>
  <c r="AG18" i="32"/>
  <c r="Z18" i="32"/>
  <c r="AH18" i="32"/>
  <c r="AA18" i="32"/>
  <c r="AR18" i="32"/>
  <c r="AL18" i="32"/>
  <c r="V12" i="32"/>
  <c r="F13" i="32" s="1"/>
  <c r="AE12" i="32"/>
  <c r="AD12" i="32"/>
  <c r="AC12" i="32"/>
  <c r="AB12" i="32"/>
  <c r="AN23" i="32"/>
  <c r="AR23" i="32"/>
  <c r="Y23" i="32"/>
  <c r="AF23" i="32"/>
  <c r="AL23" i="32"/>
  <c r="Z23" i="32"/>
  <c r="AA23" i="32"/>
  <c r="AG23" i="32"/>
  <c r="AJ23" i="32"/>
  <c r="AH23" i="32"/>
  <c r="AQ23" i="32"/>
  <c r="AI23" i="32"/>
  <c r="AP23" i="32"/>
  <c r="AO23" i="32"/>
  <c r="AK23" i="32"/>
  <c r="AH21" i="32"/>
  <c r="AR21" i="32"/>
  <c r="AI21" i="32"/>
  <c r="AL21" i="32"/>
  <c r="AJ21" i="32"/>
  <c r="AK21" i="32"/>
  <c r="Z21" i="32"/>
  <c r="AN21" i="32"/>
  <c r="AA21" i="32"/>
  <c r="AO21" i="32"/>
  <c r="AF21" i="32"/>
  <c r="Y21" i="32"/>
  <c r="AG21" i="32"/>
  <c r="AQ21" i="32"/>
  <c r="AP21" i="32"/>
  <c r="X26" i="32"/>
  <c r="AE26" i="32"/>
  <c r="AD26" i="32"/>
  <c r="AC26" i="32"/>
  <c r="AB26" i="32"/>
  <c r="V9" i="32"/>
  <c r="F10" i="32" s="1"/>
  <c r="AC9" i="32"/>
  <c r="AE9" i="32"/>
  <c r="AB9" i="32"/>
  <c r="AD9" i="32"/>
  <c r="AH15" i="32"/>
  <c r="AG15" i="32"/>
  <c r="AF15" i="32"/>
  <c r="Z15" i="32"/>
  <c r="AL15" i="32"/>
  <c r="AA15" i="32"/>
  <c r="AR15" i="32"/>
  <c r="Y15" i="32"/>
  <c r="V11" i="32"/>
  <c r="F12" i="32" s="1"/>
  <c r="AE11" i="32"/>
  <c r="AD11" i="32"/>
  <c r="AC11" i="32"/>
  <c r="AB11" i="32"/>
  <c r="AF24" i="32"/>
  <c r="AL24" i="32"/>
  <c r="Z24" i="32"/>
  <c r="AN24" i="32"/>
  <c r="Y24" i="32"/>
  <c r="AA24" i="32"/>
  <c r="AJ24" i="32"/>
  <c r="AQ24" i="32"/>
  <c r="AG24" i="32"/>
  <c r="AP24" i="32"/>
  <c r="AH24" i="32"/>
  <c r="AO24" i="32"/>
  <c r="AI24" i="32"/>
  <c r="AK24" i="32"/>
  <c r="AR24" i="32"/>
  <c r="Z17" i="32"/>
  <c r="AH17" i="32"/>
  <c r="AF17" i="32"/>
  <c r="AA17" i="32"/>
  <c r="AR17" i="32"/>
  <c r="AL17" i="32"/>
  <c r="Y17" i="32"/>
  <c r="AG17" i="32"/>
  <c r="V8" i="32"/>
  <c r="F9" i="32" s="1"/>
  <c r="AE8" i="32"/>
  <c r="AB8" i="32"/>
  <c r="AD8" i="32"/>
  <c r="AC8" i="32"/>
  <c r="V10" i="32"/>
  <c r="F11" i="32" s="1"/>
  <c r="AD10" i="32"/>
  <c r="AC10" i="32"/>
  <c r="AB10" i="32"/>
  <c r="AE10" i="32"/>
  <c r="AA19" i="32"/>
  <c r="AL19" i="32"/>
  <c r="Z19" i="32"/>
  <c r="AG19" i="32"/>
  <c r="AF19" i="32"/>
  <c r="Y19" i="32"/>
  <c r="AH19" i="32"/>
  <c r="AR19" i="32"/>
  <c r="V7" i="32"/>
  <c r="F8" i="32" s="1"/>
  <c r="AE7" i="32"/>
  <c r="AD7" i="32"/>
  <c r="AC7" i="32"/>
  <c r="AB7" i="32"/>
  <c r="AA16" i="32"/>
  <c r="AL16" i="32"/>
  <c r="Y16" i="32"/>
  <c r="AG16" i="32"/>
  <c r="AH16" i="32"/>
  <c r="AF16" i="32"/>
  <c r="Z16" i="32"/>
  <c r="AR16" i="32"/>
  <c r="F26" i="32"/>
  <c r="W9" i="32"/>
  <c r="W8" i="32"/>
  <c r="W3" i="32"/>
  <c r="W12" i="32"/>
  <c r="W13" i="32"/>
  <c r="W5" i="32"/>
  <c r="W11" i="32"/>
  <c r="W10" i="32"/>
  <c r="W26" i="32"/>
  <c r="AM26" i="32" s="1"/>
  <c r="W7" i="32"/>
  <c r="R28" i="32"/>
  <c r="T28" i="32" s="1"/>
  <c r="Q28" i="32"/>
  <c r="V26" i="32"/>
  <c r="F27" i="32" s="1"/>
  <c r="Q27" i="32"/>
  <c r="R27" i="32"/>
  <c r="T27" i="32" s="1"/>
  <c r="X10" i="32"/>
  <c r="X5" i="32"/>
  <c r="X13" i="32"/>
  <c r="X12" i="32"/>
  <c r="X9" i="32"/>
  <c r="X7" i="32"/>
  <c r="X11" i="32"/>
  <c r="Q6" i="32"/>
  <c r="X8" i="32"/>
  <c r="R4" i="32"/>
  <c r="T4" i="32" s="1"/>
  <c r="V4" i="32" s="1"/>
  <c r="F5" i="32" s="1"/>
  <c r="Q4" i="32"/>
  <c r="R6" i="32"/>
  <c r="T6" i="32" s="1"/>
  <c r="V3" i="32"/>
  <c r="F4" i="32" s="1"/>
  <c r="B4" i="32"/>
  <c r="Y12" i="27"/>
  <c r="Z11" i="27"/>
  <c r="F15" i="32" l="1"/>
  <c r="AH5" i="32"/>
  <c r="AG5" i="32"/>
  <c r="AR5" i="32"/>
  <c r="AL5" i="32"/>
  <c r="Z5" i="32"/>
  <c r="AA5" i="32"/>
  <c r="Y5" i="32"/>
  <c r="AL12" i="32"/>
  <c r="AG12" i="32"/>
  <c r="AA12" i="32"/>
  <c r="Z12" i="32"/>
  <c r="Y12" i="32"/>
  <c r="AH12" i="32"/>
  <c r="AR12" i="32"/>
  <c r="V28" i="32"/>
  <c r="AE28" i="32"/>
  <c r="AC28" i="32"/>
  <c r="AB28" i="32"/>
  <c r="AD28" i="32"/>
  <c r="AL3" i="32"/>
  <c r="AR3" i="32"/>
  <c r="AG13" i="32"/>
  <c r="AR13" i="32"/>
  <c r="AL13" i="32"/>
  <c r="Z13" i="32"/>
  <c r="AA13" i="32"/>
  <c r="AH13" i="32"/>
  <c r="Y13" i="32"/>
  <c r="AH7" i="32"/>
  <c r="Y7" i="32"/>
  <c r="AG7" i="32"/>
  <c r="AA7" i="32"/>
  <c r="AL7" i="32"/>
  <c r="AR7" i="32"/>
  <c r="Z7" i="32"/>
  <c r="AL8" i="32"/>
  <c r="AG8" i="32"/>
  <c r="AH8" i="32"/>
  <c r="Z8" i="32"/>
  <c r="Y8" i="32"/>
  <c r="AA8" i="32"/>
  <c r="AR8" i="32"/>
  <c r="V6" i="32"/>
  <c r="F7" i="32" s="1"/>
  <c r="AE6" i="32"/>
  <c r="AD6" i="32"/>
  <c r="AC6" i="32"/>
  <c r="AB6" i="32"/>
  <c r="AF26" i="32"/>
  <c r="AG26" i="32"/>
  <c r="AI26" i="32"/>
  <c r="AQ26" i="32"/>
  <c r="AJ26" i="32"/>
  <c r="AK26" i="32"/>
  <c r="AP26" i="32"/>
  <c r="AR26" i="32"/>
  <c r="Y26" i="32"/>
  <c r="AO26" i="32"/>
  <c r="AL26" i="32"/>
  <c r="AN26" i="32"/>
  <c r="Z26" i="32"/>
  <c r="AH26" i="32"/>
  <c r="AA26" i="32"/>
  <c r="AR9" i="32"/>
  <c r="AA9" i="32"/>
  <c r="AL9" i="32"/>
  <c r="Z9" i="32"/>
  <c r="AH9" i="32"/>
  <c r="Y9" i="32"/>
  <c r="AG9" i="32"/>
  <c r="AG10" i="32"/>
  <c r="AA10" i="32"/>
  <c r="AR10" i="32"/>
  <c r="Z10" i="32"/>
  <c r="AL10" i="32"/>
  <c r="AH10" i="32"/>
  <c r="Y10" i="32"/>
  <c r="V27" i="32"/>
  <c r="F28" i="32" s="1"/>
  <c r="AB27" i="32"/>
  <c r="AC27" i="32"/>
  <c r="AD27" i="32"/>
  <c r="AE27" i="32"/>
  <c r="Y11" i="32"/>
  <c r="AL11" i="32"/>
  <c r="AH11" i="32"/>
  <c r="AA11" i="32"/>
  <c r="Z11" i="32"/>
  <c r="AR11" i="32"/>
  <c r="AG11" i="32"/>
  <c r="X28" i="32"/>
  <c r="X27" i="32"/>
  <c r="W27" i="32"/>
  <c r="AM27" i="32" s="1"/>
  <c r="W28" i="32"/>
  <c r="AM28" i="32" s="1"/>
  <c r="X4" i="32"/>
  <c r="W4" i="32"/>
  <c r="W6" i="32"/>
  <c r="X6" i="32"/>
  <c r="B5" i="32"/>
  <c r="Y13" i="27"/>
  <c r="Z12" i="27"/>
  <c r="B6" i="32" l="1"/>
  <c r="Z6" i="32"/>
  <c r="AH6" i="32"/>
  <c r="Y6" i="32"/>
  <c r="AG6" i="32"/>
  <c r="AR6" i="32"/>
  <c r="AL6" i="32"/>
  <c r="AA6" i="32"/>
  <c r="AL4" i="32"/>
  <c r="AR4" i="32"/>
  <c r="AO27" i="32"/>
  <c r="AI27" i="32"/>
  <c r="AN27" i="32"/>
  <c r="AJ27" i="32"/>
  <c r="AK27" i="32"/>
  <c r="AR27" i="32"/>
  <c r="AF27" i="32"/>
  <c r="AL27" i="32"/>
  <c r="Z27" i="32"/>
  <c r="AA27" i="32"/>
  <c r="AQ27" i="32"/>
  <c r="AG27" i="32"/>
  <c r="AP27" i="32"/>
  <c r="AH27" i="32"/>
  <c r="AO28" i="32"/>
  <c r="AA28" i="32"/>
  <c r="AN28" i="32"/>
  <c r="Z28" i="32"/>
  <c r="AQ28" i="32"/>
  <c r="AK28" i="32"/>
  <c r="AJ28" i="32"/>
  <c r="Y28" i="32"/>
  <c r="AG28" i="32"/>
  <c r="AL28" i="32"/>
  <c r="AI28" i="32"/>
  <c r="Y27" i="32"/>
  <c r="AR28" i="32"/>
  <c r="AH28" i="32"/>
  <c r="AP28" i="32"/>
  <c r="AF28" i="32"/>
  <c r="Y14" i="27"/>
  <c r="Z13" i="27"/>
  <c r="B7" i="32" l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Y15" i="27"/>
  <c r="Z14" i="27"/>
  <c r="Y16" i="27" l="1"/>
  <c r="Z15" i="27"/>
  <c r="Y17" i="27" l="1"/>
  <c r="Z16" i="27"/>
  <c r="Y18" i="27" l="1"/>
  <c r="Z17" i="27"/>
  <c r="Y19" i="27" l="1"/>
  <c r="Z18" i="27"/>
  <c r="Y20" i="27" l="1"/>
  <c r="Z19" i="27"/>
  <c r="Y21" i="27" l="1"/>
  <c r="Z20" i="27"/>
  <c r="Y22" i="27" l="1"/>
  <c r="Z21" i="27"/>
  <c r="Y23" i="27" l="1"/>
  <c r="Z22" i="27"/>
  <c r="Y24" i="27" l="1"/>
  <c r="Z23" i="27"/>
  <c r="Y25" i="27" l="1"/>
  <c r="Z24" i="27"/>
  <c r="Y26" i="27" l="1"/>
  <c r="Z25" i="27"/>
  <c r="Y27" i="27" l="1"/>
  <c r="Z26" i="27"/>
  <c r="Y28" i="27" l="1"/>
  <c r="Z27" i="27"/>
  <c r="Y29" i="27" l="1"/>
  <c r="Z28" i="27"/>
  <c r="Y30" i="27" l="1"/>
  <c r="Z29" i="27"/>
  <c r="Y31" i="27" l="1"/>
  <c r="Z30" i="27"/>
  <c r="Y32" i="27" l="1"/>
  <c r="Z31" i="27"/>
  <c r="Y33" i="27" l="1"/>
  <c r="Z32" i="27"/>
  <c r="Y34" i="27" l="1"/>
  <c r="Z33" i="27"/>
  <c r="Y35" i="27" l="1"/>
  <c r="Z34" i="27"/>
  <c r="Y36" i="27" l="1"/>
  <c r="Z36" i="27" s="1"/>
  <c r="Z3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</author>
  </authors>
  <commentList>
    <comment ref="H2" authorId="0" shapeId="0" xr:uid="{CF163E99-FF43-4296-A323-90EC6C15CD10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取等效攻击力</t>
        </r>
      </text>
    </comment>
    <comment ref="I2" authorId="0" shapeId="0" xr:uid="{816FC78A-730F-4666-A000-2BD55C2B2B00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取等效攻击力</t>
        </r>
      </text>
    </comment>
    <comment ref="N2" authorId="0" shapeId="0" xr:uid="{0C216877-80AC-4594-9330-56DC0CC40D74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以掉落物期望计算</t>
        </r>
      </text>
    </comment>
    <comment ref="R2" authorId="0" shapeId="0" xr:uid="{84409515-4C63-4F68-BAAD-E4A9B6BF8272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包含怪物击杀经验和装备回收经验两部分</t>
        </r>
      </text>
    </comment>
    <comment ref="F15" authorId="0" shapeId="0" xr:uid="{C2D3EAC6-9231-4E35-A446-A4C6AC970A72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由于这时候从1大陆到2大陆，怪物属性差约20倍，需要提升20倍属性</t>
        </r>
      </text>
    </comment>
    <comment ref="L15" authorId="0" shapeId="0" xr:uid="{A6F5CC7C-07CF-4812-860E-7E35275E8A12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从这里开始需要调整怪物属性</t>
        </r>
      </text>
    </comment>
    <comment ref="C17" authorId="0" shapeId="0" xr:uid="{C1F213D0-5D8C-4042-B4A7-357BB79C5D45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修改转生所需火龙凭证数量
</t>
        </r>
      </text>
    </comment>
    <comment ref="S17" authorId="0" shapeId="0" xr:uid="{EF9C68D5-86FA-489F-B198-E90B3848E4E5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从这里开始不采取经验计算，采取火龙凭证足够计算，此处开始经验只作为计算参数</t>
        </r>
      </text>
    </comment>
    <comment ref="B18" authorId="0" shapeId="0" xr:uid="{3B555870-CD49-4B1F-967B-9FBE19374D01}">
      <text>
        <r>
          <rPr>
            <b/>
            <sz val="9"/>
            <color indexed="81"/>
            <rFont val="宋体"/>
            <family val="3"/>
            <charset val="134"/>
          </rPr>
          <t>hs:</t>
        </r>
        <r>
          <rPr>
            <sz val="9"/>
            <color indexed="81"/>
            <rFont val="宋体"/>
            <family val="3"/>
            <charset val="134"/>
          </rPr>
          <t xml:space="preserve">
出现火龙凭证的大量缺口，需要在此之前额外投放
</t>
        </r>
      </text>
    </comment>
  </commentList>
</comments>
</file>

<file path=xl/sharedStrings.xml><?xml version="1.0" encoding="utf-8"?>
<sst xmlns="http://schemas.openxmlformats.org/spreadsheetml/2006/main" count="28747" uniqueCount="8882">
  <si>
    <t>养成线</t>
    <phoneticPr fontId="1" type="noConversion"/>
  </si>
  <si>
    <t>成长大类</t>
    <phoneticPr fontId="1" type="noConversion"/>
  </si>
  <si>
    <t>成长子类2</t>
    <phoneticPr fontId="1" type="noConversion"/>
  </si>
  <si>
    <t>成长子类1</t>
    <phoneticPr fontId="1" type="noConversion"/>
  </si>
  <si>
    <t>装备</t>
    <phoneticPr fontId="1" type="noConversion"/>
  </si>
  <si>
    <t>武器</t>
    <phoneticPr fontId="1" type="noConversion"/>
  </si>
  <si>
    <t>攻速</t>
  </si>
  <si>
    <t>幸运</t>
  </si>
  <si>
    <t>准确</t>
  </si>
  <si>
    <t>养成等级</t>
    <phoneticPr fontId="1" type="noConversion"/>
  </si>
  <si>
    <t>生命值</t>
  </si>
  <si>
    <t>魔法值</t>
  </si>
  <si>
    <t>攻击上限</t>
  </si>
  <si>
    <t>攻击下限</t>
  </si>
  <si>
    <t>魔法下限</t>
  </si>
  <si>
    <t>魔法上限</t>
  </si>
  <si>
    <t>道术下限</t>
  </si>
  <si>
    <t>道术上限</t>
  </si>
  <si>
    <t>扭转乾坤㊣绝杀·剑</t>
  </si>
  <si>
    <t>独孤求败㊣弑神·剑</t>
  </si>
  <si>
    <t>鬼嚎神啸㊣无敌·斩</t>
  </si>
  <si>
    <t>斩尽杀绝㊣帝陨·锤</t>
  </si>
  <si>
    <t>乌木剑</t>
  </si>
  <si>
    <t>木剑</t>
  </si>
  <si>
    <t>罗刹</t>
  </si>
  <si>
    <t>青铜剑</t>
  </si>
  <si>
    <t>井中月</t>
  </si>
  <si>
    <t>铁剑</t>
  </si>
  <si>
    <t>短剑</t>
  </si>
  <si>
    <t>青铜斧</t>
  </si>
  <si>
    <t>八荒</t>
  </si>
  <si>
    <t>凌风</t>
  </si>
  <si>
    <t>破魂</t>
  </si>
  <si>
    <t>斩马刀</t>
  </si>
  <si>
    <t>祈祷之刃</t>
  </si>
  <si>
    <t>怒斩</t>
  </si>
  <si>
    <t>霸者之刃</t>
  </si>
  <si>
    <t>修罗</t>
  </si>
  <si>
    <t>凝霜</t>
  </si>
  <si>
    <t>苍茫刃</t>
  </si>
  <si>
    <t>风暴の剑</t>
  </si>
  <si>
    <t>九耀の剑</t>
  </si>
  <si>
    <t>湮灭の刃</t>
  </si>
  <si>
    <t>混元の剑</t>
  </si>
  <si>
    <t>荣耀圣刃</t>
  </si>
  <si>
    <t>永恒圣剑</t>
  </si>
  <si>
    <t>龙腾圣剑</t>
  </si>
  <si>
    <t>盛世圣剑</t>
  </si>
  <si>
    <t>辉煌圣剑</t>
  </si>
  <si>
    <t>火龙神斩</t>
  </si>
  <si>
    <t>养成名称</t>
    <phoneticPr fontId="1" type="noConversion"/>
  </si>
  <si>
    <t>等级要求</t>
    <phoneticPr fontId="1" type="noConversion"/>
  </si>
  <si>
    <t>转生等级要求</t>
    <phoneticPr fontId="1" type="noConversion"/>
  </si>
  <si>
    <t>通用</t>
    <phoneticPr fontId="1" type="noConversion"/>
  </si>
  <si>
    <t>属性投放</t>
    <phoneticPr fontId="1" type="noConversion"/>
  </si>
  <si>
    <t>战士</t>
    <phoneticPr fontId="1" type="noConversion"/>
  </si>
  <si>
    <t>法师</t>
    <phoneticPr fontId="1" type="noConversion"/>
  </si>
  <si>
    <t>道士</t>
    <phoneticPr fontId="1" type="noConversion"/>
  </si>
  <si>
    <t>下攻133|上攻183|魔下108|魔上158|道下108|道上158|准确65|攻速5</t>
    <phoneticPr fontId="1" type="noConversion"/>
  </si>
  <si>
    <t>衣服</t>
    <phoneticPr fontId="1" type="noConversion"/>
  </si>
  <si>
    <t>成长子类3</t>
    <phoneticPr fontId="1" type="noConversion"/>
  </si>
  <si>
    <t>//;物品序号</t>
  </si>
  <si>
    <t>道具名称</t>
  </si>
  <si>
    <t>战力系数 战士#法师#道士</t>
  </si>
  <si>
    <t>数值类型 1数值 2万分比 3百分比
官方提供数据类型不要修改</t>
  </si>
  <si>
    <t>属性描述</t>
  </si>
  <si>
    <t>客户端是否显示 0不显示 1固定显示 2有属性时显示</t>
  </si>
  <si>
    <t>属性显示颜色0-255</t>
  </si>
  <si>
    <t>属性显示位置排序</t>
  </si>
  <si>
    <t>是否为元素</t>
  </si>
  <si>
    <t>附加属性字体颜色(颜色表0~255)
配合SETADDNEWABIL命令使用</t>
  </si>
  <si>
    <t>//;Idx</t>
  </si>
  <si>
    <t>name</t>
  </si>
  <si>
    <t>nbvalue</t>
  </si>
  <si>
    <t>type</t>
  </si>
  <si>
    <t>desc</t>
  </si>
  <si>
    <t>isshow</t>
  </si>
  <si>
    <t>color</t>
  </si>
  <si>
    <t>sort</t>
  </si>
  <si>
    <t>ys</t>
  </si>
  <si>
    <t>excolor</t>
  </si>
  <si>
    <t>4680#14040#7020</t>
  </si>
  <si>
    <t>11640#1838#3492</t>
  </si>
  <si>
    <t>战士的核心属性，决定物理伤害</t>
  </si>
  <si>
    <t>0#43200#0</t>
  </si>
  <si>
    <t>法师的核心属性，决定魔法伤害</t>
  </si>
  <si>
    <t>0#0#43200</t>
  </si>
  <si>
    <t>道士的核心属性，决定道术伤害</t>
  </si>
  <si>
    <t>防御下限</t>
  </si>
  <si>
    <t>13200#14400#14400</t>
  </si>
  <si>
    <t>抵抗受到的物理伤害</t>
  </si>
  <si>
    <t>防御上限</t>
  </si>
  <si>
    <t>19200#21600#21600</t>
  </si>
  <si>
    <t>魔防下限</t>
  </si>
  <si>
    <t>14400#14400#14400</t>
  </si>
  <si>
    <t>抵抗受到的魔法伤害</t>
  </si>
  <si>
    <t>魔防上限</t>
  </si>
  <si>
    <t>21600#21600#21600</t>
  </si>
  <si>
    <t>20000#20000#20000</t>
  </si>
  <si>
    <t>物理攻击的命中概率</t>
  </si>
  <si>
    <t>闪避</t>
  </si>
  <si>
    <t>闪避受到的物理攻击</t>
  </si>
  <si>
    <t>11520#11520#11520</t>
  </si>
  <si>
    <t>闪避受到的魔法攻击</t>
  </si>
  <si>
    <t>毒物躲避</t>
  </si>
  <si>
    <t>抵抗被麻痹的几率</t>
  </si>
  <si>
    <t>中毒恢复</t>
  </si>
  <si>
    <t>缩减中毒时间和麻痹时间</t>
  </si>
  <si>
    <t>体力恢复</t>
  </si>
  <si>
    <t>提高安全区生命值恢复效果</t>
  </si>
  <si>
    <t>魔法恢复</t>
  </si>
  <si>
    <t>提高安全区魔法值恢复效果</t>
  </si>
  <si>
    <t>100#100#100</t>
  </si>
  <si>
    <t>影响角色攻击速度（每攻速+1，即减少25毫秒）</t>
  </si>
  <si>
    <t>暴击率</t>
  </si>
  <si>
    <t>159600#159600#159600</t>
  </si>
  <si>
    <t>触发暴击的概率，暴击时造成2倍伤害</t>
  </si>
  <si>
    <t>暴击伤害加成</t>
  </si>
  <si>
    <t>15960#15960#15960</t>
  </si>
  <si>
    <t>触发暴击时，额外附加攻击的一定比例的伤害</t>
  </si>
  <si>
    <t>暴击抵抗</t>
  </si>
  <si>
    <t>降低被暴击的概率</t>
  </si>
  <si>
    <t>暴击伤害减免</t>
  </si>
  <si>
    <t>63600#63600#63600</t>
  </si>
  <si>
    <t>被暴击时，按比例减少受到的暴击伤害</t>
  </si>
  <si>
    <t>259200#259200#259200</t>
  </si>
  <si>
    <t>按比例提升伤害</t>
  </si>
  <si>
    <t>减少受到的物理伤害</t>
  </si>
  <si>
    <t>魔法伤害减免</t>
  </si>
  <si>
    <t>减少受到的魔法伤害</t>
  </si>
  <si>
    <t>忽视防御</t>
  </si>
  <si>
    <t>攻击无视对方一定比例的防御力</t>
  </si>
  <si>
    <t>伤害反弹</t>
  </si>
  <si>
    <t>反弹一定比例的伤害</t>
  </si>
  <si>
    <t>HP加成</t>
  </si>
  <si>
    <t>增加一定比例的生命</t>
  </si>
  <si>
    <t>MP加成</t>
  </si>
  <si>
    <t>杀敌爆装率加成</t>
  </si>
  <si>
    <t>提高击杀玩家的爆装几率</t>
  </si>
  <si>
    <t>死亡爆装率减少</t>
  </si>
  <si>
    <t>降低死亡时的爆装几率</t>
  </si>
  <si>
    <t>吸血</t>
  </si>
  <si>
    <t>100#0#0</t>
  </si>
  <si>
    <t>攻击时，按造成的伤害回复一定比例的生命</t>
  </si>
  <si>
    <t>攻魔道</t>
  </si>
  <si>
    <t>攻击/魔法/道术提升一定比例</t>
  </si>
  <si>
    <t>防御加成</t>
  </si>
  <si>
    <t>防御提升一定比例</t>
  </si>
  <si>
    <t>魔防加成</t>
  </si>
  <si>
    <t>魔防提升一定比例</t>
  </si>
  <si>
    <t>神圣</t>
  </si>
  <si>
    <t>物理伤害对不死族造成额外的伤害</t>
  </si>
  <si>
    <t>提高攻击时发挥的最低伤害</t>
  </si>
  <si>
    <t>对怪伤害</t>
  </si>
  <si>
    <t>对怪物额外造成的固定伤害</t>
  </si>
  <si>
    <t>对怪增伤</t>
  </si>
  <si>
    <t>对怪物造成伤害的提升比例</t>
  </si>
  <si>
    <t>怒气恢复增加</t>
  </si>
  <si>
    <t>合击攻击增加</t>
  </si>
  <si>
    <t>怪物爆率</t>
  </si>
  <si>
    <t>提高怪物爆率</t>
  </si>
  <si>
    <t>防止麻痹</t>
  </si>
  <si>
    <t>防止护身</t>
  </si>
  <si>
    <t>防止复活</t>
  </si>
  <si>
    <t>防止全毒</t>
  </si>
  <si>
    <t>防止诱惑</t>
  </si>
  <si>
    <t>防止火墙</t>
  </si>
  <si>
    <t>防止冰冻</t>
  </si>
  <si>
    <t>防止蛛网</t>
  </si>
  <si>
    <t>对战增伤</t>
  </si>
  <si>
    <t>增加对战士的伤害</t>
  </si>
  <si>
    <t>受战减伤</t>
  </si>
  <si>
    <t>减少来自战士的伤害</t>
  </si>
  <si>
    <t>对法增伤</t>
  </si>
  <si>
    <t>增加对法师的伤害</t>
  </si>
  <si>
    <t>受法减伤</t>
  </si>
  <si>
    <t>减少来自法师的伤害</t>
  </si>
  <si>
    <t>对道增伤</t>
  </si>
  <si>
    <t>增加对道士的伤害</t>
  </si>
  <si>
    <t>受道减伤</t>
  </si>
  <si>
    <t>减少来自道士的伤害</t>
  </si>
  <si>
    <t>生命加成</t>
  </si>
  <si>
    <t>基于角色等级的HP加成</t>
  </si>
  <si>
    <t>生命恢复</t>
  </si>
  <si>
    <t>每10秒恢复生命</t>
  </si>
  <si>
    <t>每10秒恢复魔法</t>
  </si>
  <si>
    <t>格挡概率</t>
  </si>
  <si>
    <t>受到伤害时出发格挡的概率</t>
  </si>
  <si>
    <t>格挡伤害</t>
  </si>
  <si>
    <t>格挡时减免的伤害</t>
  </si>
  <si>
    <t>掉落概率</t>
  </si>
  <si>
    <t>怪物掉落概率</t>
  </si>
  <si>
    <t>经验倍率</t>
  </si>
  <si>
    <t>增加获取到的基础经验，可被高级、超级经验放大</t>
  </si>
  <si>
    <t>基础倍攻</t>
  </si>
  <si>
    <t>提升装备的基础攻魔道属性，包括极品属性</t>
  </si>
  <si>
    <t>对人伤害</t>
  </si>
  <si>
    <t>对玩家造成无视防御的伤害</t>
  </si>
  <si>
    <t>冰冻概率</t>
  </si>
  <si>
    <t>攻击时触发冰冻效果的概率</t>
  </si>
  <si>
    <t>蛛网几率</t>
  </si>
  <si>
    <t>降低触发冰冻效果的概率</t>
  </si>
  <si>
    <t>每秒恢复一定数值的血量</t>
  </si>
  <si>
    <t>对怪暴击率</t>
  </si>
  <si>
    <t>攻击怪物时额外附加的暴击率</t>
  </si>
  <si>
    <t>攻击加成</t>
  </si>
  <si>
    <t>攻击时，提升一定比例的攻击</t>
  </si>
  <si>
    <t>攻击怪物时造成的固定伤害</t>
  </si>
  <si>
    <t>按比例提升对怪物的伤害</t>
  </si>
  <si>
    <t>PK增伤</t>
  </si>
  <si>
    <t>PK时按比例提升伤害</t>
  </si>
  <si>
    <t>PK减伤</t>
  </si>
  <si>
    <t>PK时按比例减少伤害</t>
  </si>
  <si>
    <t>穿透</t>
  </si>
  <si>
    <t>突破对方防御</t>
  </si>
  <si>
    <t>神圣一击</t>
  </si>
  <si>
    <t>对目标造成3倍伤害</t>
  </si>
  <si>
    <t>神圣伤害</t>
  </si>
  <si>
    <t>触发致命一击时额外伤害</t>
  </si>
  <si>
    <t>对怪吸血</t>
  </si>
  <si>
    <t>仅对怪物伤害时提升的吸血比例</t>
  </si>
  <si>
    <t>受怪减伤</t>
  </si>
  <si>
    <t>按比例减少受到来自怪物的伤害</t>
  </si>
  <si>
    <t>药品恢复加成</t>
  </si>
  <si>
    <t>按比例提升药品的恢复量</t>
  </si>
  <si>
    <t>吸血抵抗</t>
  </si>
  <si>
    <t>抵抗吸血概率</t>
  </si>
  <si>
    <t>破防抵抗</t>
  </si>
  <si>
    <t>抵抗忽视防御概率</t>
  </si>
  <si>
    <t>烈火减免</t>
  </si>
  <si>
    <t>减少烈火伤害比例</t>
  </si>
  <si>
    <t>刺杀减免</t>
  </si>
  <si>
    <t>减少刺杀伤害比例</t>
  </si>
  <si>
    <t>攻杀减免</t>
  </si>
  <si>
    <t>减少攻杀伤害比例</t>
  </si>
  <si>
    <t>新hp加成，万分比</t>
  </si>
  <si>
    <t>神圣抵抗</t>
  </si>
  <si>
    <t>被攻击时，抵抗神圣一击的几率</t>
  </si>
  <si>
    <t>每秒恢复一定数值的魔法</t>
  </si>
  <si>
    <t>洗练等级</t>
  </si>
  <si>
    <t>XXX</t>
    <phoneticPr fontId="1" type="noConversion"/>
  </si>
  <si>
    <t>颜色标记</t>
    <phoneticPr fontId="1" type="noConversion"/>
  </si>
  <si>
    <t>定义</t>
    <phoneticPr fontId="1" type="noConversion"/>
  </si>
  <si>
    <t>特殊效果</t>
    <phoneticPr fontId="1" type="noConversion"/>
  </si>
  <si>
    <t>有套装效果</t>
    <phoneticPr fontId="1" type="noConversion"/>
  </si>
  <si>
    <t>是否产出待考证</t>
    <phoneticPr fontId="1" type="noConversion"/>
  </si>
  <si>
    <t>宝珠</t>
    <phoneticPr fontId="1" type="noConversion"/>
  </si>
  <si>
    <t>万古至尊の甲</t>
  </si>
  <si>
    <t>永恒主宰¢甲</t>
  </si>
  <si>
    <t>大地之怒ぃ圣甲</t>
  </si>
  <si>
    <t>正义之神★帝甲</t>
  </si>
  <si>
    <t>龙吟（男）</t>
  </si>
  <si>
    <t>荣耀·龙吟（男）</t>
  </si>
  <si>
    <t>辉煌·龙吟（男）</t>
  </si>
  <si>
    <t>盛世·龙吟（男）</t>
  </si>
  <si>
    <t>【残】龙吟（男）</t>
  </si>
  <si>
    <t>【残】热血·龙吟（男）</t>
  </si>
  <si>
    <t>【残】荣耀·龙吟（男）</t>
  </si>
  <si>
    <t>【残】辉煌·龙吟（男）</t>
  </si>
  <si>
    <t>【残】盛世·龙吟（男）</t>
  </si>
  <si>
    <t>岁月鎏金（男）</t>
  </si>
  <si>
    <t>锦绣年华（男）</t>
  </si>
  <si>
    <t>风华正茂（男）</t>
  </si>
  <si>
    <t>大道无极（男）</t>
  </si>
  <si>
    <t>十方俱灭（男）</t>
  </si>
  <si>
    <t>恶魔之祸（男）</t>
  </si>
  <si>
    <t>#苍茫甲(男)</t>
  </si>
  <si>
    <t>新手甲(男)</t>
  </si>
  <si>
    <t/>
  </si>
  <si>
    <t>下攻0|上攻2|魔下0|魔上2|道下0|道上2|下防2|上防5|下魔防2|上魔防5</t>
  </si>
  <si>
    <t>下攻20|上攻25|魔下20|魔上25|道下20|道上25|下防20|上防40|下魔防20|上魔防40</t>
  </si>
  <si>
    <t>下攻22|上攻27|魔下22|魔上27|道下22|道上27|下防25|上防45|下魔防25|上魔防45</t>
  </si>
  <si>
    <t>下攻24|上攻29|魔下24|魔上29|道下24|道上29|下防30|上防50|下魔防30|上魔防50</t>
  </si>
  <si>
    <t>下攻26|上攻31|魔下26|魔上31|道下26|道上31|下防35|上防55|下魔防35|上魔防55</t>
  </si>
  <si>
    <t>下攻28|上攻33|魔下28|魔上33|道下28|道上33|下防40|上防60|下魔防40|上魔防60</t>
  </si>
  <si>
    <t>下攻30|上攻55|魔下30|魔上55|道下30|道上55|下防45|上防65|下魔防45|上魔防65</t>
  </si>
  <si>
    <t>下攻40|上攻65|魔下40|魔上65|道下40|道上65|下防70|上防100|下魔防70|上魔防100</t>
  </si>
  <si>
    <t>下攻55|上攻80|魔下55|魔上80|道下55|道上80|下防110|上防135|下魔防110|上魔防135</t>
  </si>
  <si>
    <t>下攻16|上攻32|魔下16|魔上32|道下16|道上32|下防22|上防48|下魔防22|上魔防48</t>
  </si>
  <si>
    <t>下攻26|上攻45|魔下26|魔上45|道下26|道上45|下防27|上防58|下魔防27|上魔防58</t>
  </si>
  <si>
    <t>下攻39|上攻62|魔下39|魔上62|道下39|道上62|下防32|上防68|下魔防32|上魔防68</t>
  </si>
  <si>
    <t>血量150|下防10|上防10|下魔防10|上魔防10</t>
  </si>
  <si>
    <t>血量300|下防20|上防20|下魔防20|上魔防20</t>
  </si>
  <si>
    <t>血量500|下防30|上防30|下魔防30|上魔防30</t>
  </si>
  <si>
    <t>下攻20|上攻23|下防24|上防30|下魔防24|上魔防30|血量1700|魔法值170</t>
  </si>
  <si>
    <t>道下20|道上23|下防24|上防30|下魔防24|上魔防30|血量952|魔法值1309</t>
  </si>
  <si>
    <t>魔下20|魔上23|下防24|上防30|下魔防24|上魔防30|血量425|魔法值2295</t>
  </si>
  <si>
    <t>下攻20|上攻25|下防24|上防35|下魔防24|上魔防35|血量1900|魔法值190</t>
  </si>
  <si>
    <t>道下20|道上23|下防24|上防30|下魔防24|上魔防30|血量1064|魔法值1463</t>
  </si>
  <si>
    <t>魔下20|魔上23|下防24|上防30|下魔防24|上魔防30|血量475|魔法值2565</t>
  </si>
  <si>
    <t>下攻20|上攻23|下防24|上防30|下魔防24|上魔防30|血量2200|魔法值220</t>
  </si>
  <si>
    <t>道下20|道上23|下防24|上防30|下魔防24|上魔防30|血量1232|魔法值1694</t>
  </si>
  <si>
    <t>魔下20|魔上23|下防24|上防30|下魔防24|上魔防30|血量550|魔法值2970</t>
  </si>
  <si>
    <t>纵横魔甲</t>
    <phoneticPr fontId="1" type="noConversion"/>
  </si>
  <si>
    <t>乾坤魔甲</t>
    <phoneticPr fontId="1" type="noConversion"/>
  </si>
  <si>
    <t>鬼の血光摄魂·甲</t>
    <phoneticPr fontId="1" type="noConversion"/>
  </si>
  <si>
    <t>黑铁头盔</t>
  </si>
  <si>
    <t>青铜头盔</t>
  </si>
  <si>
    <t>魔法头盔</t>
  </si>
  <si>
    <t>祈祷头盔</t>
  </si>
  <si>
    <t>记忆头盔</t>
  </si>
  <si>
    <t>骷髅头盔</t>
  </si>
  <si>
    <t>苍茫头盔</t>
  </si>
  <si>
    <t>圣战头盔</t>
  </si>
  <si>
    <t>天尊头盔</t>
  </si>
  <si>
    <t>法神头盔</t>
  </si>
  <si>
    <t>纵横战盔</t>
  </si>
  <si>
    <t>纵横道盔</t>
  </si>
  <si>
    <t>纵横魔盔</t>
  </si>
  <si>
    <t>王者战盔</t>
  </si>
  <si>
    <t>王者道盔</t>
  </si>
  <si>
    <t>王者魔盔</t>
  </si>
  <si>
    <t>赤焰战盔</t>
  </si>
  <si>
    <t>赤焰道盔</t>
  </si>
  <si>
    <t>赤焰魔盔</t>
  </si>
  <si>
    <t>传说战盔</t>
  </si>
  <si>
    <t>传说道盔</t>
  </si>
  <si>
    <t>传说魔盔</t>
  </si>
  <si>
    <t>雄霸战盔</t>
  </si>
  <si>
    <t>雄霸道盔</t>
  </si>
  <si>
    <t>雄霸魔盔</t>
  </si>
  <si>
    <t>苍穹战盔</t>
  </si>
  <si>
    <t>苍穹道盔</t>
  </si>
  <si>
    <t>苍穹魔盔</t>
  </si>
  <si>
    <t>乾坤战盔</t>
  </si>
  <si>
    <t>乾坤道盔</t>
  </si>
  <si>
    <t>乾坤魔盔</t>
  </si>
  <si>
    <t>雷霆战盔</t>
  </si>
  <si>
    <t>光芒道盔</t>
  </si>
  <si>
    <t>烈焰魔盔</t>
  </si>
  <si>
    <t>强化雷霆战盔</t>
  </si>
  <si>
    <t>强化光芒道盔</t>
  </si>
  <si>
    <t>强化烈焰魔盔</t>
  </si>
  <si>
    <t>战神头盔</t>
  </si>
  <si>
    <t>真魂头盔</t>
  </si>
  <si>
    <t>圣魔头盔</t>
  </si>
  <si>
    <t>风暴の盔</t>
  </si>
  <si>
    <t>九耀の盔</t>
  </si>
  <si>
    <t>湮灭の盔</t>
  </si>
  <si>
    <t>混元の盔</t>
  </si>
  <si>
    <t>审判の盔</t>
  </si>
  <si>
    <t>逐月の盔</t>
  </si>
  <si>
    <t>大地の盔</t>
  </si>
  <si>
    <t>主宰の盔</t>
  </si>
  <si>
    <t>太虚の盔</t>
  </si>
  <si>
    <t>龙吟の盔</t>
  </si>
  <si>
    <t>永恒圣盔</t>
  </si>
  <si>
    <t>龙腾圣盔</t>
  </si>
  <si>
    <t>盛世圣盔</t>
  </si>
  <si>
    <t>辉煌圣盔</t>
  </si>
  <si>
    <t>火龙神盔</t>
  </si>
  <si>
    <t>魔の嗜血狂杀·盔</t>
  </si>
  <si>
    <t>狂の纵横天下·盔</t>
  </si>
  <si>
    <t>怒の战无不胜·盔</t>
  </si>
  <si>
    <t>神の永恒霸主·盔</t>
  </si>
  <si>
    <t>扭转乾坤㊣绝杀·盔</t>
  </si>
  <si>
    <t>独孤求败㊣弑神·盔</t>
  </si>
  <si>
    <t>鬼嚎神啸㊣无敌·盔</t>
  </si>
  <si>
    <t>斩尽杀绝㊣帝陨·盔</t>
  </si>
  <si>
    <t>无极㊣唯我独尊·盔</t>
  </si>
  <si>
    <t>永恒主宰¢盔</t>
  </si>
  <si>
    <t>大地之怒ぃ圣盔</t>
  </si>
  <si>
    <t>龙游星界※魔盔</t>
  </si>
  <si>
    <t>天使降临☆灵盔</t>
  </si>
  <si>
    <t>#苍茫头盔</t>
  </si>
  <si>
    <t>新手头盔</t>
  </si>
  <si>
    <t>游龙ぃ至尊战盔</t>
  </si>
  <si>
    <t>游龙ぃ至尊道盔</t>
  </si>
  <si>
    <t>游龙ぃ至尊魔盔</t>
  </si>
  <si>
    <t>诛仙ぃ焚天战盔</t>
  </si>
  <si>
    <t>诛仙ぃ焚天魔盔</t>
  </si>
  <si>
    <t>武神ぃ噬魂战盔</t>
  </si>
  <si>
    <t>武神ぃ噬魂道盔</t>
  </si>
  <si>
    <t>装备</t>
  </si>
  <si>
    <t>头盔</t>
  </si>
  <si>
    <t>头盔</t>
    <phoneticPr fontId="1" type="noConversion"/>
  </si>
  <si>
    <t>通用</t>
  </si>
  <si>
    <t>斗笠</t>
    <phoneticPr fontId="1" type="noConversion"/>
  </si>
  <si>
    <t>火龙斗笠Lv.1(1星)</t>
  </si>
  <si>
    <t>火龙斗笠Lv.1(2星)</t>
  </si>
  <si>
    <t>火龙斗笠Lv.1(3星)</t>
  </si>
  <si>
    <t>火龙斗笠Lv.1(4星)</t>
  </si>
  <si>
    <t>火龙斗笠Lv.1(5星)</t>
  </si>
  <si>
    <t>火龙斗笠Lv.1(6星)</t>
  </si>
  <si>
    <t>火龙斗笠Lv.1(7星)</t>
  </si>
  <si>
    <t>火龙斗笠Lv.1(8星)</t>
  </si>
  <si>
    <t>火龙斗笠Lv.1(9星)</t>
  </si>
  <si>
    <t>火龙斗笠Lv.2(2星)</t>
  </si>
  <si>
    <t>火龙斗笠Lv.2(3星)</t>
  </si>
  <si>
    <t>火龙斗笠Lv.2(4星)</t>
  </si>
  <si>
    <t>火龙斗笠Lv.2(5星)</t>
  </si>
  <si>
    <t>火龙斗笠Lv.2(6星)</t>
  </si>
  <si>
    <t>火龙斗笠Lv.2(7星)</t>
  </si>
  <si>
    <t>火龙斗笠Lv.2(8星)</t>
  </si>
  <si>
    <t>火龙斗笠Lv.2(9星)</t>
  </si>
  <si>
    <t>火龙斗笠Lv.3(0星)</t>
  </si>
  <si>
    <t>火龙斗笠Lv.3(1星)</t>
  </si>
  <si>
    <t>火龙斗笠Lv.3(2星)</t>
  </si>
  <si>
    <t>火龙斗笠Lv.3(3星)</t>
  </si>
  <si>
    <t>火龙斗笠Lv.3(4星)</t>
  </si>
  <si>
    <t>火龙斗笠Lv.3(5星)</t>
  </si>
  <si>
    <t>火龙斗笠Lv.3(6星)</t>
  </si>
  <si>
    <t>火龙斗笠Lv.3(7星)</t>
  </si>
  <si>
    <t>火龙斗笠Lv.3(9星)</t>
  </si>
  <si>
    <t>火龙斗笠Lv.4(0星)</t>
  </si>
  <si>
    <t>火龙斗笠Lv.4(1星)</t>
  </si>
  <si>
    <t>火龙斗笠Lv.4(2星)</t>
  </si>
  <si>
    <t>火龙斗笠Lv.4(3星)</t>
  </si>
  <si>
    <t>火龙斗笠Lv.4(4星)</t>
  </si>
  <si>
    <t>火龙斗笠Lv.4(6星)</t>
  </si>
  <si>
    <t>火龙斗笠Lv.4(7星)</t>
  </si>
  <si>
    <t>火龙斗笠Lv.4(8星)</t>
  </si>
  <si>
    <t>火龙斗笠Lv.4(9星)</t>
  </si>
  <si>
    <t>火龙斗笠Lv.5(0星)</t>
  </si>
  <si>
    <t>火龙斗笠Lv.5(1星)</t>
  </si>
  <si>
    <t>火龙斗笠Lv.5(2星)</t>
  </si>
  <si>
    <t>火龙斗笠Lv.5(3星)</t>
  </si>
  <si>
    <t>火龙斗笠Lv.5(4星)</t>
  </si>
  <si>
    <t>火龙斗笠Lv.5(5星)</t>
  </si>
  <si>
    <t>火龙斗笠Lv.5(6星)</t>
  </si>
  <si>
    <t>火龙斗笠Lv.5(7星)</t>
  </si>
  <si>
    <t>火龙斗笠Lv.5(8星)</t>
  </si>
  <si>
    <t>火龙斗笠Lv.5(9星)</t>
  </si>
  <si>
    <t>火龙斗笠Lv.6(0星)</t>
  </si>
  <si>
    <t>火龙斗笠Lv.6(1星)</t>
  </si>
  <si>
    <t>火龙斗笠Lv.6(2星)</t>
  </si>
  <si>
    <t>火龙斗笠Lv.6(3星)</t>
  </si>
  <si>
    <t>火龙斗笠Lv.6(4星)</t>
  </si>
  <si>
    <t>火龙斗笠Lv.6(5星)</t>
  </si>
  <si>
    <t>火龙斗笠Lv.6(6星)</t>
  </si>
  <si>
    <t>火龙斗笠Lv.6(7星)</t>
  </si>
  <si>
    <t>火龙斗笠Lv.6(8星)</t>
  </si>
  <si>
    <t>火龙斗笠Lv.6(9星)</t>
  </si>
  <si>
    <t>火龙斗笠Lv.7(0星)</t>
  </si>
  <si>
    <t>火龙斗笠Lv.7(2星)</t>
  </si>
  <si>
    <t>火龙斗笠Lv.7(3星)</t>
  </si>
  <si>
    <t>火龙斗笠Lv.7(4星)</t>
  </si>
  <si>
    <t>火龙斗笠Lv.7(5星)</t>
  </si>
  <si>
    <t>火龙斗笠Lv.7(6星)</t>
  </si>
  <si>
    <t>火龙斗笠Lv.7(7星)</t>
  </si>
  <si>
    <t>火龙斗笠Lv.7(8星)</t>
  </si>
  <si>
    <t>火龙斗笠Lv.7(9星)</t>
  </si>
  <si>
    <t>火龙斗笠Lv.8(0星)</t>
  </si>
  <si>
    <t>火龙斗笠Lv.8(1星)</t>
  </si>
  <si>
    <t>火龙斗笠Lv.8(2星)</t>
  </si>
  <si>
    <t>火龙斗笠Lv.8(3星)</t>
  </si>
  <si>
    <t>火龙斗笠Lv.8(5星)</t>
  </si>
  <si>
    <t>火龙斗笠Lv.8(6星)</t>
  </si>
  <si>
    <t>火龙斗笠Lv.8(7星)</t>
  </si>
  <si>
    <t>火龙斗笠Lv.8(8星)</t>
  </si>
  <si>
    <t>火龙斗笠Lv.8(9星)</t>
  </si>
  <si>
    <t>火龙斗笠Lv.9(0星)</t>
  </si>
  <si>
    <t>火龙斗笠Lv.9(1星)</t>
  </si>
  <si>
    <t>火龙斗笠Lv.9(2星)</t>
  </si>
  <si>
    <t>火龙斗笠Lv.9(3星)</t>
  </si>
  <si>
    <t>火龙斗笠Lv.9(4星)</t>
  </si>
  <si>
    <t>火龙斗笠Lv.9(5星)</t>
  </si>
  <si>
    <t>火龙斗笠Lv.9(6星)</t>
  </si>
  <si>
    <t>火龙斗笠Lv.9(7星)</t>
  </si>
  <si>
    <t>火龙斗笠Lv.9(8星)</t>
  </si>
  <si>
    <t>火龙斗笠Lv.9(9星)</t>
  </si>
  <si>
    <t>火龙斗笠Lv.10(0星)</t>
  </si>
  <si>
    <t>火龙斗笠Lv.10(1星)</t>
  </si>
  <si>
    <t>火龙斗笠Lv.10(2星)</t>
  </si>
  <si>
    <t>火龙斗笠Lv.10(3星)</t>
  </si>
  <si>
    <t>火龙斗笠Lv.10(4星)</t>
  </si>
  <si>
    <t>火龙斗笠Lv.10(5星)</t>
  </si>
  <si>
    <t>火龙斗笠Lv.10(6星)</t>
  </si>
  <si>
    <t>火龙斗笠Lv.10(9星)</t>
  </si>
  <si>
    <t>XXX</t>
  </si>
  <si>
    <t>游龙ぃ至尊战剑</t>
  </si>
  <si>
    <t>游龙ぃ至尊战甲</t>
  </si>
  <si>
    <t>战士</t>
  </si>
  <si>
    <t>道士</t>
  </si>
  <si>
    <t>法师</t>
  </si>
  <si>
    <t>白色虎齿项链</t>
  </si>
  <si>
    <t>灯笼项链</t>
  </si>
  <si>
    <t>记忆项链</t>
  </si>
  <si>
    <t>纵横战链</t>
  </si>
  <si>
    <t>纵横道链</t>
  </si>
  <si>
    <t>纵横魔链</t>
  </si>
  <si>
    <t>王者战链</t>
  </si>
  <si>
    <t>王者道链</t>
  </si>
  <si>
    <t>王者魔链</t>
  </si>
  <si>
    <t>赤焰战链</t>
  </si>
  <si>
    <t>赤焰道链</t>
  </si>
  <si>
    <t>赤焰魔链</t>
  </si>
  <si>
    <t>传说战链</t>
  </si>
  <si>
    <t>传说道链</t>
  </si>
  <si>
    <t>传说魔链</t>
  </si>
  <si>
    <t>雄霸战链</t>
  </si>
  <si>
    <t>雄霸道链</t>
  </si>
  <si>
    <t>雄霸魔链</t>
  </si>
  <si>
    <t>苍穹战链</t>
  </si>
  <si>
    <t>苍穹道链</t>
  </si>
  <si>
    <t>苍穹魔链</t>
  </si>
  <si>
    <t>乾坤战链</t>
  </si>
  <si>
    <t>乾坤道链</t>
  </si>
  <si>
    <t>乾坤魔链</t>
  </si>
  <si>
    <t>风暴の链</t>
  </si>
  <si>
    <t>九耀の链</t>
  </si>
  <si>
    <t>湮灭の链</t>
  </si>
  <si>
    <t>混元の链</t>
  </si>
  <si>
    <t>审判の链</t>
  </si>
  <si>
    <t>逐月の链</t>
  </si>
  <si>
    <t>大地の链</t>
  </si>
  <si>
    <t>主宰の链</t>
  </si>
  <si>
    <t>太虚の链</t>
  </si>
  <si>
    <t>龙吟の链</t>
  </si>
  <si>
    <t>荣耀圣链</t>
  </si>
  <si>
    <t>永恒圣链</t>
  </si>
  <si>
    <t>龙腾圣链</t>
  </si>
  <si>
    <t>盛世圣链</t>
  </si>
  <si>
    <t>辉煌圣链</t>
  </si>
  <si>
    <t>火龙神链</t>
  </si>
  <si>
    <t>魔の嗜血狂杀·链</t>
  </si>
  <si>
    <t>狂の纵横天下·链</t>
  </si>
  <si>
    <t>怒の战无不胜·链</t>
  </si>
  <si>
    <t>神の永恒霸主·链</t>
  </si>
  <si>
    <t>扭转乾坤㊣绝杀·链</t>
  </si>
  <si>
    <t>独孤求败㊣弑神·链</t>
  </si>
  <si>
    <t>鬼嚎神啸㊣无敌·链</t>
  </si>
  <si>
    <t>斩尽杀绝㊣帝陨·链</t>
  </si>
  <si>
    <t>无极㊣唯我独尊·链</t>
  </si>
  <si>
    <t>万古至尊の链</t>
  </si>
  <si>
    <t>永恒主宰¢链</t>
  </si>
  <si>
    <t>大地之怒ぃ圣链</t>
  </si>
  <si>
    <t>龙游星界※魔链</t>
  </si>
  <si>
    <t>天使降临☆灵链</t>
  </si>
  <si>
    <t>正义之神★帝链</t>
  </si>
  <si>
    <t>#苍茫项链</t>
  </si>
  <si>
    <t>新手项链</t>
  </si>
  <si>
    <t>游龙ぃ至尊道链</t>
  </si>
  <si>
    <t>游龙ぃ至尊魔链</t>
  </si>
  <si>
    <t>诛仙ぃ焚天战链</t>
  </si>
  <si>
    <t>诛仙ぃ焚天道链</t>
  </si>
  <si>
    <t>诛仙ぃ焚天魔链</t>
  </si>
  <si>
    <t>武神ぃ噬魂战链</t>
  </si>
  <si>
    <t>武神ぃ噬魂道链</t>
  </si>
  <si>
    <t>武神ぃ噬魂魔链</t>
  </si>
  <si>
    <t>项链</t>
  </si>
  <si>
    <t>项链</t>
    <phoneticPr fontId="1" type="noConversion"/>
  </si>
  <si>
    <t>//;ver</t>
  </si>
  <si>
    <t>备注</t>
  </si>
  <si>
    <t>Name</t>
  </si>
  <si>
    <t>Attribute</t>
  </si>
  <si>
    <t>Color</t>
  </si>
  <si>
    <t>Job</t>
  </si>
  <si>
    <t>布衣(男)</t>
  </si>
  <si>
    <t>轻型盔甲(男)</t>
  </si>
  <si>
    <t>骑士手镯</t>
  </si>
  <si>
    <t>绿色项链</t>
  </si>
  <si>
    <t>力量戒指</t>
  </si>
  <si>
    <t>战神盔甲(男)</t>
  </si>
  <si>
    <t>鹤嘴锄</t>
  </si>
  <si>
    <t>龙之手镯</t>
  </si>
  <si>
    <t>金项链</t>
  </si>
  <si>
    <t>传统项链</t>
  </si>
  <si>
    <t>古铜戒指</t>
  </si>
  <si>
    <t>铁手镯</t>
  </si>
  <si>
    <t>小手镯</t>
  </si>
  <si>
    <t>玻璃戒指</t>
  </si>
  <si>
    <t>皮制手套</t>
  </si>
  <si>
    <t>银手镯</t>
  </si>
  <si>
    <t>钢手镯</t>
  </si>
  <si>
    <t>牛角戒指</t>
  </si>
  <si>
    <t>大手镯</t>
  </si>
  <si>
    <t>躲避手链</t>
  </si>
  <si>
    <t>黑色水晶项链</t>
  </si>
  <si>
    <t>祈祷手镯</t>
  </si>
  <si>
    <t>祈祷戒指</t>
  </si>
  <si>
    <t>布鞋</t>
  </si>
  <si>
    <t>兽皮腰带</t>
  </si>
  <si>
    <t>魔鬼项链</t>
  </si>
  <si>
    <t>坚固手套</t>
  </si>
  <si>
    <t>魔法手镯</t>
  </si>
  <si>
    <t>避邪手镯</t>
  </si>
  <si>
    <t>金戒指</t>
  </si>
  <si>
    <t>黑色水晶戒指</t>
  </si>
  <si>
    <t>魔力手镯</t>
  </si>
  <si>
    <t>鹿皮靴</t>
  </si>
  <si>
    <t>紫绸靴</t>
  </si>
  <si>
    <t>避魂靴</t>
  </si>
  <si>
    <t>铁腰带</t>
  </si>
  <si>
    <t>青铜腰带</t>
  </si>
  <si>
    <t>钢铁腰带</t>
  </si>
  <si>
    <t>死神手套</t>
  </si>
  <si>
    <t>蓝翡翠项链</t>
  </si>
  <si>
    <t>金手镯</t>
  </si>
  <si>
    <t>幽灵项链</t>
  </si>
  <si>
    <t>降妖除魔戒指</t>
  </si>
  <si>
    <t>珊瑚戒指</t>
  </si>
  <si>
    <t>幽灵手套</t>
  </si>
  <si>
    <t>魔血戒指</t>
  </si>
  <si>
    <t>魔血手镯</t>
  </si>
  <si>
    <t>魔血项链</t>
  </si>
  <si>
    <t>虹魔戒指</t>
  </si>
  <si>
    <t>虹魔手镯</t>
  </si>
  <si>
    <t>虹魔项链</t>
  </si>
  <si>
    <t>炼狱</t>
  </si>
  <si>
    <t>记忆戒指</t>
  </si>
  <si>
    <t>记忆手镯</t>
  </si>
  <si>
    <t>阎罗手套</t>
  </si>
  <si>
    <t>龙之戒指</t>
  </si>
  <si>
    <t>苍茫甲(男)</t>
  </si>
  <si>
    <t>苍茫手镯</t>
  </si>
  <si>
    <t>苍茫戒指</t>
  </si>
  <si>
    <t>苍茫勋章</t>
  </si>
  <si>
    <t>苍茫靴子</t>
  </si>
  <si>
    <t>苍茫腰带</t>
  </si>
  <si>
    <t>裁决之杖</t>
  </si>
  <si>
    <t>天魔神甲</t>
  </si>
  <si>
    <t>圣战手镯</t>
  </si>
  <si>
    <t>圣战腰带</t>
  </si>
  <si>
    <t>圣战战靴</t>
  </si>
  <si>
    <t>龙纹剑</t>
  </si>
  <si>
    <t>天尊道袍</t>
  </si>
  <si>
    <t>天尊项链</t>
  </si>
  <si>
    <t>天尊手镯</t>
  </si>
  <si>
    <t>天尊戒指</t>
  </si>
  <si>
    <t>天尊腰带</t>
  </si>
  <si>
    <t>天尊道靴</t>
  </si>
  <si>
    <t>骨玉权杖</t>
  </si>
  <si>
    <t>法神披风</t>
  </si>
  <si>
    <t>法神手镯</t>
  </si>
  <si>
    <t>法神戒指</t>
  </si>
  <si>
    <t>法神腰带</t>
  </si>
  <si>
    <t>圣战勋章</t>
  </si>
  <si>
    <t>纵横战剑</t>
  </si>
  <si>
    <t>纵横战甲</t>
  </si>
  <si>
    <t>纵横战镯</t>
  </si>
  <si>
    <t>纵横战戒</t>
  </si>
  <si>
    <t>纵横战带</t>
  </si>
  <si>
    <t>纵横战靴</t>
  </si>
  <si>
    <t>纵横道扇</t>
  </si>
  <si>
    <t>纵横道甲</t>
  </si>
  <si>
    <t>纵横道镯</t>
  </si>
  <si>
    <t>纵横道戒</t>
  </si>
  <si>
    <t>纵横道带</t>
  </si>
  <si>
    <t>纵横道靴</t>
  </si>
  <si>
    <t>纵横魔刃</t>
  </si>
  <si>
    <t>纵横魔镯</t>
  </si>
  <si>
    <t>纵横魔戒</t>
  </si>
  <si>
    <t>纵横魔带</t>
  </si>
  <si>
    <t>纵横魔靴</t>
  </si>
  <si>
    <t>纵横勋章</t>
  </si>
  <si>
    <t>王者战剑</t>
  </si>
  <si>
    <t>王者战甲</t>
  </si>
  <si>
    <t>王者战镯</t>
  </si>
  <si>
    <t>王者战戒</t>
  </si>
  <si>
    <t>王者战带</t>
  </si>
  <si>
    <t>王者战靴</t>
  </si>
  <si>
    <t>王者道剑</t>
  </si>
  <si>
    <t>王者道甲</t>
  </si>
  <si>
    <t>王者道镯</t>
  </si>
  <si>
    <t>王者道戒</t>
  </si>
  <si>
    <t>王者道带</t>
  </si>
  <si>
    <t>王者道靴</t>
  </si>
  <si>
    <t>王者魔剑</t>
  </si>
  <si>
    <t>王者魔甲</t>
  </si>
  <si>
    <t>王者魔镯</t>
  </si>
  <si>
    <t>王者魔戒</t>
  </si>
  <si>
    <t>王者魔带</t>
  </si>
  <si>
    <t>王者魔靴</t>
  </si>
  <si>
    <t>王者勋章</t>
  </si>
  <si>
    <t>赤焰战刃</t>
  </si>
  <si>
    <t>赤焰战甲</t>
  </si>
  <si>
    <t>赤焰战镯</t>
  </si>
  <si>
    <t>赤焰战戒</t>
  </si>
  <si>
    <t>赤焰战带</t>
  </si>
  <si>
    <t>赤焰战靴</t>
  </si>
  <si>
    <t>赤焰道刃</t>
  </si>
  <si>
    <t>赤焰道甲</t>
  </si>
  <si>
    <t>赤焰道镯</t>
  </si>
  <si>
    <t>赤焰道戒</t>
  </si>
  <si>
    <t>赤焰道带</t>
  </si>
  <si>
    <t>赤焰道靴</t>
  </si>
  <si>
    <t>赤焰魔刃</t>
  </si>
  <si>
    <t>赤焰魔甲</t>
  </si>
  <si>
    <t>赤焰魔镯</t>
  </si>
  <si>
    <t>赤焰魔戒</t>
  </si>
  <si>
    <t>赤焰魔带</t>
  </si>
  <si>
    <t>赤焰魔靴</t>
  </si>
  <si>
    <t>赤焰勋章</t>
  </si>
  <si>
    <t>传说战刃</t>
  </si>
  <si>
    <t>传说战甲</t>
  </si>
  <si>
    <t>传说战镯</t>
  </si>
  <si>
    <t>传说战戒</t>
  </si>
  <si>
    <t>传说战带</t>
  </si>
  <si>
    <t>传说战靴</t>
  </si>
  <si>
    <t>传说道刃</t>
  </si>
  <si>
    <t>传说道甲</t>
  </si>
  <si>
    <t>传说道镯</t>
  </si>
  <si>
    <t>传说道戒</t>
  </si>
  <si>
    <t>传说道带</t>
  </si>
  <si>
    <t>传说道靴</t>
  </si>
  <si>
    <t>传说魔刃</t>
  </si>
  <si>
    <t>传说魔甲</t>
  </si>
  <si>
    <t>传说魔镯</t>
  </si>
  <si>
    <t>传说魔戒</t>
  </si>
  <si>
    <t>传说魔带</t>
  </si>
  <si>
    <t>传说魔靴</t>
  </si>
  <si>
    <t>传说勋章</t>
  </si>
  <si>
    <t>雄霸战剑</t>
  </si>
  <si>
    <t>雄霸战甲</t>
  </si>
  <si>
    <t>雄霸战镯</t>
  </si>
  <si>
    <t>雄霸战戒</t>
  </si>
  <si>
    <t>雄霸战带</t>
  </si>
  <si>
    <t>雄霸战靴</t>
  </si>
  <si>
    <t>雄霸道扇</t>
  </si>
  <si>
    <t>雄霸道甲</t>
  </si>
  <si>
    <t>雄霸道镯</t>
  </si>
  <si>
    <t>雄霸道戒</t>
  </si>
  <si>
    <t>雄霸道带</t>
  </si>
  <si>
    <t>雄霸道靴</t>
  </si>
  <si>
    <t>雄霸法杖</t>
  </si>
  <si>
    <t>雄霸魔甲</t>
  </si>
  <si>
    <t>雄霸魔镯</t>
  </si>
  <si>
    <t>雄霸魔戒</t>
  </si>
  <si>
    <t>雄霸魔带</t>
  </si>
  <si>
    <t>雄霸魔靴</t>
  </si>
  <si>
    <t>雄霸勋章</t>
  </si>
  <si>
    <t>苍穹战剑</t>
  </si>
  <si>
    <t>苍穹战甲</t>
  </si>
  <si>
    <t>苍穹战镯</t>
  </si>
  <si>
    <t>苍穹战戒</t>
  </si>
  <si>
    <t>苍穹战带</t>
  </si>
  <si>
    <t>苍穹战靴</t>
  </si>
  <si>
    <t>苍穹道剑</t>
  </si>
  <si>
    <t>苍穹道甲</t>
  </si>
  <si>
    <t>苍穹道镯</t>
  </si>
  <si>
    <t>苍穹道戒</t>
  </si>
  <si>
    <t>苍穹道带</t>
  </si>
  <si>
    <t>苍穹道靴</t>
  </si>
  <si>
    <t>苍穹魔刃</t>
  </si>
  <si>
    <t>苍穹魔甲</t>
  </si>
  <si>
    <t>苍穹魔镯</t>
  </si>
  <si>
    <t>苍穹魔戒</t>
  </si>
  <si>
    <t>苍穹魔带</t>
  </si>
  <si>
    <t>苍穹魔靴</t>
  </si>
  <si>
    <t>苍穹勋章</t>
  </si>
  <si>
    <t>乾坤战斧</t>
  </si>
  <si>
    <t>乾坤战甲</t>
  </si>
  <si>
    <t>乾坤战镯</t>
  </si>
  <si>
    <t>乾坤战戒</t>
  </si>
  <si>
    <t>乾坤战带</t>
  </si>
  <si>
    <t>乾坤战靴</t>
  </si>
  <si>
    <t>乾坤道刃</t>
  </si>
  <si>
    <t>乾坤道甲</t>
  </si>
  <si>
    <t>乾坤道镯</t>
  </si>
  <si>
    <t>乾坤道戒</t>
  </si>
  <si>
    <t>乾坤道带</t>
  </si>
  <si>
    <t>乾坤道靴</t>
  </si>
  <si>
    <t>乾坤魔杖</t>
  </si>
  <si>
    <t>乾坤魔镯</t>
  </si>
  <si>
    <t>乾坤魔戒</t>
  </si>
  <si>
    <t>乾坤魔带</t>
  </si>
  <si>
    <t>乾坤魔靴</t>
  </si>
  <si>
    <t>乾坤勋章</t>
  </si>
  <si>
    <t>屠龙</t>
  </si>
  <si>
    <t>雷霆战甲（男）</t>
  </si>
  <si>
    <t>雷霆项链</t>
  </si>
  <si>
    <t>雷霆护腕</t>
  </si>
  <si>
    <t>雷霆战戒</t>
  </si>
  <si>
    <t>雷霆腰带</t>
  </si>
  <si>
    <t>雷霆战靴</t>
  </si>
  <si>
    <t>逍遥扇</t>
  </si>
  <si>
    <t>光芒道袍（男）</t>
  </si>
  <si>
    <t>光芒护腕</t>
  </si>
  <si>
    <t>光芒道戒</t>
  </si>
  <si>
    <t>光芒腰带</t>
  </si>
  <si>
    <t>光芒道靴</t>
  </si>
  <si>
    <t>嗜魂法杖</t>
  </si>
  <si>
    <t>烈焰魔衣（男）</t>
  </si>
  <si>
    <t>烈焰护腕</t>
  </si>
  <si>
    <t>烈焰魔戒</t>
  </si>
  <si>
    <t>烈焰腰带</t>
  </si>
  <si>
    <t>烈焰魔靴</t>
  </si>
  <si>
    <t>雷霆勋章</t>
  </si>
  <si>
    <t>黄金屠龙</t>
  </si>
  <si>
    <t>强化雷霆战甲（男）</t>
  </si>
  <si>
    <t>强化雷霆护腕</t>
  </si>
  <si>
    <t>强化雷霆战戒</t>
  </si>
  <si>
    <t>强化雷霆腰带</t>
  </si>
  <si>
    <t>强化雷霆战靴</t>
  </si>
  <si>
    <t>强化光芒道袍（男）</t>
  </si>
  <si>
    <t>强化光芒项链</t>
  </si>
  <si>
    <t>强化光芒道戒</t>
  </si>
  <si>
    <t>强化光芒腰带</t>
  </si>
  <si>
    <t>强化光芒道靴</t>
  </si>
  <si>
    <t>黄金嗜魂法杖</t>
  </si>
  <si>
    <t>强化烈焰魔衣（男）</t>
  </si>
  <si>
    <t>强化烈焰护腕</t>
  </si>
  <si>
    <t>强化烈焰魔戒</t>
  </si>
  <si>
    <t>强化烈焰腰带</t>
  </si>
  <si>
    <t>强化烈焰魔靴</t>
  </si>
  <si>
    <t>黄金勋章</t>
  </si>
  <si>
    <t>开天</t>
  </si>
  <si>
    <t>凤天战甲</t>
  </si>
  <si>
    <t>战神手镯</t>
  </si>
  <si>
    <t>战神戒指</t>
  </si>
  <si>
    <t>战神腰带</t>
  </si>
  <si>
    <t>战神战靴</t>
  </si>
  <si>
    <t>凤天道甲</t>
  </si>
  <si>
    <t>真魂手镯</t>
  </si>
  <si>
    <t>真魂戒指</t>
  </si>
  <si>
    <t>真魂腰带</t>
  </si>
  <si>
    <t>真魂道靴</t>
  </si>
  <si>
    <t>镇天</t>
  </si>
  <si>
    <t>凤天魔甲</t>
  </si>
  <si>
    <t>圣魔手镯</t>
  </si>
  <si>
    <t>圣魔戒指</t>
  </si>
  <si>
    <t>圣魔腰带</t>
  </si>
  <si>
    <t>圣魔法靴</t>
  </si>
  <si>
    <t>天之勋章</t>
  </si>
  <si>
    <t>风暴の甲</t>
  </si>
  <si>
    <t>风暴の镯</t>
  </si>
  <si>
    <t>风暴の指</t>
  </si>
  <si>
    <t>风暴の带</t>
  </si>
  <si>
    <t>风暴の靴</t>
  </si>
  <si>
    <t>风暴の勋</t>
  </si>
  <si>
    <t>九耀の甲</t>
  </si>
  <si>
    <t>九耀の镯</t>
  </si>
  <si>
    <t>九耀の指</t>
  </si>
  <si>
    <t>九耀の带</t>
  </si>
  <si>
    <t>九耀の靴</t>
  </si>
  <si>
    <t>九耀の勋</t>
  </si>
  <si>
    <t>湮灭の甲</t>
  </si>
  <si>
    <t>湮灭の镯</t>
  </si>
  <si>
    <t>湮灭の指</t>
  </si>
  <si>
    <t>湮灭の带</t>
  </si>
  <si>
    <t>湮灭の靴</t>
  </si>
  <si>
    <t>湮灭の勋</t>
  </si>
  <si>
    <t>混元の甲</t>
  </si>
  <si>
    <t>混元の镯</t>
  </si>
  <si>
    <t>混元の指</t>
  </si>
  <si>
    <t>混元の带</t>
  </si>
  <si>
    <t>混元の靴</t>
  </si>
  <si>
    <t>混元の勋</t>
  </si>
  <si>
    <t>审判の甲</t>
  </si>
  <si>
    <t>审判の镯</t>
  </si>
  <si>
    <t>审判の指</t>
  </si>
  <si>
    <t>审判の带</t>
  </si>
  <si>
    <t>审判の靴</t>
  </si>
  <si>
    <t>审判の勋</t>
  </si>
  <si>
    <t>逐月の甲</t>
  </si>
  <si>
    <t>逐月の镯</t>
  </si>
  <si>
    <t>逐月の指</t>
  </si>
  <si>
    <t>逐月の带</t>
  </si>
  <si>
    <t>逐月の靴</t>
  </si>
  <si>
    <t>逐月の勋</t>
  </si>
  <si>
    <t>大地の甲</t>
  </si>
  <si>
    <t>大地の镯</t>
  </si>
  <si>
    <t>大地の指</t>
  </si>
  <si>
    <t>大地の带</t>
  </si>
  <si>
    <t>大地の靴</t>
  </si>
  <si>
    <t>大地勋章</t>
  </si>
  <si>
    <t>主宰の甲</t>
  </si>
  <si>
    <t>主宰の镯</t>
  </si>
  <si>
    <t>主宰の戒</t>
  </si>
  <si>
    <t>主宰の带</t>
  </si>
  <si>
    <t>主宰の靴</t>
  </si>
  <si>
    <t>主宰勋章</t>
  </si>
  <si>
    <t>太虚の甲</t>
  </si>
  <si>
    <t>太虚の镯</t>
  </si>
  <si>
    <t>太虚の指</t>
  </si>
  <si>
    <t>太虚の带</t>
  </si>
  <si>
    <t>太虚の靴</t>
  </si>
  <si>
    <t>太虚の勋</t>
  </si>
  <si>
    <t>龙吟の甲</t>
  </si>
  <si>
    <t>龙吟の镯</t>
  </si>
  <si>
    <t>龙吟の指</t>
  </si>
  <si>
    <t>龙吟の带</t>
  </si>
  <si>
    <t>龙吟の靴</t>
  </si>
  <si>
    <t>龙吟の勋</t>
  </si>
  <si>
    <t>荣耀圣甲</t>
  </si>
  <si>
    <t>荣耀圣镯</t>
  </si>
  <si>
    <t>荣耀圣戒</t>
  </si>
  <si>
    <t>荣耀圣带</t>
  </si>
  <si>
    <t>荣耀圣靴</t>
  </si>
  <si>
    <t>荣耀勋章</t>
  </si>
  <si>
    <t>永恒圣甲</t>
  </si>
  <si>
    <t>永恒圣镯</t>
  </si>
  <si>
    <t>永恒圣戒</t>
  </si>
  <si>
    <t>永恒圣带</t>
  </si>
  <si>
    <t>永恒圣靴</t>
  </si>
  <si>
    <t>永恒勋章</t>
  </si>
  <si>
    <t>龙腾圣甲</t>
  </si>
  <si>
    <t>龙腾圣镯</t>
  </si>
  <si>
    <t>龙腾圣戒</t>
  </si>
  <si>
    <t>龙腾圣带</t>
  </si>
  <si>
    <t>龙腾圣靴</t>
  </si>
  <si>
    <t>龙腾勋章</t>
  </si>
  <si>
    <t>盛世圣甲</t>
  </si>
  <si>
    <t>盛世圣镯</t>
  </si>
  <si>
    <t>盛世圣戒</t>
  </si>
  <si>
    <t>盛世圣带</t>
  </si>
  <si>
    <t>盛世圣靴</t>
  </si>
  <si>
    <t>盛世勋章</t>
  </si>
  <si>
    <t>辉煌圣甲</t>
  </si>
  <si>
    <t>辉煌圣镯</t>
  </si>
  <si>
    <t>辉煌圣戒</t>
  </si>
  <si>
    <t>辉煌圣带</t>
  </si>
  <si>
    <t>辉煌圣靴</t>
  </si>
  <si>
    <t>辉煌勋章</t>
  </si>
  <si>
    <t>火龙神甲</t>
  </si>
  <si>
    <t>火龙神镯</t>
  </si>
  <si>
    <t>火龙神戒</t>
  </si>
  <si>
    <t>火龙神带</t>
  </si>
  <si>
    <t>火龙神靴</t>
  </si>
  <si>
    <t>火龙勋章</t>
  </si>
  <si>
    <t>鬼の血光摄魂·戒</t>
  </si>
  <si>
    <t>魔の嗜血狂杀·镯</t>
  </si>
  <si>
    <t>魔の嗜血狂杀·戒</t>
  </si>
  <si>
    <t>魔の嗜血狂杀·带</t>
  </si>
  <si>
    <t>魔の嗜血狂杀·靴</t>
  </si>
  <si>
    <t>魔の嗜血狂杀·勋</t>
  </si>
  <si>
    <t>狂の纵横天下·甲</t>
  </si>
  <si>
    <t>狂の纵横天下·镯</t>
  </si>
  <si>
    <t>狂の纵横天下·戒</t>
  </si>
  <si>
    <t>狂の纵横天下·带</t>
  </si>
  <si>
    <t>狂の纵横天下·靴</t>
  </si>
  <si>
    <t>狂の纵横天下·勋</t>
  </si>
  <si>
    <t>怒の战无不胜·甲</t>
  </si>
  <si>
    <t>怒の战无不胜·镯</t>
  </si>
  <si>
    <t>怒の战无不胜·戒</t>
  </si>
  <si>
    <t>怒の战无不胜·带</t>
  </si>
  <si>
    <t>怒の战无不胜·靴</t>
  </si>
  <si>
    <t>怒の战无不胜·勋</t>
  </si>
  <si>
    <t>神の永恒霸主·剑</t>
  </si>
  <si>
    <t>神の永恒霸主·甲</t>
  </si>
  <si>
    <t>神の永恒霸主·镯</t>
  </si>
  <si>
    <t>神の永恒霸主·戒</t>
  </si>
  <si>
    <t>神の永恒霸主·带</t>
  </si>
  <si>
    <t>神の永恒霸主·靴</t>
  </si>
  <si>
    <t>神の永恒霸主·勋</t>
  </si>
  <si>
    <t>扭转乾坤㊣绝杀·甲</t>
  </si>
  <si>
    <t>扭转乾坤㊣绝杀·镯</t>
  </si>
  <si>
    <t>扭转乾坤㊣绝杀·戒</t>
  </si>
  <si>
    <t>扭转乾坤㊣绝杀·带</t>
  </si>
  <si>
    <t>扭转乾坤㊣绝杀·靴</t>
  </si>
  <si>
    <t>扭转乾坤㊣绝杀·勋</t>
  </si>
  <si>
    <t>独孤求败㊣弑神·甲</t>
  </si>
  <si>
    <t>独孤求败㊣弑神·镯</t>
  </si>
  <si>
    <t>独孤求败㊣弑神·戒</t>
  </si>
  <si>
    <t>独孤求败㊣弑神·带</t>
  </si>
  <si>
    <t>独孤求败㊣弑神·靴</t>
  </si>
  <si>
    <t>独孤求败㊣弑神·勋</t>
  </si>
  <si>
    <t>鬼嚎神啸㊣无敌·甲</t>
  </si>
  <si>
    <t>鬼嚎神啸㊣无敌·镯</t>
  </si>
  <si>
    <t>鬼嚎神啸㊣无敌·戒</t>
  </si>
  <si>
    <t>鬼嚎神啸㊣无敌·带</t>
  </si>
  <si>
    <t>鬼嚎神啸㊣无敌·靴</t>
  </si>
  <si>
    <t>鬼嚎神啸㊣无敌·勋</t>
  </si>
  <si>
    <t>斩尽杀绝㊣帝陨·甲</t>
  </si>
  <si>
    <t>斩尽杀绝㊣帝陨·镯</t>
  </si>
  <si>
    <t>斩尽杀绝㊣帝陨·戒</t>
  </si>
  <si>
    <t>斩尽杀绝㊣帝陨·带</t>
  </si>
  <si>
    <t>斩尽杀绝㊣帝陨·靴</t>
  </si>
  <si>
    <t>斩尽杀绝㊣帝陨·勋</t>
  </si>
  <si>
    <t>无极㊣唯我独尊·斩</t>
  </si>
  <si>
    <t>无极㊣唯我独尊·甲</t>
  </si>
  <si>
    <t>无极㊣唯我独尊·镯</t>
  </si>
  <si>
    <t>无极㊣唯我独尊·戒</t>
  </si>
  <si>
    <t>无极㊣唯我独尊·带</t>
  </si>
  <si>
    <t>无极㊣唯我独尊·靴</t>
  </si>
  <si>
    <t>无极㊣唯我独尊·勋</t>
  </si>
  <si>
    <t>火龙真体</t>
  </si>
  <si>
    <t>复活戒指</t>
  </si>
  <si>
    <t>复活戒指①</t>
  </si>
  <si>
    <t>终极复活戒指</t>
  </si>
  <si>
    <t>麻痹戒指</t>
  </si>
  <si>
    <t>麻痹戒指②</t>
  </si>
  <si>
    <t>麻痹戒指③</t>
  </si>
  <si>
    <t>麻痹戒指④</t>
  </si>
  <si>
    <t>麻痹戒指⑤</t>
  </si>
  <si>
    <t>麻痹戒指⑦</t>
  </si>
  <si>
    <t>麻痹戒指⑨</t>
  </si>
  <si>
    <t>终极麻痹戒指</t>
  </si>
  <si>
    <t>护身戒指</t>
  </si>
  <si>
    <t>护身戒指②</t>
  </si>
  <si>
    <t>护身戒指③</t>
  </si>
  <si>
    <t>护身戒指④</t>
  </si>
  <si>
    <t>护身戒指⑤</t>
  </si>
  <si>
    <t>护身戒指⑥</t>
  </si>
  <si>
    <t>护身戒指⑦</t>
  </si>
  <si>
    <t>护身戒指⑧</t>
  </si>
  <si>
    <t>护身戒指⑨</t>
  </si>
  <si>
    <t>终极护身戒指</t>
  </si>
  <si>
    <t>灵藻·玉</t>
  </si>
  <si>
    <t>青龙·玉</t>
  </si>
  <si>
    <t>玲珑·玉</t>
  </si>
  <si>
    <t>通灵·玉</t>
  </si>
  <si>
    <t>七彩·玉</t>
  </si>
  <si>
    <t>九天霜华·玉</t>
  </si>
  <si>
    <t>凤舞凌烟·玉</t>
  </si>
  <si>
    <t>流光绝影·玉</t>
  </si>
  <si>
    <t>碎梦传说·玉</t>
  </si>
  <si>
    <t>千彩流光·玉</t>
  </si>
  <si>
    <t>魔血石</t>
  </si>
  <si>
    <t>主星【白羊座①】</t>
  </si>
  <si>
    <t>主星【白羊座②】</t>
  </si>
  <si>
    <t>主星【白羊座③】</t>
  </si>
  <si>
    <t>主星【白羊座④】</t>
  </si>
  <si>
    <t>主星【白羊座⑤】</t>
  </si>
  <si>
    <t>主星【白羊座⑥】</t>
  </si>
  <si>
    <t>主星【白羊座⑦】</t>
  </si>
  <si>
    <t>主星【白羊座⑧】</t>
  </si>
  <si>
    <t>主星【白羊座⑨】</t>
  </si>
  <si>
    <t>主星【白羊座⑩】</t>
  </si>
  <si>
    <t>辅星【白羊座①】</t>
  </si>
  <si>
    <t>辅星【白羊座②】</t>
  </si>
  <si>
    <t>辅星【白羊座③】</t>
  </si>
  <si>
    <t>主星【金牛座①】</t>
  </si>
  <si>
    <t>主星【金牛座②】</t>
  </si>
  <si>
    <t>主星【金牛座③】</t>
  </si>
  <si>
    <t>主星【金牛座④】</t>
  </si>
  <si>
    <t>主星【金牛座⑤】</t>
  </si>
  <si>
    <t>主星【金牛座⑥】</t>
  </si>
  <si>
    <t>主星【金牛座⑦】</t>
  </si>
  <si>
    <t>主星【金牛座⑧】</t>
  </si>
  <si>
    <t>主星【金牛座⑨】</t>
  </si>
  <si>
    <t>主星【金牛座⑩】</t>
  </si>
  <si>
    <t>辅星【金牛座①】</t>
  </si>
  <si>
    <t>辅星【金牛座②】</t>
  </si>
  <si>
    <t>辅星【金牛座③】</t>
  </si>
  <si>
    <t>辅星【金牛座④】</t>
  </si>
  <si>
    <t>辅星【金牛座⑤】</t>
  </si>
  <si>
    <t>辅星【金牛座⑥】</t>
  </si>
  <si>
    <t>辅星【金牛座⑦】</t>
  </si>
  <si>
    <t>辅星【金牛座⑧】</t>
  </si>
  <si>
    <t>辅星【金牛座⑨】</t>
  </si>
  <si>
    <t>辅星【金牛座⑩】</t>
  </si>
  <si>
    <t>主星【双子座①】</t>
  </si>
  <si>
    <t>主星【双子座②】</t>
  </si>
  <si>
    <t>主星【双子座③】</t>
  </si>
  <si>
    <t>主星【双子座④】</t>
  </si>
  <si>
    <t>主星【双子座⑤】</t>
  </si>
  <si>
    <t>主星【双子座⑥】</t>
  </si>
  <si>
    <t>主星【双子座⑦】</t>
  </si>
  <si>
    <t>主星【双子座⑧】</t>
  </si>
  <si>
    <t>主星【双子座⑨】</t>
  </si>
  <si>
    <t>主星【双子座⑩】</t>
  </si>
  <si>
    <t>辅星【双子座①】</t>
  </si>
  <si>
    <t>辅星【双子座②】</t>
  </si>
  <si>
    <t>辅星【双子座③】</t>
  </si>
  <si>
    <t>辅星【双子座④】</t>
  </si>
  <si>
    <t>辅星【双子座⑤】</t>
  </si>
  <si>
    <t>辅星【双子座⑥】</t>
  </si>
  <si>
    <t>辅星【双子座⑦】</t>
  </si>
  <si>
    <t>辅星【双子座⑧】</t>
  </si>
  <si>
    <t>辅星【双子座⑨】</t>
  </si>
  <si>
    <t>辅星【双子座⑩】</t>
  </si>
  <si>
    <t>主星【巨蟹座①】</t>
  </si>
  <si>
    <t>主星【巨蟹座②】</t>
  </si>
  <si>
    <t>主星【巨蟹座③】</t>
  </si>
  <si>
    <t>主星【巨蟹座④】</t>
  </si>
  <si>
    <t>主星【巨蟹座⑤】</t>
  </si>
  <si>
    <t>主星【巨蟹座⑥】</t>
  </si>
  <si>
    <t>主星【巨蟹座⑦】</t>
  </si>
  <si>
    <t>主星【巨蟹座⑧】</t>
  </si>
  <si>
    <t>主星【巨蟹座⑨】</t>
  </si>
  <si>
    <t>主星【巨蟹座⑩】</t>
  </si>
  <si>
    <t>辅星【巨蟹座①】</t>
  </si>
  <si>
    <t>辅星【巨蟹座②】</t>
  </si>
  <si>
    <t>辅星【巨蟹座③】</t>
  </si>
  <si>
    <t>辅星【巨蟹座④】</t>
  </si>
  <si>
    <t>辅星【巨蟹座⑤】</t>
  </si>
  <si>
    <t>辅星【巨蟹座⑥】</t>
  </si>
  <si>
    <t>辅星【巨蟹座⑦】</t>
  </si>
  <si>
    <t>辅星【巨蟹座⑧】</t>
  </si>
  <si>
    <t>辅星【巨蟹座⑨】</t>
  </si>
  <si>
    <t>辅星【巨蟹座⑩】</t>
  </si>
  <si>
    <t>主星【狮子座①】</t>
  </si>
  <si>
    <t>主星【狮子座②】</t>
  </si>
  <si>
    <t>主星【狮子座③】</t>
  </si>
  <si>
    <t>主星【狮子座④】</t>
  </si>
  <si>
    <t>主星【狮子座⑤】</t>
  </si>
  <si>
    <t>主星【狮子座⑥】</t>
  </si>
  <si>
    <t>主星【狮子座⑦】</t>
  </si>
  <si>
    <t>主星【狮子座⑧】</t>
  </si>
  <si>
    <t>主星【狮子座⑨】</t>
  </si>
  <si>
    <t>主星【狮子座⑩】</t>
  </si>
  <si>
    <t>辅星【狮子座①】</t>
  </si>
  <si>
    <t>辅星【狮子座②】</t>
  </si>
  <si>
    <t>辅星【狮子座③】</t>
  </si>
  <si>
    <t>辅星【狮子座④】</t>
  </si>
  <si>
    <t>辅星【狮子座⑤】</t>
  </si>
  <si>
    <t>辅星【狮子座⑥】</t>
  </si>
  <si>
    <t>辅星【狮子座⑦】</t>
  </si>
  <si>
    <t>辅星【狮子座⑧】</t>
  </si>
  <si>
    <t>辅星【狮子座⑨】</t>
  </si>
  <si>
    <t>辅星【狮子座⑩】</t>
  </si>
  <si>
    <t>主星【处女座①】</t>
  </si>
  <si>
    <t>主星【处女座②】</t>
  </si>
  <si>
    <t>主星【处女座③】</t>
  </si>
  <si>
    <t>主星【处女座④】</t>
  </si>
  <si>
    <t>主星【处女座⑤】</t>
  </si>
  <si>
    <t>主星【处女座⑥】</t>
  </si>
  <si>
    <t>主星【处女座⑦】</t>
  </si>
  <si>
    <t>主星【处女座⑧】</t>
  </si>
  <si>
    <t>主星【处女座⑨】</t>
  </si>
  <si>
    <t>主星【处女座⑩】</t>
  </si>
  <si>
    <t>辅星【处女座①】</t>
  </si>
  <si>
    <t>辅星【处女座②】</t>
  </si>
  <si>
    <t>辅星【处女座④】</t>
  </si>
  <si>
    <t>辅星【处女座⑤】</t>
  </si>
  <si>
    <t>辅星【处女座⑥】</t>
  </si>
  <si>
    <t>辅星【处女座⑦】</t>
  </si>
  <si>
    <t>辅星【处女座⑧】</t>
  </si>
  <si>
    <t>辅星【处女座⑨】</t>
  </si>
  <si>
    <t>辅星【处女座⑩】</t>
  </si>
  <si>
    <t>主星【天秤座①】</t>
  </si>
  <si>
    <t>主星【天秤座②】</t>
  </si>
  <si>
    <t>主星【天秤座③】</t>
  </si>
  <si>
    <t>主星【天秤座④】</t>
  </si>
  <si>
    <t>主星【天秤座⑤】</t>
  </si>
  <si>
    <t>主星【天秤座⑥】</t>
  </si>
  <si>
    <t>主星【天秤座⑦】</t>
  </si>
  <si>
    <t>主星【天秤座⑧】</t>
  </si>
  <si>
    <t>主星【天秤座⑨】</t>
  </si>
  <si>
    <t>主星【天秤座⑩】</t>
  </si>
  <si>
    <t>辅星【天秤座①】</t>
  </si>
  <si>
    <t>辅星【天秤座②】</t>
  </si>
  <si>
    <t>辅星【天秤座③】</t>
  </si>
  <si>
    <t>辅星【天秤座④】</t>
  </si>
  <si>
    <t>辅星【天秤座⑤】</t>
  </si>
  <si>
    <t>辅星【天秤座⑥】</t>
  </si>
  <si>
    <t>辅星【天秤座⑦】</t>
  </si>
  <si>
    <t>辅星【天秤座⑧】</t>
  </si>
  <si>
    <t>辅星【天秤座⑨】</t>
  </si>
  <si>
    <t>辅星【天秤座⑩】</t>
  </si>
  <si>
    <t>主星【天蝎座①】</t>
  </si>
  <si>
    <t>主星【天蝎座②】</t>
  </si>
  <si>
    <t>主星【天蝎座③】</t>
  </si>
  <si>
    <t>主星【天蝎座④】</t>
  </si>
  <si>
    <t>主星【天蝎座⑤】</t>
  </si>
  <si>
    <t>主星【天蝎座⑥】</t>
  </si>
  <si>
    <t>主星【天蝎座⑦】</t>
  </si>
  <si>
    <t>主星【天蝎座⑧】</t>
  </si>
  <si>
    <t>主星【天蝎座⑨】</t>
  </si>
  <si>
    <t>主星【天蝎座⑩】</t>
  </si>
  <si>
    <t>辅星【天蝎座①】</t>
  </si>
  <si>
    <t>辅星【天蝎座②】</t>
  </si>
  <si>
    <t>辅星【天蝎座③】</t>
  </si>
  <si>
    <t>辅星【天蝎座④】</t>
  </si>
  <si>
    <t>辅星【天蝎座⑤】</t>
  </si>
  <si>
    <t>辅星【天蝎座⑥】</t>
  </si>
  <si>
    <t>辅星【天蝎座⑦】</t>
  </si>
  <si>
    <t>辅星【天蝎座⑧】</t>
  </si>
  <si>
    <t>辅星【天蝎座⑨】</t>
  </si>
  <si>
    <t>辅星【天蝎座⑩】</t>
  </si>
  <si>
    <t>主星【射手座①】</t>
  </si>
  <si>
    <t>主星【射手座②】</t>
  </si>
  <si>
    <t>主星【射手座③】</t>
  </si>
  <si>
    <t>主星【射手座④】</t>
  </si>
  <si>
    <t>主星【射手座⑤】</t>
  </si>
  <si>
    <t>主星【射手座⑥】</t>
  </si>
  <si>
    <t>主星【射手座⑦】</t>
  </si>
  <si>
    <t>主星【射手座⑧】</t>
  </si>
  <si>
    <t>主星【射手座⑨】</t>
  </si>
  <si>
    <t>主星【射手座⑩】</t>
  </si>
  <si>
    <t>辅星【射手座①】</t>
  </si>
  <si>
    <t>辅星【射手座②】</t>
  </si>
  <si>
    <t>辅星【射手座③】</t>
  </si>
  <si>
    <t>辅星【射手座④】</t>
  </si>
  <si>
    <t>辅星【射手座⑤】</t>
  </si>
  <si>
    <t>辅星【射手座⑥】</t>
  </si>
  <si>
    <t>辅星【射手座⑦】</t>
  </si>
  <si>
    <t>辅星【射手座⑧】</t>
  </si>
  <si>
    <t>辅星【射手座⑨】</t>
  </si>
  <si>
    <t>辅星【射手座⑩】</t>
  </si>
  <si>
    <t>主星【摩羯座①】</t>
  </si>
  <si>
    <t>主星【摩羯座②】</t>
  </si>
  <si>
    <t>主星【摩羯座③】</t>
  </si>
  <si>
    <t>主星【摩羯座④】</t>
  </si>
  <si>
    <t>主星【摩羯座⑤】</t>
  </si>
  <si>
    <t>主星【摩羯座⑥】</t>
  </si>
  <si>
    <t>主星【摩羯座⑦】</t>
  </si>
  <si>
    <t>主星【摩羯座⑧】</t>
  </si>
  <si>
    <t>主星【摩羯座⑨】</t>
  </si>
  <si>
    <t>主星【摩羯座⑩】</t>
  </si>
  <si>
    <t>辅星【摩羯座①】</t>
  </si>
  <si>
    <t>辅星【摩羯座②】</t>
  </si>
  <si>
    <t>辅星【摩羯座③】</t>
  </si>
  <si>
    <t>辅星【摩羯座④】</t>
  </si>
  <si>
    <t>辅星【摩羯座⑤】</t>
  </si>
  <si>
    <t>辅星【摩羯座⑥】</t>
  </si>
  <si>
    <t>辅星【摩羯座⑦】</t>
  </si>
  <si>
    <t>辅星【摩羯座⑧】</t>
  </si>
  <si>
    <t>辅星【摩羯座⑨】</t>
  </si>
  <si>
    <t>辅星【摩羯座⑩】</t>
  </si>
  <si>
    <t>主星【水瓶座①】</t>
  </si>
  <si>
    <t>主星【水瓶座②】</t>
  </si>
  <si>
    <t>主星【水瓶座③】</t>
  </si>
  <si>
    <t>主星【水瓶座④】</t>
  </si>
  <si>
    <t>主星【水瓶座⑤】</t>
  </si>
  <si>
    <t>主星【水瓶座⑥】</t>
  </si>
  <si>
    <t>主星【水瓶座⑦】</t>
  </si>
  <si>
    <t>主星【水瓶座⑧】</t>
  </si>
  <si>
    <t>主星【水瓶座⑨】</t>
  </si>
  <si>
    <t>主星【水瓶座⑩】</t>
  </si>
  <si>
    <t>辅星【水瓶座①】</t>
  </si>
  <si>
    <t>辅星【水瓶座②】</t>
  </si>
  <si>
    <t>辅星【水瓶座③】</t>
  </si>
  <si>
    <t>辅星【水瓶座④】</t>
  </si>
  <si>
    <t>辅星【水瓶座⑤】</t>
  </si>
  <si>
    <t>辅星【水瓶座⑥】</t>
  </si>
  <si>
    <t>辅星【水瓶座⑦】</t>
  </si>
  <si>
    <t>辅星【水瓶座⑧】</t>
  </si>
  <si>
    <t>辅星【水瓶座⑨】</t>
  </si>
  <si>
    <t>辅星【水瓶座⑩】</t>
  </si>
  <si>
    <t>主星【双鱼座①】</t>
  </si>
  <si>
    <t>主星【双鱼座②】</t>
  </si>
  <si>
    <t>主星【双鱼座③】</t>
  </si>
  <si>
    <t>主星【双鱼座④】</t>
  </si>
  <si>
    <t>主星【双鱼座⑤】</t>
  </si>
  <si>
    <t>主星【双鱼座⑥】</t>
  </si>
  <si>
    <t>主星【双鱼座⑦】</t>
  </si>
  <si>
    <t>主星【双鱼座⑧】</t>
  </si>
  <si>
    <t>主星【双鱼座⑨】</t>
  </si>
  <si>
    <t>主星【双鱼座⑩】</t>
  </si>
  <si>
    <t>辅星【双鱼座①】</t>
  </si>
  <si>
    <t>辅星【双鱼座②】</t>
  </si>
  <si>
    <t>辅星【双鱼座③】</t>
  </si>
  <si>
    <t>辅星【双鱼座④】</t>
  </si>
  <si>
    <t>辅星【双鱼座⑤】</t>
  </si>
  <si>
    <t>辅星【双鱼座⑥】</t>
  </si>
  <si>
    <t>辅星【双鱼座⑦】</t>
  </si>
  <si>
    <t>辅星【双鱼座⑧】</t>
  </si>
  <si>
    <t>辅星【双鱼座⑨】</t>
  </si>
  <si>
    <t>辅星【双鱼座⑩】</t>
  </si>
  <si>
    <t>龙头·未修炼</t>
  </si>
  <si>
    <t>龙头·一阶</t>
  </si>
  <si>
    <t>龙头·二阶</t>
  </si>
  <si>
    <t>龙头·三阶</t>
  </si>
  <si>
    <t>龙头·四阶</t>
  </si>
  <si>
    <t>龙头·五阶</t>
  </si>
  <si>
    <t>龙头·六阶</t>
  </si>
  <si>
    <t>龙头·七阶</t>
  </si>
  <si>
    <t>龙头·八阶</t>
  </si>
  <si>
    <t>龙头·九阶</t>
  </si>
  <si>
    <t>龙头·十阶</t>
  </si>
  <si>
    <t>龙躯·未修炼</t>
  </si>
  <si>
    <t>龙躯·一阶</t>
  </si>
  <si>
    <t>龙躯·二阶</t>
  </si>
  <si>
    <t>龙躯·三阶</t>
  </si>
  <si>
    <t>龙躯·四阶</t>
  </si>
  <si>
    <t>龙躯·五阶</t>
  </si>
  <si>
    <t>龙躯·六阶</t>
  </si>
  <si>
    <t>龙躯·七阶</t>
  </si>
  <si>
    <t>龙躯·八阶</t>
  </si>
  <si>
    <t>龙躯·九阶</t>
  </si>
  <si>
    <t>龙躯·十阶</t>
  </si>
  <si>
    <t>龙骨·未修炼</t>
  </si>
  <si>
    <t>龙骨·一阶</t>
  </si>
  <si>
    <t>龙骨·二阶</t>
  </si>
  <si>
    <t>龙骨·三阶</t>
  </si>
  <si>
    <t>龙骨·四阶</t>
  </si>
  <si>
    <t>龙骨·五阶</t>
  </si>
  <si>
    <t>龙骨·六阶</t>
  </si>
  <si>
    <t>龙骨·七阶</t>
  </si>
  <si>
    <t>龙骨·八阶</t>
  </si>
  <si>
    <t>龙骨·九阶</t>
  </si>
  <si>
    <t>龙骨·十阶</t>
  </si>
  <si>
    <t>龙尾·未修炼</t>
  </si>
  <si>
    <t>龙尾·一阶</t>
  </si>
  <si>
    <t>龙尾·二阶</t>
  </si>
  <si>
    <t>龙尾·三阶</t>
  </si>
  <si>
    <t>龙尾·四阶</t>
  </si>
  <si>
    <t>龙尾·五阶</t>
  </si>
  <si>
    <t>龙尾·六阶</t>
  </si>
  <si>
    <t>龙尾·七阶</t>
  </si>
  <si>
    <t>龙尾·八阶</t>
  </si>
  <si>
    <t>龙尾·九阶</t>
  </si>
  <si>
    <t>龙尾·十阶</t>
  </si>
  <si>
    <t>承影剑</t>
  </si>
  <si>
    <t>火龙神斩·地</t>
  </si>
  <si>
    <t>火龙神斩·天</t>
  </si>
  <si>
    <t>万古至尊の剑</t>
  </si>
  <si>
    <t>万古至尊の镯</t>
  </si>
  <si>
    <t>万古至尊の戒</t>
  </si>
  <si>
    <t>万古至尊の带</t>
  </si>
  <si>
    <t>万古至尊の靴</t>
  </si>
  <si>
    <t>万古至尊の勋</t>
  </si>
  <si>
    <t>永恒主宰¢剑</t>
  </si>
  <si>
    <t>永恒主宰¢镯</t>
  </si>
  <si>
    <t>永恒主宰¢戒</t>
  </si>
  <si>
    <t>永恒主宰¢带</t>
  </si>
  <si>
    <t>永恒主宰¢靴</t>
  </si>
  <si>
    <t>永恒主宰¢勋</t>
  </si>
  <si>
    <t>大地之怒ぃ圣剑</t>
  </si>
  <si>
    <t>大地之怒ぃ圣镯</t>
  </si>
  <si>
    <t>大地之怒ぃ圣戒</t>
  </si>
  <si>
    <t>大地之怒ぃ圣带</t>
  </si>
  <si>
    <t>大地之怒ぃ圣靴</t>
  </si>
  <si>
    <t>大地之怒ぃ圣勋</t>
  </si>
  <si>
    <t>龙游星界※魔剑</t>
  </si>
  <si>
    <t>龙游星界※魔镯</t>
  </si>
  <si>
    <t>龙游星界※魔戒</t>
  </si>
  <si>
    <t>龙游星界※魔带</t>
  </si>
  <si>
    <t>天使降临☆灵剑</t>
  </si>
  <si>
    <t>天使降临☆灵镯</t>
  </si>
  <si>
    <t>天使降临☆灵戒</t>
  </si>
  <si>
    <t>天使降临☆灵带</t>
  </si>
  <si>
    <t>天使降临☆灵靴</t>
  </si>
  <si>
    <t>天使降临☆灵勋</t>
  </si>
  <si>
    <t>正义之神★帝剑</t>
  </si>
  <si>
    <t>正义之神★帝镯</t>
  </si>
  <si>
    <t>正义之神★帝戒</t>
  </si>
  <si>
    <t>正义之神★帝带</t>
  </si>
  <si>
    <t>正义之神★帝靴</t>
  </si>
  <si>
    <t>正义之神★帝勋</t>
  </si>
  <si>
    <t>#修罗</t>
  </si>
  <si>
    <t>诛仙</t>
  </si>
  <si>
    <t>轩辕</t>
  </si>
  <si>
    <t>流光</t>
  </si>
  <si>
    <t>刑天</t>
  </si>
  <si>
    <t>曜日</t>
  </si>
  <si>
    <t>曜月</t>
  </si>
  <si>
    <t>热血·修罗</t>
  </si>
  <si>
    <t>热血·诛仙</t>
  </si>
  <si>
    <t>热血·轩辕</t>
  </si>
  <si>
    <t>热血·流光</t>
  </si>
  <si>
    <t>热血·刑天</t>
  </si>
  <si>
    <t>热血·曜日</t>
  </si>
  <si>
    <t>热血·曜月</t>
  </si>
  <si>
    <t>荣耀·修罗</t>
  </si>
  <si>
    <t>荣耀·诛仙</t>
  </si>
  <si>
    <t>荣耀·轩辕</t>
  </si>
  <si>
    <t>荣耀·流光</t>
  </si>
  <si>
    <t>荣耀·刑天</t>
  </si>
  <si>
    <t>荣耀·曜日</t>
  </si>
  <si>
    <t>荣耀·曜月</t>
  </si>
  <si>
    <t>辉煌·修罗</t>
  </si>
  <si>
    <t>辉煌·诛仙</t>
  </si>
  <si>
    <t>辉煌·轩辕</t>
  </si>
  <si>
    <t>辉煌·流光</t>
  </si>
  <si>
    <t>辉煌·刑天</t>
  </si>
  <si>
    <t>辉煌·曜日</t>
  </si>
  <si>
    <t>辉煌·曜月</t>
  </si>
  <si>
    <t>盛世·诛仙</t>
  </si>
  <si>
    <t>盛世·轩辕</t>
  </si>
  <si>
    <t>盛世·流光</t>
  </si>
  <si>
    <t>盛世·刑天</t>
  </si>
  <si>
    <t>盛世·曜日</t>
  </si>
  <si>
    <t>盛世·曜月</t>
  </si>
  <si>
    <t>【残】修罗</t>
  </si>
  <si>
    <t>【残】诛仙</t>
  </si>
  <si>
    <t>【残】轩辕</t>
  </si>
  <si>
    <t>【残】流光</t>
  </si>
  <si>
    <t>【残】刑天</t>
  </si>
  <si>
    <t>【残】曜日</t>
  </si>
  <si>
    <t>【残】曜月</t>
  </si>
  <si>
    <t>【残】热血·修罗</t>
  </si>
  <si>
    <t>【残】热血·诛仙</t>
  </si>
  <si>
    <t>【残】热血·轩辕</t>
  </si>
  <si>
    <t>【残】热血·流光</t>
  </si>
  <si>
    <t>【残】热血·刑天</t>
  </si>
  <si>
    <t>【残】热血·曜日</t>
  </si>
  <si>
    <t>【残】热血·曜月</t>
  </si>
  <si>
    <t>【残】荣耀·修罗</t>
  </si>
  <si>
    <t>【残】荣耀·诛仙</t>
  </si>
  <si>
    <t>【残】荣耀·轩辕</t>
  </si>
  <si>
    <t>【残】荣耀·流光</t>
  </si>
  <si>
    <t>【残】荣耀·刑天</t>
  </si>
  <si>
    <t>【残】荣耀·曜日</t>
  </si>
  <si>
    <t>【残】荣耀·曜月</t>
  </si>
  <si>
    <t>【残】辉煌·修罗</t>
  </si>
  <si>
    <t>【残】辉煌·诛仙</t>
  </si>
  <si>
    <t>【残】辉煌·轩辕</t>
  </si>
  <si>
    <t>【残】辉煌·流光</t>
  </si>
  <si>
    <t>【残】辉煌·刑天</t>
  </si>
  <si>
    <t>【残】辉煌·曜日</t>
  </si>
  <si>
    <t>【残】辉煌·曜月</t>
  </si>
  <si>
    <t>【残】盛世·修罗</t>
  </si>
  <si>
    <t>【残】盛世·诛仙</t>
  </si>
  <si>
    <t>【残】盛世·轩辕</t>
  </si>
  <si>
    <t>【残】盛世·流光</t>
  </si>
  <si>
    <t>【残】盛世·刑天</t>
  </si>
  <si>
    <t>【残】盛世·曜日</t>
  </si>
  <si>
    <t>【残】盛世·曜月</t>
  </si>
  <si>
    <t>开天辟日</t>
  </si>
  <si>
    <t>逐日之星</t>
  </si>
  <si>
    <t>清风月影</t>
  </si>
  <si>
    <t>天下无双</t>
  </si>
  <si>
    <t>逐风破浪</t>
  </si>
  <si>
    <t>凤翥龙翔</t>
  </si>
  <si>
    <t>风华流砂</t>
  </si>
  <si>
    <t>灵武之印</t>
  </si>
  <si>
    <t>圣武之印</t>
  </si>
  <si>
    <t>威武极天之印</t>
  </si>
  <si>
    <t>洪武行天之印</t>
  </si>
  <si>
    <t>玄傲齐天之印</t>
  </si>
  <si>
    <t>混元镇天之印</t>
  </si>
  <si>
    <t>至尊傲天之印</t>
  </si>
  <si>
    <t>至武梵天之印</t>
  </si>
  <si>
    <t>龙头·十一阶</t>
  </si>
  <si>
    <t>龙头·十二阶</t>
  </si>
  <si>
    <t>龙头·十三阶</t>
  </si>
  <si>
    <t>龙头·十四阶</t>
  </si>
  <si>
    <t>龙头·十五阶</t>
  </si>
  <si>
    <t>龙头·十六阶</t>
  </si>
  <si>
    <t>龙头·十七阶</t>
  </si>
  <si>
    <t>龙头·十八阶</t>
  </si>
  <si>
    <t>龙头·十九阶</t>
  </si>
  <si>
    <t>龙头·二十阶</t>
  </si>
  <si>
    <t>龙躯·十一阶</t>
  </si>
  <si>
    <t>龙躯·十二阶</t>
  </si>
  <si>
    <t>龙躯·十三阶</t>
  </si>
  <si>
    <t>龙躯·十四阶</t>
  </si>
  <si>
    <t>龙躯·十五阶</t>
  </si>
  <si>
    <t>龙躯·十六阶</t>
  </si>
  <si>
    <t>龙躯·十七阶</t>
  </si>
  <si>
    <t>龙躯·十八阶</t>
  </si>
  <si>
    <t>龙躯·十九阶</t>
  </si>
  <si>
    <t>龙躯·二十阶</t>
  </si>
  <si>
    <t>龙骨·十一阶</t>
  </si>
  <si>
    <t>龙骨·十二阶</t>
  </si>
  <si>
    <t>龙骨·十三阶</t>
  </si>
  <si>
    <t>龙骨·十四阶</t>
  </si>
  <si>
    <t>龙骨·十五阶</t>
  </si>
  <si>
    <t>龙骨·十六阶</t>
  </si>
  <si>
    <t>龙骨·十七阶</t>
  </si>
  <si>
    <t>龙骨·十八阶</t>
  </si>
  <si>
    <t>龙骨·十九阶</t>
  </si>
  <si>
    <t>龙骨·二十阶</t>
  </si>
  <si>
    <t>龙尾·十一阶</t>
  </si>
  <si>
    <t>龙尾·十二阶</t>
  </si>
  <si>
    <t>龙尾·十三阶</t>
  </si>
  <si>
    <t>龙尾·十四阶</t>
  </si>
  <si>
    <t>龙尾·十五阶</t>
  </si>
  <si>
    <t>龙尾·十六阶</t>
  </si>
  <si>
    <t>龙尾·十七阶</t>
  </si>
  <si>
    <t>龙尾·十八阶</t>
  </si>
  <si>
    <t>龙尾·十九阶</t>
  </si>
  <si>
    <t>龙尾·二十阶</t>
  </si>
  <si>
    <t>#苍茫刃</t>
  </si>
  <si>
    <t>#苍茫手镯</t>
  </si>
  <si>
    <t>#苍茫戒指</t>
  </si>
  <si>
    <t>#苍茫勋章</t>
  </si>
  <si>
    <t>#苍茫靴子</t>
  </si>
  <si>
    <t>#苍茫腰带</t>
  </si>
  <si>
    <t>新手剑</t>
  </si>
  <si>
    <t>新手手镯</t>
  </si>
  <si>
    <t>新手戒指</t>
  </si>
  <si>
    <t>新手勋章</t>
  </si>
  <si>
    <t>新手靴子</t>
  </si>
  <si>
    <t>新手腰带</t>
  </si>
  <si>
    <t>灵藻·玉1</t>
  </si>
  <si>
    <t>青龙·玉1</t>
  </si>
  <si>
    <t>玲珑·玉1</t>
  </si>
  <si>
    <t>通灵·玉1</t>
  </si>
  <si>
    <t>七彩·玉1</t>
  </si>
  <si>
    <t>九天霜华·玉1</t>
  </si>
  <si>
    <t>凤舞凌烟·玉1</t>
  </si>
  <si>
    <t>流光绝影·玉1</t>
  </si>
  <si>
    <t>碎梦传说·玉1</t>
  </si>
  <si>
    <t>千彩流光·玉1</t>
  </si>
  <si>
    <t>乾坤无极·玉1</t>
  </si>
  <si>
    <t>火龙之心Lv.1</t>
  </si>
  <si>
    <t>火龙之心Lv.2</t>
  </si>
  <si>
    <t>火龙之心Lv.3</t>
  </si>
  <si>
    <t>火龙之心Lv.4</t>
  </si>
  <si>
    <t>火龙之心Lv.5</t>
  </si>
  <si>
    <t>火龙之心Lv.6</t>
  </si>
  <si>
    <t>火龙之心Lv.7</t>
  </si>
  <si>
    <t>火龙之心Lv.8</t>
  </si>
  <si>
    <t>火龙之心Lv.9</t>
  </si>
  <si>
    <t>火龙之心Lv.10</t>
  </si>
  <si>
    <t>火龙盾牌Lv.1(0星)</t>
  </si>
  <si>
    <t>火龙盾牌Lv.1(1星)</t>
  </si>
  <si>
    <t>火龙盾牌Lv.1(2星)</t>
  </si>
  <si>
    <t>火龙盾牌Lv.1(3星)</t>
  </si>
  <si>
    <t>火龙盾牌Lv.1(4星)</t>
  </si>
  <si>
    <t>火龙盾牌Lv.1(5星)</t>
  </si>
  <si>
    <t>火龙盾牌Lv.1(6星)</t>
  </si>
  <si>
    <t>火龙盾牌Lv.1(7星)</t>
  </si>
  <si>
    <t>火龙盾牌Lv.1(8星)</t>
  </si>
  <si>
    <t>火龙盾牌Lv.1(9星)</t>
  </si>
  <si>
    <t>火龙盾牌Lv.2(0星)</t>
  </si>
  <si>
    <t>火龙盾牌Lv.2(1星)</t>
  </si>
  <si>
    <t>火龙盾牌Lv.2(2星)</t>
  </si>
  <si>
    <t>火龙盾牌Lv.2(3星)</t>
  </si>
  <si>
    <t>火龙盾牌Lv.2(4星)</t>
  </si>
  <si>
    <t>火龙盾牌Lv.2(5星)</t>
  </si>
  <si>
    <t>火龙盾牌Lv.2(6星)</t>
  </si>
  <si>
    <t>火龙盾牌Lv.2(7星)</t>
  </si>
  <si>
    <t>火龙盾牌Lv.2(8星)</t>
  </si>
  <si>
    <t>火龙盾牌Lv.2(9星)</t>
  </si>
  <si>
    <t>火龙盾牌Lv.3(0星)</t>
  </si>
  <si>
    <t>火龙盾牌Lv.3(1星)</t>
  </si>
  <si>
    <t>火龙盾牌Lv.3(2星)</t>
  </si>
  <si>
    <t>火龙盾牌Lv.3(3星)</t>
  </si>
  <si>
    <t>火龙盾牌Lv.3(4星)</t>
  </si>
  <si>
    <t>火龙盾牌Lv.3(5星)</t>
  </si>
  <si>
    <t>火龙盾牌Lv.3(6星)</t>
  </si>
  <si>
    <t>火龙盾牌Lv.3(7星)</t>
  </si>
  <si>
    <t>火龙盾牌Lv.3(8星)</t>
  </si>
  <si>
    <t>火龙盾牌Lv.3(9星)</t>
  </si>
  <si>
    <t>火龙盾牌Lv.4(0星)</t>
  </si>
  <si>
    <t>火龙盾牌Lv.4(1星)</t>
  </si>
  <si>
    <t>火龙盾牌Lv.4(2星)</t>
  </si>
  <si>
    <t>火龙盾牌Lv.4(3星)</t>
  </si>
  <si>
    <t>火龙盾牌Lv.4(4星)</t>
  </si>
  <si>
    <t>火龙盾牌Lv.4(5星)</t>
  </si>
  <si>
    <t>火龙盾牌Lv.4(6星)</t>
  </si>
  <si>
    <t>火龙盾牌Lv.4(7星)</t>
  </si>
  <si>
    <t>火龙盾牌Lv.4(8星)</t>
  </si>
  <si>
    <t>火龙盾牌Lv.4(9星)</t>
  </si>
  <si>
    <t>火龙盾牌Lv.5(0星)</t>
  </si>
  <si>
    <t>火龙盾牌Lv.5(1星)</t>
  </si>
  <si>
    <t>火龙盾牌Lv.5(2星)</t>
  </si>
  <si>
    <t>火龙盾牌Lv.5(3星)</t>
  </si>
  <si>
    <t>火龙盾牌Lv.5(4星)</t>
  </si>
  <si>
    <t>火龙盾牌Lv.5(5星)</t>
  </si>
  <si>
    <t>火龙盾牌Lv.5(6星)</t>
  </si>
  <si>
    <t>火龙盾牌Lv.5(7星)</t>
  </si>
  <si>
    <t>火龙盾牌Lv.5(8星)</t>
  </si>
  <si>
    <t>火龙盾牌Lv.5(9星)</t>
  </si>
  <si>
    <t>火龙盾牌Lv.6(0星)</t>
  </si>
  <si>
    <t>火龙盾牌Lv.6(1星)</t>
  </si>
  <si>
    <t>火龙盾牌Lv.6(2星)</t>
  </si>
  <si>
    <t>火龙盾牌Lv.6(3星)</t>
  </si>
  <si>
    <t>火龙盾牌Lv.6(4星)</t>
  </si>
  <si>
    <t>火龙盾牌Lv.6(5星)</t>
  </si>
  <si>
    <t>火龙盾牌Lv.6(6星)</t>
  </si>
  <si>
    <t>火龙盾牌Lv.6(7星)</t>
  </si>
  <si>
    <t>火龙盾牌Lv.6(8星)</t>
  </si>
  <si>
    <t>火龙盾牌Lv.6(9星)</t>
  </si>
  <si>
    <t>火龙盾牌Lv.7(0星)</t>
  </si>
  <si>
    <t>火龙盾牌Lv.7(1星)</t>
  </si>
  <si>
    <t>火龙盾牌Lv.7(2星)</t>
  </si>
  <si>
    <t>火龙盾牌Lv.7(3星)</t>
  </si>
  <si>
    <t>火龙盾牌Lv.7(4星)</t>
  </si>
  <si>
    <t>火龙盾牌Lv.7(5星)</t>
  </si>
  <si>
    <t>火龙盾牌Lv.7(6星)</t>
  </si>
  <si>
    <t>火龙盾牌Lv.7(7星)</t>
  </si>
  <si>
    <t>火龙盾牌Lv.7(8星)</t>
  </si>
  <si>
    <t>火龙盾牌Lv.7(9星)</t>
  </si>
  <si>
    <t>火龙盾牌Lv.8(0星)</t>
  </si>
  <si>
    <t>火龙盾牌Lv.8(1星)</t>
  </si>
  <si>
    <t>火龙盾牌Lv.8(2星)</t>
  </si>
  <si>
    <t>火龙盾牌Lv.8(3星)</t>
  </si>
  <si>
    <t>火龙盾牌Lv.8(4星)</t>
  </si>
  <si>
    <t>火龙盾牌Lv.8(5星)</t>
  </si>
  <si>
    <t>火龙盾牌Lv.8(6星)</t>
  </si>
  <si>
    <t>火龙盾牌Lv.8(7星)</t>
  </si>
  <si>
    <t>火龙盾牌Lv.8(8星)</t>
  </si>
  <si>
    <t>火龙盾牌Lv.8(9星)</t>
  </si>
  <si>
    <t>火龙盾牌Lv.9(0星)</t>
  </si>
  <si>
    <t>火龙盾牌Lv.9(1星)</t>
  </si>
  <si>
    <t>火龙盾牌Lv.9(2星)</t>
  </si>
  <si>
    <t>火龙盾牌Lv.9(3星)</t>
  </si>
  <si>
    <t>火龙盾牌Lv.9(4星)</t>
  </si>
  <si>
    <t>火龙盾牌Lv.9(5星)</t>
  </si>
  <si>
    <t>火龙盾牌Lv.9(6星)</t>
  </si>
  <si>
    <t>火龙盾牌Lv.9(7星)</t>
  </si>
  <si>
    <t>火龙盾牌Lv.9(8星)</t>
  </si>
  <si>
    <t>火龙盾牌Lv.9(9星)</t>
  </si>
  <si>
    <t>火龙盾牌Lv.10(0星)</t>
  </si>
  <si>
    <t>火龙盾牌Lv.10(1星)</t>
  </si>
  <si>
    <t>火龙盾牌Lv.10(2星)</t>
  </si>
  <si>
    <t>火龙盾牌Lv.10(3星)</t>
  </si>
  <si>
    <t>火龙盾牌Lv.10(4星)</t>
  </si>
  <si>
    <t>火龙盾牌Lv.10(5星)</t>
  </si>
  <si>
    <t>火龙盾牌Lv.10(6星)</t>
  </si>
  <si>
    <t>火龙盾牌Lv.10(7星)</t>
  </si>
  <si>
    <t>火龙盾牌Lv.10(8星)</t>
  </si>
  <si>
    <t>火龙盾牌Lv.10(9星)</t>
  </si>
  <si>
    <t>灵藻·玉(0星)</t>
  </si>
  <si>
    <t>灵藻·玉(1星)</t>
  </si>
  <si>
    <t>灵藻·玉(2星)</t>
  </si>
  <si>
    <t>灵藻·玉(3星)</t>
  </si>
  <si>
    <t>灵藻·玉(4星)</t>
  </si>
  <si>
    <t>灵藻·玉(5星)</t>
  </si>
  <si>
    <t>灵藻·玉(6星)</t>
  </si>
  <si>
    <t>灵藻·玉(7星)</t>
  </si>
  <si>
    <t>灵藻·玉(8星)</t>
  </si>
  <si>
    <t>灵藻·玉(9星)</t>
  </si>
  <si>
    <t>青龙·玉(0星)</t>
  </si>
  <si>
    <t>青龙·玉(1星)</t>
  </si>
  <si>
    <t>青龙·玉(2星)</t>
  </si>
  <si>
    <t>青龙·玉(3星)</t>
  </si>
  <si>
    <t>青龙·玉(4星)</t>
  </si>
  <si>
    <t>青龙·玉(5星)</t>
  </si>
  <si>
    <t>青龙·玉(6星)</t>
  </si>
  <si>
    <t>青龙·玉(7星)</t>
  </si>
  <si>
    <t>青龙·玉(8星)</t>
  </si>
  <si>
    <t>青龙·玉(9星)</t>
  </si>
  <si>
    <t>玲珑·玉(0星)</t>
  </si>
  <si>
    <t>玲珑·玉(1星)</t>
  </si>
  <si>
    <t>玲珑·玉(2星)</t>
  </si>
  <si>
    <t>玲珑·玉(3星)</t>
  </si>
  <si>
    <t>玲珑·玉(4星)</t>
  </si>
  <si>
    <t>玲珑·玉(5星)</t>
  </si>
  <si>
    <t>玲珑·玉(6星)</t>
  </si>
  <si>
    <t>玲珑·玉(7星)</t>
  </si>
  <si>
    <t>玲珑·玉(8星)</t>
  </si>
  <si>
    <t>玲珑·玉(9星)</t>
  </si>
  <si>
    <t>通灵·玉(0星)</t>
  </si>
  <si>
    <t>通灵·玉(1星)</t>
  </si>
  <si>
    <t>通灵·玉(2星)</t>
  </si>
  <si>
    <t>通灵·玉(3星)</t>
  </si>
  <si>
    <t>通灵·玉(4星)</t>
  </si>
  <si>
    <t>通灵·玉(5星)</t>
  </si>
  <si>
    <t>通灵·玉(6星)</t>
  </si>
  <si>
    <t>通灵·玉(7星)</t>
  </si>
  <si>
    <t>通灵·玉(8星)</t>
  </si>
  <si>
    <t>通灵·玉(9星)</t>
  </si>
  <si>
    <t>七彩·玉(0星)</t>
  </si>
  <si>
    <t>七彩·玉(1星)</t>
  </si>
  <si>
    <t>七彩·玉(2星)</t>
  </si>
  <si>
    <t>七彩·玉(3星)</t>
  </si>
  <si>
    <t>七彩·玉(4星)</t>
  </si>
  <si>
    <t>七彩·玉(5星)</t>
  </si>
  <si>
    <t>七彩·玉(6星)</t>
  </si>
  <si>
    <t>七彩·玉(7星)</t>
  </si>
  <si>
    <t>七彩·玉(8星)</t>
  </si>
  <si>
    <t>七彩·玉(9星)</t>
  </si>
  <si>
    <t>九天霜华·玉(0星)</t>
  </si>
  <si>
    <t>九天霜华·玉(1星)</t>
  </si>
  <si>
    <t>九天霜华·玉(2星)</t>
  </si>
  <si>
    <t>九天霜华·玉(3星)</t>
  </si>
  <si>
    <t>九天霜华·玉(4星)</t>
  </si>
  <si>
    <t>九天霜华·玉(5星)</t>
  </si>
  <si>
    <t>九天霜华·玉(6星)</t>
  </si>
  <si>
    <t>九天霜华·玉(7星)</t>
  </si>
  <si>
    <t>九天霜华·玉(8星)</t>
  </si>
  <si>
    <t>九天霜华·玉(9星)</t>
  </si>
  <si>
    <t>凤舞凌烟·玉(0星)</t>
  </si>
  <si>
    <t>凤舞凌烟·玉(1星)</t>
  </si>
  <si>
    <t>凤舞凌烟·玉(2星)</t>
  </si>
  <si>
    <t>凤舞凌烟·玉(3星)</t>
  </si>
  <si>
    <t>凤舞凌烟·玉(4星)</t>
  </si>
  <si>
    <t>凤舞凌烟·玉(5星)</t>
  </si>
  <si>
    <t>凤舞凌烟·玉(6星)</t>
  </si>
  <si>
    <t>凤舞凌烟·玉(7星)</t>
  </si>
  <si>
    <t>凤舞凌烟·玉(8星)</t>
  </si>
  <si>
    <t>凤舞凌烟·玉(9星)</t>
  </si>
  <si>
    <t>流光绝影·玉(0星)</t>
  </si>
  <si>
    <t>流光绝影·玉(1星)</t>
  </si>
  <si>
    <t>流光绝影·玉(2星)</t>
  </si>
  <si>
    <t>流光绝影·玉(3星)</t>
  </si>
  <si>
    <t>流光绝影·玉(4星)</t>
  </si>
  <si>
    <t>流光绝影·玉(5星)</t>
  </si>
  <si>
    <t>流光绝影·玉(6星)</t>
  </si>
  <si>
    <t>流光绝影·玉(7星)</t>
  </si>
  <si>
    <t>流光绝影·玉(8星)</t>
  </si>
  <si>
    <t>流光绝影·玉(9星)</t>
  </si>
  <si>
    <t>碎梦传说·玉(0星)</t>
  </si>
  <si>
    <t>碎梦传说·玉(1星)</t>
  </si>
  <si>
    <t>碎梦传说·玉(2星)</t>
  </si>
  <si>
    <t>碎梦传说·玉(3星)</t>
  </si>
  <si>
    <t>碎梦传说·玉(4星)</t>
  </si>
  <si>
    <t>碎梦传说·玉(5星)</t>
  </si>
  <si>
    <t>碎梦传说·玉(6星)</t>
  </si>
  <si>
    <t>碎梦传说·玉(7星)</t>
  </si>
  <si>
    <t>碎梦传说·玉(8星)</t>
  </si>
  <si>
    <t>碎梦传说·玉(9星)</t>
  </si>
  <si>
    <t>千彩流光·玉(0星)</t>
  </si>
  <si>
    <t>千彩流光·玉(1星)</t>
  </si>
  <si>
    <t>千彩流光·玉(2星)</t>
  </si>
  <si>
    <t>千彩流光·玉(3星)</t>
  </si>
  <si>
    <t>千彩流光·玉(4星)</t>
  </si>
  <si>
    <t>千彩流光·玉(5星)</t>
  </si>
  <si>
    <t>千彩流光·玉(6星)</t>
  </si>
  <si>
    <t>千彩流光·玉(7星)</t>
  </si>
  <si>
    <t>千彩流光·玉(8星)</t>
  </si>
  <si>
    <t>千彩流光·玉(9星)</t>
  </si>
  <si>
    <t>裁决宝珠(0星)</t>
  </si>
  <si>
    <t>裁决宝珠(1星)</t>
  </si>
  <si>
    <t>裁决宝珠(2星)</t>
  </si>
  <si>
    <t>裁决宝珠(3星)</t>
  </si>
  <si>
    <t>裁决宝珠(4星)</t>
  </si>
  <si>
    <t>裁决宝珠(5星)</t>
  </si>
  <si>
    <t>裁决宝珠(6星)</t>
  </si>
  <si>
    <t>裁决宝珠(7星)</t>
  </si>
  <si>
    <t>裁决宝珠(8星)</t>
  </si>
  <si>
    <t>裁决宝珠(9星)</t>
  </si>
  <si>
    <t>王者宝珠(0星)</t>
  </si>
  <si>
    <t>王者宝珠(1星)</t>
  </si>
  <si>
    <t>王者宝珠(2星)</t>
  </si>
  <si>
    <t>王者宝珠(3星)</t>
  </si>
  <si>
    <t>王者宝珠(4星)</t>
  </si>
  <si>
    <t>王者宝珠(5星)</t>
  </si>
  <si>
    <t>王者宝珠(6星)</t>
  </si>
  <si>
    <t>王者宝珠(7星)</t>
  </si>
  <si>
    <t>王者宝珠(8星)</t>
  </si>
  <si>
    <t>王者宝珠(9星)</t>
  </si>
  <si>
    <t>狂徒宝珠(0星)</t>
  </si>
  <si>
    <t>狂徒宝珠(1星)</t>
  </si>
  <si>
    <t>狂徒宝珠(2星)</t>
  </si>
  <si>
    <t>狂徒宝珠(3星)</t>
  </si>
  <si>
    <t>狂徒宝珠(4星)</t>
  </si>
  <si>
    <t>狂徒宝珠(5星)</t>
  </si>
  <si>
    <t>狂徒宝珠(6星)</t>
  </si>
  <si>
    <t>狂徒宝珠(7星)</t>
  </si>
  <si>
    <t>狂徒宝珠(8星)</t>
  </si>
  <si>
    <t>狂徒宝珠(9星)</t>
  </si>
  <si>
    <t>赤焰宝珠(0星)</t>
  </si>
  <si>
    <t>赤焰宝珠(1星)</t>
  </si>
  <si>
    <t>赤焰宝珠(2星)</t>
  </si>
  <si>
    <t>赤焰宝珠(3星)</t>
  </si>
  <si>
    <t>赤焰宝珠(4星)</t>
  </si>
  <si>
    <t>赤焰宝珠(5星)</t>
  </si>
  <si>
    <t>赤焰宝珠(6星)</t>
  </si>
  <si>
    <t>赤焰宝珠(7星)</t>
  </si>
  <si>
    <t>赤焰宝珠(8星)</t>
  </si>
  <si>
    <t>赤焰宝珠(9星)</t>
  </si>
  <si>
    <t>传说宝珠(0星)</t>
  </si>
  <si>
    <t>传说宝珠(1星)</t>
  </si>
  <si>
    <t>传说宝珠(2星)</t>
  </si>
  <si>
    <t>传说宝珠(3星)</t>
  </si>
  <si>
    <t>传说宝珠(4星)</t>
  </si>
  <si>
    <t>传说宝珠(5星)</t>
  </si>
  <si>
    <t>传说宝珠(6星)</t>
  </si>
  <si>
    <t>传说宝珠(7星)</t>
  </si>
  <si>
    <t>传说宝珠(8星)</t>
  </si>
  <si>
    <t>传说宝珠(9星)</t>
  </si>
  <si>
    <t>黄金宝珠(0星)</t>
  </si>
  <si>
    <t>黄金宝珠(1星)</t>
  </si>
  <si>
    <t>黄金宝珠(2星)</t>
  </si>
  <si>
    <t>黄金宝珠(3星)</t>
  </si>
  <si>
    <t>黄金宝珠(4星)</t>
  </si>
  <si>
    <t>黄金宝珠(5星)</t>
  </si>
  <si>
    <t>黄金宝珠(6星)</t>
  </si>
  <si>
    <t>黄金宝珠(7星)</t>
  </si>
  <si>
    <t>黄金宝珠(8星)</t>
  </si>
  <si>
    <t>黄金宝珠(9星)</t>
  </si>
  <si>
    <t>雄霸宝珠(0星)</t>
  </si>
  <si>
    <t>雄霸宝珠(1星)</t>
  </si>
  <si>
    <t>雄霸宝珠(2星)</t>
  </si>
  <si>
    <t>雄霸宝珠(3星)</t>
  </si>
  <si>
    <t>雄霸宝珠(4星)</t>
  </si>
  <si>
    <t>雄霸宝珠(5星)</t>
  </si>
  <si>
    <t>雄霸宝珠(6星)</t>
  </si>
  <si>
    <t>雄霸宝珠(7星)</t>
  </si>
  <si>
    <t>雄霸宝珠(8星)</t>
  </si>
  <si>
    <t>雄霸宝珠(9星)</t>
  </si>
  <si>
    <t>天之宝珠(0星)</t>
  </si>
  <si>
    <t>天之宝珠(1星)</t>
  </si>
  <si>
    <t>天之宝珠(2星)</t>
  </si>
  <si>
    <t>天之宝珠(3星)</t>
  </si>
  <si>
    <t>天之宝珠(4星)</t>
  </si>
  <si>
    <t>天之宝珠(5星)</t>
  </si>
  <si>
    <t>天之宝珠(6星)</t>
  </si>
  <si>
    <t>天之宝珠(7星)</t>
  </si>
  <si>
    <t>天之宝珠(8星)</t>
  </si>
  <si>
    <t>天之宝珠(9星)</t>
  </si>
  <si>
    <t>龙腾宝珠(0星)</t>
  </si>
  <si>
    <t>龙腾宝珠(1星)</t>
  </si>
  <si>
    <t>龙腾宝珠(2星)</t>
  </si>
  <si>
    <t>龙腾宝珠(3星)</t>
  </si>
  <si>
    <t>龙腾宝珠(4星)</t>
  </si>
  <si>
    <t>龙腾宝珠(5星)</t>
  </si>
  <si>
    <t>龙腾宝珠(6星)</t>
  </si>
  <si>
    <t>龙腾宝珠(7星)</t>
  </si>
  <si>
    <t>龙腾宝珠(8星)</t>
  </si>
  <si>
    <t>龙腾宝珠(9星)</t>
  </si>
  <si>
    <t>火龙宝珠(0星)</t>
  </si>
  <si>
    <t>火龙宝珠(1星)</t>
  </si>
  <si>
    <t>火龙宝珠(2星)</t>
  </si>
  <si>
    <t>火龙宝珠(3星)</t>
  </si>
  <si>
    <t>火龙宝珠(4星)</t>
  </si>
  <si>
    <t>火龙宝珠(5星)</t>
  </si>
  <si>
    <t>火龙宝珠(6星)</t>
  </si>
  <si>
    <t>火龙宝珠(7星)</t>
  </si>
  <si>
    <t>火龙宝珠(8星)</t>
  </si>
  <si>
    <t>火龙宝珠(9星)</t>
  </si>
  <si>
    <t>傲视群雄</t>
  </si>
  <si>
    <t>超凡入圣</t>
  </si>
  <si>
    <t>登峰造极</t>
  </si>
  <si>
    <t>巅峰之人</t>
  </si>
  <si>
    <t>唯我独尊</t>
  </si>
  <si>
    <t>游龙ぃ至尊战镯</t>
  </si>
  <si>
    <t>游龙ぃ至尊战戒</t>
  </si>
  <si>
    <t>游龙ぃ至尊道刃</t>
  </si>
  <si>
    <t>游龙ぃ至尊道甲</t>
  </si>
  <si>
    <t>游龙ぃ至尊道镯</t>
  </si>
  <si>
    <t>游龙ぃ至尊道戒</t>
  </si>
  <si>
    <t>游龙ぃ至尊道带</t>
  </si>
  <si>
    <t>游龙ぃ至尊魔杖</t>
  </si>
  <si>
    <t>游龙ぃ至尊魔甲</t>
  </si>
  <si>
    <t>游龙ぃ至尊魔镯</t>
  </si>
  <si>
    <t>游龙ぃ至尊魔戒</t>
  </si>
  <si>
    <t>游龙ぃ至尊魔带</t>
  </si>
  <si>
    <t>诛仙ぃ焚天战剑</t>
  </si>
  <si>
    <t>诛仙ぃ焚天战甲</t>
  </si>
  <si>
    <t>诛仙ぃ焚天战镯</t>
  </si>
  <si>
    <t>诛仙ぃ焚天战戒</t>
  </si>
  <si>
    <t>诛仙ぃ焚天战带</t>
  </si>
  <si>
    <t>诛仙ぃ焚天道剑</t>
  </si>
  <si>
    <t>诛仙ぃ焚天道甲</t>
  </si>
  <si>
    <t>诛仙ぃ焚天道镯</t>
  </si>
  <si>
    <t>诛仙ぃ焚天道戒</t>
  </si>
  <si>
    <t>诛仙ぃ焚天道带</t>
  </si>
  <si>
    <t>诛仙ぃ焚天魔剑</t>
  </si>
  <si>
    <t>诛仙ぃ焚天魔甲</t>
  </si>
  <si>
    <t>诛仙ぃ焚天魔镯</t>
  </si>
  <si>
    <t>诛仙ぃ焚天魔戒</t>
  </si>
  <si>
    <t>诛仙ぃ焚天魔带</t>
  </si>
  <si>
    <t>诛仙ぃ焚天勋章</t>
  </si>
  <si>
    <t>武神ぃ噬魂战剑</t>
  </si>
  <si>
    <t>武神ぃ噬魂战甲</t>
  </si>
  <si>
    <t>武神ぃ噬魂战镯</t>
  </si>
  <si>
    <t>武神ぃ噬魂战戒</t>
  </si>
  <si>
    <t>武神ぃ噬魂道剑</t>
  </si>
  <si>
    <t>武神ぃ噬魂道甲</t>
  </si>
  <si>
    <t>武神ぃ噬魂道镯</t>
  </si>
  <si>
    <t>武神ぃ噬魂道戒</t>
  </si>
  <si>
    <t>武神ぃ噬魂魔剑</t>
  </si>
  <si>
    <t>武神ぃ噬魂魔甲</t>
  </si>
  <si>
    <t>武神ぃ噬魂魔镯</t>
  </si>
  <si>
    <t>武神ぃ噬魂魔戒</t>
  </si>
  <si>
    <t>武神ぃ噬魂魔带</t>
  </si>
  <si>
    <t>武神ぃ噬魂勋章</t>
  </si>
  <si>
    <t>武林至尊</t>
  </si>
  <si>
    <t>最强王者</t>
  </si>
  <si>
    <t>君临天下</t>
  </si>
  <si>
    <t>龙头·二十一阶</t>
  </si>
  <si>
    <t>龙头·二十二阶</t>
  </si>
  <si>
    <t>龙头·二十三阶</t>
  </si>
  <si>
    <t>龙头·二十四阶</t>
  </si>
  <si>
    <t>龙头·二十五阶</t>
  </si>
  <si>
    <t>龙头·二十六阶</t>
  </si>
  <si>
    <t>龙头·二十七阶</t>
  </si>
  <si>
    <t>龙头·二十八阶</t>
  </si>
  <si>
    <t>龙头·二十九阶</t>
  </si>
  <si>
    <t>龙头·三十阶</t>
  </si>
  <si>
    <t>龙头·三十一阶</t>
  </si>
  <si>
    <t>龙头·三十二阶</t>
  </si>
  <si>
    <t>龙头·三十三阶</t>
  </si>
  <si>
    <t>龙头·三十四阶</t>
  </si>
  <si>
    <t>龙头·三十五阶</t>
  </si>
  <si>
    <t>龙头·三十六阶</t>
  </si>
  <si>
    <t>龙头·三十七阶</t>
  </si>
  <si>
    <t>龙头·三十八阶</t>
  </si>
  <si>
    <t>龙头·三十九阶</t>
  </si>
  <si>
    <t>龙头·四十阶</t>
  </si>
  <si>
    <t>龙头·四十一阶</t>
  </si>
  <si>
    <t>龙头·四十二阶</t>
  </si>
  <si>
    <t>龙头·四十三阶</t>
  </si>
  <si>
    <t>龙头·四十四阶</t>
  </si>
  <si>
    <t>龙头·四十五阶</t>
  </si>
  <si>
    <t>龙头·四十六阶</t>
  </si>
  <si>
    <t>龙头·四十七阶</t>
  </si>
  <si>
    <t>龙头·四十八阶</t>
  </si>
  <si>
    <t>龙头·四十九阶</t>
  </si>
  <si>
    <t>龙躯·二十一阶</t>
  </si>
  <si>
    <t>龙躯·二十二阶</t>
  </si>
  <si>
    <t>龙躯·二十三阶</t>
  </si>
  <si>
    <t>龙躯·二十四阶</t>
  </si>
  <si>
    <t>龙躯·二十五阶</t>
  </si>
  <si>
    <t>龙躯·二十六阶</t>
  </si>
  <si>
    <t>龙躯·二十七阶</t>
  </si>
  <si>
    <t>龙躯·二十八阶</t>
  </si>
  <si>
    <t>龙躯·二十九阶</t>
  </si>
  <si>
    <t>龙躯·三十阶</t>
  </si>
  <si>
    <t>龙躯·三十一阶</t>
  </si>
  <si>
    <t>龙躯·三十二阶</t>
  </si>
  <si>
    <t>龙躯·三十三阶</t>
  </si>
  <si>
    <t>龙躯·三十四阶</t>
  </si>
  <si>
    <t>龙躯·三十五阶</t>
  </si>
  <si>
    <t>龙躯·三十六阶</t>
  </si>
  <si>
    <t>龙躯·三十七阶</t>
  </si>
  <si>
    <t>龙躯·三十八阶</t>
  </si>
  <si>
    <t>龙躯·三十九阶</t>
  </si>
  <si>
    <t>龙躯·四十阶</t>
  </si>
  <si>
    <t>龙躯·四十一阶</t>
  </si>
  <si>
    <t>龙躯·四十二阶</t>
  </si>
  <si>
    <t>龙躯·四十三阶</t>
  </si>
  <si>
    <t>龙躯·四十四阶</t>
  </si>
  <si>
    <t>龙躯·四十五阶</t>
  </si>
  <si>
    <t>龙躯·四十六阶</t>
  </si>
  <si>
    <t>龙躯·四十七阶</t>
  </si>
  <si>
    <t>龙躯·四十八阶</t>
  </si>
  <si>
    <t>龙躯·四十九阶</t>
  </si>
  <si>
    <t>龙躯·五十阶</t>
  </si>
  <si>
    <t>龙骨·二十一阶</t>
  </si>
  <si>
    <t>龙骨·二十二阶</t>
  </si>
  <si>
    <t>龙骨·二十三阶</t>
  </si>
  <si>
    <t>龙骨·二十四阶</t>
  </si>
  <si>
    <t>龙骨·二十五阶</t>
  </si>
  <si>
    <t>龙骨·二十六阶</t>
  </si>
  <si>
    <t>龙骨·二十七阶</t>
  </si>
  <si>
    <t>龙骨·二十八阶</t>
  </si>
  <si>
    <t>龙骨·二十九阶</t>
  </si>
  <si>
    <t>龙骨·三十阶</t>
  </si>
  <si>
    <t>龙骨·三十一阶</t>
  </si>
  <si>
    <t>龙骨·三十二阶</t>
  </si>
  <si>
    <t>龙骨·三十三阶</t>
  </si>
  <si>
    <t>龙骨·三十四阶</t>
  </si>
  <si>
    <t>龙骨·三十五阶</t>
  </si>
  <si>
    <t>龙骨·三十六阶</t>
  </si>
  <si>
    <t>龙骨·三十七阶</t>
  </si>
  <si>
    <t>龙骨·三十八阶</t>
  </si>
  <si>
    <t>龙骨·三十九阶</t>
  </si>
  <si>
    <t>龙骨·四十阶</t>
  </si>
  <si>
    <t>龙骨·四十一阶</t>
  </si>
  <si>
    <t>龙骨·四十二阶</t>
  </si>
  <si>
    <t>龙骨·四十三阶</t>
  </si>
  <si>
    <t>龙骨·四十四阶</t>
  </si>
  <si>
    <t>龙骨·四十五阶</t>
  </si>
  <si>
    <t>龙骨·四十六阶</t>
  </si>
  <si>
    <t>龙骨·四十七阶</t>
  </si>
  <si>
    <t>龙骨·四十八阶</t>
  </si>
  <si>
    <t>龙骨·四十九阶</t>
  </si>
  <si>
    <t>龙骨·五十阶</t>
  </si>
  <si>
    <t>龙尾·二十一阶</t>
  </si>
  <si>
    <t>龙尾·二十二阶</t>
  </si>
  <si>
    <t>龙尾·二十三阶</t>
  </si>
  <si>
    <t>龙尾·二十四阶</t>
  </si>
  <si>
    <t>龙尾·二十五阶</t>
  </si>
  <si>
    <t>龙尾·二十六阶</t>
  </si>
  <si>
    <t>龙尾·二十七阶</t>
  </si>
  <si>
    <t>龙尾·二十八阶</t>
  </si>
  <si>
    <t>龙尾·二十九阶</t>
  </si>
  <si>
    <t>龙尾·三十阶</t>
  </si>
  <si>
    <t>龙尾·三十一阶</t>
  </si>
  <si>
    <t>龙尾·三十二阶</t>
  </si>
  <si>
    <t>龙尾·三十三阶</t>
  </si>
  <si>
    <t>龙尾·三十四阶</t>
  </si>
  <si>
    <t>龙尾·三十五阶</t>
  </si>
  <si>
    <t>龙尾·三十六阶</t>
  </si>
  <si>
    <t>龙尾·三十七阶</t>
  </si>
  <si>
    <t>龙尾·三十八阶</t>
  </si>
  <si>
    <t>龙尾·三十九阶</t>
  </si>
  <si>
    <t>龙尾·四十阶</t>
  </si>
  <si>
    <t>龙尾·四十一阶</t>
  </si>
  <si>
    <t>龙尾·四十二阶</t>
  </si>
  <si>
    <t>龙尾·四十三阶</t>
  </si>
  <si>
    <t>龙尾·四十四阶</t>
  </si>
  <si>
    <t>龙尾·四十五阶</t>
  </si>
  <si>
    <t>龙尾·四十六阶</t>
  </si>
  <si>
    <t>龙尾·四十七阶</t>
  </si>
  <si>
    <t>龙尾·四十八阶</t>
  </si>
  <si>
    <t>龙尾·四十九阶</t>
  </si>
  <si>
    <t>龙尾·五十阶</t>
  </si>
  <si>
    <t>戒指</t>
  </si>
  <si>
    <t>戒指</t>
    <phoneticPr fontId="1" type="noConversion"/>
  </si>
  <si>
    <t>手镯</t>
  </si>
  <si>
    <t>手镯</t>
    <phoneticPr fontId="1" type="noConversion"/>
  </si>
  <si>
    <t>灵玉</t>
    <phoneticPr fontId="1" type="noConversion"/>
  </si>
  <si>
    <t>勋章</t>
  </si>
  <si>
    <t>勋章</t>
    <phoneticPr fontId="1" type="noConversion"/>
  </si>
  <si>
    <t>盾牌</t>
    <phoneticPr fontId="1" type="noConversion"/>
  </si>
  <si>
    <t>宝珠</t>
  </si>
  <si>
    <t>腰带</t>
  </si>
  <si>
    <t>腰带</t>
    <phoneticPr fontId="1" type="noConversion"/>
  </si>
  <si>
    <t>靴子</t>
  </si>
  <si>
    <t>靴子</t>
    <phoneticPr fontId="1" type="noConversion"/>
  </si>
  <si>
    <t>特戒</t>
  </si>
  <si>
    <t>称号</t>
    <phoneticPr fontId="1" type="noConversion"/>
  </si>
  <si>
    <t>龙魄炼体</t>
    <phoneticPr fontId="1" type="noConversion"/>
  </si>
  <si>
    <t>龙头</t>
    <phoneticPr fontId="1" type="noConversion"/>
  </si>
  <si>
    <t>龙骨</t>
    <phoneticPr fontId="1" type="noConversion"/>
  </si>
  <si>
    <t>官职</t>
    <phoneticPr fontId="1" type="noConversion"/>
  </si>
  <si>
    <t>官印</t>
    <phoneticPr fontId="1" type="noConversion"/>
  </si>
  <si>
    <t>龙尾</t>
    <phoneticPr fontId="1" type="noConversion"/>
  </si>
  <si>
    <t>星座装备</t>
    <phoneticPr fontId="1" type="noConversion"/>
  </si>
  <si>
    <t>辅星</t>
    <phoneticPr fontId="1" type="noConversion"/>
  </si>
  <si>
    <t>龙躯</t>
    <phoneticPr fontId="1" type="noConversion"/>
  </si>
  <si>
    <t>主星</t>
    <phoneticPr fontId="1" type="noConversion"/>
  </si>
  <si>
    <t>男性</t>
  </si>
  <si>
    <t>衣服</t>
  </si>
  <si>
    <t>下防75|上防100|下魔防75|上魔防100|下攻65|上攻80|魔下65|魔上80|道下65|道上80|战士血量8000|战士魔法值800|法师血量2000|法师魔法值10800|道士血量4480|道士魔法值6160</t>
  </si>
  <si>
    <t>下防70|上防95|下魔防70|上魔防95|下攻60|上攻75|魔下60|魔上75|道下60|道上75|战士血量7000|战士魔法值700|法师血量1750|法师魔法值9450|道士血量3920|道士魔法值5390</t>
  </si>
  <si>
    <t>下防65|上防90|下魔防65|上魔防90|下攻55|上攻70|魔下55|魔上70|道下55|道上70|战士血量6000|战士魔法值600|法师血量1500|法师魔法值8100|道士血量3360|道士魔法值4620</t>
  </si>
  <si>
    <t>下防60|上防85|下魔防60|上魔防85|下攻50|上攻65|魔下50|魔上65|道下50|道上65|战士血量5000|战士魔法值500|法师血量1250|法师魔法值6750|道士血量2800|道士魔法值3850</t>
  </si>
  <si>
    <t>下防55|上防80|下魔防55|上魔防80|下攻45|上攻60|魔下45|魔上60|道下45|道上60|战士血量4000|战士魔法值400|法师血量1000|法师魔法值5400|道士血量2240|道士魔法值3080</t>
  </si>
  <si>
    <t>下防50|上防75|下魔防50|上魔防75|下攻40|上攻55|魔下40|魔上55|道下40|道上55|战士血量3200|战士魔法值320|法师血量800|法师魔法值4320|道士血量1792|道士魔法值2464</t>
  </si>
  <si>
    <t>下防45|上防70|下魔防45|上魔防70|下攻35|上攻50|魔下35|魔上50|道下35|道上50|战士血量2800|战士魔法值280|法师血量700|法师魔法值3780|道士血量1568|道士魔法值2156</t>
  </si>
  <si>
    <t>下防40|上防65|下魔防40|上魔防50|下攻30|上攻45|魔下30|魔上45|道下30|道上45|战士血量2400|战士魔法值240|法师血量600|法师魔法值3240|道士血量1344|道士魔法值1848</t>
  </si>
  <si>
    <t>下防35|上防60|下魔防35|上魔防40|下攻25|上攻40|魔下25|魔上40|道下25|道上40|战士血量1900|战士魔法值190|法师血量475|法师魔法值2565|道士血量1064|道士魔法值1463</t>
  </si>
  <si>
    <t>下防30|上防55|下魔防30|上魔防38|下攻18|上攻35|魔下18|魔上35|道下18|道上35|战士血量1600|战士魔法值160|法师血量400|法师魔法值2160|道士血量896|道士魔法值1232</t>
  </si>
  <si>
    <t>下防20|上防40|下魔防15|上魔防25|下攻15|上攻34|魔下15|魔上34|道下15|道上34|战士血量1300|战士魔法值130|法师血量325|法师魔法值1755|道士血量728|道士魔法值1001</t>
  </si>
  <si>
    <t>下防20|上防40|下魔防15|上魔防25|下攻15|上攻32|魔下15|魔上32|道下15|道上32|战士血量1100|战士魔法值110|法师血量275|法师魔法值1485|道士血量616|道士魔法值847</t>
  </si>
  <si>
    <t>下防20|上防40|下魔防15|上魔防25|下攻15|上攻30|魔下15|魔上30|道下15|道上30|战士血量900|战士魔法值90|法师血量225|法师魔法值1215|道士血量504|道士魔法值693</t>
  </si>
  <si>
    <t>下攻15|上攻25|魔下15|魔上25|道下15|道上25|下防19|上防35|下魔防15|上魔防22|战士血量700|战士魔法值70|法师血量175|法师魔法值945|道士血量392|道士魔法值539</t>
  </si>
  <si>
    <t>下攻13|上攻22|魔下13|魔上22|道下13|道上22|下防15|上防30|下魔防15|上魔防20|战士血量500|战士魔法值50|法师血量125|法师魔法值675|道士血量280|道士魔法值385</t>
  </si>
  <si>
    <t>下攻11|上攻20|魔下11|魔上20|道下11|道上20|下防15|上防25|下魔防15|上魔防18|战士血量300|战士魔法值30|法师血量75|法师魔法值405|道士血量168|道士魔法值231</t>
  </si>
  <si>
    <t>下攻9|上攻12|魔下9|魔上12|道下9|道上12|下防13|上防19|下魔防13|上魔防19</t>
  </si>
  <si>
    <t>下攻7|上攻10|魔下7|魔上10|道下7|道上10|下防11|上防17|下魔防11|上魔防17</t>
  </si>
  <si>
    <t>下攻5|上攻8|魔下5|魔上8|道下5|道上8|下防9|上防15|下魔防9|上魔防15</t>
  </si>
  <si>
    <t>下攻3|上攻6|魔下3|魔上6|道下3|道上6|下防7|上防13|下魔防7|上魔防13</t>
  </si>
  <si>
    <t>下防16|上防33|下魔防15|上魔防28|魔下21|魔上24</t>
  </si>
  <si>
    <t>下防16|上防33|下魔防15|上魔防28|道下21|道上24</t>
  </si>
  <si>
    <t>下防16|上防33|下魔防15|上魔防28|下攻21|上攻24</t>
  </si>
  <si>
    <t>下防15|上防30|下魔防15|上魔防25|魔下20|魔上21</t>
  </si>
  <si>
    <t>下防15|上防30|下魔防15|上魔防25|道下20|道上21</t>
  </si>
  <si>
    <t>下防15|上防30|下魔防15|上魔防25|下攻20|上攻21</t>
  </si>
  <si>
    <t>下防13|上防25|下魔防13|上魔防21|魔下18|魔上19</t>
  </si>
  <si>
    <t>下防13|上防25|下魔防13|上魔防21|道下18|道上19</t>
  </si>
  <si>
    <t>下防13|上防25|下魔防13|上魔防21|下攻18|上攻19</t>
  </si>
  <si>
    <t>下防12|上防23|下魔防12|上魔防19|魔下17|魔上17</t>
  </si>
  <si>
    <t>下防12|上防23|下魔防12|上魔防19|道下17|道上17</t>
  </si>
  <si>
    <t>下防12|上防23|下魔防12|上魔防19|下攻17|上攻17</t>
  </si>
  <si>
    <t>下防11|上防21|下魔防11|上魔防21|魔下14|魔上14</t>
  </si>
  <si>
    <t>下防11|上防21|下魔防11|上魔防21|道下14|道上14</t>
  </si>
  <si>
    <t>下防11|上防21|下魔防11|上魔防21|下攻14|上攻14</t>
  </si>
  <si>
    <t>下防9|上防20|下魔防9|上魔防15|魔下12|魔上13</t>
  </si>
  <si>
    <t>下防9|上防20|下魔防9|上魔防15|道下12|道上13</t>
  </si>
  <si>
    <t>下防9|上防20|下魔防9|上魔防15|下攻12|上攻13</t>
  </si>
  <si>
    <t>下防8|上防18|下魔防8|上魔防14|道下10|道上11</t>
  </si>
  <si>
    <t>下防8|上防18|下魔防8|上魔防14|下攻10|上攻11</t>
  </si>
  <si>
    <t>下防8|上防15|下魔防8|上魔防11|魔下8|魔上9</t>
  </si>
  <si>
    <t>下防8|上防15|下魔防8|上魔防11|道下8|道上9</t>
  </si>
  <si>
    <t>下防8|上防13|下魔防8|上魔防9|魔下6|魔上7</t>
  </si>
  <si>
    <t>下防8|上防13|下魔防8|上魔防9|道下6|道上7</t>
  </si>
  <si>
    <t>下防8|上防13|下魔防8|上魔防9|下攻6|上攻7</t>
  </si>
  <si>
    <t>魔下2|魔上5|下防6|上防12|下魔防5|上魔防8</t>
  </si>
  <si>
    <t>道下2|道上5|下防6|上防12|下魔防5|上魔防8</t>
  </si>
  <si>
    <t>下攻2|上攻5|下防6|上防12|下魔防5|上魔防8</t>
  </si>
  <si>
    <t>魔下1|魔上3|下防4|上防10|下魔防4|上魔防7</t>
  </si>
  <si>
    <t>道下1|道上3|下防4|上防10|下魔防4|上魔防7</t>
  </si>
  <si>
    <t>下攻1|上攻3|下防5|上防10|下魔防4|上魔防7</t>
  </si>
  <si>
    <t>下防3|上防6|下魔防2|上魔防5</t>
  </si>
  <si>
    <t>重盔甲(男)</t>
  </si>
  <si>
    <t>下防5|上防9|下魔防3|上魔防5</t>
  </si>
  <si>
    <t>下防3|上防3|下魔防1|上魔防2</t>
  </si>
  <si>
    <t>上攻25</t>
  </si>
  <si>
    <t>武器</t>
  </si>
  <si>
    <t>上攻8</t>
  </si>
  <si>
    <t>下攻50|上攻63|魔下30|魔上54|准确27</t>
  </si>
  <si>
    <t>下攻50|上攻63|道下30|道上54|准确27</t>
  </si>
  <si>
    <t>下攻69|上攻138|准确27|攻速3</t>
  </si>
  <si>
    <t>下攻50|上攻63|魔下30|魔上54|准确26</t>
  </si>
  <si>
    <t>下攻50|上攻63|道下30|道上54|准确26</t>
  </si>
  <si>
    <t>下攻67|上攻134|准确26|攻速3</t>
  </si>
  <si>
    <t>下攻52|上攻65|魔下38|魔上62|准确26</t>
  </si>
  <si>
    <t>下攻52|上攻65|道下38|道上62|准确26</t>
  </si>
  <si>
    <t>下攻65|上攻132|准确26|攻速3</t>
  </si>
  <si>
    <t>下攻0|上攻18|魔下3|魔上7|道下3|道上7</t>
  </si>
  <si>
    <t>下攻30|上攻30|魔下30|魔上30|道下30|道上30</t>
  </si>
  <si>
    <t>下攻20|上攻20|魔下20|魔上20|道下20|道上20</t>
  </si>
  <si>
    <t>下攻10|上攻10|魔下10|魔上10|道下10|道上10</t>
  </si>
  <si>
    <t>下攻116|上攻141|魔下40|魔上70|道下40|道上70</t>
  </si>
  <si>
    <t>下攻103|上攻125|魔下35|魔上60|道下35|道上60</t>
  </si>
  <si>
    <t>下攻93|上攻113|魔下30|魔上50|道下30|道上50</t>
  </si>
  <si>
    <t>下攻145|上攻170|魔下75|魔上100|道下75|道上100</t>
  </si>
  <si>
    <t>下攻130|上攻150|魔下60|魔上85|道下60|道上85</t>
  </si>
  <si>
    <t>下攻115|上攻135|魔下50|魔上70|道下50|道上70</t>
  </si>
  <si>
    <t>下攻95|上攻120|魔下35|魔上55|道下35|道上55</t>
  </si>
  <si>
    <t>下攻90|上攻115|魔下30|魔上50|道下30|道上50</t>
  </si>
  <si>
    <t>下攻85|上攻110|魔下25|魔上45|道下25|道上45</t>
  </si>
  <si>
    <t>下攻80|上攻105|魔下20|魔上40|道下20|道上40</t>
  </si>
  <si>
    <t>下攻11|上攻38|魔下5|魔上12|道下4|道上14|准确7|幸运7</t>
  </si>
  <si>
    <t>下攻8|上攻33|魔下5|魔上9|道下4|道上12|准确5|幸运5</t>
  </si>
  <si>
    <t>下攻178|上攻268|魔下153|魔上248|道下153|道上248|准确80|攻速7|伤害加成%18|暴击率%10</t>
  </si>
  <si>
    <t>下攻173|上攻258|魔下148|魔上238|道下148|道上238|准确80|攻速6|伤害加成%15|暴击率%8</t>
  </si>
  <si>
    <t>下攻168|上攻248|魔下143|魔上228|道下143|道上228|准确80|攻速6|伤害加成%15|暴击率%5</t>
  </si>
  <si>
    <t>下攻163|上攻243|魔下138|魔上218|道下138|道上218|准确80|攻速6|伤害加成%15|暴击率%3</t>
  </si>
  <si>
    <t>下攻158|上攻233|魔下133|魔上208|道下133|道上208|准确80|攻速6|伤害加成%15</t>
  </si>
  <si>
    <t>下攻153|上攻223|魔下128|魔上198|道下128|道上198|准确70|攻速5|伤害加成%10</t>
  </si>
  <si>
    <t>下攻148|上攻213|魔下123|魔上188|道下123|道上188|准确70|攻速5|伤害加成%7</t>
  </si>
  <si>
    <t>下攻143|上攻203|魔下118|魔上178|道下118|道上178|准确70|攻速5|伤害加成%5</t>
  </si>
  <si>
    <t>下攻138|上攻193|魔下113|魔上168|道下113|道上168|准确70|攻速5</t>
  </si>
  <si>
    <t>下攻128|上攻173|魔下103|魔上148|道下103|道上148|准确60|攻速4</t>
  </si>
  <si>
    <t>下攻123|上攻163|魔下98|魔上138|道下98|道上138|准确55|攻速4</t>
  </si>
  <si>
    <t>下攻118|上攻153|魔下93|魔上128|道下93|道上128|准确50|攻速4</t>
  </si>
  <si>
    <t>下攻113|上攻143|魔下88|魔上118|道下88|道上118|准确45|攻速3</t>
  </si>
  <si>
    <t>下攻108|上攻133|魔下83|魔上108|道下83|道上108|准确40|攻速3</t>
  </si>
  <si>
    <t>下攻103|上攻123|魔下78|魔上98|道下78|道上98|准确40|攻速3</t>
  </si>
  <si>
    <t>下攻85|上攻120|魔下55|魔上90|道下55|道上90|准确35|攻速2</t>
  </si>
  <si>
    <t>下攻85|上攻115|魔下55|魔上85|道下55|道上85|准确35|攻速2</t>
  </si>
  <si>
    <t>下攻85|上攻110|魔下55|魔上80|道下55|道上80|准确35|攻速2</t>
  </si>
  <si>
    <t>下攻46|上攻102|魔下45|魔上70|道下45|道上70|准确20|攻速1</t>
  </si>
  <si>
    <t>下攻40|上攻93|魔下35|魔上60|道下35|道上60|准确18|攻速1</t>
  </si>
  <si>
    <t>下攻28|上攻70|魔下14|魔上32|道下14|道上32|准确14|攻速1</t>
  </si>
  <si>
    <t>下攻22|上攻60|魔下10|魔上28|道下10|道上28|准确12</t>
  </si>
  <si>
    <t>下攻16|上攻50|魔下7|魔上24|道下7|道上24|准确10</t>
  </si>
  <si>
    <t>下攻10|上攻40|魔下5|魔上20|道下5|道上20|准确8</t>
  </si>
  <si>
    <t>下攻38|上攻58|道下38|道上58|准确25</t>
  </si>
  <si>
    <t>下攻38|上攻58|魔下38|魔上58|准确25</t>
  </si>
  <si>
    <t>下攻68|上攻88|准确25</t>
  </si>
  <si>
    <t>下攻18|上攻45|道下30|道上50|准确20</t>
  </si>
  <si>
    <t>下攻15|上攻40|魔下30|魔上50|准确20</t>
  </si>
  <si>
    <t>下攻65|上攻85|准确20</t>
  </si>
  <si>
    <t>下攻11|上攻36|道下25|道上45|准确18</t>
  </si>
  <si>
    <t>下攻11|上攻36|魔下25|魔上45|准确18</t>
  </si>
  <si>
    <t>下攻60|上攻80|准确18</t>
  </si>
  <si>
    <t>下攻12|上攻32|道下15|道上40|准确15</t>
  </si>
  <si>
    <t>下攻12|上攻32|魔下15|魔上40|准确15</t>
  </si>
  <si>
    <t>下攻50|上攻70|准确15</t>
  </si>
  <si>
    <t>下攻10|上攻28|道下12|道上35|准确12</t>
  </si>
  <si>
    <t>下攻10|上攻28|魔下12|魔上35|准确12</t>
  </si>
  <si>
    <t>下攻45|上攻65|准确12</t>
  </si>
  <si>
    <t>下攻8|上攻22|道下9|道上32|准确8</t>
  </si>
  <si>
    <t>下攻7|上攻22|魔下9|魔上32|准确8</t>
  </si>
  <si>
    <t>下攻40|上攻60|准确8</t>
  </si>
  <si>
    <t>下攻6|上攻20|道下8|道上26|准确5</t>
  </si>
  <si>
    <t>下攻6|上攻20|魔下8|魔上26|准确5</t>
  </si>
  <si>
    <t>下攻35|上攻55|准确5</t>
  </si>
  <si>
    <t>下攻5|上攻20|道下6|道上23|准确3</t>
  </si>
  <si>
    <t>下攻5|上攻20|魔下6|魔上23|准确3</t>
  </si>
  <si>
    <t>下攻30|上攻50|准确3</t>
  </si>
  <si>
    <t>下攻5|上攻14|道下6|道上19|准确2</t>
  </si>
  <si>
    <t>下攻5|上攻14|魔下6|魔上19|准确2</t>
  </si>
  <si>
    <t>下攻8|上攻45|准确2</t>
  </si>
  <si>
    <t>下攻5|上攻17|道下4|道上16|准确2</t>
  </si>
  <si>
    <t>下攻5|上攻35|准确2</t>
  </si>
  <si>
    <t>下攻8|上攻22|道下3|道上9|准确1</t>
  </si>
  <si>
    <t>下攻6|上攻14|魔下3|魔上9|准确1</t>
  </si>
  <si>
    <t>下攻0|上攻30|准确1</t>
  </si>
  <si>
    <t>下攻10|上攻13</t>
  </si>
  <si>
    <t>上攻20</t>
  </si>
  <si>
    <t>准确2|下攻6|上攻32|魔下2|魔上7|道下3|道上8</t>
  </si>
  <si>
    <t>准确3|下攻12|上攻26</t>
  </si>
  <si>
    <t>准确3|攻速1|下攻8|上攻20</t>
  </si>
  <si>
    <t>下攻5|上攻15</t>
  </si>
  <si>
    <t>准确2|下攻8|上攻10</t>
  </si>
  <si>
    <t>下攻6|上攻12</t>
  </si>
  <si>
    <t>下攻4|上攻12</t>
  </si>
  <si>
    <t>上攻15</t>
  </si>
  <si>
    <t>下攻3|上攻11</t>
  </si>
  <si>
    <t>下攻5|上攻9</t>
  </si>
  <si>
    <t>下攻0|上攻15|魔下2|魔上9|道下2|道上9</t>
  </si>
  <si>
    <t>下攻3|上攻7</t>
  </si>
  <si>
    <t>下攻15|魔下2|道下2</t>
  </si>
  <si>
    <t>有套装效果</t>
  </si>
  <si>
    <t>准确5|下攻2|上攻5</t>
  </si>
  <si>
    <t>是否产出待考证</t>
  </si>
  <si>
    <t>定义</t>
  </si>
  <si>
    <t>颜色标记</t>
  </si>
  <si>
    <t>特殊效果</t>
  </si>
  <si>
    <t>属性投放</t>
  </si>
  <si>
    <t>转生等级要求</t>
  </si>
  <si>
    <t>等级要求</t>
  </si>
  <si>
    <t>养成等级</t>
  </si>
  <si>
    <t>养成名称</t>
  </si>
  <si>
    <t>成长子类3</t>
  </si>
  <si>
    <t>成长子类2</t>
  </si>
  <si>
    <t>成长子类1</t>
  </si>
  <si>
    <t>成长大类</t>
  </si>
  <si>
    <t>养成线</t>
  </si>
  <si>
    <t>武神ぃ噬魂魔盔</t>
    <phoneticPr fontId="1" type="noConversion"/>
  </si>
  <si>
    <t>魔下3|魔上9</t>
  </si>
  <si>
    <t>魔下4|魔上10</t>
  </si>
  <si>
    <t>魔下4|魔上11</t>
  </si>
  <si>
    <t>魔下5|魔上12</t>
  </si>
  <si>
    <t>魔下5|魔上13</t>
  </si>
  <si>
    <t>魔下6|魔上14</t>
  </si>
  <si>
    <t>魔下7|魔上15</t>
  </si>
  <si>
    <t>魔下8|魔上16</t>
  </si>
  <si>
    <t>魔下10|魔上17</t>
  </si>
  <si>
    <t>魔下12|魔上18</t>
  </si>
  <si>
    <t>魔下22|魔上27</t>
  </si>
  <si>
    <t>魔上4</t>
  </si>
  <si>
    <t>魔下1|魔上8</t>
  </si>
  <si>
    <t>魔下1|魔上5</t>
  </si>
  <si>
    <t>魔下1|魔上1</t>
  </si>
  <si>
    <t>魔上3</t>
  </si>
  <si>
    <t>上防1</t>
  </si>
  <si>
    <t>下防3|上防3</t>
  </si>
  <si>
    <t>下防2|上防3</t>
  </si>
  <si>
    <t>魔下3|魔上7|下防1|上防3</t>
  </si>
  <si>
    <t>魔下1|魔上9|下防0|上防1</t>
  </si>
  <si>
    <t>魔下19|魔上27|下防19|上防21</t>
  </si>
  <si>
    <t>下防1|上防1</t>
  </si>
  <si>
    <t>上防2</t>
  </si>
  <si>
    <t>上防3</t>
  </si>
  <si>
    <t>上防4</t>
  </si>
  <si>
    <t>魔下0|魔上5|下防0|上防2</t>
  </si>
  <si>
    <t>下防0|上防15|魔下10|魔上25</t>
  </si>
  <si>
    <t>魔下0|魔上2|下防2|上防5</t>
  </si>
  <si>
    <t>魔下0|魔上2|下防2|上防3</t>
  </si>
  <si>
    <t>下防1|上防3</t>
  </si>
  <si>
    <t>下防4|上防5|下魔防2|上魔防3</t>
  </si>
  <si>
    <t>上防1|下魔防1|上魔防1</t>
  </si>
  <si>
    <t>下防3|上防4|下魔防1|上魔防2</t>
  </si>
  <si>
    <t>下防1|上防2|下魔防2|上魔防3</t>
  </si>
  <si>
    <t>魔下0|魔上2|下防3|上防4|下魔防2|上魔防3</t>
  </si>
  <si>
    <t>魔下1|魔上3|下防4|上防5|下魔防4|上魔防5</t>
  </si>
  <si>
    <t>下防4|上防6|下魔防4|上魔防5|魔下3|魔上4</t>
  </si>
  <si>
    <t>下防4|上防6|下魔防4|上魔防5|魔下5|魔上6</t>
  </si>
  <si>
    <t>下防4|上防6|下魔防4|上魔防5|魔下7|魔上8</t>
  </si>
  <si>
    <t>下防5|上防7|下魔防5|上魔防6|魔下8|魔上10</t>
  </si>
  <si>
    <t>下防6|上防8|下魔防6|上魔防8|魔下10|魔上12</t>
  </si>
  <si>
    <t>下防8|上防10|下魔防8|上魔防9|魔下12|魔上14</t>
  </si>
  <si>
    <t>下防8|上防12|下魔防8|上魔防12|魔下14|魔上16</t>
  </si>
  <si>
    <t>下防9|上防13|下魔防9|上魔防13|魔下16|魔上18</t>
  </si>
  <si>
    <t>下防10|上防16|下魔防10|上魔防16|魔下20|魔上22</t>
  </si>
  <si>
    <t>魔下19|魔上21|下防23|上防25|下魔防23|上魔防25</t>
  </si>
  <si>
    <t>下魔防0|上魔防1|魔下9|魔上10</t>
  </si>
  <si>
    <t>下魔防0|上魔防1|魔下10|魔上11</t>
  </si>
  <si>
    <t>下魔防0|上魔防2|魔下11|魔上12</t>
  </si>
  <si>
    <t>下魔防0|上魔防4|魔下13|魔上14</t>
  </si>
  <si>
    <t>下防1|上防1|下魔防0|上魔防3|魔下15|魔上16</t>
  </si>
  <si>
    <t>下防1|上防2|下魔防0|上魔防4|魔下17|魔上18</t>
  </si>
  <si>
    <t>下防3|上防4|下魔防4|上魔防7|魔下19|魔上19</t>
  </si>
  <si>
    <t>下防4|上防5|下魔防6|上魔防8|魔下20|魔上21</t>
  </si>
  <si>
    <t>上魔防1</t>
  </si>
  <si>
    <t>上防1|上魔防1</t>
  </si>
  <si>
    <t>上防1|下魔防1|上魔防2</t>
  </si>
  <si>
    <t>魔下2|魔上6|下魔防0|上魔防1</t>
  </si>
  <si>
    <t>下防2|上防2|下魔防2|上魔防2|魔下5|魔上7</t>
  </si>
  <si>
    <t>下魔防0|上魔防2|魔下7|魔上9</t>
  </si>
  <si>
    <t>下防0|上防2|下魔防1|上魔防2|魔下9|魔上11</t>
  </si>
  <si>
    <t>下防0|上防4|下魔防0|上魔防4|魔下11|魔上13</t>
  </si>
  <si>
    <t>下防1|上防5|下魔防1|上魔防2|魔下13|魔上15</t>
  </si>
  <si>
    <t>下防2|上防6|下魔防2|上魔防3|魔下15|魔上17</t>
  </si>
  <si>
    <t>下防0|上防6|下魔防0|上魔防3|魔下17|魔上19</t>
  </si>
  <si>
    <t>下防0|上防7|下魔防0|上魔防5|魔下19|魔上21</t>
  </si>
  <si>
    <t>魔下20|魔上24|下魔防19|上魔防21</t>
  </si>
  <si>
    <t>下防3|上防4|下魔防3|上魔防4|魔下0|魔上3</t>
  </si>
  <si>
    <t>下防3|上防4|下魔防3|上魔防4|魔下1|魔上4</t>
  </si>
  <si>
    <t>下防3|上防4|下魔防3|上魔防4|魔下1|魔上6</t>
  </si>
  <si>
    <t>下防5|上防6|下魔防5|上魔防6|魔下2|魔上7</t>
  </si>
  <si>
    <t>下防5|上防8|下魔防5|上魔防8|魔下3|魔上8</t>
  </si>
  <si>
    <t>下防6|上防10|下魔防6|上魔防10|魔下4|魔上11</t>
  </si>
  <si>
    <t>下防7|上防11|下魔防7|上魔防11|魔下5|魔上12</t>
  </si>
  <si>
    <t>下防8|上防12|下魔防8|上魔防13|魔下6|魔上13</t>
  </si>
  <si>
    <t>下防10|上防14|下魔防10|上魔防14|魔下8|魔上15</t>
  </si>
  <si>
    <t>魔下0|魔上2|下魔防2|上魔防5</t>
  </si>
  <si>
    <t>魔下0|魔上2|下魔防2|上魔防3</t>
  </si>
  <si>
    <t>下防3|上防4|下魔防3|上魔防4|魔下1|魔上5</t>
  </si>
  <si>
    <t>下防5|上防6|下魔防5|上魔防6|魔下2|魔上6</t>
  </si>
  <si>
    <t>下防6|上防6|下魔防6|上魔防6|魔下4|魔上8</t>
  </si>
  <si>
    <t>下防7|上防7|下魔防7|上魔防7|魔下5|魔上10</t>
  </si>
  <si>
    <t>下防8|上防8|下魔防8|上魔防8|魔下5|魔上12</t>
  </si>
  <si>
    <t>下防9|上防10|下魔防9|上魔防10|魔下6|魔上13</t>
  </si>
  <si>
    <t>下防11|上防12|下魔防11|上魔防12|魔下8|魔上15</t>
  </si>
  <si>
    <t>魔下19|魔上22|下魔防20|上魔防24</t>
  </si>
  <si>
    <t>上防3|上魔防1</t>
  </si>
  <si>
    <t>正义之神★帝盔</t>
    <phoneticPr fontId="1" type="noConversion"/>
  </si>
  <si>
    <t>下攻1</t>
  </si>
  <si>
    <t>下攻2</t>
  </si>
  <si>
    <t>下攻0|上攻2|下防3|上防4|下魔防2|上魔防3</t>
  </si>
  <si>
    <t>下攻1|上攻3|下防4|上防5|下魔防4|上魔防5</t>
  </si>
  <si>
    <t>下防4|上防6|下魔防4|上魔防5|下攻3|上攻4</t>
  </si>
  <si>
    <t>下防4|上防6|下魔防4|上魔防5|下攻5|上攻6</t>
  </si>
  <si>
    <t>下防4|上防6|下魔防4|上魔防5|下攻7|上攻8</t>
  </si>
  <si>
    <t>下防5|上防7|下魔防5|上魔防6|下攻8|上攻10</t>
  </si>
  <si>
    <t>下防6|上防8|下魔防6|上魔防8|下攻10|上攻12</t>
  </si>
  <si>
    <t>下防8|上防10|下魔防8|上魔防9|下攻12|上攻14</t>
  </si>
  <si>
    <t>下防8|上防12|下魔防8|上魔防12|下攻14|上攻16</t>
  </si>
  <si>
    <t>下防9|上防13|下魔防9|上魔防13|下攻16|上攻18</t>
  </si>
  <si>
    <t>下防10|上防16|下魔防10|上魔防16|下攻20|上攻22</t>
  </si>
  <si>
    <t>下攻19|上攻21|下防23|上防25|下魔防23|上魔防25</t>
  </si>
  <si>
    <t>下攻2|上攻4</t>
  </si>
  <si>
    <t>下攻3|上攻9</t>
  </si>
  <si>
    <t>下攻4|上攻10</t>
  </si>
  <si>
    <t>下攻4|上攻11</t>
  </si>
  <si>
    <t>下攻5|上攻12</t>
  </si>
  <si>
    <t>下攻5|上攻13</t>
  </si>
  <si>
    <t>下攻6|上攻14</t>
  </si>
  <si>
    <t>下攻7|上攻15</t>
  </si>
  <si>
    <t>下攻12|上攻18</t>
  </si>
  <si>
    <t>下攻22|上攻27</t>
  </si>
  <si>
    <t>下攻2|上攻5</t>
  </si>
  <si>
    <t>下攻2|上攻2</t>
  </si>
  <si>
    <t>上攻5</t>
  </si>
  <si>
    <t>下攻2|上攻2|魔下1|魔上3</t>
  </si>
  <si>
    <t>下攻8|上攻16</t>
  </si>
  <si>
    <t>下攻10|上攻17</t>
  </si>
  <si>
    <t>上攻6</t>
  </si>
  <si>
    <t>上攻1</t>
  </si>
  <si>
    <t>上魔防1|上攻1</t>
  </si>
  <si>
    <t>上攻2</t>
  </si>
  <si>
    <t>上攻4</t>
  </si>
  <si>
    <t>上攻3</t>
  </si>
  <si>
    <t>下攻0|上攻8</t>
  </si>
  <si>
    <t>下攻1|上攻9|下防0|上防1</t>
  </si>
  <si>
    <t>下魔防0|上魔防1|下攻9|上攻10</t>
  </si>
  <si>
    <t>下魔防0|上魔防1|下攻10|上攻11</t>
  </si>
  <si>
    <t>下魔防0|上魔防2|下攻11|上攻12</t>
  </si>
  <si>
    <t>下魔防0|上魔防4|下攻13|上攻14</t>
  </si>
  <si>
    <t>下防1|上防1|下魔防0|上魔防3|下攻15|上攻16</t>
  </si>
  <si>
    <t>下防1|上防2|下魔防0|上魔防4|下攻17|上攻18</t>
  </si>
  <si>
    <t>下防3|上防4|下魔防4|上魔防7|下攻19|上攻19</t>
  </si>
  <si>
    <t>下防4|上防5|下魔防6|上魔防8|下攻20|上攻21</t>
  </si>
  <si>
    <t>下攻19|上攻27|下防19|上防21</t>
  </si>
  <si>
    <t>下攻1|上攻2</t>
  </si>
  <si>
    <t>下魔防2|上魔防3|上攻1</t>
  </si>
  <si>
    <t>下攻2|上攻4|下防0|上防2</t>
  </si>
  <si>
    <t>下攻2|上攻6|下魔防0|上魔防1</t>
  </si>
  <si>
    <t>下防2|上防2|下魔防2|上魔防2|下攻5|上攻7</t>
  </si>
  <si>
    <t>下魔防0|上魔防2|下攻7|上攻9</t>
  </si>
  <si>
    <t>下防0|上防2|下魔防1|上魔防2|下攻9|上攻11</t>
  </si>
  <si>
    <t>下防0|上防4|下魔防0|上魔防4|下攻11|上攻13</t>
  </si>
  <si>
    <t>下防1|上防5|下魔防1|上魔防2|下攻13|上攻15</t>
  </si>
  <si>
    <t>下防2|上防6|下魔防2|上魔防3|下攻15|上攻17</t>
  </si>
  <si>
    <t>下防0|上防6|下魔防0|上魔防3|下攻17|上攻19</t>
  </si>
  <si>
    <t>下防0|上防7|下魔防0|上魔防5|下攻19|上攻21</t>
  </si>
  <si>
    <t>下防0|上防15|下攻10|上攻25</t>
  </si>
  <si>
    <t>下攻20|上攻24|下魔防19|上魔防21</t>
  </si>
  <si>
    <t>下攻0|上攻2|下防2|上防5</t>
  </si>
  <si>
    <t>下攻0|上攻2|下防2|上防3</t>
  </si>
  <si>
    <t>下防3|上防4|下魔防3|上魔防4|下攻0|上攻3</t>
  </si>
  <si>
    <t>下防3|上防4|下魔防3|上魔防4|下攻1|上攻4</t>
  </si>
  <si>
    <t>下防3|上防4|下魔防3|上魔防4|下攻1|上攻6</t>
  </si>
  <si>
    <t>下防5|上防6|下魔防5|上魔防6|下攻2|上攻7</t>
  </si>
  <si>
    <t>下防5|上防8|下魔防5|上魔防8|下攻3|上攻8</t>
  </si>
  <si>
    <t>下防6|上防10|下魔防6|上魔防10|下攻4|上攻11</t>
  </si>
  <si>
    <t>下防7|上防11|下魔防7|上魔防11|下攻5|上攻12</t>
  </si>
  <si>
    <t>下防8|上防12|下魔防8|上魔防13|下攻6|上攻13</t>
  </si>
  <si>
    <t>下防10|上防14|下魔防10|上魔防14|下攻8|上攻15</t>
  </si>
  <si>
    <t>下攻0|上攻2|下魔防2|上魔防5</t>
  </si>
  <si>
    <t>下攻0|上攻2|下魔防2|上魔防3</t>
  </si>
  <si>
    <t>下防3|上防4|下魔防3|上魔防4|下攻1|上攻5</t>
  </si>
  <si>
    <t>下防5|上防6|下魔防5|上魔防6|下攻2|上攻6</t>
  </si>
  <si>
    <t>下防6|上防6|下魔防6|上魔防6|下攻4|上攻8</t>
  </si>
  <si>
    <t>下防7|上防7|下魔防7|上魔防7|下攻5|上攻10</t>
  </si>
  <si>
    <t>下防8|上防8|下魔防8|上魔防8|下攻5|上攻12</t>
  </si>
  <si>
    <t>下防9|上防10|下魔防9|上魔防10|下攻6|上攻13</t>
  </si>
  <si>
    <t>下防11|上防12|下魔防11|上魔防12|下攻8|上攻15</t>
  </si>
  <si>
    <t>下攻19|上攻22|下魔防20|上魔防24</t>
  </si>
  <si>
    <t>下攻2|上攻2|下防1|上防1</t>
  </si>
  <si>
    <t>下攻3|上攻3|下防2|上防2</t>
  </si>
  <si>
    <t>下攻4|上攻4|下防3|上防3</t>
  </si>
  <si>
    <t>下攻5|上攻5|下防4|上防4</t>
  </si>
  <si>
    <t>下攻6|上攻6|下防5|上防5</t>
  </si>
  <si>
    <t>下攻7|上攻7|下防6|上防6</t>
  </si>
  <si>
    <t>下攻8|上攻8|下防7|上防7</t>
  </si>
  <si>
    <t>下攻9|上攻9|下防8|上防8</t>
  </si>
  <si>
    <t>下攻10|上攻10|下防9|上防9</t>
  </si>
  <si>
    <t>下攻12|上攻12|下防10|上防10</t>
  </si>
  <si>
    <t>下攻1|上攻3|道下1</t>
  </si>
  <si>
    <t>下攻0|上攻1|魔下0|魔上1|道下0|道上1|下防0|上防2|下魔防0|上魔防2</t>
  </si>
  <si>
    <t>道下0|道上2|下防3|上防4|下魔防2|上魔防3</t>
  </si>
  <si>
    <t>道下1|道上3|下防4|上防5|下魔防4|上魔防5</t>
  </si>
  <si>
    <t>下防4|上防6|下魔防4|上魔防5|道下3|道上4</t>
  </si>
  <si>
    <t>下防4|上防6|下魔防4|上魔防5|道下5|道上6</t>
  </si>
  <si>
    <t>下防4|上防6|下魔防4|上魔防5|道下7|道上8</t>
  </si>
  <si>
    <t>下防5|上防7|下魔防5|上魔防6|道下8|道上10</t>
  </si>
  <si>
    <t>下防6|上防8|下魔防6|上魔防8|道下10|道上12</t>
  </si>
  <si>
    <t>下防8|上防10|下魔防8|上魔防9|道下12|道上14</t>
  </si>
  <si>
    <t>下防8|上防12|下魔防8|上魔防12|道下14|道上16</t>
  </si>
  <si>
    <t>下防9|上防13|下魔防9|上魔防13|道下16|道上18</t>
  </si>
  <si>
    <t>下防10|上防16|下魔防10|上魔防16|道下20|道上22</t>
  </si>
  <si>
    <t>下攻2|上攻4|魔下2|魔上4|道下2|道上4|下防6|上防8|下魔防6|上魔防8</t>
  </si>
  <si>
    <t>下攻4|上攻6|魔下4|魔上6|道下4|道上6|下防6|上防9|下魔防6|上魔防9</t>
  </si>
  <si>
    <t>下攻6|上攻8|魔下6|魔上8|道下6|道上8|下防7|上防10|下魔防7|上魔防10</t>
  </si>
  <si>
    <t>下攻8|上攻10|魔下8|魔上10|道下8|道上10|下防7|上防11|下魔防7|上魔防11</t>
  </si>
  <si>
    <t>下攻10|上攻13|魔下10|魔上13|道下10|道上13|下防13|上防15|下魔防13|上魔防15</t>
  </si>
  <si>
    <t>下攻12|上攻15|魔下12|魔上13|道下12|道上13|下防15|上防17|下魔防15|上魔防17</t>
  </si>
  <si>
    <t>下攻14|上攻17|魔下14|魔上13|道下14|道上17|下防17|上防19|下魔防17|上魔防19</t>
  </si>
  <si>
    <t>下攻16|上攻19|魔下16|魔上13|道下16|道上19|下防19|上防21|下魔防19|上魔防21</t>
  </si>
  <si>
    <t>下攻18|上攻21|魔下18|魔上13|道下18|道上21|下防21|上防23|下魔防21|上魔防23</t>
  </si>
  <si>
    <t>下攻20|上攻23|魔下20|魔上13|道下20|道上23|下防23|上防25|下魔防23|上魔防25</t>
  </si>
  <si>
    <t>道下19|道上21|下防23|上防25|下魔防23|上魔防25</t>
  </si>
  <si>
    <t>道下3|道上9</t>
  </si>
  <si>
    <t>道下4|道上10</t>
  </si>
  <si>
    <t>道下4|道上11</t>
  </si>
  <si>
    <t>道下5|道上12</t>
  </si>
  <si>
    <t>道下5|道上13</t>
  </si>
  <si>
    <t>道下6|道上14</t>
  </si>
  <si>
    <t>道下7|道上15</t>
  </si>
  <si>
    <t>道下12|道上18</t>
  </si>
  <si>
    <t>下攻4|上攻10|魔下4|魔上10|道下4|道上10</t>
  </si>
  <si>
    <t>下攻5|上攻12|魔下5|魔上12|道下5|道上12</t>
  </si>
  <si>
    <t>下攻6|上攻14|魔下6|魔上14|道下6|道上14</t>
  </si>
  <si>
    <t>下攻8|上攻16|魔下8|魔上16|道下8|道上16</t>
  </si>
  <si>
    <t>下攻18|上攻26|魔下18|魔上26|道下18|道上26</t>
  </si>
  <si>
    <t>下攻20|上攻28|魔下20|魔上28|道下20|道上28</t>
  </si>
  <si>
    <t>下攻22|上攻30|魔下22|魔上30|道下22|道上30</t>
  </si>
  <si>
    <t>下攻24|上攻32|魔下24|魔上32|道下24|道上32</t>
  </si>
  <si>
    <t>下攻26|上攻34|魔下26|魔上34|道下26|道上34</t>
  </si>
  <si>
    <t>下攻28|上攻36|魔下28|魔上36|道下28|道上36</t>
  </si>
  <si>
    <t>下攻1|上攻3|魔下1|魔上3|道下1|道上3</t>
  </si>
  <si>
    <t>道下22|道上27</t>
  </si>
  <si>
    <t>道下3|道上7|下防1|上防3</t>
  </si>
  <si>
    <t>道下8|道上16</t>
  </si>
  <si>
    <t>道下10|道上17</t>
  </si>
  <si>
    <t>道上4</t>
  </si>
  <si>
    <t>道上1</t>
  </si>
  <si>
    <t>上魔防3|下攻1|上攻1|魔下1|魔上1|道下1|道上1</t>
  </si>
  <si>
    <t>上魔防4|下攻1|上攻2|魔下1|魔上2|道下1|道上2</t>
  </si>
  <si>
    <t>道下1|道上3</t>
  </si>
  <si>
    <t>下攻0|上攻4|魔下0|魔上4|道下0|道上4|下防0|上防1</t>
  </si>
  <si>
    <t>道下2|道上8</t>
  </si>
  <si>
    <t>道下1|道上9|下防0|上防1</t>
  </si>
  <si>
    <t>下魔防0|上魔防1|道下9|道上10</t>
  </si>
  <si>
    <t>下魔防0|上魔防1|道下10|道上11</t>
  </si>
  <si>
    <t>下魔防0|上魔防2|道下11|道上12</t>
  </si>
  <si>
    <t>下魔防0|上魔防4|道下13|道上14</t>
  </si>
  <si>
    <t>下防1|上防1|下魔防0|上魔防3|道下15|道上16</t>
  </si>
  <si>
    <t>下防1|上防2|下魔防0|上魔防4|道下17|道上18</t>
  </si>
  <si>
    <t>下防3|上防4|下魔防4|上魔防7|道下19|道上19</t>
  </si>
  <si>
    <t>下防4|上防5|下魔防6|上魔防8|道下20|道上21</t>
  </si>
  <si>
    <t>下攻2|上攻10|魔下2|魔上10|道下2|道上10|下防2|上防4</t>
  </si>
  <si>
    <t>下攻4|上攻12|魔下4|魔上12|道下4|道上12|下防4|上防6</t>
  </si>
  <si>
    <t>下攻6|上攻14|魔下6|魔上14|道下6|道上14|下防6|上防8</t>
  </si>
  <si>
    <t>下攻8|上攻16|魔下8|魔上16|道下8|道上16|下防8|上防10</t>
  </si>
  <si>
    <t>下攻16|上攻24|魔下16|魔上24|道下16|道上24|下防7|上防11</t>
  </si>
  <si>
    <t>下攻18|上攻26|魔下18|魔上26|道下18|道上26|下防9|上防13</t>
  </si>
  <si>
    <t>下攻20|上攻28|魔下20|魔上28|道下20|道上28|下防11|上防15</t>
  </si>
  <si>
    <t>下攻22|上攻30|魔下22|魔上30|道下22|道上30|下防13|上防17</t>
  </si>
  <si>
    <t>下攻24|上攻32|魔下24|魔上32|道下24|道上32|下防15|上防19</t>
  </si>
  <si>
    <t>下攻26|上攻34|魔下26|魔上34|道下26|道上34|下防17|上防21</t>
  </si>
  <si>
    <t>道下19|道上27|下防19|上防21</t>
  </si>
  <si>
    <t>道上2</t>
  </si>
  <si>
    <t>下攻0|上攻2|魔下0|魔上2|道下0|道上2|下魔防0|上魔防1</t>
  </si>
  <si>
    <t>道下1|道上5|下防1|上防3</t>
  </si>
  <si>
    <t>道下2|道上6|下魔防0|上魔防1</t>
  </si>
  <si>
    <t>下防2|上防2|下魔防2|上魔防2|道下5|道上7</t>
  </si>
  <si>
    <t>下魔防0|上魔防2|道下7|道上9</t>
  </si>
  <si>
    <t>下防0|上防2|下魔防1|上魔防2|道下9|道上11</t>
  </si>
  <si>
    <t>下防0|上防4|下魔防0|上魔防4|道下11|道上13</t>
  </si>
  <si>
    <t>下防1|上防5|下魔防1|上魔防2|道下13|道上15</t>
  </si>
  <si>
    <t>下防2|上防6|下魔防2|上魔防3|道下15|道上17</t>
  </si>
  <si>
    <t>下防0|上防6|下魔防0|上魔防3|道下17|道上19</t>
  </si>
  <si>
    <t>下防0|上防7|下魔防0|上魔防5|道下19|道上17</t>
  </si>
  <si>
    <t>下防0|上防15|道下10|道上25</t>
  </si>
  <si>
    <t>下攻3|上攻7|魔下3|魔上7|道下3|道上7|下魔防2|上魔防4</t>
  </si>
  <si>
    <t>下攻5|上攻9|魔下5|魔上9|道下5|道上9|下魔防4|上魔防6</t>
  </si>
  <si>
    <t>下攻7|上攻11|魔下7|魔上11|道下7|道上11|下魔防6|上魔防8</t>
  </si>
  <si>
    <t>下攻9|上攻13|魔下9|魔上13|道下9|道上13|下魔防8|上魔防10</t>
  </si>
  <si>
    <t>下攻16|上攻20|魔下16|魔上20|道下16|道上20|下魔防7|上魔防11</t>
  </si>
  <si>
    <t>下攻18|上攻22|魔下18|魔上22|道下18|道上22|下魔防9|上魔防13</t>
  </si>
  <si>
    <t>下攻20|上攻24|魔下20|魔上24|道下20|道上24|下魔防11|上魔防15</t>
  </si>
  <si>
    <t>下攻22|上攻26|魔下22|魔上26|道下22|道上26|下魔防13|上魔防17</t>
  </si>
  <si>
    <t>下攻24|上攻28|魔下24|魔上28|道下24|道上28|下魔防15|上魔防19</t>
  </si>
  <si>
    <t>下攻26|上攻30|魔下26|魔上30|道下26|道上30|下魔防17|上魔防21</t>
  </si>
  <si>
    <t>道下20|道上24|下魔防19|上魔防21</t>
  </si>
  <si>
    <t>下攻0|上攻1|魔下0|魔上1|道下0|道上1|下防0|上防1</t>
  </si>
  <si>
    <t>下攻0|上攻2|魔下0|魔上2|道下0|道上2</t>
  </si>
  <si>
    <t>下攻0|上攻3|魔下0|魔上3|道下0|道上3</t>
  </si>
  <si>
    <t>下攻0|上攻4|魔下0|魔上4|道下0|道上4</t>
  </si>
  <si>
    <t>下魔防1|上魔防2|下攻1|上攻5|魔下1|魔上5|道下1|道上5</t>
  </si>
  <si>
    <t>下魔防1|上魔防2|下攻2|上攻6|魔下2|魔上6|道下2|道上6</t>
  </si>
  <si>
    <t>下魔防2|上魔防3|下攻2|上攻7|魔下2|魔上7|道下2|道上7</t>
  </si>
  <si>
    <t>下魔防4|上魔防4|下攻2|上攻8|魔下2|魔上8|道下2|道上8</t>
  </si>
  <si>
    <t>下魔防3|上魔防5|下攻4|上攻9|魔下4|魔上9|道下4|道上9</t>
  </si>
  <si>
    <t>下防1|上防2|下魔防4|上魔防6|下攻5|上攻10|魔下5|魔上10|道下5|道上10</t>
  </si>
  <si>
    <t>下防2|上防3|下魔防5|上魔防8|下攻6|上攻13|魔下6|魔上13|道下6|道上13</t>
  </si>
  <si>
    <t>下防3|上防4|下魔防5|上魔防10|下攻7|上攻14|魔下7|魔上14|道下7|道上14</t>
  </si>
  <si>
    <t>下攻1|上攻4|魔下1|魔上4|道下1|道上4|下防1|上防4|下魔防1|上魔防4</t>
  </si>
  <si>
    <t>下攻2|上攻6|魔下2|魔上6|道下2|道上6|下防2|上防6|下魔防2|上魔防6</t>
  </si>
  <si>
    <t>下攻3|上攻8|魔下3|魔上8|道下3|道上8|下防3|上防8|下魔防3|上魔防8</t>
  </si>
  <si>
    <t>下攻4|上攻10|魔下4|魔上10|道下4|道上10|下防4|上防10|下魔防4|上魔防10</t>
  </si>
  <si>
    <t>下攻10|上攻12|魔下10|魔上12|道下10|道上12|下防10|上防12</t>
  </si>
  <si>
    <t>下攻12|上攻14|魔下12|魔上14|道下12|道上14|下防12|上防14</t>
  </si>
  <si>
    <t>下攻14|上攻16|魔下14|魔上16|道下14|道上16|下防14|上防16</t>
  </si>
  <si>
    <t>下攻16|上攻18|魔下16|魔上18|道下16|道上18|下防16|上防18</t>
  </si>
  <si>
    <t>下攻18|上攻20|魔下18|魔上20|道下18|道上20|下防18|上防20</t>
  </si>
  <si>
    <t>下攻10|上攻23|魔下10|魔上23|道下10|道上23|下防10|上防23|下魔防10|上魔防23</t>
  </si>
  <si>
    <t>下攻10|上攻24|魔下10|魔上24|道下10|道上24|下防10|上防24|下魔防10|上魔防24</t>
  </si>
  <si>
    <t>下攻11|上攻25|魔下11|魔上25|道下11|道上25|下防11|上防25|下魔防11|上魔防25</t>
  </si>
  <si>
    <t>道下0|道上2|下防2|上防5</t>
  </si>
  <si>
    <t>道下0|道上2|下防2|上防3</t>
  </si>
  <si>
    <t>下防3|上防4|下魔防3|上魔防4|道下0|道上3</t>
  </si>
  <si>
    <t>下防3|上防4|下魔防3|上魔防4|道下1|道上4</t>
  </si>
  <si>
    <t>下防3|上防4|下魔防3|上魔防4|道下1|道上6</t>
  </si>
  <si>
    <t>下防5|上防6|下魔防5|上魔防6|道下2|道上7</t>
  </si>
  <si>
    <t>下防5|上防8|下魔防5|上魔防8|道下3|道上8</t>
  </si>
  <si>
    <t>下防6|上防10|下魔防6|上魔防10|道下4|道上11</t>
  </si>
  <si>
    <t>下防7|上防11|下魔防7|上魔防11|道下5|道上12</t>
  </si>
  <si>
    <t>下防8|上防12|下魔防8|上魔防13|道下6|道上13</t>
  </si>
  <si>
    <t>下防10|上防14|下魔防10|上魔防14|道下8|道上15</t>
  </si>
  <si>
    <t>下攻2|上攻5|魔下2|魔上5|道下2|道上5|下防3|上防7</t>
  </si>
  <si>
    <t>下攻4|上攻7|魔下4|魔上7|道下4|道上7|下防5|上防9</t>
  </si>
  <si>
    <t>下攻6|上攻9|魔下6|魔上9|道下6|道上9|下防7|上防11</t>
  </si>
  <si>
    <t>下攻8|上攻11|魔下8|魔上11|道下8|道上11|下防9|上防13</t>
  </si>
  <si>
    <t>下攻11|上攻14|魔下11|魔上14|道下11|道上14|下防11|上防14</t>
  </si>
  <si>
    <t>下攻12|上攻15|魔下12|魔上15|道下12|道上15|下防12|上防15</t>
  </si>
  <si>
    <t>下攻13|上攻16|魔下13|魔上16|道下13|道上16|下防13|上防16</t>
  </si>
  <si>
    <t>下攻14|上攻17|魔下14|魔上17|道下14|道上17|下防14|上防17</t>
  </si>
  <si>
    <t>下攻15|上攻18|魔下15|魔上18|道下15|道上18|下防15|上防18</t>
  </si>
  <si>
    <t>下攻16|上攻19|魔下16|魔上19|道下16|道上19|下魔防16|上魔防19</t>
  </si>
  <si>
    <t>下攻0|上攻1|魔下0|魔上1|道下0|道上1|下防0|上防2</t>
  </si>
  <si>
    <t>道下0|道上2|下魔防2|上魔防5</t>
  </si>
  <si>
    <t>道下0|道上2|下魔防2|上魔防3</t>
  </si>
  <si>
    <t>下防5|上防6|下魔防5|上魔防6|道下2|道上6</t>
  </si>
  <si>
    <t>下防6|上防6|下魔防6|上魔防6|道下4|道上8</t>
  </si>
  <si>
    <t>下防7|上防7|下魔防7|上魔防7|道下5|道上10</t>
  </si>
  <si>
    <t>下防8|上防8|下魔防8|上魔防8|道下5|道上12</t>
  </si>
  <si>
    <t>下防9|上防10|下魔防9|上魔防10|道下6|道上13</t>
  </si>
  <si>
    <t>下防11|上防12|下魔防11|上魔防12|道下8|道上15</t>
  </si>
  <si>
    <t>下攻2|上攻5|魔下2|魔上5|道下2|道上5|下魔防3|上魔防7</t>
  </si>
  <si>
    <t>下攻4|上攻7|魔下4|魔上7|道下4|道上7|下魔防5|上魔防9</t>
  </si>
  <si>
    <t>下攻6|上攻9|魔下6|魔上9|道下6|道上9|下魔防7|上魔防11</t>
  </si>
  <si>
    <t>下攻8|上攻11|魔下8|魔上11|道下8|道上11|下魔防9|上魔防13</t>
  </si>
  <si>
    <t>下攻11|上攻14|魔下11|魔上14|道下11|道上14|下魔防11|上魔防14</t>
  </si>
  <si>
    <t>下攻12|上攻15|魔下12|魔上15|道下12|道上15|下魔防12|上魔防15</t>
  </si>
  <si>
    <t>下攻13|上攻16|魔下13|魔上16|道下13|道上16|下魔防13|上魔防16</t>
  </si>
  <si>
    <t>下攻14|上攻17|魔下14|魔上17|道下14|道上17|下魔防14|上魔防17</t>
  </si>
  <si>
    <t>下攻15|上攻18|魔下15|魔上18|道下15|道上18|下魔防15|上魔防18</t>
  </si>
  <si>
    <t>下攻16|上攻19|魔下16|魔上19|道下16|道上19|下防16|上防19</t>
  </si>
  <si>
    <t>道下19|道上22|下魔防20|上魔防24</t>
  </si>
  <si>
    <t>下攻0|上攻1|魔下0|魔上1|道下0|道上1</t>
  </si>
  <si>
    <t>下攻1|上攻1|魔下1|魔上1|道下1|道上1|下防1|上防1|下魔防1|上魔防1</t>
  </si>
  <si>
    <t>下攻2|上攻2|魔下2|魔上2|道下2|道上2|下防2|上防2|下魔防2|上魔防2</t>
  </si>
  <si>
    <t>下攻3|上攻3|魔下3|魔上3|道下3|道上3|下防3|上防3|下魔防3|上魔防3</t>
  </si>
  <si>
    <t>下攻4|上攻4|魔下4|魔上4|道下4|道上4|下防4|上防4|下魔防4|上魔防4</t>
  </si>
  <si>
    <t>下攻5|上攻5|魔下5|魔上5|道下5|道上5|下防5|上防5|下魔防5|上魔防5</t>
  </si>
  <si>
    <t>下攻6|上攻6|魔下6|魔上6|道下6|道上6|下防6|上防6|下魔防6|上魔防6</t>
  </si>
  <si>
    <t>下攻7|上攻7|魔下7|魔上7|道下7|道上7|下防7|上防7|下魔防7|上魔防7</t>
  </si>
  <si>
    <t>下攻8|上攻8|魔下8|魔上8|道下8|道上8|下防8|上防8|下魔防8|上魔防8</t>
  </si>
  <si>
    <t>下攻10|上攻10|魔下10|魔上10|道下10|道上10|下防10|上防10|下魔防10|上魔防10</t>
  </si>
  <si>
    <t>下攻9|上攻9|魔下9|魔上9|道下9|道上9|下防9|上防9|下魔防9|上魔防9</t>
  </si>
  <si>
    <t>魔下2|魔上2|道下2|道上2|下魔防1|上魔防1</t>
  </si>
  <si>
    <t>魔下3|魔上3|道下3|道上3|下魔防2|上魔防2</t>
  </si>
  <si>
    <t>魔下4|魔上4|道下4|道上4|下魔防3|上魔防3</t>
  </si>
  <si>
    <t>魔下5|魔上5|道下5|道上5|下魔防4|上魔防4</t>
  </si>
  <si>
    <t>魔下6|魔上6|道下6|道上6|下魔防5|上魔防5</t>
  </si>
  <si>
    <t>魔下7|魔上7|道下7|道上7|下魔防6|上魔防6</t>
  </si>
  <si>
    <t>魔下8|魔上8|道下8|道上8|下魔防7|上魔防7</t>
  </si>
  <si>
    <t>魔下9|魔上9|道下9|道上9|下魔防8|上魔防8</t>
  </si>
  <si>
    <t>魔下10|魔上10|道下10|道上10|下魔防9|上魔防9</t>
  </si>
  <si>
    <t>魔下12|魔上12|道下12|道上12|下魔防10|上魔防10</t>
  </si>
  <si>
    <t>准确1</t>
  </si>
  <si>
    <t>闪避1|上攻1</t>
  </si>
  <si>
    <t>闪避3</t>
  </si>
  <si>
    <t>闪避1</t>
  </si>
  <si>
    <t>闪避2</t>
  </si>
  <si>
    <t>下防0|上防5|下魔防0|上魔防5|暴击率1</t>
  </si>
  <si>
    <t>下防0|上防10|下魔防0|上魔防10|暴击率2</t>
  </si>
  <si>
    <t>下防0|上防15|下魔防0|上魔防15|暴击率3</t>
  </si>
  <si>
    <t>下防0|上防20|下魔防0|上魔防20|暴击率4</t>
  </si>
  <si>
    <t>下防0|上防25|下魔防0|上魔防25|暴击率5</t>
  </si>
  <si>
    <t>下防0|上防30|下魔防0|上魔防30|暴击率6</t>
  </si>
  <si>
    <t>下防0|上防35|下魔防0|上魔防35|暴击率7</t>
  </si>
  <si>
    <t>下防0|上防40|下魔防0|上魔防40|暴击率8</t>
  </si>
  <si>
    <t>下防0|上防45|下魔防0|上魔防45|暴击率9</t>
  </si>
  <si>
    <t>下防0|上防50|下魔防0|上魔防50|暴击率10</t>
  </si>
  <si>
    <t>下攻0|上攻5|魔下0|魔上5|道下0|道上5|暴击率1</t>
  </si>
  <si>
    <t>下攻0|上攻10|魔下0|魔上10|道下0|道上10|暴击率2</t>
  </si>
  <si>
    <t>下攻0|上攻15|魔下0|魔上15|道下0|道上15|暴击率3</t>
  </si>
  <si>
    <t>下攻0|上攻20|魔下0|魔上20|道下0|道上20|暴击率4</t>
  </si>
  <si>
    <t>下攻0|上攻25|魔下0|魔上25|道下0|道上25|暴击率5</t>
  </si>
  <si>
    <t>下攻0|上攻30|魔下0|魔上30|道下0|道上30|暴击率6</t>
  </si>
  <si>
    <t>下攻0|上攻35|魔下0|魔上35|道下0|道上35|暴击率7</t>
  </si>
  <si>
    <t>下攻0|上攻40|魔下0|魔上40|道下0|道上40|暴击率8</t>
  </si>
  <si>
    <t>下攻0|上攻45|魔下0|魔上45|道下0|道上45|暴击率9</t>
  </si>
  <si>
    <t>下攻0|上攻50|魔下0|魔上50|道下0|道上50|暴击率10</t>
  </si>
  <si>
    <t>下攻1|上攻1|魔下1|魔上1|道下1|道上1|伤害加成1</t>
  </si>
  <si>
    <t>下攻3|上攻3|魔下3|魔上3|道下3|道上3|伤害加成2</t>
  </si>
  <si>
    <t>下攻5|上攻5|魔下5|魔上5|道下5|道上5|伤害加成3</t>
  </si>
  <si>
    <t>下攻7|上攻7|魔下7|魔上7|道下7|道上7|伤害加成4</t>
  </si>
  <si>
    <t>下攻9|上攻9|魔下9|魔上9|道下9|道上9|伤害加成5</t>
  </si>
  <si>
    <t>下攻11|上攻11|魔下11|魔上11|道下11|道上11|伤害加成6</t>
  </si>
  <si>
    <t>下攻13|上攻13|魔下13|魔上13|道下13|道上13|伤害加成7</t>
  </si>
  <si>
    <t>下攻15|上攻15|魔下15|魔上15|道下15|道上15|伤害加成8</t>
  </si>
  <si>
    <t>下攻17|上攻17|魔下17|魔上17|道下17|道上17|伤害加成9</t>
  </si>
  <si>
    <t>下攻19|上攻19|魔下19|魔上19|道下19|道上19|伤害加成10</t>
  </si>
  <si>
    <t>下攻21|上攻21|魔下21|魔上21|道下21|道上21|伤害加成11</t>
  </si>
  <si>
    <t>下攻23|上攻23|魔下23|魔上23|道下23|道上23|伤害加成12</t>
  </si>
  <si>
    <t>下攻25|上攻25|魔下25|魔上25|道下25|道上25|伤害加成13</t>
  </si>
  <si>
    <t>下攻27|上攻27|魔下27|魔上27|道下27|道上27|伤害加成14</t>
  </si>
  <si>
    <t>下攻29|上攻29|魔下29|魔上29|道下29|道上29|伤害加成15</t>
  </si>
  <si>
    <t>下攻31|上攻31|魔下31|魔上31|道下31|道上31|伤害加成16</t>
  </si>
  <si>
    <t>下攻33|上攻33|魔下33|魔上33|道下33|道上33|伤害加成17</t>
  </si>
  <si>
    <t>下攻35|上攻35|魔下35|魔上35|道下35|道上35|伤害加成18</t>
  </si>
  <si>
    <t>下攻37|上攻37|魔下37|魔上37|道下37|道上37|伤害加成19</t>
  </si>
  <si>
    <t>下攻40|上攻40|魔下40|魔上40|道下40|道上40|伤害加成20</t>
  </si>
  <si>
    <t>下攻43|上攻43|魔下43|魔上43|道下43|道上43|伤害加成21</t>
  </si>
  <si>
    <t>下攻46|上攻46|魔下46|魔上46|道下46|道上46|伤害加成22</t>
  </si>
  <si>
    <t>下攻49|上攻49|魔下49|魔上49|道下49|道上49|伤害加成23</t>
  </si>
  <si>
    <t>下攻52|上攻52|魔下52|魔上52|道下52|道上52|伤害加成24</t>
  </si>
  <si>
    <t>下攻55|上攻55|魔下55|魔上55|道下55|道上55|伤害加成25</t>
  </si>
  <si>
    <t>下攻58|上攻58|魔下58|魔上58|道下58|道上58|伤害加成26</t>
  </si>
  <si>
    <t>下攻61|上攻61|魔下61|魔上61|道下61|道上61|伤害加成27</t>
  </si>
  <si>
    <t>下攻64|上攻64|魔下64|魔上64|道下64|道上64|伤害加成28</t>
  </si>
  <si>
    <t>下攻67|上攻67|魔下67|魔上67|道下67|道上67|伤害加成29</t>
  </si>
  <si>
    <t>下攻70|上攻70|魔下70|魔上70|道下70|道上70|伤害加成30</t>
  </si>
  <si>
    <t>下攻73|上攻73|魔下73|魔上73|道下73|道上73|伤害加成31</t>
  </si>
  <si>
    <t>下攻76|上攻76|魔下76|魔上76|道下76|道上76|伤害加成32</t>
  </si>
  <si>
    <t>下攻79|上攻79|魔下79|魔上79|道下79|道上79|伤害加成33</t>
  </si>
  <si>
    <t>下攻82|上攻82|魔下82|魔上82|道下82|道上82|伤害加成34</t>
  </si>
  <si>
    <t>下攻85|上攻85|魔下85|魔上85|道下85|道上85|伤害加成35</t>
  </si>
  <si>
    <t>下攻88|上攻88|魔下88|魔上88|道下88|道上88|伤害加成36</t>
  </si>
  <si>
    <t>下攻91|上攻91|魔下91|魔上91|道下91|道上91|伤害加成37</t>
  </si>
  <si>
    <t>下攻94|上攻94|魔下94|魔上94|道下94|道上94|伤害加成38</t>
  </si>
  <si>
    <t>下攻97|上攻97|魔下97|魔上97|道下97|道上97|伤害加成39</t>
  </si>
  <si>
    <t>下攻100|上攻100|魔下100|魔上100|道下100|道上100|伤害加成40</t>
  </si>
  <si>
    <t>下攻103|上攻103|魔下103|魔上103|道下103|道上103|伤害加成41</t>
  </si>
  <si>
    <t>下攻106|上攻106|魔下106|魔上106|道下106|道上106|伤害加成42</t>
  </si>
  <si>
    <t>下攻109|上攻109|魔下109|魔上109|道下109|道上109|伤害加成43</t>
  </si>
  <si>
    <t>下攻112|上攻112|魔下112|魔上112|道下112|道上112|伤害加成44</t>
  </si>
  <si>
    <t>下攻115|上攻115|魔下115|魔上115|道下115|道上115|伤害加成45</t>
  </si>
  <si>
    <t>下攻118|上攻118|魔下118|魔上118|道下118|道上118|伤害加成46</t>
  </si>
  <si>
    <t>下攻121|上攻121|魔下121|魔上121|道下121|道上121|伤害加成47</t>
  </si>
  <si>
    <t>下攻124|上攻124|魔下124|魔上124|道下124|道上124|伤害加成48</t>
  </si>
  <si>
    <t>下攻127|上攻127|魔下127|魔上127|道下127|道上127|伤害加成49</t>
  </si>
  <si>
    <t>下攻130|上攻130|魔下130|魔上130|道下130|道上130|伤害加成50</t>
  </si>
  <si>
    <t>下防0|上防5|下魔防0|上魔防5|伤害加成1</t>
  </si>
  <si>
    <t>下防0|上防10|下魔防0|上魔防10|伤害加成2</t>
  </si>
  <si>
    <t>下防0|上防15|下魔防0|上魔防15|伤害加成3</t>
  </si>
  <si>
    <t>下防0|上防20|下魔防0|上魔防20|伤害加成4</t>
  </si>
  <si>
    <t>下防0|上防25|下魔防0|上魔防25|伤害加成5</t>
  </si>
  <si>
    <t>下防0|上防30|下魔防0|上魔防30|伤害加成6</t>
  </si>
  <si>
    <t>下防0|上防35|下魔防0|上魔防35|伤害加成7</t>
  </si>
  <si>
    <t>下防0|上防40|下魔防0|上魔防40|伤害加成8</t>
  </si>
  <si>
    <t>下防0|上防45|下魔防0|上魔防45|伤害加成9</t>
  </si>
  <si>
    <t>下防0|上防50|下魔防0|上魔防50|伤害加成10</t>
  </si>
  <si>
    <t>下攻0|上攻5|魔下0|魔上5|道下0|道上5|伤害加成1</t>
  </si>
  <si>
    <t>下攻0|上攻10|魔下0|魔上10|道下0|道上10|伤害加成2</t>
  </si>
  <si>
    <t>下攻0|上攻15|魔下0|魔上15|道下0|道上15|伤害加成3</t>
  </si>
  <si>
    <t>下攻0|上攻20|魔下0|魔上20|道下0|道上20|伤害加成4</t>
  </si>
  <si>
    <t>下攻0|上攻25|魔下0|魔上25|道下0|道上25|伤害加成5</t>
  </si>
  <si>
    <t>下攻0|上攻30|魔下0|魔上30|道下0|道上30|伤害加成6</t>
  </si>
  <si>
    <t>下攻0|上攻35|魔下0|魔上35|道下0|道上35|伤害加成7</t>
  </si>
  <si>
    <t>下攻0|上攻40|魔下0|魔上40|道下0|道上40|伤害加成8</t>
  </si>
  <si>
    <t>下攻0|上攻45|魔下0|魔上45|道下0|道上45|伤害加成9</t>
  </si>
  <si>
    <t>下攻0|上攻50|魔下0|魔上50|道下0|道上50|伤害加成10</t>
  </si>
  <si>
    <t>下防0|上防5|下魔防0|上魔防5|物伤减免1</t>
  </si>
  <si>
    <t>下防0|上防10|下魔防0|上魔防10|物伤减免2</t>
  </si>
  <si>
    <t>下防0|上防15|下魔防0|上魔防15|物伤减免3</t>
  </si>
  <si>
    <t>下防0|上防20|下魔防0|上魔防20|物伤减免4</t>
  </si>
  <si>
    <t>下防0|上防25|下魔防0|上魔防25|物伤减免5</t>
  </si>
  <si>
    <t>下防0|上防30|下魔防0|上魔防30|物伤减免6</t>
  </si>
  <si>
    <t>下防0|上防35|下魔防0|上魔防35|物伤减免7</t>
  </si>
  <si>
    <t>下防0|上防40|下魔防0|上魔防40|物伤减免8</t>
  </si>
  <si>
    <t>下防0|上防45|下魔防0|上魔防45|物伤减免9</t>
  </si>
  <si>
    <t>下防0|上防50|下魔防0|上魔防50|物伤减免10</t>
  </si>
  <si>
    <t>下攻0|上攻5|魔下0|魔上5|道下0|道上5|物伤减免1</t>
  </si>
  <si>
    <t>下攻0|上攻10|魔下0|魔上10|道下0|道上10|物伤减免2</t>
  </si>
  <si>
    <t>下攻0|上攻15|魔下0|魔上15|道下0|道上15|物伤减免3</t>
  </si>
  <si>
    <t>下攻0|上攻20|魔下0|魔上20|道下0|道上20|物伤减免4</t>
  </si>
  <si>
    <t>下攻0|上攻25|魔下0|魔上25|道下0|道上25|物伤减免5</t>
  </si>
  <si>
    <t>下攻0|上攻30|魔下0|魔上30|道下0|道上30|物伤减免6</t>
  </si>
  <si>
    <t>下攻0|上攻35|魔下0|魔上35|道下0|道上35|物伤减免7</t>
  </si>
  <si>
    <t>下攻0|上攻40|魔下0|魔上40|道下0|道上40|物伤减免8</t>
  </si>
  <si>
    <t>下攻0|上攻45|魔下0|魔上45|道下0|道上45|物伤减免9</t>
  </si>
  <si>
    <t>下攻0|上攻50|魔下0|魔上50|道下0|道上50|物伤减免10</t>
  </si>
  <si>
    <t>下防80|上防110|下魔防80|上魔防110|下攻70|上攻85|魔下70|魔上85|道下70|道上85|战士血量9000|战士魔法值900|法师血量2250|法师魔法值12150|道士血量5040|道士魔法值6930|物伤减免1|魔伤减免1</t>
  </si>
  <si>
    <t>下防85|上防115|下魔防85|上魔防115|下攻75|上攻85|魔下75|魔上85|道下75|道上85|战士血量10000|战士魔法值1000|法师血量2500|法师魔法值13500|道士血量5600|道士魔法值7700|物伤减免2|魔伤减免2</t>
  </si>
  <si>
    <t>下防90|上防120|下魔防90|上魔防120|下攻80|上攻90|魔下80|魔上90|道下80|道上90|战士血量11000|战士魔法值1100|法师血量2750|法师魔法值14850|道士血量6160|道士魔法值8470|物伤减免3|魔伤减免3</t>
  </si>
  <si>
    <t>下防95|上防125|下魔防95|上魔防125|下攻85|上攻95|魔下85|魔上95|道下85|道上95|战士血量12000|战士魔法值1200|法师血量3000|法师魔法值16200|道士血量6720|道士魔法值9240|物伤减免4|魔伤减免4</t>
  </si>
  <si>
    <t>下防100|上防130|下魔防100|上魔防130|下攻90|上攻100|魔下90|魔上100|道下90|道上100|战士血量13000|战士魔法值1300|法师血量3250|法师魔法值17550|道士血量7280|道士魔法值10010|物伤减免5|魔伤减免5</t>
  </si>
  <si>
    <t>下防0|上防5|下魔防0|上魔防5|魔伤减免1</t>
  </si>
  <si>
    <t>下防0|上防10|下魔防0|上魔防10|魔伤减免2</t>
  </si>
  <si>
    <t>下防0|上防15|下魔防0|上魔防15|魔伤减免3</t>
  </si>
  <si>
    <t>下防0|上防20|下魔防0|上魔防20|魔伤减免4</t>
  </si>
  <si>
    <t>下防0|上防25|下魔防0|上魔防25|魔伤减免5</t>
  </si>
  <si>
    <t>下防0|上防30|下魔防0|上魔防30|魔伤减免6</t>
  </si>
  <si>
    <t>下防0|上防35|下魔防0|上魔防35|魔伤减免7</t>
  </si>
  <si>
    <t>下防0|上防40|下魔防0|上魔防40|魔伤减免8</t>
  </si>
  <si>
    <t>下防0|上防45|下魔防0|上魔防45|魔伤减免9</t>
  </si>
  <si>
    <t>下防0|上防50|下魔防0|上魔防50|魔伤减免10</t>
  </si>
  <si>
    <t>下攻0|上攻5|魔下0|魔上5|道下0|道上5|魔伤减免1</t>
  </si>
  <si>
    <t>下攻0|上攻10|魔下0|魔上10|道下0|道上10|魔伤减免2</t>
  </si>
  <si>
    <t>下攻0|上攻15|魔下0|魔上15|道下0|道上15|魔伤减免3</t>
  </si>
  <si>
    <t>下攻0|上攻20|魔下0|魔上20|道下0|道上20|魔伤减免4</t>
  </si>
  <si>
    <t>下攻0|上攻25|魔下0|魔上25|道下0|道上25|魔伤减免5</t>
  </si>
  <si>
    <t>下攻0|上攻30|魔下0|魔上30|道下0|道上30|魔伤减免6</t>
  </si>
  <si>
    <t>下攻0|上攻35|魔下0|魔上35|道下0|道上35|魔伤减免7</t>
  </si>
  <si>
    <t>下攻0|上攻40|魔下0|魔上40|道下0|道上40|魔伤减免8</t>
  </si>
  <si>
    <t>下攻0|上攻45|魔下0|魔上45|道下0|道上45|魔伤减免9</t>
  </si>
  <si>
    <t>下攻0|上攻50|魔下0|魔上50|道下0|道上50|魔伤减免10</t>
  </si>
  <si>
    <t>下防1|上防1|下魔防1|上魔防1|忽视防御1</t>
  </si>
  <si>
    <t>下防3|上防3|下魔防3|上魔防3|忽视防御2</t>
  </si>
  <si>
    <t>下防5|上防5|下魔防5|上魔防5|忽视防御3</t>
  </si>
  <si>
    <t>下防7|上防7|下魔防7|上魔防7|忽视防御4</t>
  </si>
  <si>
    <t>下防9|上防9|下魔防9|上魔防9|忽视防御5</t>
  </si>
  <si>
    <t>下防11|上防11|下魔防11|上魔防11|忽视防御6</t>
  </si>
  <si>
    <t>下防13|上防13|下魔防13|上魔防13|忽视防御7</t>
  </si>
  <si>
    <t>下防15|上防15|下魔防15|上魔防15|忽视防御8</t>
  </si>
  <si>
    <t>下防17|上防17|下魔防17|上魔防17|忽视防御9</t>
  </si>
  <si>
    <t>下防19|上防19|下魔防19|上魔防19|忽视防御10</t>
  </si>
  <si>
    <t>下防21|上防21|下魔防21|上魔防21|忽视防御11</t>
  </si>
  <si>
    <t>下防23|上防23|下魔防23|上魔防23|忽视防御12</t>
  </si>
  <si>
    <t>下防25|上防25|下魔防25|上魔防25|忽视防御13</t>
  </si>
  <si>
    <t>下防27|上防27|下魔防27|上魔防27|忽视防御14</t>
  </si>
  <si>
    <t>下防29|上防29|下魔防29|上魔防29|忽视防御15</t>
  </si>
  <si>
    <t>下防31|上防31|下魔防31|上魔防31|忽视防御16</t>
  </si>
  <si>
    <t>下防33|上防33|下魔防33|上魔防33|忽视防御17</t>
  </si>
  <si>
    <t>下防35|上防35|下魔防35|上魔防35|忽视防御18</t>
  </si>
  <si>
    <t>下防37|上防37|下魔防37|上魔防37|忽视防御19</t>
  </si>
  <si>
    <t>下防40|上防40|下魔防40|上魔防40|忽视防御20</t>
  </si>
  <si>
    <t>下防42|上防42|下魔防42|上魔防42|忽视防御20|暴伤1</t>
  </si>
  <si>
    <t>下防44|上防44|下魔防44|上魔防44|忽视防御20|暴伤2</t>
  </si>
  <si>
    <t>下防46|上防46|下魔防46|上魔防46|忽视防御20|暴伤3</t>
  </si>
  <si>
    <t>下防48|上防48|下魔防48|上魔防48|忽视防御20|暴伤4</t>
  </si>
  <si>
    <t>下防50|上防50|下魔防50|上魔防50|忽视防御20|暴伤5</t>
  </si>
  <si>
    <t>下防52|上防52|下魔防52|上魔防52|忽视防御20|暴伤6</t>
  </si>
  <si>
    <t>下防54|上防54|下魔防54|上魔防54|忽视防御20|暴伤7</t>
  </si>
  <si>
    <t>下防56|上防56|下魔防56|上魔防56|忽视防御20|暴伤8</t>
  </si>
  <si>
    <t>下防58|上防58|下魔防58|上魔防58|忽视防御20|暴伤9</t>
  </si>
  <si>
    <t>下防60|上防60|下魔防60|上魔防60|忽视防御20|暴伤10</t>
  </si>
  <si>
    <t>下防62|上防62|下魔防62|上魔防62|忽视防御20|暴伤11</t>
  </si>
  <si>
    <t>下防64|上防64|下魔防64|上魔防64|忽视防御20|暴伤12</t>
  </si>
  <si>
    <t>下防66|上防66|下魔防66|上魔防66|忽视防御20|暴伤13</t>
  </si>
  <si>
    <t>下防68|上防68|下魔防68|上魔防68|忽视防御20|暴伤14</t>
  </si>
  <si>
    <t>下防70|上防70|下魔防70|上魔防70|忽视防御20|暴伤15</t>
  </si>
  <si>
    <t>下防72|上防72|下魔防72|上魔防72|忽视防御20|暴伤16</t>
  </si>
  <si>
    <t>下防74|上防74|下魔防74|上魔防74|忽视防御20|暴伤17</t>
  </si>
  <si>
    <t>下防76|上防76|下魔防76|上魔防76|忽视防御20|暴伤18</t>
  </si>
  <si>
    <t>下防78|上防78|下魔防78|上魔防78|忽视防御20|暴伤19</t>
  </si>
  <si>
    <t>下防80|上防80|下魔防80|上魔防80|忽视防御20|暴伤20</t>
  </si>
  <si>
    <t>下防82|上防82|下魔防82|上魔防82|忽视防御20|暴伤21</t>
  </si>
  <si>
    <t>下防84|上防84|下魔防84|上魔防84|忽视防御20|暴伤22</t>
  </si>
  <si>
    <t>下防86|上防86|下魔防86|上魔防86|忽视防御20|暴伤23</t>
  </si>
  <si>
    <t>下防88|上防88|下魔防88|上魔防88|忽视防御20|暴伤24</t>
  </si>
  <si>
    <t>下防90|上防90|下魔防90|上魔防90|忽视防御20|暴伤25</t>
  </si>
  <si>
    <t>下防92|上防92|下魔防92|上魔防92|忽视防御20|暴伤26</t>
  </si>
  <si>
    <t>下防94|上防94|下魔防94|上魔防94|忽视防御20|暴伤27</t>
  </si>
  <si>
    <t>下防96|上防96|下魔防96|上魔防96|忽视防御20|暴伤28</t>
  </si>
  <si>
    <t>下防98|上防98|下魔防98|上魔防98|忽视防御20|暴伤29</t>
  </si>
  <si>
    <t>下防100|上防100|下魔防100|上魔防100|忽视防御20|暴伤30</t>
  </si>
  <si>
    <t>下防0|上防5|下魔防0|上魔防5|忽视防御1</t>
  </si>
  <si>
    <t>下防0|上防10|下魔防0|上魔防10|忽视防御2</t>
  </si>
  <si>
    <t>下防0|上防15|下魔防0|上魔防15|忽视防御3</t>
  </si>
  <si>
    <t>下防0|上防20|下魔防0|上魔防20|忽视防御4</t>
  </si>
  <si>
    <t>下防0|上防25|下魔防0|上魔防25|忽视防御5</t>
  </si>
  <si>
    <t>下防0|上防30|下魔防0|上魔防30|忽视防御6</t>
  </si>
  <si>
    <t>下防0|上防35|下魔防0|上魔防35|忽视防御7</t>
  </si>
  <si>
    <t>下防0|上防40|下魔防0|上魔防40|忽视防御8</t>
  </si>
  <si>
    <t>下防0|上防45|下魔防0|上魔防45|忽视防御9</t>
  </si>
  <si>
    <t>下防0|上防50|下魔防0|上魔防50|忽视防御10</t>
  </si>
  <si>
    <t>下攻0|上攻5|魔下0|魔上5|道下0|道上5|忽视防御1</t>
  </si>
  <si>
    <t>下攻0|上攻10|魔下0|魔上10|道下0|道上10|忽视防御2</t>
  </si>
  <si>
    <t>下攻0|上攻15|魔下0|魔上15|道下0|道上15|忽视防御3</t>
  </si>
  <si>
    <t>下攻0|上攻20|魔下0|魔上20|道下0|道上20|忽视防御4</t>
  </si>
  <si>
    <t>下攻0|上攻25|魔下0|魔上25|道下0|道上25|忽视防御5</t>
  </si>
  <si>
    <t>下攻0|上攻30|魔下0|魔上30|道下0|道上30|忽视防御6</t>
  </si>
  <si>
    <t>下攻0|上攻35|魔下0|魔上35|道下0|道上35|忽视防御7</t>
  </si>
  <si>
    <t>下攻0|上攻40|魔下0|魔上40|道下0|道上40|忽视防御8</t>
  </si>
  <si>
    <t>下攻0|上攻45|魔下0|魔上45|道下0|道上45|忽视防御9</t>
  </si>
  <si>
    <t>下攻0|上攻50|魔下0|魔上50|道下0|道上50|忽视防御10</t>
  </si>
  <si>
    <t>下防0|上防5|下魔防0|上魔防5|伤害反弹1</t>
  </si>
  <si>
    <t>下防0|上防10|下魔防0|上魔防10|伤害反弹2</t>
  </si>
  <si>
    <t>下防0|上防15|下魔防0|上魔防15|伤害反弹3</t>
  </si>
  <si>
    <t>下防0|上防20|下魔防0|上魔防20|伤害反弹4</t>
  </si>
  <si>
    <t>下防0|上防25|下魔防0|上魔防25|伤害反弹5</t>
  </si>
  <si>
    <t>下防0|上防30|下魔防0|上魔防30|伤害反弹6</t>
  </si>
  <si>
    <t>下防0|上防35|下魔防0|上魔防35|伤害反弹7</t>
  </si>
  <si>
    <t>下防0|上防40|下魔防0|上魔防40|伤害反弹8</t>
  </si>
  <si>
    <t>下防0|上防45|下魔防0|上魔防45|伤害反弹9</t>
  </si>
  <si>
    <t>下防0|上防50|下魔防0|上魔防50|伤害反弹10</t>
  </si>
  <si>
    <t>下攻0|上攻5|魔下0|魔上5|道下0|道上5|伤害反弹1</t>
  </si>
  <si>
    <t>下攻0|上攻10|魔下0|魔上10|道下0|道上10|伤害反弹2</t>
  </si>
  <si>
    <t>下攻0|上攻15|魔下0|魔上15|道下0|道上15|伤害反弹3</t>
  </si>
  <si>
    <t>下攻0|上攻20|魔下0|魔上20|道下0|道上20|伤害反弹4</t>
  </si>
  <si>
    <t>下攻0|上攻25|魔下0|魔上25|道下0|道上25|伤害反弹5</t>
  </si>
  <si>
    <t>下攻0|上攻30|魔下0|魔上30|道下0|道上30|伤害反弹6</t>
  </si>
  <si>
    <t>下攻0|上攻35|魔下0|魔上35|道下0|道上35|伤害反弹7</t>
  </si>
  <si>
    <t>下攻0|上攻40|魔下0|魔上40|道下0|道上40|伤害反弹8</t>
  </si>
  <si>
    <t>下攻0|上攻45|魔下0|魔上45|道下0|道上45|伤害反弹9</t>
  </si>
  <si>
    <t>下攻0|上攻50|魔下0|魔上50|道下0|道上50|伤害反弹10</t>
  </si>
  <si>
    <t>下防0|上防5|下魔防0|上魔防5|HP加成1</t>
  </si>
  <si>
    <t>下防0|上防10|下魔防0|上魔防10|HP加成2</t>
  </si>
  <si>
    <t>下防0|上防15|下魔防0|上魔防15|HP加成3</t>
  </si>
  <si>
    <t>下防0|上防20|下魔防0|上魔防20|HP加成4</t>
  </si>
  <si>
    <t>下防0|上防25|下魔防0|上魔防25|HP加成5</t>
  </si>
  <si>
    <t>下防0|上防30|下魔防0|上魔防30|HP加成6</t>
  </si>
  <si>
    <t>下防0|上防35|下魔防0|上魔防35|HP加成7</t>
  </si>
  <si>
    <t>下防0|上防40|下魔防0|上魔防40|HP加成8</t>
  </si>
  <si>
    <t>下防0|上防45|下魔防0|上魔防45|HP加成9</t>
  </si>
  <si>
    <t>下防0|上防50|下魔防0|上魔防50|HP加成10</t>
  </si>
  <si>
    <t>下攻0|上攻5|魔下0|魔上5|道下0|道上5|HP加成1</t>
  </si>
  <si>
    <t>下攻0|上攻10|魔下0|魔上10|道下0|道上10|HP加成2</t>
  </si>
  <si>
    <t>下攻0|上攻15|魔下0|魔上15|道下0|道上15|HP加成3</t>
  </si>
  <si>
    <t>下攻0|上攻20|魔下0|魔上20|道下0|道上20|HP加成4</t>
  </si>
  <si>
    <t>下攻0|上攻25|魔下0|魔上25|道下0|道上25|HP加成5</t>
  </si>
  <si>
    <t>下攻0|上攻30|魔下0|魔上30|道下0|道上30|HP加成6</t>
  </si>
  <si>
    <t>下攻0|上攻35|魔下0|魔上35|道下0|道上35|HP加成7</t>
  </si>
  <si>
    <t>下攻0|上攻40|魔下0|魔上40|道下0|道上40|HP加成8</t>
  </si>
  <si>
    <t>下攻0|上攻45|魔下0|魔上45|道下0|道上45|HP加成9</t>
  </si>
  <si>
    <t>下攻0|上攻50|魔下0|魔上50|道下0|道上50|HP加成10</t>
  </si>
  <si>
    <t>HP加成1|MP加成1|上攻12|魔上12|道上12|物伤减免1|魔伤减免1</t>
  </si>
  <si>
    <t>HP加成1|MP加成1|上攻12|魔上12|道上12|暴击率1|忽视防御1</t>
  </si>
  <si>
    <t>HP加成1|MP加成1|上攻18|魔上18|道上18|上防9|上魔防9|伤害加成1</t>
  </si>
  <si>
    <t>HP加成1|MP加成1|上攻10|魔上10|道上10</t>
  </si>
  <si>
    <t>下防0|上防5|下魔防0|上魔防5|MP加成1</t>
  </si>
  <si>
    <t>下防0|上防10|下魔防0|上魔防10|MP加成2</t>
  </si>
  <si>
    <t>下防0|上防15|下魔防0|上魔防15|MP加成3</t>
  </si>
  <si>
    <t>下防0|上防20|下魔防0|上魔防20|MP加成4</t>
  </si>
  <si>
    <t>下防0|上防25|下魔防0|上魔防25|MP加成5</t>
  </si>
  <si>
    <t>下防0|上防30|下魔防0|上魔防30|MP加成6</t>
  </si>
  <si>
    <t>下防0|上防35|下魔防0|上魔防35|MP加成7</t>
  </si>
  <si>
    <t>下防0|上防40|下魔防0|上魔防40|MP加成8</t>
  </si>
  <si>
    <t>下防0|上防45|下魔防0|上魔防45|MP加成9</t>
  </si>
  <si>
    <t>下防0|上防50|下魔防0|上魔防50|MP加成10</t>
  </si>
  <si>
    <t>下攻0|上攻5|魔下0|魔上5|道下0|道上5|MP加成1</t>
  </si>
  <si>
    <t>下攻0|上攻10|魔下0|魔上10|道下0|道上10|MP加成2</t>
  </si>
  <si>
    <t>下攻0|上攻15|魔下0|魔上15|道下0|道上15|MP加成3</t>
  </si>
  <si>
    <t>下攻0|上攻20|魔下0|魔上20|道下0|道上20|MP加成4</t>
  </si>
  <si>
    <t>下攻0|上攻25|魔下0|魔上25|道下0|道上25|MP加成5</t>
  </si>
  <si>
    <t>下攻0|上攻30|魔下0|魔上30|道下0|道上30|MP加成6</t>
  </si>
  <si>
    <t>下攻0|上攻35|魔下0|魔上35|道下0|道上35|MP加成7</t>
  </si>
  <si>
    <t>下攻0|上攻40|魔下0|魔上40|道下0|道上40|MP加成8</t>
  </si>
  <si>
    <t>下攻0|上攻45|魔下0|魔上45|道下0|道上45|MP加成9</t>
  </si>
  <si>
    <t>下攻0|上攻50|魔下0|魔上50|道下0|道上50|MP加成10</t>
  </si>
  <si>
    <t>下防0|上防5|下魔防0|上魔防5|爆装率1</t>
  </si>
  <si>
    <t>下防0|上防10|下魔防0|上魔防10|爆装率2</t>
  </si>
  <si>
    <t>下防0|上防15|下魔防0|上魔防15|爆装率3</t>
  </si>
  <si>
    <t>下防0|上防20|下魔防0|上魔防20|爆装率4</t>
  </si>
  <si>
    <t>下防0|上防25|下魔防0|上魔防25|爆装率5</t>
  </si>
  <si>
    <t>下防0|上防30|下魔防0|上魔防30|爆装率6</t>
  </si>
  <si>
    <t>下防0|上防35|下魔防0|上魔防35|爆装率7</t>
  </si>
  <si>
    <t>下防0|上防40|下魔防0|上魔防40|爆装率8</t>
  </si>
  <si>
    <t>下防0|上防45|下魔防0|上魔防45|爆装率9</t>
  </si>
  <si>
    <t>下防0|上防50|下魔防0|上魔防50|爆装率10</t>
  </si>
  <si>
    <t>下攻0|上攻5|魔下0|魔上5|道下0|道上5|爆装率1</t>
  </si>
  <si>
    <t>下攻0|上攻10|魔下0|魔上10|道下0|道上10|爆装率2</t>
  </si>
  <si>
    <t>下攻0|上攻15|魔下0|魔上15|道下0|道上15|爆装率3</t>
  </si>
  <si>
    <t>下攻0|上攻20|魔下0|魔上20|道下0|道上20|爆装率4</t>
  </si>
  <si>
    <t>下攻0|上攻25|魔下0|魔上25|道下0|道上25|爆装率5</t>
  </si>
  <si>
    <t>下攻0|上攻30|魔下0|魔上30|道下0|道上30|爆装率6</t>
  </si>
  <si>
    <t>下攻0|上攻35|魔下0|魔上35|道下0|道上35|爆装率7</t>
  </si>
  <si>
    <t>下攻0|上攻40|魔下0|魔上40|道下0|道上40|爆装率8</t>
  </si>
  <si>
    <t>下攻0|上攻45|魔下0|魔上45|道下0|道上45|爆装率9</t>
  </si>
  <si>
    <t>下攻0|上攻50|魔下0|魔上50|道下0|道上50|爆装率10</t>
  </si>
  <si>
    <t>HP加成1|MP加成1|上攻18|魔上18|道上18|暴击率1|伤害加成1|忽视防御1|吸血100</t>
  </si>
  <si>
    <t>HP加成1|MP加成1|上攻12|魔上12|道上12|伤害反弹1|吸血100</t>
  </si>
  <si>
    <t>HP加成2|MP加成2|上攻20|魔上20|道上20|吸血100</t>
  </si>
  <si>
    <t>下防0|上防5|下魔防0|上魔防5|吸血100</t>
  </si>
  <si>
    <t>下防0|上防10|下魔防0|上魔防10|吸血200</t>
  </si>
  <si>
    <t>下防0|上防15|下魔防0|上魔防15|吸血300</t>
  </si>
  <si>
    <t>下防0|上防20|下魔防0|上魔防20|吸血400</t>
  </si>
  <si>
    <t>下防0|上防25|下魔防0|上魔防25|吸血500</t>
  </si>
  <si>
    <t>下防0|上防30|下魔防0|上魔防30|吸血600</t>
  </si>
  <si>
    <t>下防0|上防35|下魔防0|上魔防35|吸血700</t>
  </si>
  <si>
    <t>下防0|上防40|下魔防0|上魔防40|吸血800</t>
  </si>
  <si>
    <t>下防0|上防45|下魔防0|上魔防45|吸血900</t>
  </si>
  <si>
    <t>下防0|上防50|下魔防0|上魔防50|吸血1000</t>
  </si>
  <si>
    <t>下攻0|上攻5|魔下0|魔上5|道下0|道上5|吸血100</t>
  </si>
  <si>
    <t>下攻0|上攻10|魔下0|魔上10|道下0|道上10|吸血200</t>
  </si>
  <si>
    <t>下攻0|上攻15|魔下0|魔上15|道下0|道上15|吸血300</t>
  </si>
  <si>
    <t>下攻0|上攻20|魔下0|魔上20|道下0|道上20|吸血400</t>
  </si>
  <si>
    <t>下攻0|上攻25|魔下0|魔上25|道下0|道上25|吸血500</t>
  </si>
  <si>
    <t>下攻0|上攻30|魔下0|魔上30|道下0|道上30|吸血600</t>
  </si>
  <si>
    <t>下攻0|上攻35|魔下0|魔上35|道下0|道上35|吸血700</t>
  </si>
  <si>
    <t>下攻0|上攻40|魔下0|魔上40|道下0|道上40|吸血800</t>
  </si>
  <si>
    <t>下攻0|上攻45|魔下0|魔上45|道下0|道上45|吸血900</t>
  </si>
  <si>
    <t>下攻0|上攻50|魔下0|魔上50|道下0|道上50|吸血1000</t>
  </si>
  <si>
    <t>吸血100|忽视防御1|暴击率1|伤害加成1|爆装率1|防御加成100|魔防加成100|HP加成1</t>
  </si>
  <si>
    <t>魔法闪避（10%）2|道下1|道上1</t>
  </si>
  <si>
    <t>魔法闪避（10%）1|下攻1</t>
  </si>
  <si>
    <t>魔法闪避（10%）</t>
  </si>
  <si>
    <t>10精神力</t>
    <phoneticPr fontId="1" type="noConversion"/>
  </si>
  <si>
    <t>法神项链</t>
    <phoneticPr fontId="1" type="noConversion"/>
  </si>
  <si>
    <t>荣耀圣盔</t>
    <phoneticPr fontId="1" type="noConversion"/>
  </si>
  <si>
    <t>万古至尊の盔</t>
    <phoneticPr fontId="1" type="noConversion"/>
  </si>
  <si>
    <t>游龙ぃ至尊战带</t>
    <phoneticPr fontId="1" type="noConversion"/>
  </si>
  <si>
    <t>游龙ぃ至尊战链</t>
    <phoneticPr fontId="1" type="noConversion"/>
  </si>
  <si>
    <t>光芒项链</t>
    <phoneticPr fontId="1" type="noConversion"/>
  </si>
  <si>
    <t>祈祷项链</t>
    <phoneticPr fontId="1" type="noConversion"/>
  </si>
  <si>
    <t>骷髅戒指</t>
    <phoneticPr fontId="1" type="noConversion"/>
  </si>
  <si>
    <t>25攻击力</t>
    <phoneticPr fontId="1" type="noConversion"/>
  </si>
  <si>
    <t>龙头·五十阶</t>
    <phoneticPr fontId="1" type="noConversion"/>
  </si>
  <si>
    <t>准确2|受怪减伤100</t>
  </si>
  <si>
    <t>准确4|受怪减伤200</t>
  </si>
  <si>
    <t>准确6|受怪减伤300</t>
  </si>
  <si>
    <t>准确8|受怪减伤400</t>
  </si>
  <si>
    <t>准确10|受怪减伤500</t>
  </si>
  <si>
    <t>准确12|受怪减伤600</t>
  </si>
  <si>
    <t>准确14|受怪减伤700</t>
  </si>
  <si>
    <t>准确16|受怪减伤800</t>
  </si>
  <si>
    <t>准确18|受怪减伤900</t>
  </si>
  <si>
    <t>准确20|受怪减伤1000</t>
  </si>
  <si>
    <t>准确22|受怪减伤1100</t>
  </si>
  <si>
    <t>准确24|受怪减伤1200</t>
  </si>
  <si>
    <t>准确26|受怪减伤1300</t>
  </si>
  <si>
    <t>准确28|受怪减伤1400</t>
  </si>
  <si>
    <t>准确30|受怪减伤1500</t>
  </si>
  <si>
    <t>准确32|受怪减伤1600</t>
  </si>
  <si>
    <t>准确34|受怪减伤1700</t>
  </si>
  <si>
    <t>准确36|受怪减伤1800</t>
  </si>
  <si>
    <t>准确38|受怪减伤1900</t>
  </si>
  <si>
    <t>准确40|受怪减伤2000</t>
  </si>
  <si>
    <t>下防0|上防5|下魔防0|上魔防5|受怪减伤100</t>
  </si>
  <si>
    <t>下防0|上防10|下魔防0|上魔防10|受怪减伤200</t>
  </si>
  <si>
    <t>下防0|上防15|下魔防0|上魔防15|受怪减伤300</t>
  </si>
  <si>
    <t>下防0|上防20|下魔防0|上魔防20|受怪减伤400</t>
  </si>
  <si>
    <t>下防0|上防25|下魔防0|上魔防25|受怪减伤500</t>
  </si>
  <si>
    <t>下防0|上防30|下魔防0|上魔防30|受怪减伤600</t>
  </si>
  <si>
    <t>下防0|上防35|下魔防0|上魔防35|受怪减伤700</t>
  </si>
  <si>
    <t>下防0|上防40|下魔防0|上魔防40|受怪减伤800</t>
  </si>
  <si>
    <t>下防0|上防45|下魔防0|上魔防45|受怪减伤900</t>
  </si>
  <si>
    <t>下防0|上防50|下魔防0|上魔防50|受怪减伤1000</t>
  </si>
  <si>
    <t>下攻0|上攻5|魔下0|魔上5|道下0|道上5|受怪减伤100</t>
  </si>
  <si>
    <t>下攻0|上攻10|魔下0|魔上10|道下0|道上10|受怪减伤200</t>
  </si>
  <si>
    <t>下攻0|上攻15|魔下0|魔上15|道下0|道上15|受怪减伤300</t>
  </si>
  <si>
    <t>下攻0|上攻20|魔下0|魔上20|道下0|道上20|受怪减伤400</t>
  </si>
  <si>
    <t>下攻0|上攻25|魔下0|魔上25|道下0|道上25|受怪减伤500</t>
  </si>
  <si>
    <t>下攻0|上攻30|魔下0|魔上30|道下0|道上30|受怪减伤600</t>
  </si>
  <si>
    <t>下攻0|上攻35|魔下0|魔上35|道下0|道上35|受怪减伤700</t>
  </si>
  <si>
    <t>下攻0|上攻40|魔下0|魔上40|道下0|道上40|受怪减伤800</t>
  </si>
  <si>
    <t>下攻0|上攻45|魔下0|魔上45|道下0|道上45|受怪减伤900</t>
  </si>
  <si>
    <t>下攻0|上攻50|魔下0|魔上50|道下0|道上50|受怪减伤1000</t>
  </si>
  <si>
    <t>下攻50|上攻60|魔下15|魔上32|道下15|道上32|幸运9|准确8|对怪增伤500</t>
  </si>
  <si>
    <t>准确42|受怪减伤2000|对怪增伤100</t>
  </si>
  <si>
    <t>准确44|受怪减伤2000|对怪增伤200</t>
  </si>
  <si>
    <t>准确46|受怪减伤2000|对怪增伤300</t>
  </si>
  <si>
    <t>准确48|受怪减伤2000|对怪增伤400</t>
  </si>
  <si>
    <t>准确50|受怪减伤2000|对怪增伤500</t>
  </si>
  <si>
    <t>准确52|受怪减伤2000|对怪增伤600</t>
  </si>
  <si>
    <t>准确54|受怪减伤2000|对怪增伤700</t>
  </si>
  <si>
    <t>准确56|受怪减伤2000|对怪增伤800</t>
  </si>
  <si>
    <t>准确58|受怪减伤2000|对怪增伤900</t>
  </si>
  <si>
    <t>准确60|受怪减伤2000|对怪增伤1000</t>
  </si>
  <si>
    <t>准确62|受怪减伤2000|对怪增伤1100</t>
  </si>
  <si>
    <t>准确64|受怪减伤2000|对怪增伤1200</t>
  </si>
  <si>
    <t>准确66|受怪减伤2000|对怪增伤1300</t>
  </si>
  <si>
    <t>准确68|受怪减伤2000|对怪增伤1400</t>
  </si>
  <si>
    <t>准确70|受怪减伤2000|对怪增伤1500</t>
  </si>
  <si>
    <t>准确72|受怪减伤2000|对怪增伤1600</t>
  </si>
  <si>
    <t>准确74|受怪减伤2000|对怪增伤1700</t>
  </si>
  <si>
    <t>准确76|受怪减伤2000|对怪增伤1800</t>
  </si>
  <si>
    <t>准确78|受怪减伤2000|对怪增伤1900</t>
  </si>
  <si>
    <t>准确80|受怪减伤2000|对怪增伤2000</t>
  </si>
  <si>
    <t>准确82|受怪减伤2000|对怪增伤2100</t>
  </si>
  <si>
    <t>准确84|受怪减伤2000|对怪增伤2200</t>
  </si>
  <si>
    <t>准确86|受怪减伤2000|对怪增伤2300</t>
  </si>
  <si>
    <t>准确88|受怪减伤2000|对怪增伤2400</t>
  </si>
  <si>
    <t>准确90|受怪减伤2000|对怪增伤2500</t>
  </si>
  <si>
    <t>准确92|受怪减伤2000|对怪增伤2600</t>
  </si>
  <si>
    <t>准确94|受怪减伤2000|对怪增伤2700</t>
  </si>
  <si>
    <t>准确96|受怪减伤2000|对怪增伤2800</t>
  </si>
  <si>
    <t>准确98|受怪减伤2000|对怪增伤2900</t>
  </si>
  <si>
    <t>天武之印</t>
    <phoneticPr fontId="1" type="noConversion"/>
  </si>
  <si>
    <t>神武霸天之印</t>
    <phoneticPr fontId="1" type="noConversion"/>
  </si>
  <si>
    <t>辅星【处女座③】</t>
    <phoneticPr fontId="1" type="noConversion"/>
  </si>
  <si>
    <t>下防0|上防5|下魔防0|上魔防5|对怪伤害0.01%100</t>
  </si>
  <si>
    <t>下防0|上防10|下魔防0|上魔防10|对怪伤害0.01%200</t>
  </si>
  <si>
    <t>下防0|上防15|下魔防0|上魔防15|对怪伤害0.01%300</t>
  </si>
  <si>
    <t>下防0|上防20|下魔防0|上魔防20|对怪伤害0.01%400</t>
  </si>
  <si>
    <t>下防0|上防25|下魔防0|上魔防25|对怪伤害0.01%500</t>
  </si>
  <si>
    <t>下防0|上防30|下魔防0|上魔防30|对怪伤害0.01%600</t>
  </si>
  <si>
    <t>下防0|上防35|下魔防0|上魔防35|对怪伤害0.01%700</t>
  </si>
  <si>
    <t>下防0|上防40|下魔防0|上魔防40|对怪伤害0.01%800</t>
  </si>
  <si>
    <t>下防0|上防45|下魔防0|上魔防45|对怪伤害0.01%900</t>
  </si>
  <si>
    <t>下防0|上防50|下魔防0|上魔防50|对怪伤害0.01%1000</t>
  </si>
  <si>
    <t>下攻0|上攻5|魔下0|魔上5|道下0|道上5|对怪伤害0.01%100</t>
  </si>
  <si>
    <t>下攻0|上攻10|魔下0|魔上10|道下0|道上10|对怪伤害0.01%200</t>
  </si>
  <si>
    <t>下攻0|上攻15|魔下0|魔上15|道下0|道上15|对怪伤害0.01%300</t>
  </si>
  <si>
    <t>下攻0|上攻20|魔下0|魔上20|道下0|道上20|对怪伤害0.01%400</t>
  </si>
  <si>
    <t>下攻0|上攻25|魔下0|魔上25|道下0|道上25|对怪伤害0.01%500</t>
  </si>
  <si>
    <t>下攻0|上攻30|魔下0|魔上30|道下0|道上30|对怪伤害0.01%600</t>
  </si>
  <si>
    <t>下攻0|上攻35|魔下0|魔上35|道下0|道上35|对怪伤害0.01%700</t>
  </si>
  <si>
    <t>下攻0|上攻40|魔下0|魔上40|道下0|道上40|对怪伤害0.01%800</t>
  </si>
  <si>
    <t>下攻0|上攻45|魔下0|魔上45|道下0|道上45|对怪伤害0.01%900</t>
  </si>
  <si>
    <t>下攻0|上攻50|魔下0|魔上50|道下0|道上50|对怪伤害0.01%1000</t>
  </si>
  <si>
    <t>等级</t>
    <phoneticPr fontId="1" type="noConversion"/>
  </si>
  <si>
    <t>战士属性投放</t>
    <phoneticPr fontId="1" type="noConversion"/>
  </si>
  <si>
    <t>战士生命值19|战士魔法值15|战士下攻1|战士上攻1|战士上防0</t>
    <phoneticPr fontId="1" type="noConversion"/>
  </si>
  <si>
    <t>战士生命值24|战士魔法值18|战士下攻1|战士上攻1|战士上防0</t>
    <phoneticPr fontId="1" type="noConversion"/>
  </si>
  <si>
    <t>战士生命值30|战士魔法值21|战士下攻1|战士上攻1|战士上防0</t>
    <phoneticPr fontId="1" type="noConversion"/>
  </si>
  <si>
    <t>战士生命值37|战士魔法值25|战士下攻1|战士上攻1|战士上防0</t>
    <phoneticPr fontId="1" type="noConversion"/>
  </si>
  <si>
    <t>战士生命值44|战士魔法值29|战士下攻1|战士上攻1|战士上防0</t>
    <phoneticPr fontId="1" type="noConversion"/>
  </si>
  <si>
    <t>战士生命值52|战士魔法值32|战士下攻1|战士上攻1|战士上防0</t>
    <phoneticPr fontId="1" type="noConversion"/>
  </si>
  <si>
    <t>战士生命值60|战士魔法值35|战士下攻1|战士上攻1|战士上防1</t>
    <phoneticPr fontId="1" type="noConversion"/>
  </si>
  <si>
    <t>战士生命值69|战士魔法值39|战士下攻1|战士上攻1|战士上防1</t>
    <phoneticPr fontId="1" type="noConversion"/>
  </si>
  <si>
    <t>战士生命值79|战士魔法值43|战士下攻1|战士上攻1|战士上防1</t>
    <phoneticPr fontId="1" type="noConversion"/>
  </si>
  <si>
    <t>战士生命值89|战士魔法值46|战士下攻1|战士上攻2|战士上防1</t>
    <phoneticPr fontId="1" type="noConversion"/>
  </si>
  <si>
    <t>战士生命值100|战士魔法值49|战士下攻1|战士上攻2|战士上防1</t>
    <phoneticPr fontId="1" type="noConversion"/>
  </si>
  <si>
    <t>战士生命值111|战士魔法值53|战士下攻1|战士上攻2|战士上防1</t>
    <phoneticPr fontId="1" type="noConversion"/>
  </si>
  <si>
    <t>战士生命值123|战士魔法值57|战士下攻1|战士上攻2|战士上防1</t>
    <phoneticPr fontId="1" type="noConversion"/>
  </si>
  <si>
    <t>战士生命值136|战士魔法值60|战士下攻1|战士上攻2|战士上防2</t>
    <phoneticPr fontId="1" type="noConversion"/>
  </si>
  <si>
    <t>战士生命值149|战士魔法值63|战士下攻2|战士上攻3|战士上防2</t>
    <phoneticPr fontId="1" type="noConversion"/>
  </si>
  <si>
    <t>战士生命值163|战士魔法值67|战士下攻2|战士上攻3|战士上防2</t>
    <phoneticPr fontId="1" type="noConversion"/>
  </si>
  <si>
    <t>战士生命值177|战士魔法值71|战士下攻2|战士上攻3|战士上防2</t>
    <phoneticPr fontId="1" type="noConversion"/>
  </si>
  <si>
    <t>战士生命值192|战士魔法值74|战士下攻2|战士上攻3|战士上防2</t>
    <phoneticPr fontId="1" type="noConversion"/>
  </si>
  <si>
    <t>战士生命值208|战士魔法值77|战士下攻2|战士上攻3|战士上防2</t>
    <phoneticPr fontId="1" type="noConversion"/>
  </si>
  <si>
    <t>战士生命值224|战士魔法值81|战士下攻3|战士上攻4|战士上防2</t>
    <phoneticPr fontId="1" type="noConversion"/>
  </si>
  <si>
    <t>战士生命值241|战士魔法值85|战士下攻3|战士上攻4|战士上防3</t>
    <phoneticPr fontId="1" type="noConversion"/>
  </si>
  <si>
    <t>战士生命值258|战士魔法值88|战士下攻3|战士上攻4|战士上防3</t>
    <phoneticPr fontId="1" type="noConversion"/>
  </si>
  <si>
    <t>战士生命值276|战士魔法值91|战士下攻3|战士上攻4|战士上防3</t>
    <phoneticPr fontId="1" type="noConversion"/>
  </si>
  <si>
    <t>法师属性投放</t>
    <phoneticPr fontId="1" type="noConversion"/>
  </si>
  <si>
    <t>道士属性投放</t>
    <phoneticPr fontId="1" type="noConversion"/>
  </si>
  <si>
    <t>//;技能ID</t>
  </si>
  <si>
    <t>使用技能时角色的动作效果</t>
  </si>
  <si>
    <t>技能产生的动画效果</t>
  </si>
  <si>
    <t>技能效果</t>
  </si>
  <si>
    <t>等级影响的魔法值</t>
  </si>
  <si>
    <t>等级伤害下限</t>
  </si>
  <si>
    <t>等级伤害上限</t>
  </si>
  <si>
    <t>基础伤害下限</t>
  </si>
  <si>
    <t>伤害上限</t>
  </si>
  <si>
    <t>职业</t>
  </si>
  <si>
    <t>1升2需求等级</t>
  </si>
  <si>
    <t>1升2需求熟练度</t>
  </si>
  <si>
    <t>2升3需求等级</t>
  </si>
  <si>
    <t>2升3需求熟练度</t>
  </si>
  <si>
    <t>3升4需求等级</t>
  </si>
  <si>
    <t>3升4需求熟练度</t>
  </si>
  <si>
    <t>4升5需求等级</t>
  </si>
  <si>
    <t>4升5需求熟练度</t>
  </si>
  <si>
    <t>5升6需求等级</t>
  </si>
  <si>
    <t>5升6需求熟练度</t>
  </si>
  <si>
    <t>6升7需求等级</t>
  </si>
  <si>
    <t>6升7需求熟练度</t>
  </si>
  <si>
    <t>7升8需求等级</t>
  </si>
  <si>
    <t>7升8需求熟练度</t>
  </si>
  <si>
    <t>8升9需求等级</t>
  </si>
  <si>
    <t>8升9需求熟练度</t>
  </si>
  <si>
    <t>9升10需求等级</t>
  </si>
  <si>
    <t>9升10需求熟练度</t>
  </si>
  <si>
    <t>10升11需求等级</t>
  </si>
  <si>
    <t>10升11需求熟练度</t>
  </si>
  <si>
    <t>使用完当前技能后再次使用其他任意技能之间的延时（单位：毫秒）</t>
  </si>
  <si>
    <t>技能CD/毫秒</t>
  </si>
  <si>
    <t>强化技能格式:技能等级#技能威力#技能图标
(图标后缀代表图标显示规则:17_1 1=第1图标)
PC端路径:stab\res\skill_icon
移动端路径:tab\res\skill_icon_c</t>
  </si>
  <si>
    <t>技能范围（只针对群体法术，范围默认是1）</t>
  </si>
  <si>
    <t>技能伤害攻击力倍数 (针对所有有伤害的攻击技能，0：百分比，默认是100，1：具体点数，比如0=120，就是1.2倍伤害；1=50，就是每次多加50点伤害)</t>
  </si>
  <si>
    <t>是否英雄技能（0或为空=人物 1=英雄）</t>
  </si>
  <si>
    <t>技能自定义计算公式</t>
  </si>
  <si>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</si>
  <si>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</si>
  <si>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</si>
  <si>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</si>
  <si>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</si>
  <si>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</si>
  <si>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</si>
  <si>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</si>
  <si>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</si>
  <si>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</si>
  <si>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</si>
  <si>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</si>
  <si>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</si>
  <si>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</si>
  <si>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</si>
  <si>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</si>
  <si>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</si>
  <si>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</si>
  <si>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</si>
  <si>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</si>
  <si>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</si>
  <si>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</si>
  <si>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</si>
  <si>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</si>
  <si>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</si>
  <si>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</si>
  <si>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</si>
  <si>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</si>
  <si>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</si>
  <si>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</si>
  <si>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Delay</t>
  </si>
  <si>
    <t>SkillCD</t>
  </si>
  <si>
    <t>QSkill</t>
  </si>
  <si>
    <t>ActRange</t>
  </si>
  <si>
    <t>ActRate</t>
  </si>
  <si>
    <t>Descr</t>
  </si>
  <si>
    <t>formula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</si>
  <si>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</si>
  <si>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</si>
  <si>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</si>
  <si>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</si>
  <si>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</si>
  <si>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</si>
  <si>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</si>
  <si>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</si>
  <si>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</si>
  <si>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</si>
  <si>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</si>
  <si>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</si>
  <si>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</si>
  <si>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</si>
  <si>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</si>
  <si>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</si>
  <si>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</si>
  <si>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</si>
  <si>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</si>
  <si>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</si>
  <si>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</si>
  <si>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</si>
  <si>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</si>
  <si>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</si>
  <si>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</si>
  <si>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</si>
  <si>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1#110#1|2#220#2|3#330#3|4#440#4|5#550#5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</si>
  <si>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</si>
  <si>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</si>
  <si>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</si>
  <si>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</si>
  <si>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</si>
  <si>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</si>
  <si>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</si>
  <si>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110|1#120|2#130|3#140|4</t>
  </si>
  <si>
    <t>解毒术</t>
  </si>
  <si>
    <t>群体雷电术</t>
  </si>
  <si>
    <t>诅咒术</t>
  </si>
  <si>
    <t>彻地钉</t>
  </si>
  <si>
    <t>双龙斩</t>
  </si>
  <si>
    <t>狮子吼</t>
  </si>
  <si>
    <t>龙影剑法</t>
  </si>
  <si>
    <t>雷霆剑法</t>
  </si>
  <si>
    <t>寒冰掌</t>
  </si>
  <si>
    <t>灭天火</t>
  </si>
  <si>
    <t>火龙烈焰</t>
  </si>
  <si>
    <t>气功波</t>
  </si>
  <si>
    <t>净化术</t>
  </si>
  <si>
    <t>无极真气</t>
  </si>
  <si>
    <t>群体施毒术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</si>
  <si>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</si>
  <si>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</si>
  <si>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</si>
  <si>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</si>
  <si>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</si>
  <si>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</si>
  <si>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</si>
  <si>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</si>
  <si>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心灵召唤</t>
  </si>
  <si>
    <t>擒龙手</t>
  </si>
  <si>
    <t>乾坤大挪移</t>
  </si>
  <si>
    <t>道力盾</t>
  </si>
  <si>
    <t>分身术</t>
  </si>
  <si>
    <t>护体神盾</t>
  </si>
  <si>
    <t>召唤圣兽</t>
  </si>
  <si>
    <t>召唤火灵</t>
  </si>
  <si>
    <t>神龙附体</t>
  </si>
  <si>
    <t>召唤巨魔</t>
  </si>
  <si>
    <t>纵横剑术</t>
  </si>
  <si>
    <t>十步一杀</t>
  </si>
  <si>
    <t>冰镰术</t>
  </si>
  <si>
    <t>冰霜群雨</t>
  </si>
  <si>
    <t>裂神符</t>
  </si>
  <si>
    <t>死亡之眼</t>
  </si>
  <si>
    <t>倚天辟地</t>
  </si>
  <si>
    <t>心灵召唤·半</t>
  </si>
  <si>
    <t>野蛮突斩</t>
  </si>
  <si>
    <t>破魂斩</t>
  </si>
  <si>
    <t>劈星斩</t>
  </si>
  <si>
    <t>雷霆一击</t>
  </si>
  <si>
    <t>噬魂沼泽</t>
  </si>
  <si>
    <t>末日审判</t>
  </si>
  <si>
    <t>火龙气焰</t>
  </si>
  <si>
    <t>火焰冰</t>
  </si>
  <si>
    <t>禁锢术</t>
  </si>
  <si>
    <t>武力盾</t>
  </si>
  <si>
    <t>冰霜雪雨</t>
  </si>
  <si>
    <t>五雷轰</t>
  </si>
  <si>
    <t>幽冥火符</t>
  </si>
  <si>
    <t>自定义火球</t>
  </si>
  <si>
    <t>自定义火焰</t>
  </si>
  <si>
    <t>1#120|2#150|3#190|4#230|5#280|6#340|7#410|8#490|9#600</t>
  </si>
  <si>
    <t>自定义电影</t>
  </si>
  <si>
    <t>自定义半月</t>
  </si>
  <si>
    <t>自定义辅助护身</t>
  </si>
  <si>
    <t>自定义辅助盾</t>
  </si>
  <si>
    <t>自定义辅助瞬移</t>
  </si>
  <si>
    <t>自定义复活</t>
  </si>
  <si>
    <t>自定义召唤</t>
  </si>
  <si>
    <t>自定义地图事件伤害冰墙</t>
  </si>
  <si>
    <t>自定义地图事件伤害2</t>
  </si>
  <si>
    <t>自定义地图事件辅助加血</t>
  </si>
  <si>
    <t>自定义地图事件辅助加防加魔</t>
  </si>
  <si>
    <t>//;怪物IDX</t>
  </si>
  <si>
    <t>怪物名称</t>
  </si>
  <si>
    <t>行为代码</t>
  </si>
  <si>
    <t>攻击代码</t>
  </si>
  <si>
    <t>怪物形象</t>
  </si>
  <si>
    <t>怪物等级</t>
  </si>
  <si>
    <t>是否为不死系</t>
  </si>
  <si>
    <t>是否主动攻击(百分比反隐形范围,并和等级有关)</t>
  </si>
  <si>
    <t>经验值</t>
  </si>
  <si>
    <t>属性 (参考装备表,或查看说明书)</t>
  </si>
  <si>
    <t>敏捷/躲避</t>
  </si>
  <si>
    <t>攻击命中率/数字越大命中率越高</t>
  </si>
  <si>
    <t>移动速度（数字越小越快）</t>
  </si>
  <si>
    <t>行走步伐（数字越大越快）</t>
  </si>
  <si>
    <t>行走等待时间（数字越小越快）</t>
  </si>
  <si>
    <t>攻击速度间隔（数字越小越快）</t>
  </si>
  <si>
    <t>1：免麻痹
2：免中毒
4：免暴击
8：免吸血
16：强制物理伤害
例如：免麻痹和免中毒属性同时生效就是1+2=3
32：中毒会回血</t>
  </si>
  <si>
    <t>颜色（0~255）</t>
  </si>
  <si>
    <t>回血间隔(毫秒)
填写-1为怪物不回血</t>
  </si>
  <si>
    <t>怪物类型
(1=普通怪物 2=精英 3=BOSS)
用于客户端左上角任务栏-怪物列表
进入视野优先显示怪物在列表中</t>
  </si>
  <si>
    <t>视野范围
0或不填，默认视野</t>
  </si>
  <si>
    <t>掉落类型
0 ：仅判断是否有归属可以捡取
1，自由捡取
2，行会拾取
3，无归属捡取（有捡取时间限制）
4，掉落物品仅归属自己</t>
  </si>
  <si>
    <t>是否可被人物穿 
默认不可以 1=可以</t>
  </si>
  <si>
    <t>是否是boss</t>
  </si>
  <si>
    <t>出生点守护范围</t>
  </si>
  <si>
    <t>自定义怪物配置(配套自定义怪物攻击表：cfg_monattack.xls) 
格式：参数1|参数2|参数3|参数4
参数1：自定义怪物表ID (多个用#分割)
参数2：怪物走动模式(0=走路怪物 1=不可移动 2=石化 3=瞬移 4=瞬移跟随)
参数3：躲避距离（0=不躲避，&gt;0=与目标在此距离内后退）
参数4：是否无敌(0或空=正常，1=无敌) 
无敌参考配置:12|0|0|1</t>
  </si>
  <si>
    <t>大血条头像ID
空或0，不开启怪物大血条
id:1对应00001.png
路径res\private\main_monster_ui\monster
官方提供5个头像，自定义从id6开始，自行填补头像png</t>
  </si>
  <si>
    <t>隐藏怪物名字和血条
格式：名字#血条 (0=显示,1=隐藏)
只隐藏名字：1#0
只隐藏血条：0#1
隐藏名字和血条：1#1</t>
  </si>
  <si>
    <t>//;IDX</t>
  </si>
  <si>
    <t>Race</t>
  </si>
  <si>
    <t>RaceImg</t>
  </si>
  <si>
    <t>Appr</t>
  </si>
  <si>
    <t>Lvl</t>
  </si>
  <si>
    <t>Undead</t>
  </si>
  <si>
    <t>CoolEye</t>
  </si>
  <si>
    <t>Exp</t>
  </si>
  <si>
    <t>SPEED</t>
  </si>
  <si>
    <t>HIT</t>
  </si>
  <si>
    <t>WALK_SPD</t>
  </si>
  <si>
    <t>WALKSTEP</t>
  </si>
  <si>
    <t>WALKWAIT</t>
  </si>
  <si>
    <t>ATTACK_SPD</t>
  </si>
  <si>
    <t>RehealthCd</t>
  </si>
  <si>
    <t>Type</t>
  </si>
  <si>
    <t>ViewRange</t>
  </si>
  <si>
    <t>DropType</t>
  </si>
  <si>
    <t>Through</t>
  </si>
  <si>
    <t>boIsBoss</t>
  </si>
  <si>
    <t>GuardRange</t>
  </si>
  <si>
    <t>zidingyi</t>
  </si>
  <si>
    <t>Custommonster</t>
  </si>
  <si>
    <t>nBigTips</t>
  </si>
  <si>
    <t>Hide</t>
  </si>
  <si>
    <t>森林雪人7</t>
  </si>
  <si>
    <t>3#1#10|3#9#1|3#10#1|3#11#1|3#12#1|3#3#1|3#4#1|3#5#1|3#6#1</t>
  </si>
  <si>
    <t>骷髅7</t>
  </si>
  <si>
    <t>骷髅战士7</t>
  </si>
  <si>
    <t>骷髅战将7</t>
  </si>
  <si>
    <t>骷髅精灵7</t>
  </si>
  <si>
    <t>僵尸7</t>
  </si>
  <si>
    <t>僵尸71</t>
  </si>
  <si>
    <t>僵尸72</t>
  </si>
  <si>
    <t>僵尸73</t>
  </si>
  <si>
    <t>尸王7</t>
  </si>
  <si>
    <t>鸡7</t>
  </si>
  <si>
    <t>3#1#1|3#9#1|3#10#1|3#11#1|3#12#1|3#3#1|3#4#1|3#5#1|3#6#1</t>
  </si>
  <si>
    <t>鹿7</t>
  </si>
  <si>
    <t>稻草人7</t>
  </si>
  <si>
    <t>多钩猫7</t>
  </si>
  <si>
    <t>钉耙猫7</t>
  </si>
  <si>
    <t>半兽人7</t>
  </si>
  <si>
    <t>3#1#5|3#9#1|3#10#1|3#11#1|3#12#1|3#3#1|3#4#1|3#5#1|3#6#1</t>
  </si>
  <si>
    <t>剧毒蜘蛛7</t>
  </si>
  <si>
    <t>洞蛆7</t>
  </si>
  <si>
    <t>散财猪</t>
  </si>
  <si>
    <t>3#1#8888|3#9#33|3#10#33|3#11#33|3#12#33|3#3#66|3#4#66|3#5#66|3#6#66</t>
  </si>
  <si>
    <t>[活动]夺宝王</t>
  </si>
  <si>
    <t>3#1#1333333|3#9#150|3#10#150|3#11#90|3#12#150|3#3#1333|3#4#1333|3#5#1333|3#6#1333</t>
  </si>
  <si>
    <t>[活动]白野猪</t>
  </si>
  <si>
    <t>3#1#888|3#9#10|3#10#10|3#11#10|3#12#10|3#3#15|3#4#15|3#5#15|3#6#15</t>
  </si>
  <si>
    <t>[活动]猪王</t>
  </si>
  <si>
    <t>3#1#88888|3#9#88|3#10#88|3#11#88|3#12#88|3#3#188|3#4#188|3#5#188|3#6#188</t>
  </si>
  <si>
    <t>[活动]僵尸</t>
  </si>
  <si>
    <t>3#1#8888|3#9#38|3#10#38|3#11#38|3#12#38|3#3#38|3#4#38|3#5#38|3#6#38</t>
  </si>
  <si>
    <t>[活动]尸王</t>
  </si>
  <si>
    <t>3#1#188888|3#9#188|3#10#188|3#11#188|3#12#188|3#3#288|3#4#288|3#5#288|3#6#288</t>
  </si>
  <si>
    <t>[活动]牛魔战士</t>
  </si>
  <si>
    <t>3#1#18888|3#9#58|3#10#58|3#11#58|3#12#58|3#3#58|3#4#58|3#5#58|3#6#58</t>
  </si>
  <si>
    <t>[活动]牛魔王</t>
  </si>
  <si>
    <t>3#1#288888|3#9#258|3#10#258|3#11#258|3#12#258|3#3#358|3#4#358|3#5#358|3#6#358</t>
  </si>
  <si>
    <t>[活动]血巨人</t>
  </si>
  <si>
    <t>3#1#28888|3#9#78|3#10#78|3#11#78|3#12#78|3#3#78|3#4#78|3#5#78|3#6#78</t>
  </si>
  <si>
    <t>[活动]双头金刚</t>
  </si>
  <si>
    <t>3#1#388888|3#9#288|3#10#288|3#11#288|3#12#288|3#3#488|3#4#488|3#5#488|3#6#488</t>
  </si>
  <si>
    <t>[活动]血魔</t>
  </si>
  <si>
    <t>3#1#28888|3#9#98|3#10#98|3#11#98|3#12#98|3#3#98|3#4#98|3#5#98|3#6#98</t>
  </si>
  <si>
    <t>[活动]双头血魔</t>
  </si>
  <si>
    <t>3#1#438888|3#9#318|3#10#318|3#11#318|3#12#318|3#3#588|3#4#588|3#5#588|3#6#588</t>
  </si>
  <si>
    <t>[活动]侍卫</t>
  </si>
  <si>
    <t>3#1#38888|3#9#118|3#10#118|3#11#118|3#12#118|3#3#118|3#4#118|3#5#118|3#6#118</t>
  </si>
  <si>
    <t>[活动]侍卫长</t>
  </si>
  <si>
    <t>3#1#488888|3#9#338|3#10#338|3#11#338|3#12#338|3#3#688|3#4#688|3#5#688|3#6#688</t>
  </si>
  <si>
    <t>[活动]神卫</t>
  </si>
  <si>
    <t>3#1#48888|3#9#138|3#10#138|3#11#138|3#12#138|3#3#238|3#4#238|3#5#238|3#6#238</t>
  </si>
  <si>
    <t>[活动]神卫长</t>
  </si>
  <si>
    <t>3#1#528888|3#9#358|3#10#358|3#11#358|3#12#358|3#3#888|3#4#888|3#5#888|3#6#888</t>
  </si>
  <si>
    <t>[活动]火龙刀兵</t>
  </si>
  <si>
    <t>3#1#58888|3#9#158|3#10#158|3#11#158|3#12#158|3#3#358|3#4#358|3#5#358|3#6#358</t>
  </si>
  <si>
    <t>[活动]火龙教主</t>
  </si>
  <si>
    <t>3#1#558888|3#9#388|3#10#388|3#11#388|3#12#388|3#3#1188|3#4#1188|3#5#1188|3#6#1188</t>
  </si>
  <si>
    <t>[活动]沃玛战士</t>
  </si>
  <si>
    <t>3#1#68888|3#9#188|3#10#188|3#11#188|3#12#188|3#3#488|3#4#488|3#5#488|3#6#488</t>
  </si>
  <si>
    <t>[活动]沃玛教主</t>
  </si>
  <si>
    <t>3#1#588888|3#9#428|3#10#428|3#11#428|3#12#428|3#3#1428|3#4#1428|3#5#1428|3#6#1428</t>
  </si>
  <si>
    <t>[活动]守卫</t>
  </si>
  <si>
    <t>3#1#78888|3#9#218|3#10#218|3#11#218|3#12#218|3#3#518|3#4#518|3#5#518|3#6#518</t>
  </si>
  <si>
    <t>[活动]阿修罗</t>
  </si>
  <si>
    <t>3#1#888888|3#9#488|3#10#488|3#11#488|3#12#488|3#3#1888|3#4#1888|3#5#1888|3#6#1888</t>
  </si>
  <si>
    <t>[世界]龙神</t>
  </si>
  <si>
    <t>3#1#4000000|3#9#60|3#10#100|3#11#100|3#12#100|3#3#8888|3#4#8888|3#5#8888|3#6#8888</t>
  </si>
  <si>
    <t>[试炼]白野猪</t>
  </si>
  <si>
    <t>3#1#220|3#9#3|3#10#5|3#11#2|3#12#4|3#3#5|3#4#5|3#5#5|3#6#5</t>
  </si>
  <si>
    <t>[试炼]黑野猪</t>
  </si>
  <si>
    <t>3#1#280|3#9#5|3#10#8|3#11#4|3#12#6|3#3#6|3#4#6|3#5#6|3#6#6</t>
  </si>
  <si>
    <t>[试炼]红野猪</t>
  </si>
  <si>
    <t>3#1#310|3#9#5|3#10#9|3#11#4|3#12#7|3#3#7|3#4#7|3#5#7|3#6#7</t>
  </si>
  <si>
    <t>[试炼]猪卫</t>
  </si>
  <si>
    <t>3#1#500|3#9#6|3#10#10|3#11#4|3#12#8|3#3#8|3#4#8|3#5#8|3#6#8</t>
  </si>
  <si>
    <t>试炼预留1</t>
  </si>
  <si>
    <t>3#1#1500|3#9#4|3#10#7|3#11#3|3#12#6|3#3#15|3#4#22|3#5#15|3#6#22</t>
  </si>
  <si>
    <t>试炼预留2</t>
  </si>
  <si>
    <t>试炼预留3</t>
  </si>
  <si>
    <t>试炼预留4</t>
  </si>
  <si>
    <t>试炼预留5</t>
  </si>
  <si>
    <t>[迷宫]黄泉教主</t>
  </si>
  <si>
    <t>3#1#1800|3#9#6|3#10#9|3#11#4|3#12#7|3#3#18|3#4#20|3#5#18|3#6#20</t>
  </si>
  <si>
    <t>[迷宫]牛魔王</t>
  </si>
  <si>
    <t>[迷宫]虹魔教主</t>
  </si>
  <si>
    <t>[废墟]弓箭手</t>
  </si>
  <si>
    <t>3#1#600|3#9#3|3#10#6|3#11#2|3#12#4|3#3#10|3#4#10|3#5#10|3#6#10</t>
  </si>
  <si>
    <t>[废墟]战将</t>
  </si>
  <si>
    <t>3#1#750|3#9#4|3#10#7|3#11#3|3#12#6|3#3#11|3#4#11|3#5#11|3#6#11</t>
  </si>
  <si>
    <t>[废墟]长枪兵</t>
  </si>
  <si>
    <t>3#1#800|3#9#5|3#10#8|3#11#4|3#12#6|3#3#12|3#4#12|3#5#12|3#6#12</t>
  </si>
  <si>
    <t>[废墟]刀斧手</t>
  </si>
  <si>
    <t>3#1#700|3#9#4|3#10#7|3#11#3|3#12#5|3#3#13|3#4#13|3#5#13|3#6#13</t>
  </si>
  <si>
    <t>[废墟]骷髅精灵</t>
  </si>
  <si>
    <t>3#1#1800|3#9#6|3#10#11|3#11#5|3#12#9|3#3#21|3#4#22|3#5#21|3#6#22</t>
  </si>
  <si>
    <t>[废墟]沃玛教主</t>
  </si>
  <si>
    <t>[废墟]黄泉教主</t>
  </si>
  <si>
    <t>[废墟]牛魔王</t>
  </si>
  <si>
    <t>[废墟]虹魔教主</t>
  </si>
  <si>
    <t>[祭坛]锤兵</t>
  </si>
  <si>
    <t>3#1#900|3#9#4|3#10#7|3#11#3|3#12#5|3#3#14|3#4#14|3#5#14|3#6#14</t>
  </si>
  <si>
    <t>[祭坛]祭祀</t>
  </si>
  <si>
    <t>3#1#1050|3#9#4|3#10#6|3#11#3|3#12#5|3#3#15|3#4#15|3#5#15|3#6#15</t>
  </si>
  <si>
    <t>[祭坛]战将</t>
  </si>
  <si>
    <t>3#1#1200|3#9#5|3#10#8|3#11#4|3#12#6|3#3#16|3#4#16|3#5#16|3#6#16</t>
  </si>
  <si>
    <t>[祭坛]骷髅精灵</t>
  </si>
  <si>
    <t>3#1#2500|3#9#7|3#10#12|3#11#6|3#12#10|3#3#24|3#4#26|3#5#24|3#6#26</t>
  </si>
  <si>
    <t>[祭坛]沃玛教主</t>
  </si>
  <si>
    <t>[祭坛]黄泉教主</t>
  </si>
  <si>
    <t>[祭坛]牛魔王</t>
  </si>
  <si>
    <t>[祭坛]虹魔教主</t>
  </si>
  <si>
    <t>[幻境]弓箭手</t>
  </si>
  <si>
    <t>3#1#1100|3#9#6|3#10#11|3#11#5|3#12#8|3#3#17|3#4#17|3#5#17|3#6#17</t>
  </si>
  <si>
    <t>[幻境]刀斧手</t>
  </si>
  <si>
    <t>3#1#1200|3#9#7|3#10#12|3#11#5|3#12#9|3#3#18|3#4#18|3#5#18|3#6#18</t>
  </si>
  <si>
    <t>[幻境]长枪兵</t>
  </si>
  <si>
    <t>3#1#900|3#9#5|3#10#9|3#11#4|3#12#7|3#3#19|3#4#19|3#5#19|3#6#19</t>
  </si>
  <si>
    <t>[幻境]骷髅精灵</t>
  </si>
  <si>
    <t>3#1#2500|3#9#9|3#10#15|3#11#7|3#12#12|3#3#30|3#4#30|3#5#30|3#6#30</t>
  </si>
  <si>
    <t>[幻境]沃玛教主</t>
  </si>
  <si>
    <t>[幻境]黄泉教主</t>
  </si>
  <si>
    <t>[幻境]牛魔王</t>
  </si>
  <si>
    <t>[幻境]虹魔教主</t>
  </si>
  <si>
    <t>僵尸</t>
  </si>
  <si>
    <t>3#1#1500|3#9#15|3#10#15|3#11#12|3#12#12|3#3#20|3#4#20|3#5#20|3#6#20</t>
  </si>
  <si>
    <t>电僵尸</t>
  </si>
  <si>
    <t>3#1#1650|3#9#16|3#10#16|3#11#13|3#12#13|3#3#21|3#4#21|3#5#21|3#6#21</t>
  </si>
  <si>
    <t>恶灵僵尸</t>
  </si>
  <si>
    <t>3#1#1800|3#9#17|3#10#17|3#11#14|3#12#14|3#3#22|3#4#22|3#5#22|3#6#22</t>
  </si>
  <si>
    <t>[精英]恶灵尸王</t>
  </si>
  <si>
    <t>3#1#7000|3#9#18|3#10#18|3#11#15|3#12#15|3#3#40|3#4#40|3#5#40|3#6#40</t>
  </si>
  <si>
    <t>[精英]尸王</t>
  </si>
  <si>
    <t>3#1#8000|3#9#19|3#10#19|3#11#16|3#12#16|3#3#45|3#4#45|3#5#45|3#6#45</t>
  </si>
  <si>
    <t>[精英]血尸</t>
  </si>
  <si>
    <t>3#1#8500|3#9#22|3#10#22|3#11#18|3#12#18|3#3#50|3#4#50|3#5#50|3#6#50</t>
  </si>
  <si>
    <t>[精英]魔尸</t>
  </si>
  <si>
    <t>3#1#8500|3#9#24|3#10#24|3#11#20|3#12#20|3#3#60|3#4#60|3#5#60|3#6#60</t>
  </si>
  <si>
    <t>[领主]尸魔王</t>
  </si>
  <si>
    <t>3#1#160000|3#9#60|3#10#100|3#11#36|3#12#60|3#3#480|3#4#480|3#5#480|3#6#480</t>
  </si>
  <si>
    <t>掷斧骷髅</t>
  </si>
  <si>
    <t>3#1#1800|3#9#15|3#10#15|3#11#12|3#12#12|3#3#23|3#4#23|3#5#23|3#6#23</t>
  </si>
  <si>
    <t>骷髅战士</t>
  </si>
  <si>
    <t>3#1#1600|3#9#9|3#10#9|3#11#7|3#12#7|3#3#24|3#4#24|3#5#24|3#6#24</t>
  </si>
  <si>
    <t>骷髅精灵</t>
  </si>
  <si>
    <t>3#1#1750|3#9#13|3#10#13|3#11#10|3#12#10|3#3#25|3#4#25|3#5#25|3#6#25</t>
  </si>
  <si>
    <t>骷髅锤兵</t>
  </si>
  <si>
    <t>3#1#1800|3#9#14|3#10#14|3#11#11|3#12#11|3#3#25|3#4#25|3#5#25|3#6#25</t>
  </si>
  <si>
    <t>骷髅战士0</t>
  </si>
  <si>
    <t>3#1#1500|3#9#15|3#10#15|3#11#12|3#12#12|3#3#26|3#4#26|3#5#26|3#6#26</t>
  </si>
  <si>
    <t>骷髅长枪兵</t>
  </si>
  <si>
    <t>3#1#1600|3#9#9|3#10#9|3#11#7|3#12#7|3#3#25|3#4#25|3#5#25|3#6#25</t>
  </si>
  <si>
    <t>骷髅刀斧手</t>
  </si>
  <si>
    <t>3#1#1550|3#9#13|3#10#13|3#11#10|3#12#10|3#3#24|3#4#24|3#5#24|3#6#24</t>
  </si>
  <si>
    <t>骷髅弓箭手</t>
  </si>
  <si>
    <t>3#1#1600|3#9#14|3#10#14|3#11#11|3#12#11|3#3#25|3#4#25|3#5#25|3#6#25</t>
  </si>
  <si>
    <t>骷髅将军</t>
  </si>
  <si>
    <t>3#1#1500|3#9#15|3#10#15|3#11#12|3#12#12|3#3#24|3#4#24|3#5#24|3#6#24</t>
  </si>
  <si>
    <t>骷髅战将</t>
  </si>
  <si>
    <t>骷髅战将0</t>
  </si>
  <si>
    <t>3#1#1550|3#9#13|3#10#13|3#11#10|3#12#10|3#3#22|3#4#22|3#5#22|3#6#22</t>
  </si>
  <si>
    <t>骷髅精灵0</t>
  </si>
  <si>
    <t>3#1#1600|3#9#14|3#10#14|3#11#11|3#12#11|3#3#24|3#4#24|3#5#24|3#6#24</t>
  </si>
  <si>
    <t>[精英]骷髅精灵</t>
  </si>
  <si>
    <t>3#1#7000|3#9#19|3#10#19|3#11#15|3#12#15|3#3#50|3#4#50|3#5#50|3#6#50</t>
  </si>
  <si>
    <t>[精英]沃玛教主</t>
  </si>
  <si>
    <t>3#1#8000|3#9#19|3#10#19|3#11#15|3#12#15|3#3#60|3#4#60|3#5#60|3#6#60</t>
  </si>
  <si>
    <t>[精英]黄泉教主</t>
  </si>
  <si>
    <t>3#1#8500|3#9#19|3#10#19|3#11#15|3#12#15|3#3#55|3#4#55|3#5#55|3#6#55</t>
  </si>
  <si>
    <t>[精英]牛魔王</t>
  </si>
  <si>
    <t>3#1#8000|3#9#38|3#10#38|3#11#30|3#12#30|3#3#60|3#4#60|3#5#60|3#6#60</t>
  </si>
  <si>
    <t>[精英]虹魔教主</t>
  </si>
  <si>
    <t>3#1#9000|3#9#38|3#10#38|3#11#30|3#12#30|3#3#60|3#4#60|3#5#60|3#6#60</t>
  </si>
  <si>
    <t>[精英]变异骷髅</t>
  </si>
  <si>
    <t>3#1#10000|3#9#25|3#10#25|3#11#20|3#12#20|3#3#70|3#4#70|3#5#70|3#6#70</t>
  </si>
  <si>
    <t>[领主]骷髅王</t>
  </si>
  <si>
    <t>森林雪人2</t>
  </si>
  <si>
    <t>3#1#1600|3#9#15|3#10#15|3#11#12|3#12#12|3#3#28|3#4#28|3#5#28|3#6#28</t>
  </si>
  <si>
    <t>暗黑战士</t>
  </si>
  <si>
    <t>3#1#2000|3#9#18|3#10#18|3#11#14|3#12#14|3#3#29|3#4#29|3#5#29|3#6#29</t>
  </si>
  <si>
    <t>山洞蝙蝠1</t>
  </si>
  <si>
    <t>3#1#1800|3#9#17|3#10#17|3#11#13|3#12#13|3#3#30|3#4#30|3#5#30|3#6#30</t>
  </si>
  <si>
    <t>[精英]山洞蝙蝠0</t>
  </si>
  <si>
    <t>3#1#10000|3#9#19|3#10#19|3#11#15|3#12#15|3#3#60|3#4#60|3#5#60|3#6#60</t>
  </si>
  <si>
    <t>[精英]虹魔教主0</t>
  </si>
  <si>
    <t>3#1#9000|3#9#36|3#10#36|3#11#28|3#12#28|3#3#70|3#4#70|3#5#70|3#6#70</t>
  </si>
  <si>
    <t>[精英]暗黑战士</t>
  </si>
  <si>
    <t>[精英]邪恶钳虫</t>
  </si>
  <si>
    <t>3#1#10000|3#9#38|3#10#38|3#11#30|3#12#30|3#3#60|3#4#60|3#5#60|3#6#60</t>
  </si>
  <si>
    <t>[精英]山洞蝙蝠</t>
  </si>
  <si>
    <t>3#1#8500|3#9#53|3#10#53|3#11#42|3#12#42|3#3#70|3#4#70|3#5#70|3#6#70</t>
  </si>
  <si>
    <t>[精英]沃玛教主0</t>
  </si>
  <si>
    <t>3#1#9500|3#9#25|3#10#25|3#11#20|3#12#20|3#3#75|3#4#75|3#5#75|3#6#75</t>
  </si>
  <si>
    <t>[精英]黄泉教主0</t>
  </si>
  <si>
    <t>3#1#10000|3#9#77|3#10#77|3#11#61|3#12#61|3#3#60|3#4#60|3#5#60|3#6#60</t>
  </si>
  <si>
    <t>[领主]矿洞主宰</t>
  </si>
  <si>
    <t>3#1#320000|3#9#90|3#10#150|3#11#54|3#12#90|3#3#480|3#4#480|3#5#480|3#6#480</t>
  </si>
  <si>
    <t>孤独卫士1</t>
  </si>
  <si>
    <t>3#1#2800|3#9#17|3#10#17|3#11#13|3#12#13|3#3#34|3#4#34|3#5#34|3#6#34</t>
  </si>
  <si>
    <t>孤独侍卫1</t>
  </si>
  <si>
    <t>3#1#2600|3#9#15|3#10#15|3#11#12|3#12#12|3#3#38|3#4#38|3#5#38|3#6#38</t>
  </si>
  <si>
    <t>孤独巫师1</t>
  </si>
  <si>
    <t>3#1#2500|3#9#19|3#10#19|3#11#15|3#12#15|3#3#36|3#4#36|3#5#36|3#6#36</t>
  </si>
  <si>
    <t>[精英]孤独守卫</t>
  </si>
  <si>
    <t>3#1#16000|3#9#19|3#10#19|3#11#15|3#12#15|3#3#100|3#4#100|3#5#100|3#6#100</t>
  </si>
  <si>
    <t>[精英]孤独卫士</t>
  </si>
  <si>
    <t>3#1#18000|3#9#38|3#10#38|3#11#30|3#12#30|3#3#110|3#4#110|3#5#110|3#6#110</t>
  </si>
  <si>
    <t>[精英]孤独侍卫</t>
  </si>
  <si>
    <t>3#1#16000|3#9#19|3#10#19|3#11#15|3#12#15|3#3#120|3#4#120|3#5#120|3#6#120</t>
  </si>
  <si>
    <t>[精英]孤独死士</t>
  </si>
  <si>
    <t>3#1#15000|3#9#25|3#10#25|3#11#20|3#12#20|3#3#125|3#4#125|3#5#125|3#6#125</t>
  </si>
  <si>
    <t>[领主]血巨人</t>
  </si>
  <si>
    <t>3#1#320000|3#9#90|3#10#90|3#11#72|3#12#72|3#3#640|3#4#640|3#5#640|3#6#640</t>
  </si>
  <si>
    <t>[领主]双头血魔</t>
  </si>
  <si>
    <t>3#1#160000|3#9#60|3#10#60|3#11#36|3#12#36|3#3#640|3#4#640|3#5#640|3#6#640</t>
  </si>
  <si>
    <t>蜈蚣</t>
  </si>
  <si>
    <t>3#1#3900|3#9#23|3#10#23|3#11#18|3#12#18|3#3#35|3#4#35|3#5#35|3#6#35</t>
  </si>
  <si>
    <t>蜈蚣0</t>
  </si>
  <si>
    <t>3#1#3300|3#9#20|3#10#20|3#11#16|3#12#16|3#3#39|3#4#39|3#5#39|3#6#39</t>
  </si>
  <si>
    <t>蜈蚣1</t>
  </si>
  <si>
    <t>3#1#3250|3#9#19|3#10#19|3#11#15|3#12#15|3#3#37|3#4#37|3#5#37|3#6#37</t>
  </si>
  <si>
    <t>蜈蚣2</t>
  </si>
  <si>
    <t>3#1#3500|3#9#21|3#10#21|3#11#16|3#12#16|3#3#35|3#4#35|3#5#35|3#6#35</t>
  </si>
  <si>
    <t>[精英]蜈蚣王</t>
  </si>
  <si>
    <t>[精英]蜈蚣王0</t>
  </si>
  <si>
    <t>3#1#20000|3#9#29|3#10#29|3#11#23|3#12#23|3#3#130|3#4#130|3#5#130|3#6#130</t>
  </si>
  <si>
    <t>[精英]蜈蚣王1</t>
  </si>
  <si>
    <t>3#1#20000|3#9#36|3#10#36|3#11#28|3#12#28|3#3#135|3#4#135|3#5#135|3#6#135</t>
  </si>
  <si>
    <t>[精英]蜈蚣王2</t>
  </si>
  <si>
    <t>3#1#21000|3#9#25|3#10#25|3#11#20|3#12#20|3#3#145|3#4#145|3#5#145|3#6#145</t>
  </si>
  <si>
    <t>[精英]蜈蚣王3</t>
  </si>
  <si>
    <t>3#1#18000|3#9#53|3#10#53|3#11#42|3#12#42|3#3#140|3#4#140|3#5#140|3#6#140</t>
  </si>
  <si>
    <t>[精英]蜈蚣王4</t>
  </si>
  <si>
    <t>3#1#19000|3#9#38|3#10#38|3#11#30|3#12#30|3#3#150|3#4#150|3#5#150|3#6#150</t>
  </si>
  <si>
    <t>[精英]蜈蚣王5</t>
  </si>
  <si>
    <t>3#1#17000|3#9#48|3#10#48|3#11#38|3#12#38|3#3#150|3#4#150|3#5#150|3#6#150</t>
  </si>
  <si>
    <t>[精英]蜈蚣王6</t>
  </si>
  <si>
    <t>3#1#19000|3#9#77|3#10#77|3#11#61|3#12#61|3#3#150|3#4#150|3#5#150|3#6#150</t>
  </si>
  <si>
    <t>[领主]蜈蚣王</t>
  </si>
  <si>
    <t>3#1#400000|3#9#120|3#10#120|3#11#72|3#12#72|3#3#640|3#4#640|3#5#640|3#6#640</t>
  </si>
  <si>
    <t>沃玛战士</t>
  </si>
  <si>
    <t>3#1#4400|3#9#36|3#10#36|3#11#21|3#12#21|3#3#35|3#4#35|3#5#35|3#6#35</t>
  </si>
  <si>
    <t>沃玛勇士</t>
  </si>
  <si>
    <t>3#1#3800|3#9#23|3#10#23|3#11#18|3#12#18|3#3#36|3#4#36|3#5#36|3#6#36</t>
  </si>
  <si>
    <t>沃玛战将</t>
  </si>
  <si>
    <t>3#1#3900|3#9#23|3#10#23|3#11#18|3#12#18|3#3#37|3#4#37|3#5#37|3#6#37</t>
  </si>
  <si>
    <t>火焰沃玛</t>
  </si>
  <si>
    <t>3#1#4500|3#9#27|3#10#27|3#11#21|3#12#21|3#3#40|3#4#40|3#5#40|3#6#40</t>
  </si>
  <si>
    <t>[精英]沃玛卫士</t>
  </si>
  <si>
    <t>3#1#22000|3#9#36|3#10#36|3#11#28|3#12#28|3#3#150|3#4#150|3#5#150|3#6#150</t>
  </si>
  <si>
    <t>[精英]沃玛刀斧手</t>
  </si>
  <si>
    <t>3#1#16000|3#9#19|3#10#19|3#11#15|3#12#15|3#3#130|3#4#130|3#5#130|3#6#130</t>
  </si>
  <si>
    <t>[精英]沃玛弓箭手</t>
  </si>
  <si>
    <t>3#1#20000|3#9#48|3#10#48|3#11#38|3#12#38|3#3#160|3#4#160|3#5#160|3#6#160</t>
  </si>
  <si>
    <t>[精英]沃玛卫士0</t>
  </si>
  <si>
    <t>3#1#24000|3#9#53|3#10#53|3#11#42|3#12#42|3#3#170|3#4#170|3#5#170|3#6#170</t>
  </si>
  <si>
    <t>[领主]沃玛教主</t>
  </si>
  <si>
    <t>牛头魔0</t>
  </si>
  <si>
    <t>3#1#5000|3#9#29|3#10#29|3#11#23|3#12#23|3#3#47|3#4#47|3#5#47|3#6#47</t>
  </si>
  <si>
    <t>牛魔战士0</t>
  </si>
  <si>
    <t>3#1#5200|3#9#24|3#10#24|3#11#19|3#12#19|3#3#50|3#4#50|3#5#50|3#6#50</t>
  </si>
  <si>
    <t>牛魔斗士0</t>
  </si>
  <si>
    <t>3#1#5800|3#9#26|3#10#26|3#11#21|3#12#21|3#3#52|3#4#52|3#5#52|3#6#52</t>
  </si>
  <si>
    <t>牛魔侍卫0</t>
  </si>
  <si>
    <t>3#1#5500|3#9#30|3#10#30|3#11#24|3#12#24|3#3#60|3#4#60|3#5#60|3#6#60</t>
  </si>
  <si>
    <t>[精英]牛魔将军</t>
  </si>
  <si>
    <t>3#1#32000|3#9#19|3#10#19|3#11#15|3#12#15|3#3#160|3#4#160|3#5#160|3#6#160</t>
  </si>
  <si>
    <t>[精英]牛魔法师</t>
  </si>
  <si>
    <t>3#1#33000|3#9#19|3#10#19|3#11#15|3#12#15|3#3#160|3#4#160|3#5#160|3#6#160</t>
  </si>
  <si>
    <t>[精英]牛魔法师0</t>
  </si>
  <si>
    <t>3#1#31000|3#9#25|3#10#25|3#11#20|3#12#20|3#3#185|3#4#185|3#5#185|3#6#185</t>
  </si>
  <si>
    <t>[领主]雷霆守护者</t>
  </si>
  <si>
    <t>3#1#500000|3#9#150|3#10#150|3#11#90|3#12#90|3#3#720|3#4#720|3#5#720|3#6#720</t>
  </si>
  <si>
    <t>恶魔使者</t>
  </si>
  <si>
    <t>3#1#5900|3#9#29|3#10#29|3#11#23|3#12#23|3#3#57|3#4#57|3#5#57|3#6#57</t>
  </si>
  <si>
    <t>恶魔甲虫</t>
  </si>
  <si>
    <t>3#1#5800|3#9#29|3#10#29|3#11#23|3#12#23|3#3#54|3#4#54|3#5#54|3#6#54</t>
  </si>
  <si>
    <t>恶魔侍卫</t>
  </si>
  <si>
    <t>3#1#5500|3#9#33|3#10#33|3#11#26|3#12#26|3#3#55|3#4#55|3#5#55|3#6#55</t>
  </si>
  <si>
    <t>恶魔野人</t>
  </si>
  <si>
    <t>3#1#6000|3#9#36|3#10#36|3#11#28|3#12#28|3#3#60|3#4#60|3#5#60|3#6#60</t>
  </si>
  <si>
    <t>[精英]恶魔枪兵</t>
  </si>
  <si>
    <t>3#1#24000|3#9#29|3#10#29|3#11#23|3#12#23|3#3#160|3#4#160|3#5#160|3#6#160</t>
  </si>
  <si>
    <t>[精英]恶魔毛人</t>
  </si>
  <si>
    <t>[精英]恶魔使者0</t>
  </si>
  <si>
    <t>3#1#30000|3#9#60|3#10#60|3#11#48|3#12#48|3#3#200|3#4#200|3#5#200|3#6#200</t>
  </si>
  <si>
    <t>[精英]恶魔甲虫0</t>
  </si>
  <si>
    <t>3#1#30000|3#9#36|3#10#36|3#11#28|3#12#28|3#3#200|3#4#200|3#5#200|3#6#200</t>
  </si>
  <si>
    <t>[精英]恶魔侍卫0</t>
  </si>
  <si>
    <t>3#1#40000|3#9#48|3#10#48|3#11#38|3#12#38|3#3#210|3#4#210|3#5#210|3#6#210</t>
  </si>
  <si>
    <t>[精英]恶魔野人0</t>
  </si>
  <si>
    <t>3#1#16000|3#9#19|3#10#19|3#11#15|3#12#15|3#3#160|3#4#160|3#5#160|3#6#160</t>
  </si>
  <si>
    <t>[精英]恶魔枪兵0</t>
  </si>
  <si>
    <t>3#1#32000|3#9#38|3#10#38|3#11#30|3#12#30|3#3#200|3#4#200|3#5#200|3#6#200</t>
  </si>
  <si>
    <t>[精英]恶魔毛人0</t>
  </si>
  <si>
    <t>3#1#42000|3#9#53|3#10#53|3#11#42|3#12#42|3#3#200|3#4#200|3#5#200|3#6#200</t>
  </si>
  <si>
    <t>[精英]恶魔侍卫1</t>
  </si>
  <si>
    <t>3#1#40000|3#9#72|3#10#72|3#11#57|3#12#57|3#3#210|3#4#210|3#5#210|3#6#210</t>
  </si>
  <si>
    <t>[精英]恶魔野人1</t>
  </si>
  <si>
    <t>3#1#24000|3#9#29|3#10#29|3#11#23|3#12#23|3#3#200|3#4#200|3#5#200|3#6#200</t>
  </si>
  <si>
    <t>[精英]恶魔枪兵1</t>
  </si>
  <si>
    <t>3#1#41000|3#9#77|3#10#77|3#11#61|3#12#61|3#3#210|3#4#210|3#5#200|3#6#200</t>
  </si>
  <si>
    <t>[精英]恶魔毛人1</t>
  </si>
  <si>
    <t>3#1#40000|3#9#72|3#10#72|3#11#57|3#12#57|3#3#200|3#4#200|3#5#200|3#6#200</t>
  </si>
  <si>
    <t>[精英]恶魔毛人2</t>
  </si>
  <si>
    <t>[领主]恶魔霸主</t>
  </si>
  <si>
    <t>祖玛战士</t>
  </si>
  <si>
    <t>3#1#5600|3#9#15|3#10#15|3#11#12|3#12#12|3#3#58|3#4#58|3#5#58|3#6#58</t>
  </si>
  <si>
    <t>祖玛战将</t>
  </si>
  <si>
    <t>3#1#5000|3#9#18|3#10#18|3#11#14|3#12#14|3#3#60|3#4#60|3#5#60|3#6#60</t>
  </si>
  <si>
    <t>祖玛勇士</t>
  </si>
  <si>
    <t>3#1#5800|3#9#17|3#10#17|3#11#13|3#12#13|3#3#54|3#4#54|3#5#54|3#6#54</t>
  </si>
  <si>
    <t>祖玛卫士</t>
  </si>
  <si>
    <t>3#1#5200|3#9#19|3#10#19|3#11#15|3#12#15|3#3#66|3#4#66|3#5#66|3#6#66</t>
  </si>
  <si>
    <t>重装使者</t>
  </si>
  <si>
    <t>3#1#5900|3#9#23|3#10#23|3#11#18|3#12#18|3#3#57|3#4#57|3#5#57|3#6#57</t>
  </si>
  <si>
    <t>祖玛刀斧手</t>
  </si>
  <si>
    <t>3#1#5300|3#9#20|3#10#20|3#11#16|3#12#16|3#3#69|3#4#69|3#5#69|3#6#69</t>
  </si>
  <si>
    <t>祖玛刀斧手0</t>
  </si>
  <si>
    <t>3#1#5250|3#9#19|3#10#19|3#11#15|3#12#15|3#3#67|3#4#67|3#5#67|3#6#67</t>
  </si>
  <si>
    <t>祖玛刀斧手1</t>
  </si>
  <si>
    <t>3#1#5500|3#9#21|3#10#21|3#11#16|3#12#16|3#3#65|3#4#65|3#5#65|3#6#65</t>
  </si>
  <si>
    <t>祖玛弓箭手</t>
  </si>
  <si>
    <t>3#1#4400|3#9#26|3#10#26|3#11#21|3#12#21|3#3#72|3#4#72|3#5#72|3#6#72</t>
  </si>
  <si>
    <t>祖玛弓箭手1</t>
  </si>
  <si>
    <t>3#1#5800|3#9#23|3#10#23|3#11#18|3#12#18|3#3#84|3#4#84|3#5#84|3#6#84</t>
  </si>
  <si>
    <t>[精英]祖玛战士</t>
  </si>
  <si>
    <t>3#1#26000|3#9#19|3#10#19|3#11#15|3#12#15|3#3#160|3#4#160|3#5#160|3#6#160</t>
  </si>
  <si>
    <t>[精英]祖玛长枪兵</t>
  </si>
  <si>
    <t>3#1#50000|3#9#60|3#10#60|3#11#48|3#12#48|3#3#230|3#4#230|3#5#230|3#6#230</t>
  </si>
  <si>
    <t>[精英]祖玛长枪兵1</t>
  </si>
  <si>
    <t>3#1#40000|3#9#48|3#10#48|3#11#38|3#12#38|3#3#250|3#4#250|3#5#250|3#6#250</t>
  </si>
  <si>
    <t>[精英]祖玛弓箭手</t>
  </si>
  <si>
    <t>3#1#44000|3#9#53|3#10#53|3#11#42|3#12#42|3#3#200|3#4#200|3#5#200|3#6#200</t>
  </si>
  <si>
    <t>[精英]祖玛刀斧手</t>
  </si>
  <si>
    <t>3#1#30000|3#9#36|3#10#36|3#11#28|3#12#28|3#3#230|3#4#230|3#5#230|3#6#230</t>
  </si>
  <si>
    <t>[精英]祖玛战将</t>
  </si>
  <si>
    <t>3#1#32000|3#9#38|3#10#38|3#11#30|3#12#30|3#3#240|3#4#240|3#5#240|3#6#240</t>
  </si>
  <si>
    <t>[精英]祖玛卫士</t>
  </si>
  <si>
    <t>[精英]祖玛勇士</t>
  </si>
  <si>
    <t>3#1#21000|3#9#25|3#10#25|3#11#20|3#12#20|3#3#185|3#4#185|3#5#185|3#6#185</t>
  </si>
  <si>
    <t>[精英]祖玛勇士0</t>
  </si>
  <si>
    <t>3#1#50000|3#9#72|3#10#72|3#11#57|3#12#57|3#3#250|3#4#250|3#5#250|3#6#250</t>
  </si>
  <si>
    <t>[精英]祖玛勇士1</t>
  </si>
  <si>
    <t>3#1#51000|3#9#77|3#10#77|3#11#61|3#12#61|3#3#300|3#4#300|3#5#300|3#6#300</t>
  </si>
  <si>
    <t>[领主]祖玛教主</t>
  </si>
  <si>
    <t>3#1#488888|3#9#80|3#10#80|3#11#120|3#12#120|3#3#720|3#4#720|3#5#720|3#6#720</t>
  </si>
  <si>
    <t>[精英]混乱统领</t>
  </si>
  <si>
    <t>3#1#26000|3#9#19|3#10#19|3#11#15|3#12#15|3#3#210|3#4#210|3#5#210|3#6#210</t>
  </si>
  <si>
    <t>[精英]混乱神卫</t>
  </si>
  <si>
    <t>3#1#40000|3#9#48|3#10#48|3#11#38|3#12#38|3#3#215|3#4#215|3#5#215|3#6#215</t>
  </si>
  <si>
    <t>[精英]混乱统领0</t>
  </si>
  <si>
    <t>3#1#44000|3#9#53|3#10#53|3#11#42|3#12#42|3#3#220|3#4#220|3#5#220|3#6#220</t>
  </si>
  <si>
    <t>[精英]混乱神卫0</t>
  </si>
  <si>
    <t>3#1#40000|3#9#60|3#10#60|3#11#48|3#12#48|3#3#230|3#4#230|3#5#230|3#6#230</t>
  </si>
  <si>
    <t>[精英]混乱统领1</t>
  </si>
  <si>
    <t>[精英]混乱神卫1</t>
  </si>
  <si>
    <t>3#1#32000|3#9#38|3#10#38|3#11#30|3#12#30|3#3#220|3#4#220|3#5#220|3#6#220</t>
  </si>
  <si>
    <t>[精英]混乱统领2</t>
  </si>
  <si>
    <t>3#1#21000|3#9#25|3#10#25|3#11#20|3#12#20|3#3#205|3#4#205|3#5#205|3#6#205</t>
  </si>
  <si>
    <t>[精英]混乱神卫2</t>
  </si>
  <si>
    <t>3#1#30000|3#9#36|3#10#36|3#11#28|3#12#28|3#3#250|3#4#250|3#5#250|3#6#250</t>
  </si>
  <si>
    <t>[精英]混乱统领3</t>
  </si>
  <si>
    <t>3#1#40000|3#9#72|3#10#72|3#11#57|3#12#57|3#3#220|3#4#220|3#5#220|3#6#220</t>
  </si>
  <si>
    <t>[精英]混乱神卫3</t>
  </si>
  <si>
    <t>3#1#54000|3#9#77|3#10#77|3#11#61|3#12#61|3#3#200|3#4#200|3#5#200|3#6#200</t>
  </si>
  <si>
    <t>混乱主宰·阿修罗</t>
  </si>
  <si>
    <t>3#1#500000|3#9#90|3#10#90|3#11#90|3#12#150|3#3#820|3#4#820|3#5#820|3#6#820</t>
  </si>
  <si>
    <t>混乱守卫</t>
  </si>
  <si>
    <t>3#1#6600|3#9#15|3#10#15|3#11#12|3#12#12|3#3#78|3#4#78|3#5#78|3#6#78</t>
  </si>
  <si>
    <t>混乱侍卫</t>
  </si>
  <si>
    <t>3#1#6000|3#9#18|3#10#18|3#11#14|3#12#14|3#3#90|3#4#90|3#5#90|3#6#90</t>
  </si>
  <si>
    <t>混乱卫士</t>
  </si>
  <si>
    <t>3#1#5800|3#9#17|3#10#17|3#11#13|3#12#13|3#3#84|3#4#84|3#5#84|3#6#84</t>
  </si>
  <si>
    <t>混乱巫师</t>
  </si>
  <si>
    <t>3#1#6200|3#9#19|3#10#19|3#11#15|3#12#15|3#3#96|3#4#96|3#5#96|3#6#96</t>
  </si>
  <si>
    <t>混乱守卫0</t>
  </si>
  <si>
    <t>3#1#5900|3#9#23|3#10#23|3#11#18|3#12#18|3#3#117|3#4#117|3#5#117|3#6#117</t>
  </si>
  <si>
    <t>混乱侍卫0</t>
  </si>
  <si>
    <t>3#1#6300|3#9#20|3#10#20|3#11#16|3#12#16|3#3#99|3#4#99|3#5#99|3#6#99</t>
  </si>
  <si>
    <t>混乱卫士0</t>
  </si>
  <si>
    <t>3#1#6250|3#9#19|3#10#19|3#11#15|3#12#15|3#3#97|3#4#97|3#5#97|3#6#97</t>
  </si>
  <si>
    <t>混乱巫师0</t>
  </si>
  <si>
    <t>3#1#6500|3#9#21|3#10#21|3#11#16|3#12#16|3#3#105|3#4#105|3#5#105|3#6#105</t>
  </si>
  <si>
    <t>混乱守卫1</t>
  </si>
  <si>
    <t>3#1#6400|3#9#26|3#10#26|3#11#21|3#12#21|3#3#112|3#4#112|3#5#112|3#6#112</t>
  </si>
  <si>
    <t>混乱侍卫1</t>
  </si>
  <si>
    <t>3#1#6800|3#9#23|3#10#23|3#11#18|3#12#18|3#3#114|3#4#114|3#5#114|3#6#114</t>
  </si>
  <si>
    <t>混乱卫士1</t>
  </si>
  <si>
    <t>3#1#6500|3#9#27|3#10#27|3#11#21|3#12#21|3#3#115|3#4#115|3#5#115|3#6#115</t>
  </si>
  <si>
    <t>混乱巫师1</t>
  </si>
  <si>
    <t>3#1#6900|3#9#29|3#10#29|3#11#23|3#12#23|3#3#117|3#4#117|3#5#117|3#6#117</t>
  </si>
  <si>
    <t>混乱守卫2</t>
  </si>
  <si>
    <t>3#1#6000|3#9#24|3#10#24|3#11#19|3#12#19|3#3#110|3#4#110|3#5#110|3#6#110</t>
  </si>
  <si>
    <t>混乱侍卫2</t>
  </si>
  <si>
    <t>3#1#6000|3#9#30|3#10#30|3#11#24|3#12#24|3#3#110|3#4#110|3#5#110|3#6#110</t>
  </si>
  <si>
    <t>混乱卫士2</t>
  </si>
  <si>
    <t>混乱巫师2</t>
  </si>
  <si>
    <t>3#1#6800|3#9#29|3#10#29|3#11#23|3#12#23|3#3#114|3#4#114|3#5#114|3#6#114</t>
  </si>
  <si>
    <t>混乱卫士3</t>
  </si>
  <si>
    <t>3#1#6500|3#9#33|3#10#33|3#11#26|3#12#26|3#3#115|3#4#115|3#5#115|3#6#115</t>
  </si>
  <si>
    <t>混乱巫师3</t>
  </si>
  <si>
    <t>3#1#7000|3#9#36|3#10#36|3#11#28|3#12#28|3#3#110|3#4#110|3#5#110|3#6#110</t>
  </si>
  <si>
    <t>赤月恶魔0</t>
  </si>
  <si>
    <t>3#1#26000|3#9#19|3#10#19|3#11#15|3#12#15|3#3#120|3#4#120|3#5#120|3#6#120</t>
  </si>
  <si>
    <t>赤月炎蛇</t>
  </si>
  <si>
    <t>3#1#30000|3#9#36|3#10#36|3#11#28|3#12#28|3#3#150|3#4#150|3#5#150|3#6#150</t>
  </si>
  <si>
    <t>赤月蜘蛛</t>
  </si>
  <si>
    <t>3#1#40000|3#9#48|3#10#48|3#11#38|3#12#38|3#3#140|3#4#140|3#5#140|3#6#140</t>
  </si>
  <si>
    <t>赤月魔蝎</t>
  </si>
  <si>
    <t>3#1#24000|3#9#29|3#10#29|3#11#23|3#12#23|3#3#130|3#4#130|3#5#130|3#6#130</t>
  </si>
  <si>
    <t>赤月蛛王</t>
  </si>
  <si>
    <t>3#1#60000|3#9#72|3#10#72|3#11#57|3#12#57|3#3#190|3#4#190|3#5#190|3#6#190</t>
  </si>
  <si>
    <t>赤月蝎蛇1</t>
  </si>
  <si>
    <t>3#1#50000|3#9#60|3#10#60|3#11#48|3#12#48|3#3#180|3#4#180|3#5#180|3#6#180</t>
  </si>
  <si>
    <t>赤月毒蛇</t>
  </si>
  <si>
    <t>赤月炎蛇1</t>
  </si>
  <si>
    <t>3#1#44000|3#9#53|3#10#53|3#11#42|3#12#42|3#3#150|3#4#150|3#5#150|3#6#150</t>
  </si>
  <si>
    <t>赤月蝎卫8</t>
  </si>
  <si>
    <t>赤月蝎卫9</t>
  </si>
  <si>
    <t>3#1#54000|3#9#77|3#10#77|3#11#61|3#12#61|3#3#220|3#4#220|3#5#220|3#6#220</t>
  </si>
  <si>
    <t>赤月毒蛇1</t>
  </si>
  <si>
    <t>3#1#50000|3#9#72|3#10#72|3#11#57|3#12#57|3#3#240|3#4#240|3#5#240|3#6#240</t>
  </si>
  <si>
    <t>赤月蝎蛇2</t>
  </si>
  <si>
    <t>赤月之心·首领</t>
  </si>
  <si>
    <t>3#1#1000000|3#9#200|3#10#200|3#11#180|3#12#300|3#3#840|3#4#840|3#5#840|3#6#840</t>
  </si>
  <si>
    <t>牛魔法师</t>
  </si>
  <si>
    <t>3#1#120000|3#9#0|3#10#0|3#11#0|3#12#0|3#3#480|3#4#480|3#5#480|3#6#480</t>
  </si>
  <si>
    <t>牛魔战士</t>
  </si>
  <si>
    <t>牛魔祭司</t>
  </si>
  <si>
    <t>牛魔侍卫</t>
  </si>
  <si>
    <t>[领主]牛魔王1</t>
  </si>
  <si>
    <t>3#1#1888888|3#9#78|3#10#131|3#11#78|3#12#313|3#3#888|3#4#888|3#5#888|3#6#888</t>
  </si>
  <si>
    <t>[领主]牛魔王2</t>
  </si>
  <si>
    <t>3#1#2888888|3#9#200|3#10#201|3#11#120|3#12#380|3#3#1588|3#4#1588|3#5#1588|3#6#1588</t>
  </si>
  <si>
    <t>[领主]牛魔王</t>
  </si>
  <si>
    <t>3#1#3888888|3#9#118|3#10#|2713#11#162|3#12#446|3#3#2388|3#4#2388|3#5#2388|3#6#2388</t>
  </si>
  <si>
    <t>[领主]牛魔王3</t>
  </si>
  <si>
    <t>3#1#4888888|3#9#338|3#10#341|3#11#204|3#12#513|3#3#3288|3#4#3288|3#5#3288|3#6#3288</t>
  </si>
  <si>
    <t>[领主]牛魔王4</t>
  </si>
  <si>
    <t>3#1#5888888|3#9#338|3#10#411|3#11#246|3#12#580|3#3#3888|3#4#3888|3#5#3888|3#6#3888</t>
  </si>
  <si>
    <t>地狱守卫9</t>
  </si>
  <si>
    <t>3#1#150000|3#9#0|3#10#0|3#11#0|3#12#0|3#3#540|3#4#540|3#5#540|3#6#540</t>
  </si>
  <si>
    <t>地狱侍卫9</t>
  </si>
  <si>
    <t>地狱使者9</t>
  </si>
  <si>
    <t>地狱魔将9</t>
  </si>
  <si>
    <t>地狱法师9</t>
  </si>
  <si>
    <t>地狱统领9</t>
  </si>
  <si>
    <t>地狱主宰·遗忘者</t>
  </si>
  <si>
    <t>3#1#6000000|3#9#300|3#10#300|3#11#360|3#12#500|3#3#3800|3#4#3800|3#5#3800|3#6#3800</t>
  </si>
  <si>
    <t>地狱勾魂使·魄</t>
  </si>
  <si>
    <t>3#1#6400000|3#9#360|3#10#500|3#11#672|3#12#520|3#3#4120|3#4#4120|3#5#4120|3#6#4120</t>
  </si>
  <si>
    <t>地狱勾魂使·噬</t>
  </si>
  <si>
    <t>牛魔法师1</t>
  </si>
  <si>
    <t>3#1#180000|3#9#0|3#10#0|3#11#0|3#12#0|3#3#720|3#4#720|3#5#720|3#6#720</t>
  </si>
  <si>
    <t>牛魔战士1</t>
  </si>
  <si>
    <t>牛魔祭司1</t>
  </si>
  <si>
    <t>牛魔侍卫1</t>
  </si>
  <si>
    <t>牛魔领主·冰霜</t>
  </si>
  <si>
    <t>3#1#2888888|3#9#201|3#10#401|3#11#120|3#12#580|3#3#1888|3#4#1888|3#5#1888|3#6#1888</t>
  </si>
  <si>
    <t>牛魔领主·惊雷</t>
  </si>
  <si>
    <t>牛魔领主·暴风</t>
  </si>
  <si>
    <t>3#1#3888888|3#9#308|3#10#471|3#11#162|3#12#646|3#3#2888|3#4#2888|3#5#2888|3#6#2888</t>
  </si>
  <si>
    <t>牛魔领主·虚空</t>
  </si>
  <si>
    <t>3#1#4888888|3#9#188|3#10#541|3#11#204|3#12#713|3#3#3888|3#4#3888|3#5#3888|3#6#3888</t>
  </si>
  <si>
    <t>牛魔领主·赤炎</t>
  </si>
  <si>
    <t>3#1#5888888|3#9#388|3#10#611|3#11#246|3#12#780|3#3#4888|3#4#4888|3#5#4888|3#6#4888</t>
  </si>
  <si>
    <t>毒蜘蛛</t>
  </si>
  <si>
    <t>3#1#230000|3#9#0|3#10#0|3#11#0|3#12#0|3#3#1080|3#4#1080|3#5#1080|3#6#1080</t>
  </si>
  <si>
    <t>天狼蜘蛛</t>
  </si>
  <si>
    <t>花吻蜘蛛</t>
  </si>
  <si>
    <t>月魔蜘蛛</t>
  </si>
  <si>
    <t>雷炎领主·冰霜</t>
  </si>
  <si>
    <t>3#1#3888888|3#9#222|3#10#571|3#11#162|3#12#646|3#3#3888|3#4#3888|3#5#3888|3#6#3888</t>
  </si>
  <si>
    <t>雷炎领主·惊雷</t>
  </si>
  <si>
    <t>雷炎领主·暴风</t>
  </si>
  <si>
    <t>雷炎领主·虚空</t>
  </si>
  <si>
    <t>3#1#4888888|3#9#222|3#10#641|3#11#204|3#12#713|3#3#4888|3#4#4888|3#5#4888|3#6#4888</t>
  </si>
  <si>
    <t>雷炎领主·赤炎</t>
  </si>
  <si>
    <t>3#1#5888888|3#9#222|3#10#711|3#11#246|3#12#780|3#3#5888|3#4#5888|3#5#5888|3#6#5888</t>
  </si>
  <si>
    <t>魔龙刀兵</t>
  </si>
  <si>
    <t>魔龙破甲兵</t>
  </si>
  <si>
    <t>魔龙射手</t>
  </si>
  <si>
    <t>魔龙战将</t>
  </si>
  <si>
    <t>魔龙力士</t>
  </si>
  <si>
    <t>魔龙巨蛾</t>
  </si>
  <si>
    <t>魔龙领主·冰霜</t>
  </si>
  <si>
    <t>魔龙领主·惊雷</t>
  </si>
  <si>
    <t>魔龙领主·暴风</t>
  </si>
  <si>
    <t>魔龙领主·虚空</t>
  </si>
  <si>
    <t>魔龙领主·赤炎</t>
  </si>
  <si>
    <t>白狐</t>
  </si>
  <si>
    <t>3#1#280000|3#9#0|3#10#0|3#11#0|3#12#0|3#3#1450|3#4#1460|3#5#1460|3#6#1460</t>
  </si>
  <si>
    <t>赤狐</t>
  </si>
  <si>
    <t>黑狐</t>
  </si>
  <si>
    <t>狐月武士</t>
  </si>
  <si>
    <t>[领主]狐妖</t>
  </si>
  <si>
    <t>3#1#6000000|3#9#900|3#10#650|3#11#420|3#12#750|3#3#5800|3#4#5800|3#5#5800|3#6#5800</t>
  </si>
  <si>
    <t>火龙刀兵</t>
  </si>
  <si>
    <t>火龙破甲兵</t>
  </si>
  <si>
    <t>火龙射手</t>
  </si>
  <si>
    <t>火龙战将</t>
  </si>
  <si>
    <t>火龙力士</t>
  </si>
  <si>
    <t>火龙巨蛾</t>
  </si>
  <si>
    <t>火龙教主</t>
  </si>
  <si>
    <t>火龙领主·冰霜</t>
  </si>
  <si>
    <t>火龙领主·惊雷</t>
  </si>
  <si>
    <t>3#1#4888888|3#9#222|3#10#541|3#11#204|3#12#613|3#3#6888|3#4#6888|3#5#6888|3#6#6888</t>
  </si>
  <si>
    <t>火龙领主·暴风</t>
  </si>
  <si>
    <t>火龙领主·虚空</t>
  </si>
  <si>
    <t>火龙领主·赤炎</t>
  </si>
  <si>
    <t>火龙领主·龙主</t>
  </si>
  <si>
    <t>3#1#5888888|3#9#222|3#10#411|3#11#246|3#12#680|3#3#8888|3#4#8888|3#5#8888|3#6#8888</t>
  </si>
  <si>
    <t>恶龙刀兵</t>
  </si>
  <si>
    <t>3#1#330000|3#9#0|3#10#0|3#11#0|3#12#0|3#3#1650|3#4#1650|3#5#1650|3#6#1650</t>
  </si>
  <si>
    <t>恶龙破甲兵</t>
  </si>
  <si>
    <t>恶龙射手</t>
  </si>
  <si>
    <t>恶龙战将</t>
  </si>
  <si>
    <t>[领主]恶龙守卫</t>
  </si>
  <si>
    <t>3#1#5888888|3#9#222|3#10#411|3#11#246|3#12#680|3#3#5888|3#4#5888|3#5#5888|3#6#5888</t>
  </si>
  <si>
    <t>[领主]恶龙使者</t>
  </si>
  <si>
    <t>[领主]恶龙统领</t>
  </si>
  <si>
    <t>[领主]恶龙神卫</t>
  </si>
  <si>
    <t>[领主]恶龙暴君</t>
  </si>
  <si>
    <t>[领主]恶龙教主</t>
  </si>
  <si>
    <t>3#1#4800000|3#9#720|3#10#420|3#11#432|3#12#700|3#3#5840|3#4#5840|3#5#5840|3#6#5840</t>
  </si>
  <si>
    <t>[领主]恶龙主宰</t>
  </si>
  <si>
    <t>3#1#8000000|3#9#700|3#10#700|3#11#480|3#12#800|3#3#6400|3#4#6400|3#5#6400|3#6#6400</t>
  </si>
  <si>
    <t>白狐1</t>
  </si>
  <si>
    <t>赤狐1</t>
  </si>
  <si>
    <t>黑狐1</t>
  </si>
  <si>
    <t>[领主]狐王</t>
  </si>
  <si>
    <t>白狐2</t>
  </si>
  <si>
    <t>3#1#420000|3#9#0|3#10#0|3#11#0|3#12#0|3#3#1880|3#4#1880|3#5#1880|3#6#1880</t>
  </si>
  <si>
    <t>赤狐2</t>
  </si>
  <si>
    <t>黑狐2</t>
  </si>
  <si>
    <t>[领主]狐仙</t>
  </si>
  <si>
    <t>火龙刀兵0</t>
  </si>
  <si>
    <t>火龙破甲兵0</t>
  </si>
  <si>
    <t>火龙射手0</t>
  </si>
  <si>
    <t>火龙战将0</t>
  </si>
  <si>
    <t>火龙力士0</t>
  </si>
  <si>
    <t>火龙巨蛾0</t>
  </si>
  <si>
    <t>火龙教主0</t>
  </si>
  <si>
    <t>[领主]火龙神</t>
  </si>
  <si>
    <t>[赞助]火龙刀兵</t>
  </si>
  <si>
    <t>3#1#180000|3#9#0|3#10#0|3#11#0|3#12#0|3#3#420|3#4#420|3#5#420|3#6#420</t>
  </si>
  <si>
    <t>[赞助]火龙破甲兵</t>
  </si>
  <si>
    <t>[赞助]火龙射手</t>
  </si>
  <si>
    <t>[赞助]白狐</t>
  </si>
  <si>
    <t>[赞助]赤狐</t>
  </si>
  <si>
    <t>[赞助]魔龙力士</t>
  </si>
  <si>
    <t>3#1#150000|3#9#0|3#10#0|3#11#0|3#12#0|3#3#360|3#4#360|3#5#360|3#6#360</t>
  </si>
  <si>
    <t>[赞助]魔龙巨蛾</t>
  </si>
  <si>
    <t>[赞助]地狱守卫</t>
  </si>
  <si>
    <t>[赞助]地狱侍卫</t>
  </si>
  <si>
    <t>[赞助]天狼蜘蛛</t>
  </si>
  <si>
    <t>[赞助]尸魔王</t>
  </si>
  <si>
    <t>3#1#3888888|3#9#222|3#10#271|3#11#162|3#12#346|3#3#3088|3#4#3088|3#5#3088|3#6#3088</t>
  </si>
  <si>
    <t>[赞助]骷髅王</t>
  </si>
  <si>
    <t>[赞助]暗之血巨人</t>
  </si>
  <si>
    <t>[赞助]暗之双头血魔</t>
  </si>
  <si>
    <t>3#1#4888888|3#9#222|3#10#341|3#11#204|3#12#413|3#3#4088|3#4#4088|3#5#4088|3#6#4088</t>
  </si>
  <si>
    <t>[赞助]矿洞主宰</t>
  </si>
  <si>
    <t>3#1#5888888|3#9#222|3#10#411|3#11#246|3#12#480|3#3#5088|3#4#5088|3#5#5088|3#6#5088</t>
  </si>
  <si>
    <t>[赞助]地狱主宰·遗忘者</t>
  </si>
  <si>
    <t>[赞助]地狱勾魂使·魄</t>
  </si>
  <si>
    <t>3#1#1888888|3#9#111|3#10#131|3#11#78|3#12#313|3#3#1888|3#4#1888|3#5#1888|3#6#1888</t>
  </si>
  <si>
    <t>[赞助]地狱勾魂使·噬</t>
  </si>
  <si>
    <t>3#1#2888888|3#9#121|3#10#201|3#11#120|3#12#480|3#3#2888|3#4#2888|3#5#2888|3#6#2888</t>
  </si>
  <si>
    <t>[赞助]恶魔霸主</t>
  </si>
  <si>
    <t>[赞助]暗之祖玛教主</t>
  </si>
  <si>
    <t>[赞助]暗之魔龙教主</t>
  </si>
  <si>
    <t>[赞助]暗之牛魔王</t>
  </si>
  <si>
    <t>3#1#6000000|3#9#900|3#10#550|3#11#420|3#12#700|3#3#4800|3#4#4800|3#5#4800|3#6#4800</t>
  </si>
  <si>
    <t>[赞助]混乱主宰·阿修罗</t>
  </si>
  <si>
    <t>3#1#8000000|3#9#1200|3#10#600|3#11#480|3#12#800|3#3#6400|3#4#6400|3#5#6400|3#6#6400</t>
  </si>
  <si>
    <t>[狂暴]尸魔王</t>
  </si>
  <si>
    <t>[狂暴]骷髅王</t>
  </si>
  <si>
    <t>[狂暴]暗之血巨人</t>
  </si>
  <si>
    <t>[狂暴]暗之双头血魔</t>
  </si>
  <si>
    <t>3#1#70000|3#9#60|3#10#60|3#11#60|3#12#60|3#3#210|3#4#210|3#5#210|3#6#210</t>
  </si>
  <si>
    <t>[狂暴]矿洞主宰</t>
  </si>
  <si>
    <t>3#1#90000|3#9#60|3#10#60|3#11#60|3#12#60|3#3#220|3#4#220|3#5#220|3#6#220</t>
  </si>
  <si>
    <t>[狂暴]地狱主宰·遗忘者</t>
  </si>
  <si>
    <t>3#1#80000|3#9#60|3#10#60|3#11#60|3#12#60|3#3#230|3#4#230|3#5#230|3#6#230</t>
  </si>
  <si>
    <t>[狂暴]地狱勾魂使·魄</t>
  </si>
  <si>
    <t>3#1#160000|3#9#60|3#10#60|3#11#60|3#12#60|3#3#240|3#4#240|3#5#240|3#6#240</t>
  </si>
  <si>
    <t>[狂暴]地狱勾魂使·噬</t>
  </si>
  <si>
    <t>[狂暴]恶魔霸主</t>
  </si>
  <si>
    <t>[狂暴]暗之祖玛教主</t>
  </si>
  <si>
    <t>3#1#3888888|3#9#222|3#10#271|3#11#162|3#12#646|3#3#3888|3#4#3888|3#5#3888|3#6#3888</t>
  </si>
  <si>
    <t>[狂暴]暗之魔龙教主</t>
  </si>
  <si>
    <t>3#1#4888888|3#9#222|3#10#341|3#11#204|3#12#713|3#3#4888|3#4#4888|3#5#4888|3#6#4888</t>
  </si>
  <si>
    <t>[狂暴]暗之牛魔王</t>
  </si>
  <si>
    <t>3#1#5888888|3#9#222|3#10#411|3#11#246|3#12#580|3#3#5888|3#4#5888|3#5#5888|3#6#5888</t>
  </si>
  <si>
    <t>[狂暴]掷斧骷髅</t>
  </si>
  <si>
    <t>3#1#2100|3#9#12|3#10#12|3#11#9|3#12#9|3#3#63|3#4#63|3#5#63|3#6#63</t>
  </si>
  <si>
    <t>[狂暴]骷髅战士</t>
  </si>
  <si>
    <t>3#1#1950|3#9#11|3#10#11|3#11#9|3#12#9|3#3#58|3#4#58|3#5#58|3#6#58</t>
  </si>
  <si>
    <t>[狂暴]骷髅精灵</t>
  </si>
  <si>
    <t>3#1#2400|3#9#14|3#10#14|3#11#11|3#12#11|3#3#72|3#4#72|3#5#72|3#6#72</t>
  </si>
  <si>
    <t>[狂暴]骷髅锤兵</t>
  </si>
  <si>
    <t>3#1#2500|3#9#15|3#10#15|3#11#12|3#12#12|3#3#75|3#4#75|3#5#75|3#6#75</t>
  </si>
  <si>
    <t>[狂暴]恶魔使者</t>
  </si>
  <si>
    <t>3#1#1600|3#9#9|3#10#9|3#11#7|3#12#7|3#3#48|3#4#48|3#5#48|3#6#48</t>
  </si>
  <si>
    <t>[狂暴]恶魔甲虫</t>
  </si>
  <si>
    <t>3#1#2250|3#9#13|3#10#13|3#11#10|3#12#10|3#3#67|3#4#67|3#5#67|3#6#67</t>
  </si>
  <si>
    <t>[狂暴]恶魔侍卫</t>
  </si>
  <si>
    <t>3#1#3000|3#9#18|3#10#18|3#11#14|3#12#14|3#3#90|3#4#90|3#5#90|3#6#90</t>
  </si>
  <si>
    <t>[狂暴]恶魔野人</t>
  </si>
  <si>
    <t>3#1#2800|3#9#17|3#10#17|3#11#13|3#12#13|3#3#84|3#4#84|3#5#84|3#6#84</t>
  </si>
  <si>
    <t>[狂暴]沃玛战士</t>
  </si>
  <si>
    <t>3#1#2600|3#9#15|3#10#15|3#11#12|3#12#12|3#3#78|3#4#78|3#5#78|3#6#78</t>
  </si>
  <si>
    <t>[狂暴]沃玛勇士</t>
  </si>
  <si>
    <t>3#1#3200|3#9#19|3#10#19|3#11#15|3#12#15|3#3#96|3#4#96|3#5#96|3#6#96</t>
  </si>
  <si>
    <t>[狂暴]沃玛战将</t>
  </si>
  <si>
    <t>3#1#3300|3#9#20|3#10#20|3#11#15|3#12#15|3#3#99|3#4#99|3#5#99|3#6#99</t>
  </si>
  <si>
    <t>[狂暴]火焰沃玛</t>
  </si>
  <si>
    <t>3#1#3250|3#9#19|3#10#19|3#11#15|3#12#15|3#3#97|3#4#97|3#5#97|3#6#97</t>
  </si>
  <si>
    <t>[狂暴]蜈蚣</t>
  </si>
  <si>
    <t>3#1#3500|3#9#21|3#10#21|3#11#16|3#12#16|3#3#98|3#4#98|3#5#98|3#6#98</t>
  </si>
  <si>
    <t>[狂暴]混乱守卫</t>
  </si>
  <si>
    <t>3#1#3800|3#9#23|3#10#23|3#11#18|3#12#18|3#3#99|3#4#99|3#5#99|3#6#99</t>
  </si>
  <si>
    <t>[狂暴]混乱侍卫</t>
  </si>
  <si>
    <t>3#1#3900|3#9#23|3#10#23|3#11#18|3#12#18|3#3#100|3#4#100|3#5#100|3#6#100</t>
  </si>
  <si>
    <t>[狂暴]混乱卫士</t>
  </si>
  <si>
    <t>3#1#4500|3#9#27|3#10#27|3#11#21|3#12#21|3#3#101|3#4#101|3#5#101|3#6#101</t>
  </si>
  <si>
    <t>[狂暴]混乱巫师</t>
  </si>
  <si>
    <t>3#1#4900|3#9#29|3#10#29|3#11#23|3#12#23|3#3#102|3#4#102|3#5#102|3#6#102</t>
  </si>
  <si>
    <t>[狂暴]赤月恶魔</t>
  </si>
  <si>
    <t>3#1#4000|3#9#24|3#10#24|3#11#19|3#12#19|3#3#103|3#4#103|3#5#103|3#6#103</t>
  </si>
  <si>
    <t>[狂暴]赤月炎蛇</t>
  </si>
  <si>
    <t>3#1#4400|3#9#26|3#10#26|3#11#21|3#12#21|3#3#104|3#4#104|3#5#104|3#6#104</t>
  </si>
  <si>
    <t>[狂暴]赤月蜘蛛</t>
  </si>
  <si>
    <t>3#1#5000|3#9#30|3#10#30|3#11#24|3#12#24|3#3#105|3#4#105|3#5#105|3#6#105</t>
  </si>
  <si>
    <t>[狂暴]赤月魔蝎</t>
  </si>
  <si>
    <t>3#1#4800|3#9#29|3#10#29|3#11#22|3#12#22|3#3#106|3#4#106|3#5#106|3#6#106</t>
  </si>
  <si>
    <t>[狂暴]赤月蛛王</t>
  </si>
  <si>
    <t>3#1#5500|3#9#33|3#10#33|3#11#26|3#12#26|3#3#107|3#4#107|3#5#107|3#6#107</t>
  </si>
  <si>
    <t>[狂暴]赤月蝎蛇</t>
  </si>
  <si>
    <t>3#1#6000|3#9#36|3#10#36|3#11#28|3#12#28|3#3#108|3#4#108|3#5#108|3#6#108</t>
  </si>
  <si>
    <t>[狂暴]地狱守卫</t>
  </si>
  <si>
    <t>3#1#120000|3#9#0|3#10#0|3#11#0|3#12#0|3#3#380|3#4#380|3#5#380|3#6#380</t>
  </si>
  <si>
    <t>[狂暴]地狱侍卫</t>
  </si>
  <si>
    <t>[狂暴]地狱使者</t>
  </si>
  <si>
    <t>[狂暴]地狱魔将</t>
  </si>
  <si>
    <t>3#1#150000|3#9#0|3#10#0|3#11#0|3#12#0|3#3#460|3#4#460|3#5#460|3#6#460</t>
  </si>
  <si>
    <t>[狂暴]地狱法师</t>
  </si>
  <si>
    <t>[狂暴]地狱统领</t>
  </si>
  <si>
    <t>[狂暴]火龙刀兵</t>
  </si>
  <si>
    <t>3#1#180000|3#9#0|3#10#0|3#11#0|3#12#0|3#3#680|3#4#680|3#5#680|3#6#680</t>
  </si>
  <si>
    <t>[狂暴]火龙破甲兵</t>
  </si>
  <si>
    <t>[狂暴]火龙射手</t>
  </si>
  <si>
    <t>[狂暴]牛魔祭司</t>
  </si>
  <si>
    <t>[狂暴]牛魔侍卫</t>
  </si>
  <si>
    <t>[火龙]刀兵</t>
  </si>
  <si>
    <t>3#1#80000|3#9#0|3#10#0|3#0#0|3#12#222|3#3#280|3#4#280|3#5#280|3#6#280</t>
  </si>
  <si>
    <t>[火龙]破甲兵</t>
  </si>
  <si>
    <t>[火龙]射手</t>
  </si>
  <si>
    <t>[火龙]战将</t>
  </si>
  <si>
    <t>[火龙]力士</t>
  </si>
  <si>
    <t>[火龙]巨蛾</t>
  </si>
  <si>
    <t>[火龙]教主</t>
  </si>
  <si>
    <t>[会员]牛头魔0</t>
  </si>
  <si>
    <t>3#1#4900|3#9#29|3#10#29|3#11#23|3#12#23|3#3#47|3#4#47|3#5#47|3#6#47</t>
  </si>
  <si>
    <t>[会员]牛魔战士0</t>
  </si>
  <si>
    <t>3#1#4000|3#9#24|3#10#24|3#11#19|3#12#19|3#3#50|3#4#50|3#5#50|3#6#50</t>
  </si>
  <si>
    <t>[会员]牛魔斗士0</t>
  </si>
  <si>
    <t>3#1#4400|3#9#26|3#10#26|3#11#21|3#12#21|3#3#52|3#4#52|3#5#52|3#6#52</t>
  </si>
  <si>
    <t>[会员]牛魔侍卫0</t>
  </si>
  <si>
    <t>3#1#5000|3#9#30|3#10#30|3#11#24|3#12#24|3#3#60|3#4#60|3#5#60|3#6#60</t>
  </si>
  <si>
    <t>[会员]精英·牛魔将军</t>
  </si>
  <si>
    <t>[会员]精英·牛魔法师</t>
  </si>
  <si>
    <t>[会员]领主·雷霆守护者</t>
  </si>
  <si>
    <t>[会员]恶魔使者</t>
  </si>
  <si>
    <t>3#1#4900|3#9#29|3#10#29|3#11#23|3#12#23|3#3#57|3#4#57|3#5#57|3#6#57</t>
  </si>
  <si>
    <t>[会员]恶魔甲虫</t>
  </si>
  <si>
    <t>3#1#4800|3#9#29|3#10#29|3#11#23|3#12#23|3#3#54|3#4#54|3#5#54|3#6#54</t>
  </si>
  <si>
    <t>[会员]恶魔侍卫</t>
  </si>
  <si>
    <t>[会员]恶魔野人</t>
  </si>
  <si>
    <t>[会员]精英·恶魔枪兵</t>
  </si>
  <si>
    <t>[会员]精英·恶魔毛人</t>
  </si>
  <si>
    <t>[会员]精英·恶魔使者0</t>
  </si>
  <si>
    <t>[会员]精英·恶魔甲虫0</t>
  </si>
  <si>
    <t>[会员]精英·恶魔侍卫0</t>
  </si>
  <si>
    <t>[会员]精英·恶魔野人0</t>
  </si>
  <si>
    <t>[会员]精英·恶魔枪兵0</t>
  </si>
  <si>
    <t>[会员]精英·恶魔毛人0</t>
  </si>
  <si>
    <t>[会员]精英·恶魔侍卫1</t>
  </si>
  <si>
    <t>[会员]精英·恶魔野人1</t>
  </si>
  <si>
    <t>[会员]精英·恶魔枪兵1</t>
  </si>
  <si>
    <t>[会员]精英·恶魔毛人1</t>
  </si>
  <si>
    <t>[会员]精英·恶魔毛人2</t>
  </si>
  <si>
    <t>[会员]领主·恶魔霸主</t>
  </si>
  <si>
    <t>[会员]祖玛战士</t>
  </si>
  <si>
    <t>3#1#2600|3#9#15|3#10#15|3#11#12|3#12#12|3#3#58|3#4#58|3#5#58|3#6#58</t>
  </si>
  <si>
    <t>[会员]祖玛战将</t>
  </si>
  <si>
    <t>3#1#3000|3#9#18|3#10#18|3#11#14|3#12#14|3#3#60|3#4#60|3#5#60|3#6#60</t>
  </si>
  <si>
    <t>[会员]祖玛勇士</t>
  </si>
  <si>
    <t>3#1#2800|3#9#17|3#10#17|3#11#13|3#12#13|3#3#54|3#4#54|3#5#54|3#6#54</t>
  </si>
  <si>
    <t>[会员]祖玛卫士</t>
  </si>
  <si>
    <t>3#1#3200|3#9#19|3#10#19|3#11#15|3#12#15|3#3#66|3#4#66|3#5#66|3#6#66</t>
  </si>
  <si>
    <t>[会员]重装使者</t>
  </si>
  <si>
    <t>3#1#3900|3#9#23|3#10#23|3#11#18|3#12#18|3#3#57|3#4#57|3#5#57|3#6#57</t>
  </si>
  <si>
    <t>[会员]祖玛刀斧手</t>
  </si>
  <si>
    <t>3#1#3300|3#9#20|3#10#20|3#11#16|3#12#16|3#3#69|3#4#69|3#5#69|3#6#69</t>
  </si>
  <si>
    <t>[会员]祖玛刀斧手0</t>
  </si>
  <si>
    <t>3#1#3250|3#9#19|3#10#19|3#11#15|3#12#15|3#3#67|3#4#67|3#5#67|3#6#67</t>
  </si>
  <si>
    <t>[会员]祖玛刀斧手1</t>
  </si>
  <si>
    <t>3#1#3500|3#9#21|3#10#21|3#11#16|3#12#16|3#3#65|3#4#65|3#5#65|3#6#65</t>
  </si>
  <si>
    <t>[会员]祖玛弓箭手</t>
  </si>
  <si>
    <t>[会员]祖玛弓箭手1</t>
  </si>
  <si>
    <t>3#1#3800|3#9#23|3#10#23|3#11#18|3#12#18|3#3#84|3#4#84|3#5#84|3#6#84</t>
  </si>
  <si>
    <t>[会员]精英·祖玛长枪兵</t>
  </si>
  <si>
    <t>[会员]精英·祖玛长枪兵1</t>
  </si>
  <si>
    <t>[会员]精英·祖玛弓箭手2</t>
  </si>
  <si>
    <t>[会员]精英·祖玛战将1</t>
  </si>
  <si>
    <t>[会员]精英·祖玛勇士0</t>
  </si>
  <si>
    <t>[会员]精英·祖玛勇士1</t>
  </si>
  <si>
    <t>[会员]领主·祖玛教主</t>
  </si>
  <si>
    <t>3#1#488888|3#9#120|3#10#120|3#11#120|3#12#120|3#3#720|3#4#720|3#5#720|3#6#720</t>
  </si>
  <si>
    <t>[会员]精英·混乱统领</t>
  </si>
  <si>
    <t>3#1#16000|3#9#19|3#10#19|3#11#15|3#12#15|3#3#210|3#4#210|3#5#210|3#6#210</t>
  </si>
  <si>
    <t>[会员]精英·混乱神卫</t>
  </si>
  <si>
    <t>[会员]精英·混乱统领0</t>
  </si>
  <si>
    <t>[会员]精英·混乱神卫0</t>
  </si>
  <si>
    <t>[会员]精英·混乱统领1</t>
  </si>
  <si>
    <t>[会员]精英·混乱神卫1</t>
  </si>
  <si>
    <t>[会员]精英·混乱统领2</t>
  </si>
  <si>
    <t>[会员]精英·混乱神卫2</t>
  </si>
  <si>
    <t>[会员]精英·混乱统领3</t>
  </si>
  <si>
    <t>[会员]精英·混乱神卫3</t>
  </si>
  <si>
    <t>[会员]领主·阿修罗</t>
  </si>
  <si>
    <t>3#1#500000|3#9#150|3#10#150|3#11#90|3#12#90|3#3#820|3#4#820|3#5#820|3#6#820</t>
  </si>
  <si>
    <t>[会员]混乱守卫</t>
  </si>
  <si>
    <t>3#1#3600|3#9#15|3#10#15|3#11#12|3#12#12|3#3#78|3#4#78|3#5#78|3#6#78</t>
  </si>
  <si>
    <t>[会员]混乱侍卫</t>
  </si>
  <si>
    <t>3#1#4000|3#9#18|3#10#18|3#11#14|3#12#14|3#3#90|3#4#90|3#5#90|3#6#90</t>
  </si>
  <si>
    <t>[会员]混乱卫士</t>
  </si>
  <si>
    <t>3#1#3800|3#9#17|3#10#17|3#11#13|3#12#13|3#3#84|3#4#84|3#5#84|3#6#84</t>
  </si>
  <si>
    <t>[会员]混乱巫师</t>
  </si>
  <si>
    <t>3#1#4200|3#9#19|3#10#19|3#11#15|3#12#15|3#3#96|3#4#96|3#5#96|3#6#96</t>
  </si>
  <si>
    <t>[会员]混乱守卫0</t>
  </si>
  <si>
    <t>3#1#4900|3#9#23|3#10#23|3#11#18|3#12#18|3#3#117|3#4#117|3#5#117|3#6#117</t>
  </si>
  <si>
    <t>[会员]混乱侍卫0</t>
  </si>
  <si>
    <t>3#1#4300|3#9#20|3#10#20|3#11#16|3#12#16|3#3#99|3#4#99|3#5#99|3#6#99</t>
  </si>
  <si>
    <t>[会员]混乱卫士0</t>
  </si>
  <si>
    <t>3#1#4250|3#9#19|3#10#19|3#11#15|3#12#15|3#3#97|3#4#97|3#5#97|3#6#97</t>
  </si>
  <si>
    <t>[会员]混乱巫师0</t>
  </si>
  <si>
    <t>3#1#4500|3#9#21|3#10#21|3#11#16|3#12#16|3#3#105|3#4#105|3#5#105|3#6#105</t>
  </si>
  <si>
    <t>[会员]混乱守卫1</t>
  </si>
  <si>
    <t>3#1#5400|3#9#26|3#10#26|3#11#21|3#12#21|3#3#112|3#4#112|3#5#112|3#6#112</t>
  </si>
  <si>
    <t>[会员]混乱侍卫1</t>
  </si>
  <si>
    <t>3#1#4800|3#9#23|3#10#23|3#11#18|3#12#18|3#3#114|3#4#114|3#5#114|3#6#114</t>
  </si>
  <si>
    <t>[会员]混乱卫士1</t>
  </si>
  <si>
    <t>3#1#5500|3#9#27|3#10#27|3#11#21|3#12#21|3#3#115|3#4#115|3#5#115|3#6#115</t>
  </si>
  <si>
    <t>[会员]混乱巫师1</t>
  </si>
  <si>
    <t>3#1#5900|3#9#29|3#10#29|3#11#23|3#12#23|3#3#117|3#4#117|3#5#117|3#6#117</t>
  </si>
  <si>
    <t>[会员]混乱守卫2</t>
  </si>
  <si>
    <t>3#1#5000|3#9#24|3#10#24|3#11#19|3#12#19|3#3#110|3#4#110|3#5#110|3#6#110</t>
  </si>
  <si>
    <t>[会员]混乱侍卫2</t>
  </si>
  <si>
    <t>[会员]混乱卫士2</t>
  </si>
  <si>
    <t>[会员]混乱巫师2</t>
  </si>
  <si>
    <t>3#1#5800|3#9#29|3#10#29|3#11#23|3#12#23|3#3#114|3#4#114|3#5#114|3#6#114</t>
  </si>
  <si>
    <t>[会员]混乱卫士3</t>
  </si>
  <si>
    <t>[会员]混乱巫师3</t>
  </si>
  <si>
    <t>[会员]赤月恶魔0</t>
  </si>
  <si>
    <t>[会员]赤月炎蛇</t>
  </si>
  <si>
    <t>[会员]赤月蜘蛛</t>
  </si>
  <si>
    <t>[会员]赤月魔蝎</t>
  </si>
  <si>
    <t>[会员]赤月蛛王</t>
  </si>
  <si>
    <t>[会员]赤月蝎蛇1</t>
  </si>
  <si>
    <t>[会员]赤月毒蛇</t>
  </si>
  <si>
    <t>[会员]赤月炎蛇1</t>
  </si>
  <si>
    <t>[会员]赤月蝎卫8</t>
  </si>
  <si>
    <t>[会员]赤月蝎卫9</t>
  </si>
  <si>
    <t>[会员]赤月毒蛇1</t>
  </si>
  <si>
    <t>[会员]赤月蝎蛇2</t>
  </si>
  <si>
    <t>[会员]赤月之心·首领</t>
  </si>
  <si>
    <t>3#1#1000000|3#9#300|3#10#500|3#11#180|3#12#300|3#3#840|3#4#840|3#5#840|3#6#840</t>
  </si>
  <si>
    <t>[会员]牛魔法师</t>
  </si>
  <si>
    <t>3#1#100000|3#9#0|3#10#0|3#11#0|3#12#0|3#3#320|3#4#320|3#5#320|3#6#320</t>
  </si>
  <si>
    <t>[会员]牛魔战士</t>
  </si>
  <si>
    <t>[会员]牛魔祭司</t>
  </si>
  <si>
    <t>[会员]牛魔侍卫</t>
  </si>
  <si>
    <t>[会员]领主·牛魔王1</t>
  </si>
  <si>
    <t>[会员]领主·牛魔王2</t>
  </si>
  <si>
    <t>3#1#2888888|3#9#200|3#10#201|3#11#120|3#12#380|3#3#1288|3#4#1288|3#5#1288|3#6#1288</t>
  </si>
  <si>
    <t>[会员]领主·牛魔王</t>
  </si>
  <si>
    <t>3#1#3888888|3#9#118|3#10#|2713#11#162|3#12#446|3#3#2088|3#4#2088|3#5#2088|3#6#2088</t>
  </si>
  <si>
    <t>[会员]领主·牛魔王3</t>
  </si>
  <si>
    <t>3#1#4888888|3#9#338|3#10#341|3#11#204|3#12#513|3#3#2088|3#4#2088|3#5#2088|3#6#2088</t>
  </si>
  <si>
    <t>[会员]领主·牛魔王4</t>
  </si>
  <si>
    <t>3#1#5888888|3#9#338|3#10#411|3#11#246|3#12#580|3#3#2588|3#4#2588|3#5#2588|3#6#2588</t>
  </si>
  <si>
    <t>[会员]地狱守卫9</t>
  </si>
  <si>
    <t>3#1#120000|3#9#0|3#10#0|3#11#0|3#12#0|3#3#360|3#4#360|3#5#360|3#6#360</t>
  </si>
  <si>
    <t>[会员]地狱侍卫9</t>
  </si>
  <si>
    <t>[会员]地狱使者9</t>
  </si>
  <si>
    <t>[会员]地狱魔将9</t>
  </si>
  <si>
    <t>[会员]地狱法师9</t>
  </si>
  <si>
    <t>[会员]地狱统领9</t>
  </si>
  <si>
    <t>[会员]地狱主宰·遗忘者</t>
  </si>
  <si>
    <t>3#1#6000000|3#9#300|3#10#300|3#11#360|3#12#500|3#3#2500|3#4#2500|3#5#2500|3#6#2500</t>
  </si>
  <si>
    <t>[会员]地狱勾魂使·魄</t>
  </si>
  <si>
    <t>3#1#6400000|3#9#360|3#10#500|3#11#672|3#12#520|3#3#2820|3#4#2820|3#5#2820|3#6#2820</t>
  </si>
  <si>
    <t>[会员]地狱勾魂使·噬</t>
  </si>
  <si>
    <t>[会员]牛魔法师1</t>
  </si>
  <si>
    <t>3#1#150000|3#9#0|3#10#0|3#11#0|3#12#0|3#3#480|3#4#480|3#5#480|3#6#480</t>
  </si>
  <si>
    <t>[会员]牛魔战士1</t>
  </si>
  <si>
    <t>[会员]牛魔祭司1</t>
  </si>
  <si>
    <t>[会员]牛魔侍卫1</t>
  </si>
  <si>
    <t>[会员]牛魔领主·冰霜</t>
  </si>
  <si>
    <t>3#1#2888888|3#9#201|3#10#401|3#11#120|3#12#580|3#3#1588|3#4#1588|3#5#1588|3#6#1588</t>
  </si>
  <si>
    <t>[会员]牛魔领主·惊雷</t>
  </si>
  <si>
    <t>[会员]牛魔领主·暴风</t>
  </si>
  <si>
    <t>3#1#3888888|3#9#308|3#10#471|3#11#162|3#12#646|3#3#2588|3#4#2588|3#5#2588|3#6#2588</t>
  </si>
  <si>
    <t>[会员]牛魔领主·虚空</t>
  </si>
  <si>
    <t>3#1#4888888|3#9#188|3#10#541|3#11#204|3#12#713|3#3#3088|3#4#3088|3#5#3088|3#6#3088</t>
  </si>
  <si>
    <t>[会员]牛魔领主·赤炎</t>
  </si>
  <si>
    <t>3#1#5888888|3#9#388|3#10#611|3#11#246|3#12#780|3#3#3588|3#4#3588|3#5#3588|3#6#3588</t>
  </si>
  <si>
    <t>[会员]毒蜘蛛</t>
  </si>
  <si>
    <t>3#1#200000|3#9#0|3#10#0|3#11#0|3#12#0|3#3#580|3#4#580|3#5#580|3#6#580</t>
  </si>
  <si>
    <t>[会员]天狼蜘蛛</t>
  </si>
  <si>
    <t>[会员]花吻蜘蛛</t>
  </si>
  <si>
    <t>[会员]月魔蜘蛛</t>
  </si>
  <si>
    <t>[会员]雷炎领主·冰霜</t>
  </si>
  <si>
    <t>3#1#3888888|3#9#222|3#10#571|3#11#162|3#12#646|3#3#3588|3#4#3588|3#5#3588|3#6#3588</t>
  </si>
  <si>
    <t>[会员]雷炎领主·惊雷</t>
  </si>
  <si>
    <t>[会员]雷炎领主·暴风</t>
  </si>
  <si>
    <t>[会员]雷炎领主·虚空</t>
  </si>
  <si>
    <t>3#1#4888888|3#9#222|3#10#641|3#11#204|3#12#713|3#3#4588|3#4#4588|3#5#4588|3#6#4588</t>
  </si>
  <si>
    <t>[会员]雷炎领主·赤炎</t>
  </si>
  <si>
    <t>3#1#5888888|3#9#222|3#10#711|3#11#246|3#12#780|3#3#5088|3#4#5088|3#5#5088|3#6#5088</t>
  </si>
  <si>
    <t>[会员]魔龙刀兵</t>
  </si>
  <si>
    <t>[会员]魔龙破甲兵</t>
  </si>
  <si>
    <t>[会员]魔龙射手</t>
  </si>
  <si>
    <t>[会员]魔龙战将</t>
  </si>
  <si>
    <t>[会员]魔龙力士</t>
  </si>
  <si>
    <t>[会员]魔龙巨蛾</t>
  </si>
  <si>
    <t>[会员]魔龙领主·冰霜</t>
  </si>
  <si>
    <t>[会员]魔龙领主·惊雷</t>
  </si>
  <si>
    <t>[会员]魔龙领主·暴风</t>
  </si>
  <si>
    <t>[会员]魔龙领主·虚空</t>
  </si>
  <si>
    <t>[会员]魔龙领主·赤炎</t>
  </si>
  <si>
    <t>[会员]白狐</t>
  </si>
  <si>
    <t>3#1#250000|3#9#0|3#10#0|3#11#0|3#12#0|3#3#750|3#4#760|3#5#760|3#6#760</t>
  </si>
  <si>
    <t>[会员]赤狐</t>
  </si>
  <si>
    <t>[会员]黑狐</t>
  </si>
  <si>
    <t>[会员]狐月武士</t>
  </si>
  <si>
    <t>[会员]领主·狐妖</t>
  </si>
  <si>
    <t>3#1#6000000|3#9#900|3#10#650|3#11#420|3#12#750|3#3#5600|3#4#5600|3#5#5600|3#6#5600</t>
  </si>
  <si>
    <t>[会员]火龙刀兵</t>
  </si>
  <si>
    <t>[会员]火龙破甲兵</t>
  </si>
  <si>
    <t>[会员]火龙射手</t>
  </si>
  <si>
    <t>[会员]火龙战将</t>
  </si>
  <si>
    <t>[会员]火龙力士</t>
  </si>
  <si>
    <t>[会员]火龙巨蛾</t>
  </si>
  <si>
    <t>[会员]火龙教主</t>
  </si>
  <si>
    <t>[会员]火龙领主·冰霜</t>
  </si>
  <si>
    <t>3#1#6000000|3#9#900|3#10#650|3#11#420|3#12#750|3#3#4600|3#4#4600|3#5#4600|3#6#4600</t>
  </si>
  <si>
    <t>[会员]火龙领主·惊雷</t>
  </si>
  <si>
    <t>3#1#3888888|3#9#222|3#10#541|3#11#204|3#12#613|3#3#5088|3#4#5088|3#5#5088|3#6#5088</t>
  </si>
  <si>
    <t>[会员]火龙领主·暴风</t>
  </si>
  <si>
    <t>[会员]火龙领主·虚空</t>
  </si>
  <si>
    <t>[会员]火龙领主·赤炎</t>
  </si>
  <si>
    <t>[会员]火龙领主·龙主</t>
  </si>
  <si>
    <t>[会员]恶龙刀兵</t>
  </si>
  <si>
    <t>3#1#300000|3#9#0|3#10#0|3#11#0|3#12#0|3#3#850|3#4#850|3#5#850|3#6#850</t>
  </si>
  <si>
    <t>[会员]恶龙破甲兵</t>
  </si>
  <si>
    <t>[会员]恶龙射手</t>
  </si>
  <si>
    <t>[会员]恶龙战将</t>
  </si>
  <si>
    <t>[会员]领主·恶龙守卫</t>
  </si>
  <si>
    <t>3#1#4888888|3#9#222|3#10#411|3#11#246|3#12#680|3#3#4088|3#4#4088|3#5#4088|3#6#4088</t>
  </si>
  <si>
    <t>[会员]领主·恶龙使者</t>
  </si>
  <si>
    <t>[会员]领主·恶龙统领</t>
  </si>
  <si>
    <t>[会员]领主·恶龙神卫</t>
  </si>
  <si>
    <t>[会员]领主·恶龙暴君</t>
  </si>
  <si>
    <t>[会员]领主·恶龙教主</t>
  </si>
  <si>
    <t>3#1#4800000|3#9#720|3#10#420|3#11#432|3#12#700|3#3#4040|3#4#4040|3#5#4040|3#6#4040</t>
  </si>
  <si>
    <t>[会员]领主·恶龙主宰</t>
  </si>
  <si>
    <t>3#1#6000000|3#9#700|3#10#700|3#11#480|3#12#800|3#3#5000|3#4#5000|3#5#5000|3#6#5000</t>
  </si>
  <si>
    <t>[会员]白狐1</t>
  </si>
  <si>
    <t>[会员]赤狐1</t>
  </si>
  <si>
    <t>[会员]黑狐1</t>
  </si>
  <si>
    <t>[会员]领主·狐王</t>
  </si>
  <si>
    <t>[会员]白狐2</t>
  </si>
  <si>
    <t>3#1#350000|3#9#0|3#10#0|3#11#0|3#12#0|3#3#1080|3#4#1080|3#5#1080|3#6#1080</t>
  </si>
  <si>
    <t>[会员]赤狐2</t>
  </si>
  <si>
    <t>[会员]黑狐2</t>
  </si>
  <si>
    <t>[会员]领主·狐仙</t>
  </si>
  <si>
    <t>[会员]火龙刀兵0</t>
  </si>
  <si>
    <t>[会员]火龙破甲兵0</t>
  </si>
  <si>
    <t>[会员]火龙射手0</t>
  </si>
  <si>
    <t>[会员]火龙战将0</t>
  </si>
  <si>
    <t>[会员]火龙力士0</t>
  </si>
  <si>
    <t>[会员]火龙巨蛾0</t>
  </si>
  <si>
    <t>[会员]火龙教主0</t>
  </si>
  <si>
    <t>[会员]领主·火龙神</t>
  </si>
  <si>
    <t>[骑士]战士</t>
  </si>
  <si>
    <t>[骑士]勇士</t>
  </si>
  <si>
    <t>[骑士]战将</t>
  </si>
  <si>
    <t>[骑士]精英·卫士</t>
  </si>
  <si>
    <t>[骑士]精英·刀斧手</t>
  </si>
  <si>
    <t>[骑士]精英·弓箭手</t>
  </si>
  <si>
    <t>[骑士]精英·卫士0</t>
  </si>
  <si>
    <t>[骑士]领主·骑士长</t>
  </si>
  <si>
    <t>3#1#400000|3#9#120|3#10#120|3#11#72|3#12#72|3#3#620|3#4#620|3#5#620|3#6#620</t>
  </si>
  <si>
    <t>[前锋]精英·统领</t>
  </si>
  <si>
    <t>[前锋]精英·神卫</t>
  </si>
  <si>
    <t>[前锋]精英·统领0</t>
  </si>
  <si>
    <t>[前锋]精英·神卫0</t>
  </si>
  <si>
    <t>[前锋]精英·统领1</t>
  </si>
  <si>
    <t>[前锋]精英·神卫1</t>
  </si>
  <si>
    <t>[前锋]精英·统领2</t>
  </si>
  <si>
    <t>[前锋]精英·神卫2</t>
  </si>
  <si>
    <t>[前锋]精英·统领3</t>
  </si>
  <si>
    <t>[前锋]精英·神卫3</t>
  </si>
  <si>
    <t>[前锋]主宰·阿修罗</t>
  </si>
  <si>
    <t>[前锋]守卫</t>
  </si>
  <si>
    <t>[前锋]侍卫</t>
  </si>
  <si>
    <t>[前锋]卫士</t>
  </si>
  <si>
    <t>[前锋]巫师</t>
  </si>
  <si>
    <t>[前锋]守卫0</t>
  </si>
  <si>
    <t>[前锋]侍卫0</t>
  </si>
  <si>
    <t>[前锋]卫士0</t>
  </si>
  <si>
    <t>[前锋]巫师0</t>
  </si>
  <si>
    <t>[前锋]守卫1</t>
  </si>
  <si>
    <t>[前锋]侍卫1</t>
  </si>
  <si>
    <t>[前锋]卫士1</t>
  </si>
  <si>
    <t>[前锋]巫师1</t>
  </si>
  <si>
    <t>[前锋]守卫2</t>
  </si>
  <si>
    <t>[前锋]侍卫2</t>
  </si>
  <si>
    <t>[前锋]卫士2</t>
  </si>
  <si>
    <t>[前锋]巫师2</t>
  </si>
  <si>
    <t>[前锋]卫士3</t>
  </si>
  <si>
    <t>[前锋]巫师3</t>
  </si>
  <si>
    <t>[佐领]法师</t>
  </si>
  <si>
    <t>[佐领]战士</t>
  </si>
  <si>
    <t>[佐领]祭司</t>
  </si>
  <si>
    <t>[佐领]侍卫</t>
  </si>
  <si>
    <t>[佐领]领主·战将1</t>
  </si>
  <si>
    <t>[佐领]领主·战将2</t>
  </si>
  <si>
    <t>[佐领]领主·战将</t>
  </si>
  <si>
    <t>[佐领]领主·战将3</t>
  </si>
  <si>
    <t>[佐领]领主·战将4</t>
  </si>
  <si>
    <t>[大将]法师1</t>
  </si>
  <si>
    <t>[大将]战士1</t>
  </si>
  <si>
    <t>[大将]祭司1</t>
  </si>
  <si>
    <t>[大将]侍卫1</t>
  </si>
  <si>
    <t>[大将]领主·冰霜</t>
  </si>
  <si>
    <t>[大将]领主·惊雷</t>
  </si>
  <si>
    <t>[大将]领主·暴风</t>
  </si>
  <si>
    <t>[大将]领主·虚空</t>
  </si>
  <si>
    <t>[大将]领主·赤炎</t>
  </si>
  <si>
    <t>[统帅]刀兵</t>
  </si>
  <si>
    <t>[统帅]破甲兵</t>
  </si>
  <si>
    <t>[统帅]射手</t>
  </si>
  <si>
    <t>[统帅]战将</t>
  </si>
  <si>
    <t>[统帅]力士</t>
  </si>
  <si>
    <t>[统帅]巨蛾</t>
  </si>
  <si>
    <t>[统帅]领主·冰霜</t>
  </si>
  <si>
    <t>[统帅]领主·惊雷</t>
  </si>
  <si>
    <t>[统帅]领主·暴风</t>
  </si>
  <si>
    <t>[统帅]领主·虚空</t>
  </si>
  <si>
    <t>[统帅]领主·赤炎</t>
  </si>
  <si>
    <t>[都督]刀兵</t>
  </si>
  <si>
    <t>[都督]破甲兵</t>
  </si>
  <si>
    <t>[都督]射手</t>
  </si>
  <si>
    <t>[都督]战将</t>
  </si>
  <si>
    <t>[都督]力士</t>
  </si>
  <si>
    <t>[都督]巨蛾</t>
  </si>
  <si>
    <t>[都督]教主</t>
  </si>
  <si>
    <t>[都督]领主·冰霜</t>
  </si>
  <si>
    <t>[都督]领主·惊雷</t>
  </si>
  <si>
    <t>[都督]领主·暴风</t>
  </si>
  <si>
    <t>[都督]领主·虚空</t>
  </si>
  <si>
    <t>[都督]领主·赤炎</t>
  </si>
  <si>
    <t>[都督]领主·龙主</t>
  </si>
  <si>
    <t>[冠绝]刀兵</t>
  </si>
  <si>
    <t>3#1#330000|3#9#0|3#10#0|3#11#0|3#12#0|3#3#1750|3#4#1750|3#5#1750|3#6#1750</t>
  </si>
  <si>
    <t>[冠绝]破甲兵</t>
  </si>
  <si>
    <t>[冠绝]射手</t>
  </si>
  <si>
    <t>[冠绝]战将</t>
  </si>
  <si>
    <t>[冠绝]领主·守卫</t>
  </si>
  <si>
    <t>[冠绝]领主·使者</t>
  </si>
  <si>
    <t>[冠绝]领主·统领</t>
  </si>
  <si>
    <t>[冠绝]领主·神卫</t>
  </si>
  <si>
    <t>[冠绝]领主·暴君</t>
  </si>
  <si>
    <t>[冠绝]领主·教主</t>
  </si>
  <si>
    <t>[冠绝]领主·主宰</t>
  </si>
  <si>
    <t>[逐鹿]白狐2</t>
  </si>
  <si>
    <t>3#1#420000|3#9#0|3#10#0|3#11#0|3#12#0|3#3#2280|3#4#2280|3#5#2280|3#6#2280</t>
  </si>
  <si>
    <t>[逐鹿]赤狐2</t>
  </si>
  <si>
    <t>[逐鹿]黑狐2</t>
  </si>
  <si>
    <t>[逐鹿]领主·狐仙</t>
  </si>
  <si>
    <t>[雄霸]刀兵0</t>
  </si>
  <si>
    <t>[雄霸]破甲兵0</t>
  </si>
  <si>
    <t>[雄霸]射手0</t>
  </si>
  <si>
    <t>[雄霸]战将0</t>
  </si>
  <si>
    <t>[雄霸]力士0</t>
  </si>
  <si>
    <t>[雄霸]巨蛾0</t>
  </si>
  <si>
    <t>[雄霸]教主0</t>
  </si>
  <si>
    <t>[雄霸]领主·龙神</t>
  </si>
  <si>
    <t>[初级]超级经验猪</t>
  </si>
  <si>
    <t>3#1#28888|3#9#5|3#10#8|3#11#4|3#12#6|3#3#6|3#4#6|3#5#6|3#6#6</t>
  </si>
  <si>
    <t>[中级]超级经验猪</t>
  </si>
  <si>
    <t>3#1#88888|3#9#5|3#10#8|3#11#4|3#12#6|3#3#66|3#4#66|3#5#66|3#6#66</t>
  </si>
  <si>
    <t>[高级]超级经验猪</t>
  </si>
  <si>
    <t>3#1#188888|3#9#5|3#10#8|3#11#4|3#12#6|3#3#166|3#4#166|3#5#166|3#6#166</t>
  </si>
  <si>
    <t>[顶级]超级经验猪</t>
  </si>
  <si>
    <t>3#1#288888|3#9#5|3#10#8|3#11#4|3#12#6|3#3#366|3#4#366|3#5#366|3#6#366</t>
  </si>
  <si>
    <t>[试炼]经验猪</t>
  </si>
  <si>
    <t>3#1#1188|3#9#3|3#10#5|3#11#2|3#12#4|3#3#5|3#4#5|3#5#5|3#6#5</t>
  </si>
  <si>
    <t>[一转]经验猪</t>
  </si>
  <si>
    <t>3#1#1888|3#9#5|3#10#8|3#11#4|3#12#6|3#3#6|3#4#6|3#5#6|3#6#6</t>
  </si>
  <si>
    <t>[二转]经验猪</t>
  </si>
  <si>
    <t>3#1#2888|3#9#5|3#10#9|3#11#4|3#12#7|3#3#7|3#4#7|3#5#7|3#6#7</t>
  </si>
  <si>
    <t>[三转]经验猪</t>
  </si>
  <si>
    <t>3#1#3888|3#9#5|3#10#8|3#11#4|3#12#6|3#3#6|3#4#6|3#5#6|3#6#6</t>
  </si>
  <si>
    <t>[四转]经验猪</t>
  </si>
  <si>
    <t>3#1#5888|3#9#5|3#10#9|3#11#4|3#12#7|3#3#7|3#4#7|3#5#7|3#6#7</t>
  </si>
  <si>
    <t>[五转]经验猪</t>
  </si>
  <si>
    <t>3#1#8888|3#9#5|3#10#8|3#11#4|3#12#6|3#3#6|3#4#6|3#5#6|3#6#6</t>
  </si>
  <si>
    <t>[六转]经验猪</t>
  </si>
  <si>
    <t>3#1#12888|3#9#5|3#10#9|3#11#4|3#12#7|3#3#7|3#4#7|3#5#7|3#6#7</t>
  </si>
  <si>
    <t>[七转]经验猪</t>
  </si>
  <si>
    <t>3#1#15888|3#9#5|3#10#8|3#11#4|3#12#6|3#3#6|3#4#6|3#5#6|3#6#6</t>
  </si>
  <si>
    <t>[八转]经验猪</t>
  </si>
  <si>
    <t>3#1#18888|3#9#5|3#10#9|3#11#4|3#12#7|3#3#7|3#4#7|3#5#7|3#6#7</t>
  </si>
  <si>
    <t>[九转]经验猪</t>
  </si>
  <si>
    <t>3#1#22888|3#9#5|3#10#8|3#11#4|3#12#6|3#3#6|3#4#6|3#5#6|3#6#6</t>
  </si>
  <si>
    <t>[十转]经验猪</t>
  </si>
  <si>
    <t>3#1#25888|3#9#5|3#10#9|3#11#4|3#12#7|3#3#7|3#4#7|3#5#7|3#6#7</t>
  </si>
  <si>
    <t>白虎</t>
  </si>
  <si>
    <t>3#1#2400|3#10#8|3#12#6|3#3#6|3#4#41</t>
  </si>
  <si>
    <t>白虎8</t>
  </si>
  <si>
    <t>测试怪物</t>
  </si>
  <si>
    <t>3#1#1000000|3#3#1|3#4#1</t>
  </si>
  <si>
    <t>[光柱]刀兵</t>
  </si>
  <si>
    <t>3#1#900|3#9#7|3#10#13|3#11#5|3#12#9|3#3#65|3#4#65|3#5#65|3#6#65</t>
  </si>
  <si>
    <t>光柱测试怪物三</t>
  </si>
  <si>
    <t>3#1#5|3#3#1|3#4#1</t>
  </si>
  <si>
    <t>光柱测试怪物四</t>
  </si>
  <si>
    <t>光柱测试怪物五</t>
  </si>
  <si>
    <t>光柱测试怪物六</t>
  </si>
  <si>
    <t>光柱测试怪物七</t>
  </si>
  <si>
    <t>光柱测试怪物八</t>
  </si>
  <si>
    <t>光柱测试怪物九</t>
  </si>
  <si>
    <t>光柱测试怪物十</t>
  </si>
  <si>
    <t>光柱测试怪物十一</t>
  </si>
  <si>
    <t>鸡</t>
  </si>
  <si>
    <t>鹿</t>
  </si>
  <si>
    <t>3#1#15|3#3#2|3#4#4</t>
  </si>
  <si>
    <t>鹿1</t>
  </si>
  <si>
    <t>3#1#1200|3#10#35|3#12#35|3#4#100</t>
  </si>
  <si>
    <t>半兽人0</t>
  </si>
  <si>
    <t>3#1#30|3#10#1|3#3#4|3#4#9</t>
  </si>
  <si>
    <t>半兽战士</t>
  </si>
  <si>
    <t>3#1#100|3#10#3|3#12#1|3#3#5|3#4#12</t>
  </si>
  <si>
    <t>半兽战士0</t>
  </si>
  <si>
    <t>3#1#100|3#10#3|3#12#1|3#3#6|3#4#12</t>
  </si>
  <si>
    <t>半兽勇士</t>
  </si>
  <si>
    <t>3#1#300|3#3#15|3#4#32</t>
  </si>
  <si>
    <t>半兽勇士1</t>
  </si>
  <si>
    <t>3#1#900|3#10#100|3#4#80</t>
  </si>
  <si>
    <t>半兽勇士2</t>
  </si>
  <si>
    <t>3#1#400|3#10#20|3#12#25|3#4#20</t>
  </si>
  <si>
    <t>毒蜘蛛1</t>
  </si>
  <si>
    <t>3#1#42|3#10#2|3#12#1|3#3#6|3#4#9</t>
  </si>
  <si>
    <t>卫士</t>
  </si>
  <si>
    <t>3#1#99999|3#10#10000|3#12#10000|3#3#20000|3#4#20000|3#6#20000|3#8#20000</t>
  </si>
  <si>
    <t>蛤蟆</t>
  </si>
  <si>
    <t>3#1#20|3#4#5</t>
  </si>
  <si>
    <t>蛤蟆0</t>
  </si>
  <si>
    <t>蝎子</t>
  </si>
  <si>
    <t>3#1#45|3#10#2|3#3#7|3#4#16</t>
  </si>
  <si>
    <t>山洞蝙蝠</t>
  </si>
  <si>
    <t>3#1#25|3#10#2|3#3#4|3#4#6</t>
  </si>
  <si>
    <t>山洞蝙蝠0</t>
  </si>
  <si>
    <t>森林雪人</t>
  </si>
  <si>
    <t>3#1#36|3#10#2|3#3#7|3#4#10</t>
  </si>
  <si>
    <t>森林雪人0</t>
  </si>
  <si>
    <t>食人花</t>
  </si>
  <si>
    <t>3#1#28|3#10#2|3#3#6|3#4#9</t>
  </si>
  <si>
    <t>骷髅0</t>
  </si>
  <si>
    <t>3#1#1190|3#3#7|3#4#10</t>
  </si>
  <si>
    <t>掷斧骷髅9</t>
  </si>
  <si>
    <t>3#1#100|3#3#4|3#4#9</t>
  </si>
  <si>
    <t>掷斧骷髅0</t>
  </si>
  <si>
    <t>骷髅战士3</t>
  </si>
  <si>
    <t>3#1#105|3#3#2|3#4#15</t>
  </si>
  <si>
    <t>骷髅战将2</t>
  </si>
  <si>
    <t>3#1#110|3#10#2|3#12#1|3#3#7|3#4#13</t>
  </si>
  <si>
    <t>骷髅精灵9</t>
  </si>
  <si>
    <t>3#1#800|3#12#100|3#4#60</t>
  </si>
  <si>
    <t>骷髅精灵1</t>
  </si>
  <si>
    <t>骷髅精灵2</t>
  </si>
  <si>
    <t>3#1#350|3#10#25|3#12#5|3#4#40</t>
  </si>
  <si>
    <t>洞蛆</t>
  </si>
  <si>
    <t>3#1#65|3#3#6|3#4#8</t>
  </si>
  <si>
    <t>多钩猫</t>
  </si>
  <si>
    <t>3#1#22|3#3#2|3#4#4</t>
  </si>
  <si>
    <t>多钩猫0</t>
  </si>
  <si>
    <t>钉耙猫</t>
  </si>
  <si>
    <t>3#1#23|3#3#2|3#4#4</t>
  </si>
  <si>
    <t>钉耙猫0</t>
  </si>
  <si>
    <t>稻草人</t>
  </si>
  <si>
    <t>3#1#15|3#3#1|3#4#2</t>
  </si>
  <si>
    <t>稻草人0</t>
  </si>
  <si>
    <t>稻草人1</t>
  </si>
  <si>
    <t>3#1#1000|3#10#30|3#12#30|3#4#90</t>
  </si>
  <si>
    <t>沃玛战士0</t>
  </si>
  <si>
    <t>3#1#265|3#10#3|3#12#2|3#3#14|3#4#28</t>
  </si>
  <si>
    <t>沃玛勇士0</t>
  </si>
  <si>
    <t>3#1#285|3#10#3|3#12#2|3#3#16|3#4#28</t>
  </si>
  <si>
    <t>沃玛战将0</t>
  </si>
  <si>
    <t>3#1#285|3#10#3|3#12#2|3#3#15|3#4#29</t>
  </si>
  <si>
    <t>火焰沃玛0</t>
  </si>
  <si>
    <t>3#1#340|3#3#14|3#4#26</t>
  </si>
  <si>
    <t>火焰沃玛2</t>
  </si>
  <si>
    <t>3#1#300|3#3#14|3#4#26</t>
  </si>
  <si>
    <t>沃玛卫士</t>
  </si>
  <si>
    <t>3#1#1000|3#10#8|3#12#8|3#3#22|3#4#42</t>
  </si>
  <si>
    <t>沃玛卫士1</t>
  </si>
  <si>
    <t>3#1#600|3#10#20|3#12#20|3#4#50</t>
  </si>
  <si>
    <t>沃玛卫士2</t>
  </si>
  <si>
    <t>3#1#1000|3#10#50|3#12#50|3#3#10|3#4#25</t>
  </si>
  <si>
    <t>沃玛教主9</t>
  </si>
  <si>
    <t>3#1#2200|3#10#17|3#12#17|3#3#35|3#4#60</t>
  </si>
  <si>
    <t>沃玛教主1</t>
  </si>
  <si>
    <t>3#1#100|3#4#20</t>
  </si>
  <si>
    <t>暗黑战士1</t>
  </si>
  <si>
    <t>3#1#165|3#10#3|3#12#2|3#3#9|3#4#16</t>
  </si>
  <si>
    <t>暗黑战士0</t>
  </si>
  <si>
    <t>粪虫</t>
  </si>
  <si>
    <t>3#1#155|3#10#3|3#12#2|3#3#9|3#4#17</t>
  </si>
  <si>
    <t>粪虫0</t>
  </si>
  <si>
    <t>僵尸1</t>
  </si>
  <si>
    <t>3#1#155|3#3#12|3#4#16</t>
  </si>
  <si>
    <t>僵尸10</t>
  </si>
  <si>
    <t>僵尸2</t>
  </si>
  <si>
    <t>3#1#155|3#10#2|3#12#1|3#3#8|3#4#17</t>
  </si>
  <si>
    <t>僵尸20</t>
  </si>
  <si>
    <t>僵尸3</t>
  </si>
  <si>
    <t>3#1#30|3#10#2|3#12#1|3#3#2|3#4#5</t>
  </si>
  <si>
    <t>僵尸30</t>
  </si>
  <si>
    <t>3#1#155|3#10#2|3#12#1|3#3#6|3#4#17</t>
  </si>
  <si>
    <t>僵尸4</t>
  </si>
  <si>
    <t>僵尸40</t>
  </si>
  <si>
    <t>僵尸5</t>
  </si>
  <si>
    <t>僵尸50</t>
  </si>
  <si>
    <t>尸王1</t>
  </si>
  <si>
    <t>3#1#800|3#10#100|3#4#60</t>
  </si>
  <si>
    <t>尸王2</t>
  </si>
  <si>
    <t>3#1#500|3#10#3|3#12#3|3#3#18|3#4#36</t>
  </si>
  <si>
    <t>红蛇</t>
  </si>
  <si>
    <t>3#1#50|3#12#2|3#3#7|3#4#12</t>
  </si>
  <si>
    <t>红蛇0</t>
  </si>
  <si>
    <t>练功师</t>
  </si>
  <si>
    <t>3#1#9999|3#3#1|3#4#1</t>
  </si>
  <si>
    <t>虎蛇</t>
  </si>
  <si>
    <t>3#1#53|3#12#2|3#3#10|3#4#11</t>
  </si>
  <si>
    <t>虎蛇0</t>
  </si>
  <si>
    <t>羊</t>
  </si>
  <si>
    <t>3#1#20|3#2#500|3#3#1|3#4#3</t>
  </si>
  <si>
    <t>猎鹰</t>
  </si>
  <si>
    <t>3#1#38|3#3#7|3#4#10</t>
  </si>
  <si>
    <t>猎鹰0</t>
  </si>
  <si>
    <t>盔甲虫</t>
  </si>
  <si>
    <t>3#1#50|3#3#4|3#4#10</t>
  </si>
  <si>
    <t>盔甲虫0</t>
  </si>
  <si>
    <t>威思而小虫</t>
  </si>
  <si>
    <t>3#1#50|3#10#2|3#12#1|3#3#6|3#4#9</t>
  </si>
  <si>
    <t>沙虫</t>
  </si>
  <si>
    <t>3#1#54|3#3#8|3#4#11</t>
  </si>
  <si>
    <t>多角虫</t>
  </si>
  <si>
    <t>3#1#52|3#3#7|3#4#8</t>
  </si>
  <si>
    <t>多角虫0</t>
  </si>
  <si>
    <t>巨型多角虫</t>
  </si>
  <si>
    <t>3#1#250|3#3#7|3#4#15</t>
  </si>
  <si>
    <t>巨型多角虫1</t>
  </si>
  <si>
    <t>3#1#900|3#12#100|3#4#80</t>
  </si>
  <si>
    <t>巨型多角虫2</t>
  </si>
  <si>
    <t>3#1#300|3#10#15|3#12#10|3#4#40</t>
  </si>
  <si>
    <t>狼</t>
  </si>
  <si>
    <t>3#1#48|3#3#6|3#4#8</t>
  </si>
  <si>
    <t>3#1#230|3#12#5|3#3#12|3#4#18</t>
  </si>
  <si>
    <t>黑色恶蛆</t>
  </si>
  <si>
    <t>3#1#230|3#10#5|3#3#10|3#4#15</t>
  </si>
  <si>
    <t>黑色恶蛆0</t>
  </si>
  <si>
    <t>钳虫</t>
  </si>
  <si>
    <t>3#1#270|3#10#5|3#12#7|3#3#15|3#4#25</t>
  </si>
  <si>
    <t>钳虫0</t>
  </si>
  <si>
    <t>邪恶钳虫9</t>
  </si>
  <si>
    <t>3#1#1000|3#10#20|3#12#10|3#3#22|3#4#45</t>
  </si>
  <si>
    <t>邪恶钳虫</t>
  </si>
  <si>
    <t>邪恶钳虫1</t>
  </si>
  <si>
    <t>跳跳蜂</t>
  </si>
  <si>
    <t>3#1#200|3#10#3|3#12#3|3#3#12|3#4#18</t>
  </si>
  <si>
    <t>跳跳蜂0</t>
  </si>
  <si>
    <t>巨型蠕虫</t>
  </si>
  <si>
    <t>3#1#200|3#10#3|3#12#3|3#3#15|3#4#18</t>
  </si>
  <si>
    <t>巨型蠕虫0</t>
  </si>
  <si>
    <t>角蝇</t>
  </si>
  <si>
    <t>3#1#200|3#12#6</t>
  </si>
  <si>
    <t>蝙蝠</t>
  </si>
  <si>
    <t>3#1#3|3#4#22</t>
  </si>
  <si>
    <t>楔蛾</t>
  </si>
  <si>
    <t>3#1#220|3#12#5|3#3#13|3#4#18</t>
  </si>
  <si>
    <t>红野猪</t>
  </si>
  <si>
    <t>3#1#330|3#12#8|3#3#18|3#4#25</t>
  </si>
  <si>
    <t>红野猪0</t>
  </si>
  <si>
    <t>黑野猪</t>
  </si>
  <si>
    <t>3#1#310|3#10#10|3#3#20|3#4#26</t>
  </si>
  <si>
    <t>黑野猪0</t>
  </si>
  <si>
    <t>白野猪0</t>
  </si>
  <si>
    <t>3#1#1000|3#10#15|3#12#25|3#3#10|3#4#100</t>
  </si>
  <si>
    <t>白野猪1</t>
  </si>
  <si>
    <t>3#1#400|3#4#40</t>
  </si>
  <si>
    <t>蝎蛇</t>
  </si>
  <si>
    <t>3#1#330|3#10#5|3#12#3|3#3#22|3#4#28</t>
  </si>
  <si>
    <t>蝎蛇0</t>
  </si>
  <si>
    <t>邪恶毒蛇</t>
  </si>
  <si>
    <t>3#1#1100|3#10#20|3#12#20|3#3#30|3#4#55</t>
  </si>
  <si>
    <t>邪恶毒蛇1</t>
  </si>
  <si>
    <t>3#1#200|3#4#30</t>
  </si>
  <si>
    <t>大老鼠</t>
  </si>
  <si>
    <t>3#1#385|3#10#3|3#12#5|3#3#12|3#4#23</t>
  </si>
  <si>
    <t>大老鼠0</t>
  </si>
  <si>
    <t>祖玛弓箭手4</t>
  </si>
  <si>
    <t>3#1#385|3#10#10|3#12#10|3#3#12|3#4#18</t>
  </si>
  <si>
    <t>祖玛弓箭手0</t>
  </si>
  <si>
    <t>祖玛弓箭手3</t>
  </si>
  <si>
    <t>3#1#800|3#10#15|3#12#15|3#3#24|3#4#36</t>
  </si>
  <si>
    <t>祖玛雕像</t>
  </si>
  <si>
    <t>3#1#495|3#10#12|3#12#12|3#3#20|3#4#32</t>
  </si>
  <si>
    <t>祖玛雕像0</t>
  </si>
  <si>
    <t>祖玛雕像3</t>
  </si>
  <si>
    <t>3#1#900|3#10#20|3#12#20|3#3#40|3#4#64</t>
  </si>
  <si>
    <t>祖玛卫士2</t>
  </si>
  <si>
    <t>3#1#495|3#10#15|3#12#15|3#3#22|3#4#34</t>
  </si>
  <si>
    <t>祖玛卫士0</t>
  </si>
  <si>
    <t>祖玛卫士3</t>
  </si>
  <si>
    <t>3#1#1000|3#10#25|3#12#25|3#3#44|3#4#68</t>
  </si>
  <si>
    <t>祖玛卫士00</t>
  </si>
  <si>
    <t>3#1#1400|3#10#15|3#12#20|3#3#35|3#4#60</t>
  </si>
  <si>
    <t>祖玛教主9</t>
  </si>
  <si>
    <t>3#1#3000|3#10#20|3#12#20|3#3#40|3#4#65</t>
  </si>
  <si>
    <t>祖玛教主</t>
  </si>
  <si>
    <t>弓箭手</t>
  </si>
  <si>
    <t>3#1#2000|3#10#20|3#12#20|3#3#150|3#4#300</t>
  </si>
  <si>
    <t>护卫</t>
  </si>
  <si>
    <t>3#1#1000|3#10#15|3#12#15|3#3#17|3#4#32</t>
  </si>
  <si>
    <t>MainDoor</t>
  </si>
  <si>
    <t>3#1#10000|3#10#20|3#12#20</t>
  </si>
  <si>
    <t>LeftWall</t>
  </si>
  <si>
    <t>3#1#5000|3#10#20|3#12#99</t>
  </si>
  <si>
    <t>CenterWall</t>
  </si>
  <si>
    <t>RightWall</t>
  </si>
  <si>
    <t>弓箭守卫</t>
  </si>
  <si>
    <t>3#1#2000|3#10#15|3#12#15|3#3#20|3#4#35</t>
  </si>
  <si>
    <t>神兽</t>
  </si>
  <si>
    <t>3#1#500|3#10#8|3#12#6|3#3#100|3#4#100</t>
  </si>
  <si>
    <t>神兽1</t>
  </si>
  <si>
    <t>雕</t>
  </si>
  <si>
    <t>3#1#500|3#10#3|3#12#6|3#3#18|3#4#36</t>
  </si>
  <si>
    <t>夕</t>
  </si>
  <si>
    <t>3#1#2500|3#10#30|3#12#35|3#3#50|3#4#60</t>
  </si>
  <si>
    <t>夕0</t>
  </si>
  <si>
    <t>足球</t>
  </si>
  <si>
    <t>3#1#2500|3#10#200|3#12#200</t>
  </si>
  <si>
    <t>双头血魔</t>
  </si>
  <si>
    <t>3#1#5000|3#10#40|3#12#10|3#3#80|3#4#150</t>
  </si>
  <si>
    <t>双头血魔9</t>
  </si>
  <si>
    <t>双头金刚</t>
  </si>
  <si>
    <t>3#1#20000|3#10#5|3#12#50|3#3#100|3#4#100</t>
  </si>
  <si>
    <t>双头金刚9</t>
  </si>
  <si>
    <t>3#1#5000|3#10#5|3#12#50|3#3#100|3#4#100</t>
  </si>
  <si>
    <t>血巨人</t>
  </si>
  <si>
    <t>3#1#1200|3#10#15|3#12#30|3#3#35|3#4#70</t>
  </si>
  <si>
    <t>血巨人0</t>
  </si>
  <si>
    <t>月魔蜘蛛0</t>
  </si>
  <si>
    <t>3#1#850|3#10#12|3#12#28|3#3#27|3#4#27</t>
  </si>
  <si>
    <t>黑锷蜘蛛0</t>
  </si>
  <si>
    <t>3#1#1200|3#10#11|3#12#30|3#3#15|3#4#75</t>
  </si>
  <si>
    <t>蜘蛛雷0</t>
  </si>
  <si>
    <t>3#1#3000|3#10#8|3#12#15|3#3#20|3#4#60</t>
  </si>
  <si>
    <t>钢牙蜘蛛0</t>
  </si>
  <si>
    <t>3#1#800|3#10#13|3#12#33|3#3#35|3#4#50</t>
  </si>
  <si>
    <t>3#1#500|3#10#8|3#12#20|3#3#22|3#4#34</t>
  </si>
  <si>
    <t>天狼蜘蛛0</t>
  </si>
  <si>
    <t>3#1#750|3#10#12|3#12#27|3#3#20|3#4#60</t>
  </si>
  <si>
    <t>花吻蜘蛛0</t>
  </si>
  <si>
    <t>赤月恶魔</t>
  </si>
  <si>
    <t>3#1#5000|3#10#18|3#12#30|3#3#50|3#4#85</t>
  </si>
  <si>
    <t>赤月恶魔9</t>
  </si>
  <si>
    <t>爆裂蜘蛛</t>
  </si>
  <si>
    <t>3#1#10|3#3#30|3#4#30</t>
  </si>
  <si>
    <t>爆裂蜘蛛0</t>
  </si>
  <si>
    <t>带刀护卫1</t>
  </si>
  <si>
    <t>3#1#9999|3#10#1000|3#12#1000|3#3#2000|3#4#2000|3#6#2000|3#8#2000</t>
  </si>
  <si>
    <t>飞火流星</t>
  </si>
  <si>
    <t>3#1#9999|3#10#200|3#12#200</t>
  </si>
  <si>
    <t>多钩猫王</t>
  </si>
  <si>
    <t>3#1#1200|3#10#15|3#12#25|3#3#20|3#4#130</t>
  </si>
  <si>
    <t>钉耙猫王</t>
  </si>
  <si>
    <t>雪人王</t>
  </si>
  <si>
    <t>3#1#1300|3#10#20|3#12#20|3#3#80|3#4#80</t>
  </si>
  <si>
    <t>剧毒蜘蛛</t>
  </si>
  <si>
    <t>3#1#1200|3#10#5|3#12#10|3#3#20|3#4#30</t>
  </si>
  <si>
    <t>地狱犬</t>
  </si>
  <si>
    <t>3#1#1400|3#10#10|3#12#20|3#3#50|3#4#80</t>
  </si>
  <si>
    <t>神鹰</t>
  </si>
  <si>
    <t>3#1#2000|3#10#17|3#12#17|3#3#50|3#4#80</t>
  </si>
  <si>
    <t>红蛇王</t>
  </si>
  <si>
    <t>3#1#1500|3#10#15|3#12#15|3#3#60|3#4#60</t>
  </si>
  <si>
    <t>虎蛇王</t>
  </si>
  <si>
    <t>变异史莱姆</t>
  </si>
  <si>
    <t>3#1#1500|3#10#10|3#12#15|3#3#30|3#4#60</t>
  </si>
  <si>
    <t>蜈蚣王</t>
  </si>
  <si>
    <t>3#1#1300|3#10#15|3#12#25|3#3#40|3#4#80</t>
  </si>
  <si>
    <t>蝎子王</t>
  </si>
  <si>
    <t>3#1#800|3#10#45|3#12#10|3#3#25|3#4#50</t>
  </si>
  <si>
    <t>蛤蟆王</t>
  </si>
  <si>
    <t>3#1#2300|3#10#20|3#12#25|3#3#50|3#4#120</t>
  </si>
  <si>
    <t>楔蛾王</t>
  </si>
  <si>
    <t>3#1#3000|3#10#10|3#12#20|3#3#30|3#4#80</t>
  </si>
  <si>
    <t>半兽勇士9</t>
  </si>
  <si>
    <t>邪恶钳虫2</t>
  </si>
  <si>
    <t>蝎蛇3</t>
  </si>
  <si>
    <t>3#1#500|3#10#9|3#12#7|3#3#26|3#4#32</t>
  </si>
  <si>
    <t>血金刚</t>
  </si>
  <si>
    <t>3#1#900|3#10#12|3#12#16|3#3#29|3#4#49</t>
  </si>
  <si>
    <t>带刀护卫</t>
  </si>
  <si>
    <t>3#1#9999|3#10#2000|3#12#2000|3#3#1500|3#4#1500|3#6#2000|3#8#2000</t>
  </si>
  <si>
    <t>赤月恶魔1</t>
  </si>
  <si>
    <t>3#1#500|3#10#10|3#12#10|3#3#20|3#4#60</t>
  </si>
  <si>
    <t>龙卫</t>
  </si>
  <si>
    <t>3#1#800|3#10#15|3#12#18|3#3#24|3#4#36</t>
  </si>
  <si>
    <t>鹰卫</t>
  </si>
  <si>
    <t>3#1#1500|3#10#15|3#12#18|3#3#30|3#4#50</t>
  </si>
  <si>
    <t>虎卫</t>
  </si>
  <si>
    <t>3#1#400|3#10#20|3#12#15|3#3#30|3#4#40</t>
  </si>
  <si>
    <t>人质</t>
  </si>
  <si>
    <t>3#1#60|3#10#10|3#12#10</t>
  </si>
  <si>
    <t>神兽0</t>
  </si>
  <si>
    <t>石墓尸王</t>
  </si>
  <si>
    <t>3#1#5000|3#10#20|3#12#18|3#3#80|3#4#150</t>
  </si>
  <si>
    <t>蜜蜂</t>
  </si>
  <si>
    <t>变异骷髅0</t>
  </si>
  <si>
    <t>3#1#700|3#10#12|3#12#24|3#3#25|3#4#36</t>
  </si>
  <si>
    <t>神兽2</t>
  </si>
  <si>
    <t>白野猪300</t>
  </si>
  <si>
    <t>3#1#1000|3#10#15|3#12#15|3#3#30|3#4#55</t>
  </si>
  <si>
    <t>雪球</t>
  </si>
  <si>
    <t>雪球1</t>
  </si>
  <si>
    <t>3#1#10</t>
  </si>
  <si>
    <t>圣诞驯鹿</t>
  </si>
  <si>
    <t>雪球2</t>
  </si>
  <si>
    <t>雪球3</t>
  </si>
  <si>
    <t>雪球4</t>
  </si>
  <si>
    <t>虹魔猪卫</t>
  </si>
  <si>
    <t>3#1#1500|3#10#20|3#12#20|3#3#40|3#4#60</t>
  </si>
  <si>
    <t>虹魔猪卫0</t>
  </si>
  <si>
    <t>虹魔蝎卫</t>
  </si>
  <si>
    <t>3#1#2000|3#10#25|3#12#25|3#3#45|3#4#65</t>
  </si>
  <si>
    <t>虹魔蝎卫0</t>
  </si>
  <si>
    <t>虹魔教主0</t>
  </si>
  <si>
    <t>3#1#5000|3#10#25|3#12#30|3#3#60|3#4#80</t>
  </si>
  <si>
    <t>恶魔弓箭手</t>
  </si>
  <si>
    <t>千年树妖</t>
  </si>
  <si>
    <t>3#1#1800|3#10#10|3#12#10|3#3#20|3#4#60</t>
  </si>
  <si>
    <t>虹魔猪卫9</t>
  </si>
  <si>
    <t>恶灵僵尸0</t>
  </si>
  <si>
    <t>3#1#180|3#10#1|3#12#3|3#3#10|3#4#20</t>
  </si>
  <si>
    <t>恶灵尸王0</t>
  </si>
  <si>
    <t>3#1#500|3#10#4|3#12#8|3#3#17|3#4#45</t>
  </si>
  <si>
    <t>骷髅锤兵0</t>
  </si>
  <si>
    <t>3#1#390|3#10#6|3#12#9|3#3#24|3#4#35</t>
  </si>
  <si>
    <t>骷髅长枪兵0</t>
  </si>
  <si>
    <t>3#1#390|3#12#12|3#3#20|3#4#30</t>
  </si>
  <si>
    <t>骷髅刀斧手0</t>
  </si>
  <si>
    <t>3#1#440|3#10#9|3#3#24|3#4#31</t>
  </si>
  <si>
    <t>骷髅弓箭手0</t>
  </si>
  <si>
    <t>3#1#190|3#3#12|3#4#28</t>
  </si>
  <si>
    <t>牛头魔</t>
  </si>
  <si>
    <t>3#1#330|3#12#8|3#3#15|3#4#25</t>
  </si>
  <si>
    <t>牛魔战士2</t>
  </si>
  <si>
    <t>3#1#420|3#10#2|3#12#8|3#3#15|3#4#30</t>
  </si>
  <si>
    <t>牛魔斗士</t>
  </si>
  <si>
    <t>3#1#460|3#10#7|3#12#10|3#3#20|3#4#38</t>
  </si>
  <si>
    <t>牛魔侍卫2</t>
  </si>
  <si>
    <t>3#1#500|3#10#10|3#12#18|3#3#26|3#4#48</t>
  </si>
  <si>
    <t>牛魔将军0</t>
  </si>
  <si>
    <t>3#1#750|3#10#12|3#12#21|3#3#32|3#4#60</t>
  </si>
  <si>
    <t>牛魔法师3</t>
  </si>
  <si>
    <t>3#1#360|3#10#12|3#12#15|3#3#14|3#4#28</t>
  </si>
  <si>
    <t>牛魔法师0</t>
  </si>
  <si>
    <t>3#1#360|3#10#12|3#12#15|3#3#14|3#4#35</t>
  </si>
  <si>
    <t>牛魔祭司3</t>
  </si>
  <si>
    <t>3#1#750|3#10#16|3#12#16|3#3#25|3#4#42</t>
  </si>
  <si>
    <t>牛魔祭司0</t>
  </si>
  <si>
    <t>3#1#750|3#10#16|3#12#16|3#3#25|3#4#45</t>
  </si>
  <si>
    <t>黄泉教主0</t>
  </si>
  <si>
    <t>3#1#3000|3#10#50|3#12#25|3#3#80|3#4#120</t>
  </si>
  <si>
    <t>宝箱</t>
  </si>
  <si>
    <t>3#1#300|3#12#10</t>
  </si>
  <si>
    <t>宝箱1</t>
  </si>
  <si>
    <t>宝箱2</t>
  </si>
  <si>
    <t>宝箱3</t>
  </si>
  <si>
    <t>宝箱4</t>
  </si>
  <si>
    <t>宝箱5</t>
  </si>
  <si>
    <t>宝箱6</t>
  </si>
  <si>
    <t>宝箱7</t>
  </si>
  <si>
    <t>宝箱8</t>
  </si>
  <si>
    <t>飞火流星1</t>
  </si>
  <si>
    <t>3#1#3000|3#10#25|3#12#40|3#4#50</t>
  </si>
  <si>
    <t>飞火流星2</t>
  </si>
  <si>
    <t>宝扇使者1</t>
  </si>
  <si>
    <t>3#1#6666|3#10#30|3#12#30|3#3#100|3#4#150|3#6#50|3#8#50</t>
  </si>
  <si>
    <t>宝扇使者2</t>
  </si>
  <si>
    <t>宝扇使者3</t>
  </si>
  <si>
    <t>宝扇使者4</t>
  </si>
  <si>
    <t>宝扇使者5</t>
  </si>
  <si>
    <t>宝扇使者6</t>
  </si>
  <si>
    <t>宝扇使者7</t>
  </si>
  <si>
    <t>圣都精灵</t>
  </si>
  <si>
    <t>3#1#1000|3#10#10|3#12#20|3#3#30|3#4#30</t>
  </si>
  <si>
    <t>圣域稻草人</t>
  </si>
  <si>
    <t>3#1#750|3#10#10|3#12#20|3#4#50</t>
  </si>
  <si>
    <t>圣域蛇王</t>
  </si>
  <si>
    <t>3#1#2500|3#10#10|3#12#20|3#3#20|3#4#50</t>
  </si>
  <si>
    <t>圣域炎兽</t>
  </si>
  <si>
    <t>3#1#3000|3#10#25|3#12#25|3#3#20|3#4#50</t>
  </si>
  <si>
    <t>圣域尸王</t>
  </si>
  <si>
    <t>3#1#900|3#10#10|3#12#15|3#3#15|3#4#30</t>
  </si>
  <si>
    <t>圣域神鹰</t>
  </si>
  <si>
    <t>3#1#900|3#10#5|3#12#30|3#3#15|3#4#30</t>
  </si>
  <si>
    <t>圣域冥狼</t>
  </si>
  <si>
    <t>3#1#900|3#10#15|3#12#30|3#3#20|3#4#45</t>
  </si>
  <si>
    <t>圣域卫士</t>
  </si>
  <si>
    <t>3#1#1500|3#10#20|3#12#20|3#3#10|3#4#50</t>
  </si>
  <si>
    <t>圣域弓箭手</t>
  </si>
  <si>
    <t>3#1#900|3#10#5|3#12#20|3#4#35</t>
  </si>
  <si>
    <t>圣域牛魔</t>
  </si>
  <si>
    <t>3#1#750|3#10#15|3#12#15|3#4#30</t>
  </si>
  <si>
    <t>圣域侍卫</t>
  </si>
  <si>
    <t>3#1#900|3#10#15|3#12#15|3#4#35</t>
  </si>
  <si>
    <t>圣域骷髅</t>
  </si>
  <si>
    <t>3#1#900|3#10#10|3#12#25|3#3#20|3#4#30</t>
  </si>
  <si>
    <t>圣域楔蛾</t>
  </si>
  <si>
    <t>3#1#1500|3#10#10|3#12#30|3#3#30|3#4#30</t>
  </si>
  <si>
    <t>圣域刀斧手</t>
  </si>
  <si>
    <t>3#1#1000|3#10#15|3#12#15|3#3#15|3#4#30</t>
  </si>
  <si>
    <t>圣域将军</t>
  </si>
  <si>
    <t>3#1#1500|3#10#20|3#12#25|3#3#10|3#4#50</t>
  </si>
  <si>
    <t>圣域祭司</t>
  </si>
  <si>
    <t>3#1#1500|3#10#5|3#12#30|3#3#10|3#4#50</t>
  </si>
  <si>
    <t>圣域杀手</t>
  </si>
  <si>
    <t>3#1#2000|3#10#10|3#12#20|3#3#30|3#4#50</t>
  </si>
  <si>
    <t>圣域力士</t>
  </si>
  <si>
    <t>3#1#2000|3#10#10|3#12#20|3#4#60</t>
  </si>
  <si>
    <t>圣域钳虫</t>
  </si>
  <si>
    <t>3#1#1500|3#10#15|3#12#20|3#4#40</t>
  </si>
  <si>
    <t>圣域雕像</t>
  </si>
  <si>
    <t>圣域巨虫</t>
  </si>
  <si>
    <t>3#1#900|3#12#30|3#4#35</t>
  </si>
  <si>
    <t>圣域天狼</t>
  </si>
  <si>
    <t>3#1#1500|3#10#10|3#12#20|3#4#40</t>
  </si>
  <si>
    <t>圣域月魔</t>
  </si>
  <si>
    <t>3#1#2000|3#10#10|3#12#20|3#4#40</t>
  </si>
  <si>
    <t>圣域花吻</t>
  </si>
  <si>
    <t>圣域多钩猫</t>
  </si>
  <si>
    <t>3#1#500|3#10#5|3#12#15|3#4#30</t>
  </si>
  <si>
    <t>圣域蝎卫</t>
  </si>
  <si>
    <t>3#1#2000|3#10#15|3#12#20|3#3#10|3#4#40</t>
  </si>
  <si>
    <t>圣域猪卫</t>
  </si>
  <si>
    <t>圣域神龙</t>
  </si>
  <si>
    <t>3#1#2500|3#10#15|3#12#25|3#3#10|3#4#40</t>
  </si>
  <si>
    <t>圣域修罗</t>
  </si>
  <si>
    <t>3#1#3500|3#10#5|3#12#30|3#3#60|3#4#60</t>
  </si>
  <si>
    <t>圣域魔魂</t>
  </si>
  <si>
    <t>3#1#4000|3#10#25|3#12#30|3#3#60|3#4#60</t>
  </si>
  <si>
    <t>圣域血魔</t>
  </si>
  <si>
    <t>3#1#3500|3#10#10|3#12#40|3#3#60|3#4#60</t>
  </si>
  <si>
    <t>圣域金刚</t>
  </si>
  <si>
    <t>3#1#4000|3#10#10|3#12#40|3#3#60|3#4#60</t>
  </si>
  <si>
    <t>圣域牛魔王</t>
  </si>
  <si>
    <t>3#1#4000|3#10#20|3#12#20|3#3#60|3#4#60</t>
  </si>
  <si>
    <t>半兽战士8</t>
  </si>
  <si>
    <t>3#1#3000|3#10#3|3#12#1|3#3#6|3#4#12</t>
  </si>
  <si>
    <t>半兽勇士8</t>
  </si>
  <si>
    <t>多钩猫王8</t>
  </si>
  <si>
    <t>恶灵僵尸8</t>
  </si>
  <si>
    <t>恶灵尸王8</t>
  </si>
  <si>
    <t>尸王8</t>
  </si>
  <si>
    <t>骷髅精灵8</t>
  </si>
  <si>
    <t>3#1#500|3#10#5|3#12#4|3#3#7|3#4#24</t>
  </si>
  <si>
    <t>沃玛战士8</t>
  </si>
  <si>
    <t>沃玛勇士8</t>
  </si>
  <si>
    <t>火焰沃玛8</t>
  </si>
  <si>
    <t>沃玛战将8</t>
  </si>
  <si>
    <t>沃玛卫士8</t>
  </si>
  <si>
    <t>黑色恶蛆8</t>
  </si>
  <si>
    <t>蜈蚣8</t>
  </si>
  <si>
    <t>3#1#23|3#12#5|3#3#12|3#4#18</t>
  </si>
  <si>
    <t>钳虫8</t>
  </si>
  <si>
    <t>跳跳蜂8</t>
  </si>
  <si>
    <t>巨型蠕虫8</t>
  </si>
  <si>
    <t>邪恶钳虫8</t>
  </si>
  <si>
    <t>触龙神8</t>
  </si>
  <si>
    <t>3#1#1000|3#12#200|3#3#15|3#4#30</t>
  </si>
  <si>
    <t>变异史莱姆8</t>
  </si>
  <si>
    <t>红野猪8</t>
  </si>
  <si>
    <t>黑野猪8</t>
  </si>
  <si>
    <t>楔蛾8</t>
  </si>
  <si>
    <t>角蝇8</t>
  </si>
  <si>
    <t>白野猪8</t>
  </si>
  <si>
    <t>白野猪80</t>
  </si>
  <si>
    <t>蝎蛇8</t>
  </si>
  <si>
    <t>邪恶毒蛇8</t>
  </si>
  <si>
    <t>石墓尸王8</t>
  </si>
  <si>
    <t>祖玛卫士8</t>
  </si>
  <si>
    <t>祖玛卫士83</t>
  </si>
  <si>
    <t>祖玛卫士80</t>
  </si>
  <si>
    <t>祖玛弓箭手8</t>
  </si>
  <si>
    <t>祖玛弓箭手83</t>
  </si>
  <si>
    <t>祖玛雕像8</t>
  </si>
  <si>
    <t>祖玛雕像83</t>
  </si>
  <si>
    <t>虹魔猪卫8</t>
  </si>
  <si>
    <t>虹魔蝎卫8</t>
  </si>
  <si>
    <t>虹魔教主8</t>
  </si>
  <si>
    <t>3#1#5000|3#10#25|3#12#30|3#3#70|3#4#120</t>
  </si>
  <si>
    <t>骷髅锤兵8</t>
  </si>
  <si>
    <t>骷髅长枪兵8</t>
  </si>
  <si>
    <t>骷髅刀斧手8</t>
  </si>
  <si>
    <t>骷髅弓箭手8</t>
  </si>
  <si>
    <t>黄泉教主8</t>
  </si>
  <si>
    <t>3#1#3000|3#10#18|3#12#22|3#3#35|3#4#70</t>
  </si>
  <si>
    <t>牛魔侍卫8</t>
  </si>
  <si>
    <t>3#1#500|3#10#10|3#12#18|3#3#26|3#4#44</t>
  </si>
  <si>
    <t>牛魔法师8</t>
  </si>
  <si>
    <t>牛魔将军8</t>
  </si>
  <si>
    <t>3#1#750|3#10#12|3#12#21|3#3#32|3#4#50</t>
  </si>
  <si>
    <t>牛魔祭司8</t>
  </si>
  <si>
    <t>牛魔王8</t>
  </si>
  <si>
    <t>3#1#3600|3#10#20|3#12#28|3#3#45|3#4#80</t>
  </si>
  <si>
    <t>暗之牛魔王8</t>
  </si>
  <si>
    <t>3#1#1000|3#10#20|3#12#200|3#3#100|3#4#120</t>
  </si>
  <si>
    <t>暗之触龙神8</t>
  </si>
  <si>
    <t>3#1#2200|3#10#40|3#12#40|3#3#25|3#4#140</t>
  </si>
  <si>
    <t>双头金刚8</t>
  </si>
  <si>
    <t>双头血魔8</t>
  </si>
  <si>
    <t>血巨人8</t>
  </si>
  <si>
    <t>赤月恶魔8</t>
  </si>
  <si>
    <t>花吻蜘蛛8</t>
  </si>
  <si>
    <t>天狼蜘蛛8</t>
  </si>
  <si>
    <t>钢牙蜘蛛8</t>
  </si>
  <si>
    <t>黑锷蜘蛛8</t>
  </si>
  <si>
    <t>月魔蜘蛛8</t>
  </si>
  <si>
    <t>电僵王8</t>
  </si>
  <si>
    <t>3#1#3000|3#10#10|3#12#15|3#3#20|3#4#140</t>
  </si>
  <si>
    <t>重装使者1</t>
  </si>
  <si>
    <t>3#1#5000|3#10#10|3#12#25|3#3#60|3#4#60</t>
  </si>
  <si>
    <t>血僵尸8</t>
  </si>
  <si>
    <t>3#1#1200|3#10#18|3#12#30|3#3#35|3#4#50</t>
  </si>
  <si>
    <t>双头金刚80</t>
  </si>
  <si>
    <t>双头血魔80</t>
  </si>
  <si>
    <t>虹魔蝎卫80</t>
  </si>
  <si>
    <t>虹魔猪卫80</t>
  </si>
  <si>
    <t>经验小白</t>
  </si>
  <si>
    <t>3#1#15000|3#3#1|3#4#2</t>
  </si>
  <si>
    <t>战鬼子</t>
  </si>
  <si>
    <t>法鬼子</t>
  </si>
  <si>
    <t>道鬼子</t>
  </si>
  <si>
    <t>普通镖车</t>
  </si>
  <si>
    <t>3#1#6000|3#2#500|3#10#45|3#12#45</t>
  </si>
  <si>
    <t>高级镖车</t>
  </si>
  <si>
    <t>3#1#8000|3#2#500|3#10#45|3#12#45</t>
  </si>
  <si>
    <t>超级镖车</t>
  </si>
  <si>
    <t>3#1#12000|3#2#500|3#10#45|3#12#45</t>
  </si>
  <si>
    <t>魔龙教主</t>
  </si>
  <si>
    <t>半兽人</t>
  </si>
  <si>
    <t>3#1#80|3#10#1|3#3#4|3#4#9</t>
  </si>
  <si>
    <t>牛魔王</t>
  </si>
  <si>
    <t>3#1#500000|3#10#20|3#12#28|3#3#1145|3#4#80</t>
  </si>
  <si>
    <t>新加怪物</t>
  </si>
  <si>
    <t>电僵尸3</t>
  </si>
  <si>
    <t>测试88</t>
  </si>
  <si>
    <t>沃玛教主99</t>
  </si>
  <si>
    <t>神兽A</t>
  </si>
  <si>
    <t>3#1#300|3#10#25|3#12#20|3#3#20|3#4#30</t>
  </si>
  <si>
    <t>神兽b</t>
  </si>
  <si>
    <t>月灵</t>
  </si>
  <si>
    <t>3#1#520|3#10#20|3#12#20|3#3#120|3#4#120|3#5#120|3#6#120|3#7#120|3#8#120</t>
  </si>
  <si>
    <t>月灵8</t>
  </si>
  <si>
    <t>毒卫</t>
  </si>
  <si>
    <t>3#1#5000|3#2#5000|3#3#20|3#4#20</t>
  </si>
  <si>
    <t>月之精灵</t>
  </si>
  <si>
    <t>3#1#22000|3#10#70|3#12#70|3#3#120|3#4#180</t>
  </si>
  <si>
    <t>月灵9</t>
  </si>
  <si>
    <t>鬼·刀兵</t>
  </si>
  <si>
    <t>3#1#450000|3#9#30|3#10#120|3#11#22|3#12#180|3#3#2080|3#4#2480|3#5#2080|3#6#2480</t>
  </si>
  <si>
    <t>鬼·破甲兵</t>
  </si>
  <si>
    <t>鬼·射手</t>
  </si>
  <si>
    <t>[领主]鬼·魔王</t>
  </si>
  <si>
    <t>3#1#12000000|3#9#120|3#10#820|3#11#48|3#12#850|3#3#6400|3#4#7000|3#5#6400|3#6#7000</t>
  </si>
  <si>
    <t>魔·刀兵</t>
  </si>
  <si>
    <t>3#1#500000|3#9#36|3#10#182|3#11#22|3#12#210|3#3#2580|3#4#2580|3#5#2580|3#6#2580</t>
  </si>
  <si>
    <t>魔·破甲兵</t>
  </si>
  <si>
    <t>魔·射手</t>
  </si>
  <si>
    <t>[领主]魔·魔王</t>
  </si>
  <si>
    <t>3#1#15000000|3#9#120|3#10#850|3#11#48|3#12#880|3#3#6400|3#4#7400|3#5#6400|3#6#7400</t>
  </si>
  <si>
    <t>狂·刀兵</t>
  </si>
  <si>
    <t>3#1#550000|3#9#36|3#10#212|3#11#22|3#12#230|3#3#2780|3#4#2780|3#5#2780|3#6#2780</t>
  </si>
  <si>
    <t>狂·破甲兵</t>
  </si>
  <si>
    <t>狂·射手</t>
  </si>
  <si>
    <t>[领主]狂·魔王</t>
  </si>
  <si>
    <t>3#1#17000000|3#9#120|3#10#880|3#11#48|3#12#900|3#3#6400|3#4#8000|3#5#6400|3#6#8000</t>
  </si>
  <si>
    <t>怒·刀兵</t>
  </si>
  <si>
    <t>3#1#600000|3#9#36|3#10#232|3#11#25|3#12#250|3#3#2780|3#4#3080|3#5#2780|3#6#3080</t>
  </si>
  <si>
    <t>怒·破甲兵</t>
  </si>
  <si>
    <t>怒·射手</t>
  </si>
  <si>
    <t>[领主]怒·魔王</t>
  </si>
  <si>
    <t>3#1#19000000|3#9#1200|3#10#1000|3#11#480|3#12#1200|3#3#6400|3#4#8400|3#5#6400|3#6#8400</t>
  </si>
  <si>
    <t>神·刀兵</t>
  </si>
  <si>
    <t>3#1#650000|3#9#36|3#10#252|3#11#252|3#12#270|3#3#2780|3#4#3280|3#5#2780|3#6#3280</t>
  </si>
  <si>
    <t>神·破甲兵</t>
  </si>
  <si>
    <t>神·射手</t>
  </si>
  <si>
    <t>[领主]神·魔王</t>
  </si>
  <si>
    <t>3#1#21000000|3#9#1200|3#10#1200|3#11#480|3#12#1400|3#3#6400|3#4#9100|3#5#6400|3#6#9100</t>
  </si>
  <si>
    <t>扭转乾坤·刀兵</t>
  </si>
  <si>
    <t>3#1#700000|3#9#36|3#10#272|3#11#252|3#12#290|3#3#2780|3#4#3380|3#5#2780|3#6#3380</t>
  </si>
  <si>
    <t>扭转乾坤·破甲兵</t>
  </si>
  <si>
    <t>扭转乾坤·射手</t>
  </si>
  <si>
    <t>[领主]扭转乾坤·魔王</t>
  </si>
  <si>
    <t>3#1#23000000|3#9#1200|3#10#1400|3#11#480|3#12#1600|3#3#6400|3#4#10400|3#5#6400|3#6#10400</t>
  </si>
  <si>
    <t>独孤求败·刀兵</t>
  </si>
  <si>
    <t>3#1#750000|3#9#36|3#10#292|3#11#252|3#12#310|3#3#2780|3#4#3580|3#5#2780|3#6#3580</t>
  </si>
  <si>
    <t>独孤求败·破甲兵</t>
  </si>
  <si>
    <t>独孤求败·射手</t>
  </si>
  <si>
    <t>[领主]独孤求败·魔王</t>
  </si>
  <si>
    <t>3#1#25000000|3#9#1200|3#10#1600|3#11#480|3#12#1800|3#3#6400|3#4#11400|3#5#6400|3#6#11400</t>
  </si>
  <si>
    <t>鬼哭神啸·刀兵</t>
  </si>
  <si>
    <t>3#1#800000|3#9#36|3#10#312|3#11#252|3#12#330|3#3#2780|3#4#3680|3#5#2780|3#6#3680</t>
  </si>
  <si>
    <t>鬼哭神啸·破甲兵</t>
  </si>
  <si>
    <t>鬼哭神啸·射手</t>
  </si>
  <si>
    <t>[领主]鬼哭神啸·魔王</t>
  </si>
  <si>
    <t>3#1#27000000|3#9#1200|3#10#1800|3#11#480|3#12#2000|3#3#6400|3#4#12400|3#5#6400|3#6#12400</t>
  </si>
  <si>
    <t>斩尽杀绝·刀兵</t>
  </si>
  <si>
    <t>3#1#850000|3#9#36|3#10#332|3#11#252|3#12#350|3#3#2780|3#4#3780|3#5#278|3#6#3780</t>
  </si>
  <si>
    <t>斩尽杀绝·破甲兵</t>
  </si>
  <si>
    <t>斩尽杀绝·射手</t>
  </si>
  <si>
    <t>[领主]斩尽杀绝·鬼王</t>
  </si>
  <si>
    <t>3#1#29000000|3#9#1200|3#10#2000|3#11#480|3#12#2200|3#3#6400|3#4#13400|3#5#6400|3#6#13400</t>
  </si>
  <si>
    <t>[领主]斩尽杀绝·妖王</t>
  </si>
  <si>
    <t>唯我独尊·刀兵</t>
  </si>
  <si>
    <t>3#1#900000|3#9#360|3#10#352|3#11#252|3#12#370|3#3#2780|3#4#3880|3#5#2780|3#6#3880</t>
  </si>
  <si>
    <t>唯我独尊·破甲兵</t>
  </si>
  <si>
    <t>唯我独尊·射手</t>
  </si>
  <si>
    <t>[领主]唯我独尊·鬼王</t>
  </si>
  <si>
    <t>3#1#31000000|3#9#120|3#10#420|3#11#48|3#12#440|3#3#6400|3#4#14400|3#5#6400|3#6#14400</t>
  </si>
  <si>
    <t>[领主]唯我独尊·妖王</t>
  </si>
  <si>
    <t>鬼·刀兵1</t>
  </si>
  <si>
    <t>鬼·破甲兵1</t>
  </si>
  <si>
    <t>鬼·射手1</t>
  </si>
  <si>
    <t>魔·刀兵1</t>
  </si>
  <si>
    <t>魔·破甲兵1</t>
  </si>
  <si>
    <t>魔·射手1</t>
  </si>
  <si>
    <t>[领主]魔·天尊</t>
  </si>
  <si>
    <t>狂·刀兵1</t>
  </si>
  <si>
    <t>狂·破甲兵1</t>
  </si>
  <si>
    <t>狂·射手1</t>
  </si>
  <si>
    <t>[领主]狂·天尊</t>
  </si>
  <si>
    <t>怒·刀兵1</t>
  </si>
  <si>
    <t>怒·破甲兵1</t>
  </si>
  <si>
    <t>怒·射手1</t>
  </si>
  <si>
    <t>[领主]怒·天尊</t>
  </si>
  <si>
    <t>神·刀兵1</t>
  </si>
  <si>
    <t>神·破甲兵1</t>
  </si>
  <si>
    <t>神·射手1</t>
  </si>
  <si>
    <t>[领主]神·天尊</t>
  </si>
  <si>
    <t>扭转乾坤·刀兵1</t>
  </si>
  <si>
    <t>扭转乾坤·破甲兵1</t>
  </si>
  <si>
    <t>扭转乾坤·射手1</t>
  </si>
  <si>
    <t>[领主]扭转乾坤·天尊</t>
  </si>
  <si>
    <t>独孤求败·刀兵1</t>
  </si>
  <si>
    <t>独孤求败·破甲兵1</t>
  </si>
  <si>
    <t>独孤求败·射手1</t>
  </si>
  <si>
    <t>[领主]独孤求败·天尊</t>
  </si>
  <si>
    <t>鬼哭神啸·刀兵1</t>
  </si>
  <si>
    <t>鬼哭神啸·破甲兵1</t>
  </si>
  <si>
    <t>鬼哭神啸·射手1</t>
  </si>
  <si>
    <t>[领主]鬼哭神啸·天尊</t>
  </si>
  <si>
    <t>斩尽杀绝·刀兵1</t>
  </si>
  <si>
    <t>斩尽杀绝·破甲兵1</t>
  </si>
  <si>
    <t>斩尽杀绝·射手1</t>
  </si>
  <si>
    <t>[领主]斩尽杀绝·天尊</t>
  </si>
  <si>
    <t>唯我独尊·刀兵1</t>
  </si>
  <si>
    <t>唯我独尊·破甲兵1</t>
  </si>
  <si>
    <t>唯我独尊·射手1</t>
  </si>
  <si>
    <t>[领主]唯我独尊·天尊</t>
  </si>
  <si>
    <t>[会员]魔·刀兵</t>
  </si>
  <si>
    <t>3#1#400000|3#9#36|3#10#152|3#11#25|3#12#180|3#3#278|3#4#1580|3#5#278|3#6#1580</t>
  </si>
  <si>
    <t>[会员]魔·破甲兵</t>
  </si>
  <si>
    <t>[会员]魔·射手</t>
  </si>
  <si>
    <t>[VIP]领主·魔·魔王</t>
  </si>
  <si>
    <t>3#1#8000000|3#9#120|3#10#220|3#11#48|3#12#250|3#3#5400|3#4#5400|3#5#5400|3#6#5400</t>
  </si>
  <si>
    <t>[会员]怒·刀兵</t>
  </si>
  <si>
    <t>3#1#500000|3#9#36|3#10#212|3#11#252|3#12#230|3#3#1780|3#4#1780|3#5#280|3#6#1780</t>
  </si>
  <si>
    <t>[会员]怒·破甲兵</t>
  </si>
  <si>
    <t>[会员]怒·射手</t>
  </si>
  <si>
    <t>[VIP]领主·怒·魔王</t>
  </si>
  <si>
    <t>3#1#10000000|3#9#120|3#10#280|3#11#48|3#12#300|3#3#5400|3#4#5800|3#5#5400|3#6#5800</t>
  </si>
  <si>
    <t>[会员]扭转乾坤·刀兵</t>
  </si>
  <si>
    <t>3#1#600000|3#9#360|3#10#252|3#11#25|3#12#270|3#3#278|3#4#2080|3#5#2080|3#6#2080</t>
  </si>
  <si>
    <t>[会员]扭转乾坤·破甲兵</t>
  </si>
  <si>
    <t>[会员]扭转乾坤·射手</t>
  </si>
  <si>
    <t>[VIP]领主·扭转乾坤·魔王</t>
  </si>
  <si>
    <t>3#1#12000000|3#9#120|3#10#320|3#11#48|3#12#340|3#3#6400|3#4#6400|3#5#6400|3#6#6400</t>
  </si>
  <si>
    <t>[VIP]领主·扭转乾坤·鬼王</t>
  </si>
  <si>
    <t>[会员]鬼哭神啸·刀兵</t>
  </si>
  <si>
    <t>3#1#700000|3#9#36|3#10#290|3#11#252|3#12#310|3#3#2280|3#4#2280|3#5#2280|3#6#2280</t>
  </si>
  <si>
    <t>[会员]鬼哭神啸·破甲兵</t>
  </si>
  <si>
    <t>[会员]鬼哭神啸·射手</t>
  </si>
  <si>
    <t>[VIP]领主·鬼哭神啸·魔王</t>
  </si>
  <si>
    <t>3#1#15000000|3#9#120|3#10#360|3#11#48|3#12#380|3#3#6400|3#4#7000|3#5#6400|3#6#7000</t>
  </si>
  <si>
    <t>[VIP]领主·鬼哭神啸·鬼王</t>
  </si>
  <si>
    <t>[会员]唯我独尊·刀兵</t>
  </si>
  <si>
    <t>3#1#800000|3#9#36|3#10#330|3#11#252|3#12#350|3#3#2380|3#4#2380|3#5#2380|3#6#2380</t>
  </si>
  <si>
    <t>[会员]唯我独尊·破甲兵</t>
  </si>
  <si>
    <t>[会员]唯我独尊·射手</t>
  </si>
  <si>
    <t>[VIP]领主·唯我独尊·魔王</t>
  </si>
  <si>
    <t>3#1#18000000|3#9#120|3#10#400|3#11#48|3#12#420|3#3#6400|3#4#7400|3#5#6400|3#6#7400</t>
  </si>
  <si>
    <t>[VIP]领主·唯我独尊·鬼王</t>
  </si>
  <si>
    <t>[VIP]领主·唯我独尊·妖王</t>
  </si>
  <si>
    <t>///key</t>
  </si>
  <si>
    <t>//;组id</t>
  </si>
  <si>
    <t>组名字</t>
  </si>
  <si>
    <t>///group</t>
  </si>
  <si>
    <t>纵横套装[40级]</t>
  </si>
  <si>
    <t>王者套装[50级]</t>
  </si>
  <si>
    <t>赤焰套装[60级]</t>
  </si>
  <si>
    <t>传说套装[65级]</t>
  </si>
  <si>
    <t>雄霸套装[70级]</t>
  </si>
  <si>
    <t>苍穹套装[75级]</t>
  </si>
  <si>
    <t>乾坤套装[80级]</t>
  </si>
  <si>
    <t>雷霆套装[90级]</t>
  </si>
  <si>
    <t>强化套装[100级]</t>
  </si>
  <si>
    <t>天之套装[110级]</t>
  </si>
  <si>
    <t>审判套装[2转]</t>
  </si>
  <si>
    <t>逐月套装[3转]</t>
  </si>
  <si>
    <t>大地套装[4转]</t>
  </si>
  <si>
    <t>主宰套装[5转]</t>
  </si>
  <si>
    <t>太虚套装[6转]</t>
  </si>
  <si>
    <t>龙吟套装[7转]</t>
  </si>
  <si>
    <t>荣耀套装</t>
  </si>
  <si>
    <t>永恒套装</t>
  </si>
  <si>
    <t>龙腾套装</t>
  </si>
  <si>
    <t>盛世套装</t>
  </si>
  <si>
    <t>辉煌套装</t>
  </si>
  <si>
    <t>火龙套装</t>
  </si>
  <si>
    <t>鬼の血光摄魂</t>
  </si>
  <si>
    <t>魔の嗜血狂杀</t>
  </si>
  <si>
    <t>狂の纵横天下</t>
  </si>
  <si>
    <t>怒の战无不胜</t>
  </si>
  <si>
    <t>神の永恒霸主</t>
  </si>
  <si>
    <t>扭转乾坤㊣绝杀</t>
  </si>
  <si>
    <t>独孤求败㊣弑神</t>
  </si>
  <si>
    <t>鬼嚎神啸㊣无敌</t>
  </si>
  <si>
    <t>斩尽杀绝㊣帝陨</t>
  </si>
  <si>
    <t>赤影㊣唯我独尊</t>
  </si>
  <si>
    <t>星座</t>
  </si>
  <si>
    <t>药品</t>
  </si>
  <si>
    <t>经验卷</t>
  </si>
  <si>
    <t>元宝</t>
  </si>
  <si>
    <t>材料</t>
  </si>
  <si>
    <t>基础装备</t>
  </si>
  <si>
    <t>赤月装备</t>
  </si>
  <si>
    <t>战神装备</t>
  </si>
  <si>
    <t>技能书</t>
  </si>
  <si>
    <t>金币</t>
  </si>
  <si>
    <t>//ver</t>
  </si>
  <si>
    <t>//日志</t>
  </si>
  <si>
    <t>//key</t>
  </si>
  <si>
    <t>//id</t>
  </si>
  <si>
    <t>itemid</t>
  </si>
  <si>
    <t>costtype</t>
  </si>
  <si>
    <t>price</t>
  </si>
  <si>
    <t>nowprice</t>
  </si>
  <si>
    <t>btLeafType</t>
  </si>
  <si>
    <t>index</t>
  </si>
  <si>
    <t>showlaber</t>
  </si>
  <si>
    <t>isautouse</t>
  </si>
  <si>
    <t>condisId</t>
  </si>
  <si>
    <t>limitbuy</t>
  </si>
  <si>
    <t>requestID</t>
  </si>
  <si>
    <t>OnceCount</t>
  </si>
  <si>
    <t>BindRules</t>
  </si>
  <si>
    <t>//序号，唯一id，不要删</t>
  </si>
  <si>
    <t>道具ID</t>
  </si>
  <si>
    <t>货币类型</t>
  </si>
  <si>
    <t>原价</t>
  </si>
  <si>
    <t>现在价格</t>
  </si>
  <si>
    <t>商品所在的页签(目前同页签的道具需要相邻排列)  
1：装饰 2：补给 3：强化  4：好友</t>
  </si>
  <si>
    <t>排序</t>
  </si>
  <si>
    <t>商品标签
1：热销 2：限购 3：限时 4：新品 5：折扣 6：特购</t>
  </si>
  <si>
    <t>购买后是否自动使用 0=否 1=是</t>
  </si>
  <si>
    <t>商铺显示触发,触发脚本ID，[@CanShowShopItemXX]</t>
  </si>
  <si>
    <t>1=每日限购 2=每周限购 
3=永久限购 
格式:1#99 2#99 3#99 
模式#数量</t>
  </si>
  <si>
    <t>购买前触发，触发脚本ID，[@CanBuyShopItemXX]</t>
  </si>
  <si>
    <t>每次最少买多少个#每次最多买多少个
如:1#1     每次最多买1个
如:10#20 每次最少买10个 最多20个</t>
  </si>
  <si>
    <t xml:space="preserve">商城物品规则:
多规则等于相加结果
1.禁止扔 2.禁止交易 4.禁止存 8.禁止修 16.禁止出售 32.禁止爆出
64.丢弃消失128.死亡必爆 256.禁止拍卖  512.禁止挑战
设置方法：
单个规则填编号，多个规则填每个规则编号相加的结果
例如设置 禁止扔 、 禁止交易 BindRules字段填3，设置.禁止出售 、禁止爆出 BindRules字段填48 </t>
  </si>
  <si>
    <t>聚元丹</t>
  </si>
  <si>
    <t>2#3</t>
  </si>
  <si>
    <t>1#3</t>
  </si>
  <si>
    <t>盟重传送石</t>
  </si>
  <si>
    <t>1#10</t>
  </si>
  <si>
    <t>随机传送石</t>
  </si>
  <si>
    <t>火龙气息</t>
  </si>
  <si>
    <t>1#9999</t>
  </si>
  <si>
    <t>1#99</t>
  </si>
  <si>
    <t>10000元宝</t>
  </si>
  <si>
    <t>20000元宝</t>
  </si>
  <si>
    <t>千里传音符</t>
  </si>
  <si>
    <t>鬼药</t>
  </si>
  <si>
    <t>10#999</t>
  </si>
  <si>
    <t>小还丹</t>
  </si>
  <si>
    <t>99#9999</t>
  </si>
  <si>
    <t>大还丹</t>
  </si>
  <si>
    <t>强效金创药</t>
  </si>
  <si>
    <t>强效魔法药</t>
  </si>
  <si>
    <t>2#1</t>
  </si>
  <si>
    <t>1#1</t>
  </si>
  <si>
    <t>拾取小精灵（3天）</t>
  </si>
  <si>
    <t>洗髓丹</t>
  </si>
  <si>
    <t>恶魔头颅</t>
  </si>
  <si>
    <t>龍の魄</t>
  </si>
  <si>
    <t>龍の心</t>
  </si>
  <si>
    <t>龙晶碎片</t>
  </si>
  <si>
    <t>高级祝福油</t>
  </si>
  <si>
    <t>超级祝福油</t>
  </si>
  <si>
    <t>装备保护油</t>
  </si>
  <si>
    <t>红名清洗卡</t>
  </si>
  <si>
    <t>沃玛号角</t>
  </si>
  <si>
    <t>声望令</t>
  </si>
  <si>
    <t>1#999</t>
  </si>
  <si>
    <t>高级声望令</t>
  </si>
  <si>
    <t>1#20</t>
  </si>
  <si>
    <t>角色改名卡</t>
  </si>
  <si>
    <t>行会召集令</t>
  </si>
  <si>
    <t>队伍召集令</t>
  </si>
  <si>
    <t>觉醒石</t>
  </si>
  <si>
    <t>中品注灵石</t>
  </si>
  <si>
    <t>上品注灵石</t>
  </si>
  <si>
    <t>极品注灵石</t>
  </si>
  <si>
    <t>强化转移符</t>
  </si>
  <si>
    <t>凡品升星石</t>
  </si>
  <si>
    <t>仙品升星石</t>
  </si>
  <si>
    <t>神品升星石</t>
  </si>
  <si>
    <t>幸运转移符</t>
  </si>
  <si>
    <t>[幻武]开天辟日</t>
  </si>
  <si>
    <t>3#1</t>
  </si>
  <si>
    <t>[时装]锦绣年华</t>
  </si>
  <si>
    <t>[幻武]逐日之星</t>
  </si>
  <si>
    <t>[时装]风华正茂</t>
  </si>
  <si>
    <t>[幻武]清风月影</t>
  </si>
  <si>
    <t>[时装]大道无极</t>
  </si>
  <si>
    <t>[幻武]天下无双</t>
  </si>
  <si>
    <t>[时装]十方俱灭</t>
  </si>
  <si>
    <t>[幻武]逐风破浪</t>
  </si>
  <si>
    <t>[时装]恶魔之祸</t>
  </si>
  <si>
    <t>[幻武]凤翥龙翔</t>
  </si>
  <si>
    <t>[幻武]风华流砂</t>
  </si>
  <si>
    <t>火龙币</t>
  </si>
  <si>
    <t>拾取小精灵（火龙币天）</t>
  </si>
  <si>
    <t>转生</t>
    <phoneticPr fontId="1" type="noConversion"/>
  </si>
  <si>
    <r>
      <t>升到下一级所需</t>
    </r>
    <r>
      <rPr>
        <b/>
        <sz val="12"/>
        <color theme="4" tint="-0.249977111117893"/>
        <rFont val="微软雅黑"/>
        <family val="2"/>
        <charset val="134"/>
      </rPr>
      <t>等级</t>
    </r>
    <r>
      <rPr>
        <b/>
        <sz val="12"/>
        <color indexed="8"/>
        <rFont val="微软雅黑"/>
        <family val="2"/>
        <charset val="134"/>
      </rPr>
      <t>/</t>
    </r>
    <r>
      <rPr>
        <b/>
        <sz val="12"/>
        <color rgb="FFFF0000"/>
        <rFont val="微软雅黑"/>
        <family val="2"/>
        <charset val="134"/>
      </rPr>
      <t>经验</t>
    </r>
    <r>
      <rPr>
        <b/>
        <sz val="12"/>
        <color indexed="8"/>
        <rFont val="微软雅黑"/>
        <family val="2"/>
        <charset val="134"/>
      </rPr>
      <t>/</t>
    </r>
    <r>
      <rPr>
        <b/>
        <sz val="12"/>
        <color rgb="FF00B050"/>
        <rFont val="微软雅黑"/>
        <family val="2"/>
        <charset val="134"/>
      </rPr>
      <t>材料</t>
    </r>
    <phoneticPr fontId="1" type="noConversion"/>
  </si>
  <si>
    <t>生命值200|魔法值100|下攻0|上攻10</t>
    <phoneticPr fontId="1" type="noConversion"/>
  </si>
  <si>
    <t>生命值300|魔法值150|下攻5|上攻20</t>
    <phoneticPr fontId="1" type="noConversion"/>
  </si>
  <si>
    <t>生命值400|魔法值200|下攻10|上攻30</t>
    <phoneticPr fontId="1" type="noConversion"/>
  </si>
  <si>
    <t>生命值500|魔法值250|下攻20|上攻40</t>
    <phoneticPr fontId="1" type="noConversion"/>
  </si>
  <si>
    <t>生命值600|魔法值300|下攻30|上攻50</t>
    <phoneticPr fontId="1" type="noConversion"/>
  </si>
  <si>
    <t>生命值700|魔法值350|下攻40|上攻60</t>
    <phoneticPr fontId="1" type="noConversion"/>
  </si>
  <si>
    <t>生命值800|魔法值400|下攻50|上攻70</t>
    <phoneticPr fontId="1" type="noConversion"/>
  </si>
  <si>
    <t>生命值900|魔法值450|下攻60|上攻80</t>
    <phoneticPr fontId="1" type="noConversion"/>
  </si>
  <si>
    <t>生命值1000|魔法值500|下攻70|上攻90</t>
    <phoneticPr fontId="1" type="noConversion"/>
  </si>
  <si>
    <t>生命值1200|魔法值600|下攻80|上攻100</t>
    <phoneticPr fontId="1" type="noConversion"/>
  </si>
  <si>
    <t>无</t>
    <phoneticPr fontId="1" type="noConversion"/>
  </si>
  <si>
    <t>九品将侍郎</t>
    <phoneticPr fontId="1" type="noConversion"/>
  </si>
  <si>
    <t>火龙凭证3/元宝5000</t>
    <phoneticPr fontId="1" type="noConversion"/>
  </si>
  <si>
    <t>八品骑士</t>
    <phoneticPr fontId="1" type="noConversion"/>
  </si>
  <si>
    <t>火龙凭证9/元宝10000</t>
    <phoneticPr fontId="1" type="noConversion"/>
  </si>
  <si>
    <t>七品前锋</t>
    <phoneticPr fontId="1" type="noConversion"/>
  </si>
  <si>
    <t>火龙凭证25/元宝20000</t>
    <phoneticPr fontId="1" type="noConversion"/>
  </si>
  <si>
    <t>火龙凭证52/元宝30000</t>
    <phoneticPr fontId="1" type="noConversion"/>
  </si>
  <si>
    <t>六品护卫</t>
    <phoneticPr fontId="1" type="noConversion"/>
  </si>
  <si>
    <t>火龙凭证102/元宝50000</t>
    <phoneticPr fontId="1" type="noConversion"/>
  </si>
  <si>
    <t>五品佐领</t>
    <phoneticPr fontId="1" type="noConversion"/>
  </si>
  <si>
    <t>火龙凭证192/元宝80000</t>
    <phoneticPr fontId="1" type="noConversion"/>
  </si>
  <si>
    <t>四品参将</t>
    <phoneticPr fontId="1" type="noConversion"/>
  </si>
  <si>
    <t>打怪爆率1%</t>
    <phoneticPr fontId="1" type="noConversion"/>
  </si>
  <si>
    <t>打怪爆率2%</t>
  </si>
  <si>
    <t>打怪爆率3%</t>
  </si>
  <si>
    <t>打怪爆率5%</t>
  </si>
  <si>
    <t>打怪爆率7%</t>
  </si>
  <si>
    <t>打怪爆率9%</t>
  </si>
  <si>
    <t>下攻6|上攻20|魔下6|魔上20|道下6|道上20</t>
    <phoneticPr fontId="1" type="noConversion"/>
  </si>
  <si>
    <t>下攻5|上攻15|魔下5|魔上15|道下5|道上15</t>
    <phoneticPr fontId="1" type="noConversion"/>
  </si>
  <si>
    <t>下攻4|上攻10|魔下4|魔上10|道下4|道上10</t>
    <phoneticPr fontId="1" type="noConversion"/>
  </si>
  <si>
    <t>下攻3|上攻7|魔下3|魔上7|道下3|道上7</t>
    <phoneticPr fontId="1" type="noConversion"/>
  </si>
  <si>
    <t>下攻2|上攻5|魔下2|魔上5|道下2|道上5</t>
    <phoneticPr fontId="1" type="noConversion"/>
  </si>
  <si>
    <t>下攻1|上攻3|魔下1|魔上3|道下1|道上3</t>
    <phoneticPr fontId="1" type="noConversion"/>
  </si>
  <si>
    <t>火龙凭证384/元宝150000</t>
    <phoneticPr fontId="1" type="noConversion"/>
  </si>
  <si>
    <t>三品大将</t>
    <phoneticPr fontId="1" type="noConversion"/>
  </si>
  <si>
    <t>下攻7|上攻25|魔下7|魔上25|道下7|道上25</t>
    <phoneticPr fontId="1" type="noConversion"/>
  </si>
  <si>
    <t>打怪爆率11%</t>
    <phoneticPr fontId="1" type="noConversion"/>
  </si>
  <si>
    <t>火龙凭证668/元宝300000</t>
    <phoneticPr fontId="1" type="noConversion"/>
  </si>
  <si>
    <t>二品将军</t>
    <phoneticPr fontId="1" type="noConversion"/>
  </si>
  <si>
    <t>下攻8|上攻30|魔下8|魔上30|道下8|道上30</t>
    <phoneticPr fontId="1" type="noConversion"/>
  </si>
  <si>
    <t>打怪爆率13%</t>
    <phoneticPr fontId="1" type="noConversion"/>
  </si>
  <si>
    <t>火龙凭证1159/元宝500000</t>
    <phoneticPr fontId="1" type="noConversion"/>
  </si>
  <si>
    <t>一品统帅</t>
    <phoneticPr fontId="1" type="noConversion"/>
  </si>
  <si>
    <t>下攻9|上攻35|魔下9|魔上35|道下9|道上35</t>
    <phoneticPr fontId="1" type="noConversion"/>
  </si>
  <si>
    <t>打怪爆率15%</t>
    <phoneticPr fontId="1" type="noConversion"/>
  </si>
  <si>
    <t>火龙凭证2243/元宝1000000</t>
    <phoneticPr fontId="1" type="noConversion"/>
  </si>
  <si>
    <t>辅国公</t>
  </si>
  <si>
    <t>辅国公</t>
    <phoneticPr fontId="1" type="noConversion"/>
  </si>
  <si>
    <t>下攻11|上攻40|魔下11|魔上40|道下11|道上40</t>
    <phoneticPr fontId="1" type="noConversion"/>
  </si>
  <si>
    <t>打怪爆率17%</t>
    <phoneticPr fontId="1" type="noConversion"/>
  </si>
  <si>
    <t>火龙凭证3845/元宝3000000</t>
    <phoneticPr fontId="1" type="noConversion"/>
  </si>
  <si>
    <t>大都督</t>
    <phoneticPr fontId="1" type="noConversion"/>
  </si>
  <si>
    <t>下攻13|上攻50|魔下13|魔上50|道下13|道上50</t>
    <phoneticPr fontId="1" type="noConversion"/>
  </si>
  <si>
    <t>打怪爆率20%</t>
    <phoneticPr fontId="1" type="noConversion"/>
  </si>
  <si>
    <t>高级官职</t>
    <phoneticPr fontId="1" type="noConversion"/>
  </si>
  <si>
    <t>亲王</t>
    <phoneticPr fontId="1" type="noConversion"/>
  </si>
  <si>
    <t>火龙凭证5589/元宝5000000</t>
    <phoneticPr fontId="1" type="noConversion"/>
  </si>
  <si>
    <t>下攻15|上攻60|魔下15|魔上60|道下15|道上60</t>
    <phoneticPr fontId="1" type="noConversion"/>
  </si>
  <si>
    <t>火龙凭证7965/元宝10000000</t>
    <phoneticPr fontId="1" type="noConversion"/>
  </si>
  <si>
    <t>冠绝一世</t>
    <phoneticPr fontId="1" type="noConversion"/>
  </si>
  <si>
    <t>下攻20|上攻80|魔下20|魔上80|道下20|道上80</t>
    <phoneticPr fontId="1" type="noConversion"/>
  </si>
  <si>
    <t>火龙凭证18965/元宝15000000</t>
    <phoneticPr fontId="1" type="noConversion"/>
  </si>
  <si>
    <t>逐鹿群雄</t>
    <phoneticPr fontId="1" type="noConversion"/>
  </si>
  <si>
    <t>下攻25|上攻100|魔下25|魔上100|道下25|道上100</t>
    <phoneticPr fontId="1" type="noConversion"/>
  </si>
  <si>
    <t>火龙凭证36548/元宝30000000</t>
    <phoneticPr fontId="1" type="noConversion"/>
  </si>
  <si>
    <t>雄霸天下</t>
    <phoneticPr fontId="1" type="noConversion"/>
  </si>
  <si>
    <t>下攻30|上攻120|魔下30|魔上120|道下30|道上120</t>
    <phoneticPr fontId="1" type="noConversion"/>
  </si>
  <si>
    <t>高级转生</t>
    <phoneticPr fontId="1" type="noConversion"/>
  </si>
  <si>
    <t>转生等级0</t>
    <phoneticPr fontId="1" type="noConversion"/>
  </si>
  <si>
    <t>转生等级1</t>
    <phoneticPr fontId="1" type="noConversion"/>
  </si>
  <si>
    <t>转生等级2</t>
    <phoneticPr fontId="1" type="noConversion"/>
  </si>
  <si>
    <t>转生等级3</t>
    <phoneticPr fontId="1" type="noConversion"/>
  </si>
  <si>
    <t>转生等级4</t>
    <phoneticPr fontId="1" type="noConversion"/>
  </si>
  <si>
    <t>转生等级5</t>
    <phoneticPr fontId="1" type="noConversion"/>
  </si>
  <si>
    <t>转生等级6</t>
  </si>
  <si>
    <t>转生等级7</t>
  </si>
  <si>
    <t>转生等级8</t>
  </si>
  <si>
    <t>转生等级9</t>
  </si>
  <si>
    <t>转生等级10</t>
  </si>
  <si>
    <t>转生等级11</t>
  </si>
  <si>
    <t>火龙斗笠Lv.2(0星)</t>
    <phoneticPr fontId="1" type="noConversion"/>
  </si>
  <si>
    <t>火龙斗笠Lv.2(1星)</t>
    <phoneticPr fontId="1" type="noConversion"/>
  </si>
  <si>
    <t>生命值1300|魔法值2500|下攻100|上攻190</t>
    <phoneticPr fontId="1" type="noConversion"/>
  </si>
  <si>
    <t>转生等级12</t>
    <phoneticPr fontId="1" type="noConversion"/>
  </si>
  <si>
    <t>转生等级13</t>
  </si>
  <si>
    <t>转生等级14</t>
  </si>
  <si>
    <t>转生等级15</t>
  </si>
  <si>
    <t>转生等级16</t>
  </si>
  <si>
    <t>转生等级17</t>
  </si>
  <si>
    <t>转生等级18</t>
  </si>
  <si>
    <t>转生等级19</t>
  </si>
  <si>
    <t>生命值2400|魔法值500|下攻100|上攻190</t>
    <phoneticPr fontId="1" type="noConversion"/>
  </si>
  <si>
    <t>生命值3000|魔法值500|下攻110|上攻240</t>
    <phoneticPr fontId="1" type="noConversion"/>
  </si>
  <si>
    <t>生命值1400|魔法值3300|下攻110|上攻240</t>
    <phoneticPr fontId="1" type="noConversion"/>
  </si>
  <si>
    <t>生命值3600|魔法值500|下攻120|上攻300</t>
    <phoneticPr fontId="1" type="noConversion"/>
  </si>
  <si>
    <t>生命值1500|魔法值4200|下攻120|上攻300</t>
    <phoneticPr fontId="1" type="noConversion"/>
  </si>
  <si>
    <t>生命值4200|魔法值500|下攻140|上攻360</t>
    <phoneticPr fontId="1" type="noConversion"/>
  </si>
  <si>
    <t>生命值5000|魔法值500|下攻160|上攻430</t>
    <phoneticPr fontId="1" type="noConversion"/>
  </si>
  <si>
    <t>生命值5800|魔法值500|下攻180|上攻500</t>
    <phoneticPr fontId="1" type="noConversion"/>
  </si>
  <si>
    <t>生命值6600|魔法值500|下攻200|上攻580</t>
    <phoneticPr fontId="1" type="noConversion"/>
  </si>
  <si>
    <t>生命值7200|魔法值500|下攻220|上攻670</t>
    <phoneticPr fontId="1" type="noConversion"/>
  </si>
  <si>
    <t>生命值8000|魔法值500|下攻240|上攻800</t>
    <phoneticPr fontId="1" type="noConversion"/>
  </si>
  <si>
    <t>生命值1600|魔法值5000|下攻140|上攻360</t>
    <phoneticPr fontId="1" type="noConversion"/>
  </si>
  <si>
    <t>生命值1700|魔法值6100|下攻160|上攻430</t>
    <phoneticPr fontId="1" type="noConversion"/>
  </si>
  <si>
    <t>生命值1800|魔法值7200|下攻180|上攻500</t>
    <phoneticPr fontId="1" type="noConversion"/>
  </si>
  <si>
    <t>生命值1900|魔法值8300|下攻200|上攻580</t>
    <phoneticPr fontId="1" type="noConversion"/>
  </si>
  <si>
    <t>生命值2000|魔法值9100|下攻220|上攻670</t>
    <phoneticPr fontId="1" type="noConversion"/>
  </si>
  <si>
    <t>生命值2100|魔法值10200|下攻240|上攻800</t>
    <phoneticPr fontId="1" type="noConversion"/>
  </si>
  <si>
    <t>转生等级20</t>
    <phoneticPr fontId="1" type="noConversion"/>
  </si>
  <si>
    <t>官职等级要求</t>
    <phoneticPr fontId="1" type="noConversion"/>
  </si>
  <si>
    <t>五品</t>
    <phoneticPr fontId="1" type="noConversion"/>
  </si>
  <si>
    <t>生命值16|下攻0|上攻1|物防下0|物防上1|魔防下0|魔防上1</t>
    <phoneticPr fontId="1" type="noConversion"/>
  </si>
  <si>
    <t>四品</t>
    <phoneticPr fontId="1" type="noConversion"/>
  </si>
  <si>
    <t>三品</t>
    <phoneticPr fontId="1" type="noConversion"/>
  </si>
  <si>
    <t>二品</t>
    <phoneticPr fontId="1" type="noConversion"/>
  </si>
  <si>
    <t>生命值32|下攻0|上攻2|物防下0|物防上2|魔防下0|魔防上2</t>
    <phoneticPr fontId="1" type="noConversion"/>
  </si>
  <si>
    <t>生命值48|下攻0|上攻3|物防下0|物防上3|魔防下0|魔防上3</t>
    <phoneticPr fontId="1" type="noConversion"/>
  </si>
  <si>
    <t>生命值64|下攻0|上攻4|物防下0|物防上4|魔防下0|魔防上4</t>
    <phoneticPr fontId="1" type="noConversion"/>
  </si>
  <si>
    <t>生命值80|下攻0|上攻5|物防下0|物防上5|魔防下0|魔防上5</t>
    <phoneticPr fontId="1" type="noConversion"/>
  </si>
  <si>
    <t>生命值96|下攻0|上攻6|物防下0|物防上6|魔防下0|魔防上6</t>
    <phoneticPr fontId="1" type="noConversion"/>
  </si>
  <si>
    <t>生命值112|下攻0|上攻7|物防下0|物防上7|魔防下0|魔防上7</t>
    <phoneticPr fontId="1" type="noConversion"/>
  </si>
  <si>
    <t>生命值128|下攻0|上攻8|物防下0|物防上8|魔防下0|魔防上8</t>
    <phoneticPr fontId="1" type="noConversion"/>
  </si>
  <si>
    <t>生命值144|下攻0|上攻9|物防下0|物防上9|魔防下0|魔防上9</t>
    <phoneticPr fontId="1" type="noConversion"/>
  </si>
  <si>
    <t>生命值160|下攻0|上攻10|物防下0|物防上10|魔防下0|魔防上10</t>
    <phoneticPr fontId="1" type="noConversion"/>
  </si>
  <si>
    <t>生命值176|下攻0|上攻11|物防下0|物防上11|魔防下0|魔防上11</t>
    <phoneticPr fontId="1" type="noConversion"/>
  </si>
  <si>
    <t>生命值196|下攻0|上攻13|物防下0|物防上13|魔防下0|魔防上13</t>
    <phoneticPr fontId="1" type="noConversion"/>
  </si>
  <si>
    <t>生命值216|下攻0|上攻15|物防下0|物防上15|魔防下0|魔防上15</t>
    <phoneticPr fontId="1" type="noConversion"/>
  </si>
  <si>
    <t>生命值236|下攻0|上攻17|物防下0|物防上17|魔防下0|魔防上17</t>
    <phoneticPr fontId="1" type="noConversion"/>
  </si>
  <si>
    <t>生命值256|下攻0|上攻19|物防下0|物防上19|魔防下0|魔防上19</t>
    <phoneticPr fontId="1" type="noConversion"/>
  </si>
  <si>
    <t>生命值276|下攻0|上攻21|物防下0|物防上21|魔防下0|魔防上21</t>
    <phoneticPr fontId="1" type="noConversion"/>
  </si>
  <si>
    <t>生命值296|下攻0|上攻23|物防下0|物防上23|魔防下0|魔防上23</t>
    <phoneticPr fontId="1" type="noConversion"/>
  </si>
  <si>
    <t>生命值316|下攻0|上攻25|物防下0|物防上25|魔防下0|魔防上25</t>
    <phoneticPr fontId="1" type="noConversion"/>
  </si>
  <si>
    <t>生命值336|下攻0|上攻27|物防下0|物防上27|魔防下0|魔防上27</t>
    <phoneticPr fontId="1" type="noConversion"/>
  </si>
  <si>
    <t>神武之印（未激活）</t>
    <phoneticPr fontId="1" type="noConversion"/>
  </si>
  <si>
    <t>灵武之印（未激活）</t>
    <phoneticPr fontId="1" type="noConversion"/>
  </si>
  <si>
    <t>天武之印（未激活）</t>
    <phoneticPr fontId="1" type="noConversion"/>
  </si>
  <si>
    <t>生命值356|下攻0|上攻29|物防下0|物防上29|魔防下0|魔防上29</t>
    <phoneticPr fontId="1" type="noConversion"/>
  </si>
  <si>
    <t>神武之印</t>
    <phoneticPr fontId="1" type="noConversion"/>
  </si>
  <si>
    <t>生命值376|下攻0|上攻31|物防下0|物防上31|魔防下0|魔防上31</t>
    <phoneticPr fontId="1" type="noConversion"/>
  </si>
  <si>
    <t>生命值406|下攻1|上攻34|物防下1|物防上34|魔防下1|魔防上34</t>
    <phoneticPr fontId="1" type="noConversion"/>
  </si>
  <si>
    <t>生命值436|下攻2|上攻37|物防下2|物防上37|魔防下2|魔防上37</t>
    <phoneticPr fontId="1" type="noConversion"/>
  </si>
  <si>
    <t>生命值466|下攻3|上攻40|物防下3|物防上40|魔防下3|魔防上40</t>
    <phoneticPr fontId="1" type="noConversion"/>
  </si>
  <si>
    <t>生命值496|下攻4|上攻43|物防下4|物防上43|魔防下4|魔防上43</t>
    <phoneticPr fontId="1" type="noConversion"/>
  </si>
  <si>
    <t>生命值526|下攻5|上攻46|物防下5|物防上46|魔防下5|魔防上46</t>
    <phoneticPr fontId="1" type="noConversion"/>
  </si>
  <si>
    <t>生命值556|下攻6|上攻49|物防下6|物防上49|魔防下6|魔防上49</t>
    <phoneticPr fontId="1" type="noConversion"/>
  </si>
  <si>
    <t>生命值586|下攻7|上攻52|物防下7|物防上52|魔防下7|魔防上52</t>
    <phoneticPr fontId="1" type="noConversion"/>
  </si>
  <si>
    <t>生命值616|下攻8|上攻55|物防下8|物防上55|魔防下8|魔防上55</t>
    <phoneticPr fontId="1" type="noConversion"/>
  </si>
  <si>
    <t>圣武之印（未激活）</t>
    <phoneticPr fontId="1" type="noConversion"/>
  </si>
  <si>
    <t>生命值646|下攻9|上攻58|物防下9|物防上58|魔防下9|魔防上58</t>
    <phoneticPr fontId="1" type="noConversion"/>
  </si>
  <si>
    <t>生命值676|下攻10|上攻61|物防下10|物防上61|魔防下10|魔防上61</t>
    <phoneticPr fontId="1" type="noConversion"/>
  </si>
  <si>
    <t>生命值716|下攻10|上攻65|物防下10|物防上65|魔防下10|魔防上65</t>
    <phoneticPr fontId="1" type="noConversion"/>
  </si>
  <si>
    <t>生命值756|下攻10|上攻69|物防下10|物防上69|魔防下10|魔防上69</t>
    <phoneticPr fontId="1" type="noConversion"/>
  </si>
  <si>
    <t>生命值796|下攻10|上攻73|物防下10|物防上73|魔防下10|魔防上73</t>
    <phoneticPr fontId="1" type="noConversion"/>
  </si>
  <si>
    <t>生命值836|下攻10|上攻77|物防下10|物防上77|魔防下10|魔防上77</t>
    <phoneticPr fontId="1" type="noConversion"/>
  </si>
  <si>
    <t>生命值876|下攻10|上攻81|物防下10|物防上81|魔防下10|魔防上81</t>
    <phoneticPr fontId="1" type="noConversion"/>
  </si>
  <si>
    <t>生命值916|下攻10|上攻85|物防下10|物防上85|魔防下10|魔防上85</t>
    <phoneticPr fontId="1" type="noConversion"/>
  </si>
  <si>
    <t>生命值956|下攻10|上攻89|物防下10|物防上89|魔防下10|魔防上89</t>
    <phoneticPr fontId="1" type="noConversion"/>
  </si>
  <si>
    <t>生命值996|下攻10|上攻93|物防下10|物防上93|魔防下10|魔防上93</t>
    <phoneticPr fontId="1" type="noConversion"/>
  </si>
  <si>
    <t>生命值1036|下攻10|上攻97|物防下10|物防上97|魔防下10|魔防上97</t>
    <phoneticPr fontId="1" type="noConversion"/>
  </si>
  <si>
    <t>生命值1076|下攻10|上攻101|物防下10|物防上101|魔防下10|魔防上101</t>
    <phoneticPr fontId="1" type="noConversion"/>
  </si>
  <si>
    <t>一品</t>
    <phoneticPr fontId="1" type="noConversion"/>
  </si>
  <si>
    <t>生命值1126|下攻10|上攻106|物防下10|物防上106|魔防下10|魔防上106</t>
    <phoneticPr fontId="1" type="noConversion"/>
  </si>
  <si>
    <t>生命值1176|下攻10|上攻111|物防下10|物防上111|魔防下10|魔防上111</t>
    <phoneticPr fontId="1" type="noConversion"/>
  </si>
  <si>
    <t>生命值1226|下攻10|上攻116|物防下10|物防上116|魔防下10|魔防上116</t>
    <phoneticPr fontId="1" type="noConversion"/>
  </si>
  <si>
    <t>生命值1276|下攻10|上攻121|物防下10|物防上121|魔防下10|魔防上121</t>
    <phoneticPr fontId="1" type="noConversion"/>
  </si>
  <si>
    <t>生命值1326|下攻10|上攻126|物防下10|物防上126|魔防下10|魔防上126</t>
    <phoneticPr fontId="1" type="noConversion"/>
  </si>
  <si>
    <t>生命值1376|下攻10|上攻131|物防下10|物防上131|魔防下10|魔防上131</t>
    <phoneticPr fontId="1" type="noConversion"/>
  </si>
  <si>
    <t>生命值1426|下攻10|上攻136|物防下10|物防上136|魔防下10|魔防上136</t>
    <phoneticPr fontId="1" type="noConversion"/>
  </si>
  <si>
    <t>生命值1476|下攻10|上攻141|物防下10|物防上141|魔防下10|魔防上141</t>
    <phoneticPr fontId="1" type="noConversion"/>
  </si>
  <si>
    <t>暂未使用</t>
    <phoneticPr fontId="1" type="noConversion"/>
  </si>
  <si>
    <t>洪武行天之印（未激活）</t>
    <phoneticPr fontId="1" type="noConversion"/>
  </si>
  <si>
    <t>生命值1526|下攻10|上攻146|物防下10|物防上146|魔防下10|魔防上146</t>
    <phoneticPr fontId="1" type="noConversion"/>
  </si>
  <si>
    <t>生命值1576|下攻10|上攻151|物防下10|物防上151|魔防下10|魔防上151</t>
    <phoneticPr fontId="1" type="noConversion"/>
  </si>
  <si>
    <t>生命值1636|下攻11|上攻157|物防下11|物防上157|魔防下11|魔防上157</t>
    <phoneticPr fontId="1" type="noConversion"/>
  </si>
  <si>
    <t>生命值1696|下攻12|上攻163|物防下12|物防上163|魔防下12|魔防上163</t>
    <phoneticPr fontId="1" type="noConversion"/>
  </si>
  <si>
    <t>生命值1756|下攻13|上攻169|物防下13|物防上169|魔防下13|魔防上169</t>
    <phoneticPr fontId="1" type="noConversion"/>
  </si>
  <si>
    <t>生命值1816|下攻14|上攻175|物防下14|物防上175|魔防下14|魔防上175</t>
    <phoneticPr fontId="1" type="noConversion"/>
  </si>
  <si>
    <t>生命值1876|下攻15|上攻181|物防下15|物防上181|魔防下15|魔防上181</t>
    <phoneticPr fontId="1" type="noConversion"/>
  </si>
  <si>
    <t>生命值1936|下攻16|上攻187|物防下16|物防上187|魔防下16|魔防上187</t>
    <phoneticPr fontId="1" type="noConversion"/>
  </si>
  <si>
    <t>生命值1996|下攻17|上攻193|物防下17|物防上193|魔防下17|魔防上193</t>
    <phoneticPr fontId="1" type="noConversion"/>
  </si>
  <si>
    <t>生命值2056|下攻18|上攻199|物防下18|物防上199|魔防下18|魔防上199</t>
    <phoneticPr fontId="1" type="noConversion"/>
  </si>
  <si>
    <t>元宝10000/声望30</t>
  </si>
  <si>
    <t>元宝10000/声望30</t>
    <phoneticPr fontId="1" type="noConversion"/>
  </si>
  <si>
    <t>元宝20000/声望50</t>
    <phoneticPr fontId="1" type="noConversion"/>
  </si>
  <si>
    <t>元宝30000/声望100</t>
    <phoneticPr fontId="1" type="noConversion"/>
  </si>
  <si>
    <t>元宝50000/声望200</t>
    <phoneticPr fontId="1" type="noConversion"/>
  </si>
  <si>
    <t>元宝70000/声望400</t>
    <phoneticPr fontId="1" type="noConversion"/>
  </si>
  <si>
    <t>元宝90000/声望800</t>
    <phoneticPr fontId="1" type="noConversion"/>
  </si>
  <si>
    <t>生命值2116|下攻19|上攻205|物防下19|物防上205|魔防下19|魔防上205</t>
    <phoneticPr fontId="1" type="noConversion"/>
  </si>
  <si>
    <t>生命值2176|下攻20|上攻211|物防下20|物防上211|魔防下20|魔防上211</t>
    <phoneticPr fontId="1" type="noConversion"/>
  </si>
  <si>
    <t>洪武行天之印</t>
    <phoneticPr fontId="1" type="noConversion"/>
  </si>
  <si>
    <t>高级官印</t>
    <phoneticPr fontId="1" type="noConversion"/>
  </si>
  <si>
    <t>尊武凌天之印（未激活）</t>
    <phoneticPr fontId="1" type="noConversion"/>
  </si>
  <si>
    <t>尊武凌天之印</t>
    <phoneticPr fontId="1" type="noConversion"/>
  </si>
  <si>
    <t>生命值2246|下攻20|上攻218|物防下20|物防上218|魔防下20|魔防上218</t>
    <phoneticPr fontId="1" type="noConversion"/>
  </si>
  <si>
    <t>生命值2326|下攻21|上攻226|物防下21|物防上226|魔防下21|魔防上226</t>
    <phoneticPr fontId="1" type="noConversion"/>
  </si>
  <si>
    <t>生命值2406|下攻22|上攻234|物防下22|物防上234|魔防下22|魔防上234</t>
    <phoneticPr fontId="1" type="noConversion"/>
  </si>
  <si>
    <t>生命值2486|下攻23|上攻242|物防下23|物防上242|魔防下23|魔防上242</t>
    <phoneticPr fontId="1" type="noConversion"/>
  </si>
  <si>
    <t>生命值2566|下攻24|上攻250|物防下24|物防上250|魔防下24|魔防上250</t>
    <phoneticPr fontId="1" type="noConversion"/>
  </si>
  <si>
    <t>生命值2646|下攻25|上攻258|物防下25|物防上258|魔防下25|魔防上258</t>
    <phoneticPr fontId="1" type="noConversion"/>
  </si>
  <si>
    <t>生命值2726|下攻26|上攻266|物防下26|物防上266|魔防下26|魔防上266</t>
    <phoneticPr fontId="1" type="noConversion"/>
  </si>
  <si>
    <t>生命值2806|下攻27|上攻274|物防下27|物防上274|魔防下27|魔防上274</t>
    <phoneticPr fontId="1" type="noConversion"/>
  </si>
  <si>
    <t>生命值2886|下攻28|上攻282|物防下28|物防上282|魔防下28|魔防上282</t>
    <phoneticPr fontId="1" type="noConversion"/>
  </si>
  <si>
    <t>威武极天之印（未激活）</t>
    <phoneticPr fontId="1" type="noConversion"/>
  </si>
  <si>
    <t>玄傲齐天之印（未激活）</t>
    <phoneticPr fontId="1" type="noConversion"/>
  </si>
  <si>
    <t>生命值2966|下攻29|上攻290|物防下29|物防上290|魔防下29|魔防上290</t>
    <phoneticPr fontId="1" type="noConversion"/>
  </si>
  <si>
    <t>生命值3046|下攻30|上攻298|物防下30|物防上298|魔防下30|魔防上298</t>
    <phoneticPr fontId="1" type="noConversion"/>
  </si>
  <si>
    <t>生命值3136|下攻32|上攻307|物防下32|物防上307|魔防下32|魔防上307</t>
    <phoneticPr fontId="1" type="noConversion"/>
  </si>
  <si>
    <t>生命值3226|下攻34|上攻316|物防下34|物防上316|魔防下34|魔防上316</t>
    <phoneticPr fontId="1" type="noConversion"/>
  </si>
  <si>
    <t>生命值3316|下攻36|上攻325|物防下36|物防上325|魔防下36|魔防上325</t>
    <phoneticPr fontId="1" type="noConversion"/>
  </si>
  <si>
    <t>生命值3406|下攻38|上攻334|物防下38|物防上334|魔防下38|魔防上334</t>
    <phoneticPr fontId="1" type="noConversion"/>
  </si>
  <si>
    <t>生命值3496|下攻40|上攻343|物防下40|物防上343|魔防下40|魔防上343</t>
    <phoneticPr fontId="1" type="noConversion"/>
  </si>
  <si>
    <t>生命值3586|下攻42|上攻352|物防下42|物防上352|魔防下42|魔防上352</t>
    <phoneticPr fontId="1" type="noConversion"/>
  </si>
  <si>
    <t>生命值3676|下攻44|上攻361|物防下44|物防上361|魔防下44|魔防上361</t>
    <phoneticPr fontId="1" type="noConversion"/>
  </si>
  <si>
    <t>生命值3766|下攻46|上攻370|物防下44|物防上370|魔防下46|魔防上370</t>
    <phoneticPr fontId="1" type="noConversion"/>
  </si>
  <si>
    <t>玄傲齐天之印</t>
    <phoneticPr fontId="1" type="noConversion"/>
  </si>
  <si>
    <t>系统类型</t>
    <phoneticPr fontId="1" type="noConversion"/>
  </si>
  <si>
    <t>系统名称</t>
    <phoneticPr fontId="1" type="noConversion"/>
  </si>
  <si>
    <t>进度</t>
    <phoneticPr fontId="1" type="noConversion"/>
  </si>
  <si>
    <t>免费</t>
    <phoneticPr fontId="1" type="noConversion"/>
  </si>
  <si>
    <t>特殊装备</t>
    <phoneticPr fontId="1" type="noConversion"/>
  </si>
  <si>
    <t>升级</t>
    <phoneticPr fontId="1" type="noConversion"/>
  </si>
  <si>
    <t>八卦（铭文）</t>
    <phoneticPr fontId="1" type="noConversion"/>
  </si>
  <si>
    <t>附件锻造</t>
    <phoneticPr fontId="1" type="noConversion"/>
  </si>
  <si>
    <t>炼体</t>
    <phoneticPr fontId="1" type="noConversion"/>
  </si>
  <si>
    <t>装备强化</t>
    <phoneticPr fontId="1" type="noConversion"/>
  </si>
  <si>
    <t>特戒合成</t>
    <phoneticPr fontId="1" type="noConversion"/>
  </si>
  <si>
    <t>幸运强化</t>
    <phoneticPr fontId="1" type="noConversion"/>
  </si>
  <si>
    <t>火龙元神</t>
    <phoneticPr fontId="1" type="noConversion"/>
  </si>
  <si>
    <t>天尊洗炼</t>
    <phoneticPr fontId="1" type="noConversion"/>
  </si>
  <si>
    <t>天尊进阶</t>
    <phoneticPr fontId="1" type="noConversion"/>
  </si>
  <si>
    <t>等级突破</t>
    <phoneticPr fontId="1" type="noConversion"/>
  </si>
  <si>
    <t>付费</t>
    <phoneticPr fontId="1" type="noConversion"/>
  </si>
  <si>
    <t>VIP</t>
    <phoneticPr fontId="1" type="noConversion"/>
  </si>
  <si>
    <t>时装</t>
    <phoneticPr fontId="1" type="noConversion"/>
  </si>
  <si>
    <t>火龙币捐献</t>
    <phoneticPr fontId="1" type="noConversion"/>
  </si>
  <si>
    <t>BUFF</t>
    <phoneticPr fontId="1" type="noConversion"/>
  </si>
  <si>
    <t>狂暴之力</t>
    <phoneticPr fontId="1" type="noConversion"/>
  </si>
  <si>
    <t>装备注灵</t>
    <phoneticPr fontId="1" type="noConversion"/>
  </si>
  <si>
    <t>神威亢天之印</t>
    <phoneticPr fontId="1" type="noConversion"/>
  </si>
  <si>
    <t>神威亢天之印（未激活）</t>
    <phoneticPr fontId="1" type="noConversion"/>
  </si>
  <si>
    <t>生命值3856|下攻48|上攻379|物防下48|物防上379|魔防下48|魔防上379</t>
    <phoneticPr fontId="1" type="noConversion"/>
  </si>
  <si>
    <t>元宝210000/声望3000</t>
    <phoneticPr fontId="1" type="noConversion"/>
  </si>
  <si>
    <t>元宝180000/声望2000</t>
    <phoneticPr fontId="1" type="noConversion"/>
  </si>
  <si>
    <t>生命值3946|下攻50|上攻388|物防下50|物防上388|魔防下50|魔防上388</t>
    <phoneticPr fontId="1" type="noConversion"/>
  </si>
  <si>
    <t>生命值4046|下攻52|上攻398|物防下52|物防上398|魔防下52|魔防上398</t>
    <phoneticPr fontId="1" type="noConversion"/>
  </si>
  <si>
    <t>元宝150000/声望1600</t>
    <phoneticPr fontId="1" type="noConversion"/>
  </si>
  <si>
    <t>生命值4146|下攻54|上攻408|物防下54|物防上408|魔防下54|魔防上408</t>
    <phoneticPr fontId="1" type="noConversion"/>
  </si>
  <si>
    <t>生命值4246|下攻56|上攻418|物防下56|物防上418|魔防下56|魔防上418</t>
    <phoneticPr fontId="1" type="noConversion"/>
  </si>
  <si>
    <t>生命值4346|下攻58|上攻428|物防下58|物防上428|魔防下58|魔防上428</t>
    <phoneticPr fontId="1" type="noConversion"/>
  </si>
  <si>
    <t>生命值4446|下攻60|上攻438|物防下60|物防上438|魔防下60|魔防上438</t>
    <phoneticPr fontId="1" type="noConversion"/>
  </si>
  <si>
    <t>生命值4546|下攻62|上攻448|物防下62|物防上448|魔防下62|魔防上448</t>
    <phoneticPr fontId="1" type="noConversion"/>
  </si>
  <si>
    <t>生命值4646|下攻64|上攻458|物防下64|物防上458|魔防下64|魔防上458</t>
    <phoneticPr fontId="1" type="noConversion"/>
  </si>
  <si>
    <t>生命值4746|下攻66|上攻468|物防下66|物防上468|魔防下66|魔防上468</t>
    <phoneticPr fontId="1" type="noConversion"/>
  </si>
  <si>
    <t>生命值4846|下攻68|上攻478|物防下68|物防上478|魔防下68|魔防上478</t>
    <phoneticPr fontId="1" type="noConversion"/>
  </si>
  <si>
    <t>生命值4946|下攻70|上攻488|物防下70|物防上488|魔防下70|魔防上488</t>
    <phoneticPr fontId="1" type="noConversion"/>
  </si>
  <si>
    <t>生命值5056|下攻73|上攻499|物防下73|物防上499|魔防下73|魔防上499</t>
    <phoneticPr fontId="1" type="noConversion"/>
  </si>
  <si>
    <t>生命值5166|下攻76|上攻510|物防下76|物防上510|魔防下76|魔防上510</t>
    <phoneticPr fontId="1" type="noConversion"/>
  </si>
  <si>
    <t>生命值5276|下攻79|上攻521|物防下79|物防上521|魔防下79|魔防上521</t>
    <phoneticPr fontId="1" type="noConversion"/>
  </si>
  <si>
    <t>生命值5386|下攻82|上攻532|物防下82|物防上532|魔防下82|魔防上532</t>
    <phoneticPr fontId="1" type="noConversion"/>
  </si>
  <si>
    <t>生命值5496|下攻85|上攻543|物防下85|物防上543|魔防下85|魔防上543</t>
    <phoneticPr fontId="1" type="noConversion"/>
  </si>
  <si>
    <t>生命值5606|下攻88|上攻554|物防下88|物防上554|魔防下88|魔防上554</t>
    <phoneticPr fontId="1" type="noConversion"/>
  </si>
  <si>
    <t>生命值5716|下攻91|上攻565|物防下91|物防上565|魔防下91|魔防上565</t>
    <phoneticPr fontId="1" type="noConversion"/>
  </si>
  <si>
    <t>生命值5826|下攻94|上攻576|物防下94|物防上576|魔防下94|魔防上576</t>
    <phoneticPr fontId="1" type="noConversion"/>
  </si>
  <si>
    <t>至尊傲天之印</t>
    <phoneticPr fontId="1" type="noConversion"/>
  </si>
  <si>
    <t>生命值5936|下攻97|上攻587|物防下97|物防上587|魔防下97|魔防上587</t>
    <phoneticPr fontId="1" type="noConversion"/>
  </si>
  <si>
    <t>生命值6046|下攻100|上攻598|物防下100|物防上598|魔防下100|魔防上598</t>
    <phoneticPr fontId="1" type="noConversion"/>
  </si>
  <si>
    <t>元宝250000/声望4000</t>
    <phoneticPr fontId="1" type="noConversion"/>
  </si>
  <si>
    <t>龙游星界※魔勋</t>
    <phoneticPr fontId="1" type="noConversion"/>
  </si>
  <si>
    <t>法神魔靴</t>
    <phoneticPr fontId="1" type="noConversion"/>
  </si>
  <si>
    <t>龙游星界※魔靴</t>
    <phoneticPr fontId="1" type="noConversion"/>
  </si>
  <si>
    <t>道士头盔</t>
    <phoneticPr fontId="1" type="noConversion"/>
  </si>
  <si>
    <t>烈焰项链</t>
    <phoneticPr fontId="1" type="noConversion"/>
  </si>
  <si>
    <t>圣魔项链</t>
    <phoneticPr fontId="1" type="noConversion"/>
  </si>
  <si>
    <t>真魂项链</t>
    <phoneticPr fontId="1" type="noConversion"/>
  </si>
  <si>
    <t>战神项链</t>
    <phoneticPr fontId="1" type="noConversion"/>
  </si>
  <si>
    <t>强化烈焰项链</t>
    <phoneticPr fontId="1" type="noConversion"/>
  </si>
  <si>
    <t>圣战项链</t>
    <phoneticPr fontId="1" type="noConversion"/>
  </si>
  <si>
    <t>苍茫项链</t>
    <phoneticPr fontId="1" type="noConversion"/>
  </si>
  <si>
    <t>圣战戒指</t>
    <phoneticPr fontId="1" type="noConversion"/>
  </si>
  <si>
    <t>游龙ぃ至尊勋章</t>
    <phoneticPr fontId="1" type="noConversion"/>
  </si>
  <si>
    <t>攻击上限 +1</t>
  </si>
  <si>
    <t>魔法上限 +1</t>
  </si>
  <si>
    <t>道术上限 +1</t>
  </si>
  <si>
    <t>攻击上限 +2</t>
  </si>
  <si>
    <t>魔法上限 +2</t>
  </si>
  <si>
    <t>道术上限 +2</t>
  </si>
  <si>
    <t>攻击上限 +3</t>
  </si>
  <si>
    <t>物防上限 +3</t>
  </si>
  <si>
    <t>道术上限 +3</t>
  </si>
  <si>
    <t>攻击上限 +4</t>
  </si>
  <si>
    <t>物防上限 +4</t>
  </si>
  <si>
    <t>道术上限 +4</t>
  </si>
  <si>
    <t>攻击上限 +5</t>
  </si>
  <si>
    <t>物防上限 +5</t>
  </si>
  <si>
    <t>道术上限 +5</t>
  </si>
  <si>
    <t>攻击上限 +6</t>
  </si>
  <si>
    <t>物防上限 +6</t>
  </si>
  <si>
    <t>道术上限 +6</t>
  </si>
  <si>
    <t>攻击上限 +7</t>
  </si>
  <si>
    <t>物防上限 +7</t>
  </si>
  <si>
    <t>道术上限 +7</t>
  </si>
  <si>
    <t>攻击上限 +8</t>
  </si>
  <si>
    <t>物防上限 +8</t>
  </si>
  <si>
    <t>道术上限 +8</t>
  </si>
  <si>
    <t>HP +10</t>
  </si>
  <si>
    <t>HP +20</t>
  </si>
  <si>
    <t>HP +30</t>
  </si>
  <si>
    <t>HP +40</t>
  </si>
  <si>
    <t>HP +50</t>
  </si>
  <si>
    <t>HP +60</t>
  </si>
  <si>
    <t>HP +70</t>
  </si>
  <si>
    <t>HP +80</t>
  </si>
  <si>
    <t>物防上限 +1</t>
  </si>
  <si>
    <t>物防上限 +2</t>
  </si>
  <si>
    <t>物防上限 +9</t>
  </si>
  <si>
    <t>物防上限 +10</t>
  </si>
  <si>
    <t>物防上限 +12</t>
  </si>
  <si>
    <t>物防上限 +22</t>
  </si>
  <si>
    <t>物防上限 +23</t>
  </si>
  <si>
    <t>物防上限 +24</t>
  </si>
  <si>
    <t>魔法上限 +3</t>
  </si>
  <si>
    <t>魔法上限 +4</t>
  </si>
  <si>
    <t>魔法上限 +5</t>
  </si>
  <si>
    <t>魔法上限 +6</t>
  </si>
  <si>
    <t>魔法上限 +7</t>
  </si>
  <si>
    <t>魔法上限 +8</t>
  </si>
  <si>
    <t>魔法上限 +9</t>
  </si>
  <si>
    <t>魔法上限 +10</t>
  </si>
  <si>
    <t>攻击上限 +12</t>
  </si>
  <si>
    <t>道术上限 +12</t>
  </si>
  <si>
    <t>魔法上限 +12</t>
  </si>
  <si>
    <t>攻魔道上限 +3</t>
  </si>
  <si>
    <t>攻魔道上限 +5</t>
  </si>
  <si>
    <t>攻魔道上限 +7</t>
  </si>
  <si>
    <t>攻魔道上限 +9</t>
  </si>
  <si>
    <t>攻击上限 +22</t>
  </si>
  <si>
    <t>道术上限 +22</t>
  </si>
  <si>
    <t>魔法上限 +22</t>
  </si>
  <si>
    <t>攻击上限 +23</t>
  </si>
  <si>
    <t>道术上限 +23</t>
  </si>
  <si>
    <t>魔法上限 +23</t>
  </si>
  <si>
    <t>攻击上限 +24</t>
  </si>
  <si>
    <t>道术上限 +24</t>
  </si>
  <si>
    <t>魔法上限 +24</t>
  </si>
  <si>
    <t>攻击上限 +9</t>
  </si>
  <si>
    <t>道术上限 +9</t>
  </si>
  <si>
    <t>攻击上限 +10</t>
  </si>
  <si>
    <t>道术上限 +10</t>
  </si>
  <si>
    <t>HP +5</t>
  </si>
  <si>
    <t>HP +15</t>
  </si>
  <si>
    <t>HP +25</t>
  </si>
  <si>
    <t>HP +35</t>
  </si>
  <si>
    <t>HP +45</t>
  </si>
  <si>
    <t>HP +120</t>
  </si>
  <si>
    <t>HP +130</t>
  </si>
  <si>
    <t>HP +140</t>
  </si>
  <si>
    <t>魔防上限 +1</t>
  </si>
  <si>
    <t>魔防上限 +2</t>
  </si>
  <si>
    <t>魔防上限 +3</t>
  </si>
  <si>
    <t>魔防上限 +4</t>
  </si>
  <si>
    <t>魔防上限 +5</t>
  </si>
  <si>
    <t>魔防上限 +6</t>
  </si>
  <si>
    <t>魔防上限 +7</t>
  </si>
  <si>
    <t>魔防上限 +8</t>
  </si>
  <si>
    <t>魔防上限 +9</t>
  </si>
  <si>
    <t>魔防上限 +10</t>
  </si>
  <si>
    <t>魔防上限 +12</t>
  </si>
  <si>
    <t>魔防上限 +22</t>
  </si>
  <si>
    <t>魔防上限 +23</t>
  </si>
  <si>
    <t>魔防上限 +24</t>
  </si>
  <si>
    <t>攻击 +1%</t>
  </si>
  <si>
    <t>魔法 +1%</t>
  </si>
  <si>
    <t>道术 +1%</t>
  </si>
  <si>
    <t>攻击 +2%</t>
  </si>
  <si>
    <t>魔法 +2%</t>
  </si>
  <si>
    <t>道术 +2%</t>
  </si>
  <si>
    <t>攻击 +3%</t>
  </si>
  <si>
    <t>魔法 +3%</t>
  </si>
  <si>
    <t>道术 +3%</t>
  </si>
  <si>
    <t>攻魔道 +3</t>
  </si>
  <si>
    <t>攻魔道 +5</t>
  </si>
  <si>
    <t>攻魔道 +7</t>
  </si>
  <si>
    <t>攻魔道 +9</t>
  </si>
  <si>
    <t>攻魔道 +5%</t>
  </si>
  <si>
    <t>攻魔道 +6%</t>
  </si>
  <si>
    <t>攻魔道 +7%</t>
  </si>
  <si>
    <t>攻魔道 +8%</t>
  </si>
  <si>
    <t>攻魔道 +9%</t>
  </si>
  <si>
    <t>攻魔道 +16%</t>
  </si>
  <si>
    <t>攻魔道 +18%</t>
  </si>
  <si>
    <t>攻魔道 +20%</t>
  </si>
  <si>
    <t>攻魔道 +22%</t>
  </si>
  <si>
    <t>攻魔道 +24%</t>
  </si>
  <si>
    <t>攻魔道 +26%</t>
  </si>
  <si>
    <t>攻魔道 +28%</t>
  </si>
  <si>
    <t>攻魔道 +30%</t>
  </si>
  <si>
    <t>攻魔道 +32%</t>
  </si>
  <si>
    <t>攻魔道 +34%</t>
  </si>
  <si>
    <t>攻魔道 +37%</t>
  </si>
  <si>
    <t>攻魔道 +40%</t>
  </si>
  <si>
    <t>攻魔道 +43%</t>
  </si>
  <si>
    <t>攻魔道 +46%</t>
  </si>
  <si>
    <t>攻魔道 +49%</t>
  </si>
  <si>
    <t>攻魔道 +52%</t>
  </si>
  <si>
    <t>物防上限 +14</t>
  </si>
  <si>
    <t>物防上限 +16</t>
  </si>
  <si>
    <t>物防上限 +18</t>
  </si>
  <si>
    <t>物防上限 +20</t>
  </si>
  <si>
    <t>物防上限 +25</t>
  </si>
  <si>
    <t>攻魔道 +1%</t>
  </si>
  <si>
    <t>攻魔道 +2%</t>
  </si>
  <si>
    <t>攻魔道 +3%</t>
  </si>
  <si>
    <t>攻魔道 +4%</t>
  </si>
  <si>
    <t>攻魔道上限 +14</t>
  </si>
  <si>
    <t>攻魔道上限 +16</t>
  </si>
  <si>
    <t>攻魔道上限 +18</t>
  </si>
  <si>
    <t>攻魔道上限 +20</t>
  </si>
  <si>
    <t>攻魔道上限 +22</t>
  </si>
  <si>
    <t>攻魔道上限 +25</t>
  </si>
  <si>
    <t>HP +100</t>
  </si>
  <si>
    <t>HP +160</t>
  </si>
  <si>
    <t>HP +180</t>
  </si>
  <si>
    <t>魔防上限 +14</t>
  </si>
  <si>
    <t>魔防上限 +16</t>
  </si>
  <si>
    <t>魔防上限 +18</t>
  </si>
  <si>
    <t>魔防上限 +20</t>
  </si>
  <si>
    <t>魔防上限 +25</t>
  </si>
  <si>
    <t>HP +3% MP +3%</t>
  </si>
  <si>
    <t>HP +5% MP +5%</t>
  </si>
  <si>
    <t>HP +7% MP +7%</t>
  </si>
  <si>
    <t>HP +30 MP +30</t>
  </si>
  <si>
    <t>HP +50 MP +50</t>
  </si>
  <si>
    <t>HP +70 MP +70</t>
  </si>
  <si>
    <t>HP +90 MP +90</t>
  </si>
  <si>
    <t>HP +10% MP +10%</t>
  </si>
  <si>
    <t>HP +12% MP +12%</t>
  </si>
  <si>
    <t>HP +15% MP +15%</t>
  </si>
  <si>
    <t>HP +18% MP +18%</t>
  </si>
  <si>
    <t>HP +20% MP +20%</t>
  </si>
  <si>
    <t>HP +25% MP +25%</t>
  </si>
  <si>
    <t>HP +30% MP +30%</t>
  </si>
  <si>
    <t>HP +35% MP +35%</t>
  </si>
  <si>
    <t>HP +40% MP +40%</t>
  </si>
  <si>
    <t>HP +45% MP +45%</t>
  </si>
  <si>
    <t>HP +50% MP +50%</t>
  </si>
  <si>
    <t>HP +55% MP +55%</t>
  </si>
  <si>
    <t>HP +60% MP +60%</t>
  </si>
  <si>
    <t>HP +65% MP +65%</t>
  </si>
  <si>
    <t>HP +70% MP +70%</t>
  </si>
  <si>
    <t>HP +75% MP +75%</t>
  </si>
  <si>
    <t>HP +80% MP +80%</t>
  </si>
  <si>
    <t>HP +85% MP +85%</t>
  </si>
  <si>
    <t>HP +90% MP +90%</t>
  </si>
  <si>
    <t>HP +95% MP +95%</t>
  </si>
  <si>
    <t>HP +100% MP +100%</t>
  </si>
  <si>
    <t>HP +110% MP +110%</t>
  </si>
  <si>
    <t>攻魔道 +7% 物防 +1%</t>
  </si>
  <si>
    <t>攻魔道 +8% 物防 +2%</t>
  </si>
  <si>
    <t>攻魔道 +9% 物防 +3%</t>
  </si>
  <si>
    <t>攻魔道 +10% 物防 +4%</t>
  </si>
  <si>
    <t>攻魔道 +11% 物防 +5%</t>
  </si>
  <si>
    <t>攻魔道 +12% 物防 +6%</t>
  </si>
  <si>
    <t>攻魔道 +13% 物防 +7%</t>
  </si>
  <si>
    <t>攻魔道 +14% 物防 +8%</t>
  </si>
  <si>
    <t>攻魔道 +15% 物防 +9%</t>
  </si>
  <si>
    <t>攻魔道 +16% 物防 +10%</t>
  </si>
  <si>
    <t>攻魔道 +7% 魔防 +1%</t>
  </si>
  <si>
    <t>攻魔道 +8% 魔防 +2%</t>
  </si>
  <si>
    <t>攻魔道 +9% 魔防 +3%</t>
  </si>
  <si>
    <t>攻魔道 +10% 魔防 +4%</t>
  </si>
  <si>
    <t>攻魔道 +11% 魔防 +5%</t>
  </si>
  <si>
    <t>攻魔道 +12% 魔防 +6%</t>
  </si>
  <si>
    <t>攻魔道 +13% 魔防 +7%</t>
  </si>
  <si>
    <t>攻魔道 +14% 魔防 +8%</t>
  </si>
  <si>
    <t>攻魔道 +15% 魔防 +9%</t>
  </si>
  <si>
    <t>攻魔道 +16% 魔防 +10%</t>
  </si>
  <si>
    <t>HP +14% MP +14%</t>
  </si>
  <si>
    <t>HP +16% MP +16%</t>
  </si>
  <si>
    <t>HP +22% MP +22%</t>
  </si>
  <si>
    <t>HP +24% MP +24%</t>
  </si>
  <si>
    <t>HP +26% MP +26%</t>
  </si>
  <si>
    <t>HP +28% MP +28%</t>
  </si>
  <si>
    <t>HP +32% MP +32%</t>
  </si>
  <si>
    <t>HP +34% MP +34%</t>
  </si>
  <si>
    <t>HP +36% MP +36%</t>
  </si>
  <si>
    <t>HP +38% MP +38%</t>
  </si>
  <si>
    <t>HP +42% MP +42%</t>
  </si>
  <si>
    <t>HP +44% MP +44%</t>
  </si>
  <si>
    <t>自定义字符串 
对应常量：$CURRMONPARAM(XX)&gt; XX=怪物名称</t>
  </si>
  <si>
    <t>攻击 +19%</t>
  </si>
  <si>
    <t>道术 +19%</t>
  </si>
  <si>
    <t>魔法 +19%</t>
  </si>
  <si>
    <t>攻击 +21%</t>
  </si>
  <si>
    <t>道术 +21%</t>
  </si>
  <si>
    <t>魔法 +21%</t>
  </si>
  <si>
    <t>攻击 +23%</t>
  </si>
  <si>
    <t>道术 +23%</t>
  </si>
  <si>
    <t>魔法 +23%</t>
  </si>
  <si>
    <t>HP +30% MP +35%</t>
  </si>
  <si>
    <r>
      <rPr>
        <sz val="9"/>
        <color rgb="FF00B0F0"/>
        <rFont val="微软雅黑"/>
        <family val="2"/>
        <charset val="134"/>
      </rPr>
      <t>40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火龙凭证8/元宝5000/等级1</t>
    </r>
    <phoneticPr fontId="1" type="noConversion"/>
  </si>
  <si>
    <r>
      <rPr>
        <sz val="9"/>
        <color rgb="FF00B0F0"/>
        <rFont val="微软雅黑"/>
        <family val="2"/>
        <charset val="134"/>
      </rPr>
      <t>55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火龙凭证20/元宝20000/等级2</t>
    </r>
    <phoneticPr fontId="1" type="noConversion"/>
  </si>
  <si>
    <r>
      <rPr>
        <sz val="9"/>
        <color rgb="FF00B0F0"/>
        <rFont val="微软雅黑"/>
        <family val="2"/>
        <charset val="134"/>
      </rPr>
      <t>70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火龙凭证52/元宝80000/等级3</t>
    </r>
    <phoneticPr fontId="1" type="noConversion"/>
  </si>
  <si>
    <r>
      <rPr>
        <sz val="9"/>
        <color rgb="FF00B0F0"/>
        <rFont val="微软雅黑"/>
        <family val="2"/>
        <charset val="134"/>
      </rPr>
      <t>90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火龙凭证188/元宝200000/等级4</t>
    </r>
    <phoneticPr fontId="1" type="noConversion"/>
  </si>
  <si>
    <r>
      <rPr>
        <sz val="9"/>
        <color rgb="FF00B0F0"/>
        <rFont val="微软雅黑"/>
        <family val="2"/>
        <charset val="134"/>
      </rPr>
      <t>100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火龙凭证353/元宝500000/等级6</t>
    </r>
    <phoneticPr fontId="1" type="noConversion"/>
  </si>
  <si>
    <r>
      <rPr>
        <sz val="9"/>
        <color rgb="FF00B0F0"/>
        <rFont val="微软雅黑"/>
        <family val="2"/>
        <charset val="134"/>
      </rPr>
      <t>110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火龙凭证1158/元宝1000000/等级8</t>
    </r>
    <phoneticPr fontId="1" type="noConversion"/>
  </si>
  <si>
    <r>
      <rPr>
        <sz val="9"/>
        <color rgb="FF00B0F0"/>
        <rFont val="微软雅黑"/>
        <family val="2"/>
        <charset val="134"/>
      </rPr>
      <t>120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火龙凭证3060/元宝5000000/等级10</t>
    </r>
    <phoneticPr fontId="1" type="noConversion"/>
  </si>
  <si>
    <r>
      <rPr>
        <sz val="9"/>
        <color rgb="FF00B0F0"/>
        <rFont val="微软雅黑"/>
        <family val="2"/>
        <charset val="134"/>
      </rPr>
      <t>135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火龙凭证6120/元宝10000000/等级12</t>
    </r>
    <phoneticPr fontId="1" type="noConversion"/>
  </si>
  <si>
    <t>总属性</t>
    <phoneticPr fontId="1" type="noConversion"/>
  </si>
  <si>
    <t>产出属性衰减</t>
    <phoneticPr fontId="1" type="noConversion"/>
  </si>
  <si>
    <t>HPMP + 5%</t>
  </si>
  <si>
    <t>HPMP + 5%</t>
    <phoneticPr fontId="1" type="noConversion"/>
  </si>
  <si>
    <t>HPMP每秒回复10点，治疗量\用完，道具消失。\</t>
  </si>
  <si>
    <t>HPMP + 10%</t>
  </si>
  <si>
    <t>HPMP + 15%</t>
  </si>
  <si>
    <t>HPMP + 20%</t>
  </si>
  <si>
    <t>HPMP + 25%</t>
  </si>
  <si>
    <t>HPMP + 30%</t>
  </si>
  <si>
    <t>HPMP + 35%</t>
    <phoneticPr fontId="1" type="noConversion"/>
  </si>
  <si>
    <t>HPMP + 40%</t>
  </si>
  <si>
    <t>HPMP + 40%</t>
    <phoneticPr fontId="1" type="noConversion"/>
  </si>
  <si>
    <t>HPMP + 45%</t>
  </si>
  <si>
    <t>HPMP + 50%</t>
  </si>
  <si>
    <t>HPMP + 1%忽视防御 + 1%</t>
  </si>
  <si>
    <t>HPMP + 2%忽视防御 + 2%</t>
  </si>
  <si>
    <t>HPMP + 3%忽视防御 + 3%</t>
  </si>
  <si>
    <t>HPMP + 4%忽视防御 + 4%</t>
  </si>
  <si>
    <t>HPMP + 5%忽视防御 + 5%</t>
  </si>
  <si>
    <t>HPMP + 6%忽视防御 + 6%</t>
  </si>
  <si>
    <t>HPMP + 7%忽视防御 + 7%</t>
  </si>
  <si>
    <t>HPMP + 8%忽视防御 + 8%</t>
  </si>
  <si>
    <t>HPMP + 9%忽视防御 + 9%</t>
  </si>
  <si>
    <t>HPMP + 10%忽视防御 + 10%</t>
  </si>
  <si>
    <t>物防 + 2%魔防 + 2%</t>
  </si>
  <si>
    <t>物防 + 4%魔防 + 4%</t>
  </si>
  <si>
    <t>物防 + 6%魔防 + 6%</t>
  </si>
  <si>
    <t>物防 + 8%魔防 + 8%</t>
  </si>
  <si>
    <t>物防 + 10%魔防 + 10%</t>
  </si>
  <si>
    <t>物防 + 12%魔防 + 12%</t>
  </si>
  <si>
    <t>物防 + 14%魔防 + 14%</t>
  </si>
  <si>
    <t>物防 + 16%魔防 + 16%</t>
  </si>
  <si>
    <t>物防 + 18%魔防 + 18%</t>
  </si>
  <si>
    <t>物防 + 20%魔防 + 20%</t>
  </si>
  <si>
    <t>HPMP + 1%攻魔道 + 1%</t>
  </si>
  <si>
    <t>HPMP + 2%攻魔道 + 2%</t>
  </si>
  <si>
    <t>HPMP + 3%攻魔道 + 3%</t>
  </si>
  <si>
    <t>HPMP + 4%攻魔道 + 4%</t>
  </si>
  <si>
    <t>HPMP + 5%攻魔道 + 5%</t>
  </si>
  <si>
    <t>HPMP + 6%攻魔道 + 6%</t>
  </si>
  <si>
    <t>HPMP + 7%攻魔道 + 7%</t>
  </si>
  <si>
    <t>HPMP + 8%攻魔道 + 8%</t>
  </si>
  <si>
    <t>HPMP + 10%攻魔道 + 10%</t>
  </si>
  <si>
    <t>HPMP + 12%攻魔道 + 12%</t>
  </si>
  <si>
    <t>佩戴者死亡时，立即满血复活。（冷却时间90秒）</t>
  </si>
  <si>
    <t>佩戴者攻击时，有5%概率麻痹敌人。</t>
  </si>
  <si>
    <t>佩戴者受到伤害时，以1.5倍MP代替HP扣除。</t>
  </si>
  <si>
    <t>[额外属性]致命一击：攻击时有1%概率对目标造成85点真实伤害。</t>
  </si>
  <si>
    <t>[额外属性]致命一击：攻击时有2%概率对目标造成179点真实伤害。</t>
  </si>
  <si>
    <t>[额外属性]致命一击：攻击时有3%概率对目标造成264点真实伤害。</t>
  </si>
  <si>
    <t>[额外属性]致命一击：攻击时有4%概率对目标造成330点真实伤害。</t>
  </si>
  <si>
    <t>[额外属性]致命一击：攻击时有5%概率对目标造成412点真实伤害。</t>
  </si>
  <si>
    <t>[额外属性]致命一击：攻击时有6%概率对目标造成495点真实伤害。</t>
  </si>
  <si>
    <t>[额外属性]致命一击：攻击时有7%概率对目标造成590点真实伤害。</t>
  </si>
  <si>
    <t>[额外属性]致命一击：攻击时有8%概率对目标造成684点真实伤害。</t>
  </si>
  <si>
    <t>[额外属性]致命一击：攻击时有10%概率对目标造成802点真实伤害。</t>
  </si>
  <si>
    <t>[傲视群雄]：HPMP + 1%攻魔道上限 + 18暴击几率 + 1%忽视防御 + 1%吸血 + 1%伤害加成 + 1%</t>
  </si>
  <si>
    <t>[超凡入圣]：HPMP + 1%攻魔道上限 + 12伤害反弹 + 1%吸血 + 1%</t>
  </si>
  <si>
    <t>[登峰造极]：HPMP + 1%攻魔道上限 + 12物理伤害减免 + 1%魔法伤害减免 + 1%</t>
    <phoneticPr fontId="1" type="noConversion"/>
  </si>
  <si>
    <t>[巅峰之人]：HPMP + 1%攻魔道上限 + 12暴击几率 + 1%忽视防御 + 1%</t>
    <phoneticPr fontId="1" type="noConversion"/>
  </si>
  <si>
    <t>[唯我独尊]：HPMP + 1%攻魔道 + 18物防魔防上限 + 9伤害加成 + 1%</t>
    <phoneticPr fontId="1" type="noConversion"/>
  </si>
  <si>
    <t>[君临天下]：HPMP + 1%\攻魔道上限 + 12\伤害反弹 + 1%\吸血 + 1%</t>
    <phoneticPr fontId="1" type="noConversion"/>
  </si>
  <si>
    <t>[武林至尊]：HPMP + 1%\攻魔道上限 + 10</t>
    <phoneticPr fontId="1" type="noConversion"/>
  </si>
  <si>
    <t>[最强王者]：武林至尊进阶称号\使用后自动替换武林至尊\HPMP + 2%\攻魔道上限 + 20\吸血 + 1%\暴击 + 1%\</t>
    <phoneticPr fontId="1" type="noConversion"/>
  </si>
  <si>
    <t>EM000</t>
  </si>
  <si>
    <t>smd3</t>
  </si>
  <si>
    <t>kld3</t>
  </si>
  <si>
    <t>kd4</t>
  </si>
  <si>
    <t>swgc4</t>
  </si>
  <si>
    <t>wgd3</t>
  </si>
  <si>
    <t>wmsm3</t>
  </si>
  <si>
    <t>ltl4</t>
  </si>
  <si>
    <t>emgc3</t>
  </si>
  <si>
    <t>zmsm4</t>
  </si>
  <si>
    <t>hldt4</t>
  </si>
  <si>
    <t>cyxg3</t>
  </si>
  <si>
    <t>nmsy3</t>
  </si>
  <si>
    <t>wjdy3</t>
  </si>
  <si>
    <t>nmjt2</t>
  </si>
  <si>
    <t>nmjt3</t>
  </si>
  <si>
    <t>lyd2</t>
  </si>
  <si>
    <t>mly3</t>
  </si>
  <si>
    <t>hyd3</t>
  </si>
  <si>
    <t>hlzd3</t>
  </si>
  <si>
    <t>elsy3</t>
  </si>
  <si>
    <t>hyz1</t>
  </si>
  <si>
    <t>hxd3</t>
  </si>
  <si>
    <t>hld3</t>
  </si>
  <si>
    <t>boss</t>
  </si>
  <si>
    <t>boss2</t>
  </si>
  <si>
    <t>lzld</t>
  </si>
  <si>
    <t>lzld2</t>
  </si>
  <si>
    <t>hyltl4</t>
  </si>
  <si>
    <t>hyemgc3</t>
  </si>
  <si>
    <t>hyzmsm4</t>
  </si>
  <si>
    <t>hyhldt4</t>
  </si>
  <si>
    <t>hycyxg3</t>
  </si>
  <si>
    <t>hynmsy3</t>
  </si>
  <si>
    <t>hywjdy3</t>
  </si>
  <si>
    <t>hynmjt2</t>
  </si>
  <si>
    <t>hynmjt3</t>
  </si>
  <si>
    <t>hylyd2</t>
  </si>
  <si>
    <t>hymly3</t>
  </si>
  <si>
    <t>hyhyd3</t>
  </si>
  <si>
    <t>hyhlzd3</t>
  </si>
  <si>
    <t>hyelsy3</t>
  </si>
  <si>
    <t>hyhyz1</t>
  </si>
  <si>
    <t>hyhxd3</t>
  </si>
  <si>
    <t>hyhld3</t>
  </si>
  <si>
    <t>gzzs8</t>
  </si>
  <si>
    <t>gzzs7</t>
  </si>
  <si>
    <t>gzzs5</t>
  </si>
  <si>
    <t>gzzs3</t>
  </si>
  <si>
    <t>gzzs1</t>
  </si>
  <si>
    <t>gzzsdd</t>
  </si>
  <si>
    <t>gzzsgj</t>
  </si>
  <si>
    <t>gzzszl</t>
  </si>
  <si>
    <t>gzzsxb</t>
  </si>
  <si>
    <t>zsdt1</t>
  </si>
  <si>
    <t>zsdt2</t>
  </si>
  <si>
    <t>zsdt3</t>
  </si>
  <si>
    <t>zsdt4</t>
  </si>
  <si>
    <t>zsdt5</t>
  </si>
  <si>
    <t>djdt1</t>
  </si>
  <si>
    <t>djdt2</t>
  </si>
  <si>
    <t>djdt3</t>
  </si>
  <si>
    <t>djdt4</t>
  </si>
  <si>
    <t>djdt5</t>
  </si>
  <si>
    <t>djdt6</t>
  </si>
  <si>
    <t>hydt1</t>
  </si>
  <si>
    <t>hydt2</t>
  </si>
  <si>
    <t>hydt3</t>
  </si>
  <si>
    <t>hydt4</t>
  </si>
  <si>
    <t>hydt5</t>
  </si>
  <si>
    <t>xssl1</t>
  </si>
  <si>
    <t>mgdt2</t>
  </si>
  <si>
    <t>fxdt1</t>
  </si>
  <si>
    <t>jtdt1</t>
  </si>
  <si>
    <t>hjdt1</t>
  </si>
  <si>
    <t>smd1</t>
  </si>
  <si>
    <t>smd2</t>
  </si>
  <si>
    <t>kld1</t>
  </si>
  <si>
    <t>kd1</t>
  </si>
  <si>
    <t>kd2</t>
  </si>
  <si>
    <t>swgc1</t>
  </si>
  <si>
    <t>wgd1</t>
  </si>
  <si>
    <t>wmsm1</t>
  </si>
  <si>
    <t>ltl1</t>
  </si>
  <si>
    <t>emgc1</t>
  </si>
  <si>
    <t>emgc2</t>
  </si>
  <si>
    <t>hyemgc2</t>
  </si>
  <si>
    <t>zmsm1</t>
  </si>
  <si>
    <t>zmsm2</t>
  </si>
  <si>
    <t>hyzmsm2</t>
  </si>
  <si>
    <t>hyzmsm3</t>
  </si>
  <si>
    <t>hldt1</t>
  </si>
  <si>
    <t>hldt2</t>
  </si>
  <si>
    <t>cyxg1</t>
  </si>
  <si>
    <t>hycyxg1</t>
  </si>
  <si>
    <t>erdalu</t>
  </si>
  <si>
    <t>nmsy1</t>
  </si>
  <si>
    <t>hynmsy1</t>
  </si>
  <si>
    <t>wjdy1</t>
  </si>
  <si>
    <t>hywjdy1</t>
  </si>
  <si>
    <t>nmjt1</t>
  </si>
  <si>
    <t>hynmjt1</t>
  </si>
  <si>
    <t>lyd1</t>
  </si>
  <si>
    <t>hylyd1</t>
  </si>
  <si>
    <t>mly1</t>
  </si>
  <si>
    <t>hymly1</t>
  </si>
  <si>
    <t>hyd1</t>
  </si>
  <si>
    <t>hyhyd1</t>
  </si>
  <si>
    <t>hlzd1</t>
  </si>
  <si>
    <t>hyhlzd1</t>
  </si>
  <si>
    <t>elsy1</t>
  </si>
  <si>
    <t>hyelsy1</t>
  </si>
  <si>
    <t>hxd1</t>
  </si>
  <si>
    <t>hyhxd1</t>
  </si>
  <si>
    <t>hld1</t>
  </si>
  <si>
    <t>hyhld1</t>
  </si>
  <si>
    <t>BOSS</t>
  </si>
  <si>
    <t>BOSS2</t>
  </si>
  <si>
    <t>hyltl1</t>
  </si>
  <si>
    <t>hyemgc1</t>
  </si>
  <si>
    <t>hyzmsm1</t>
  </si>
  <si>
    <t>hyhldt1</t>
  </si>
  <si>
    <t>gldt0</t>
  </si>
  <si>
    <t>gldt1</t>
  </si>
  <si>
    <t>gldt2</t>
  </si>
  <si>
    <t>gldt3</t>
  </si>
  <si>
    <t>gldt4</t>
  </si>
  <si>
    <t>gldt5</t>
  </si>
  <si>
    <t>gldt6</t>
  </si>
  <si>
    <t>gldt7</t>
  </si>
  <si>
    <t>gldt8</t>
  </si>
  <si>
    <t>gldt9</t>
  </si>
  <si>
    <t>gldt10</t>
  </si>
  <si>
    <t>是否已配置（1：是。0：否）</t>
    <phoneticPr fontId="1" type="noConversion"/>
  </si>
  <si>
    <t>刷怪地图</t>
    <phoneticPr fontId="1" type="noConversion"/>
  </si>
  <si>
    <t>产出价值总量</t>
    <phoneticPr fontId="1" type="noConversion"/>
  </si>
  <si>
    <t>转生等级</t>
    <phoneticPr fontId="1" type="noConversion"/>
  </si>
  <si>
    <t>基本装备</t>
    <phoneticPr fontId="1" type="noConversion"/>
  </si>
  <si>
    <t>特戒</t>
    <phoneticPr fontId="1" type="noConversion"/>
  </si>
  <si>
    <t>生命值</t>
    <phoneticPr fontId="1" type="noConversion"/>
  </si>
  <si>
    <t>魔法值</t>
    <phoneticPr fontId="1" type="noConversion"/>
  </si>
  <si>
    <t>下攻</t>
    <phoneticPr fontId="1" type="noConversion"/>
  </si>
  <si>
    <t>上攻</t>
    <phoneticPr fontId="1" type="noConversion"/>
  </si>
  <si>
    <t>下防</t>
    <phoneticPr fontId="1" type="noConversion"/>
  </si>
  <si>
    <t>上防</t>
    <phoneticPr fontId="1" type="noConversion"/>
  </si>
  <si>
    <t>养成线价值</t>
    <phoneticPr fontId="1" type="noConversion"/>
  </si>
  <si>
    <t>属性总价值</t>
    <phoneticPr fontId="1" type="noConversion"/>
  </si>
  <si>
    <t>生命</t>
    <phoneticPr fontId="1" type="noConversion"/>
  </si>
  <si>
    <t>下魔防</t>
    <phoneticPr fontId="1" type="noConversion"/>
  </si>
  <si>
    <t>上魔防</t>
    <phoneticPr fontId="1" type="noConversion"/>
  </si>
  <si>
    <t>属性</t>
    <phoneticPr fontId="1" type="noConversion"/>
  </si>
  <si>
    <t>准确</t>
    <phoneticPr fontId="1" type="noConversion"/>
  </si>
  <si>
    <t>闪避</t>
    <phoneticPr fontId="1" type="noConversion"/>
  </si>
  <si>
    <t>暴击率</t>
    <phoneticPr fontId="1" type="noConversion"/>
  </si>
  <si>
    <t>暴击抵抗</t>
    <phoneticPr fontId="1" type="noConversion"/>
  </si>
  <si>
    <t>爆伤</t>
    <phoneticPr fontId="1" type="noConversion"/>
  </si>
  <si>
    <t>伤害加成</t>
    <phoneticPr fontId="1" type="noConversion"/>
  </si>
  <si>
    <t>增加一定比例的魔法</t>
    <phoneticPr fontId="1" type="noConversion"/>
  </si>
  <si>
    <t>43200#1#1</t>
    <phoneticPr fontId="1" type="noConversion"/>
  </si>
  <si>
    <t>价值</t>
    <phoneticPr fontId="1" type="noConversion"/>
  </si>
  <si>
    <t>爆伤减免</t>
    <phoneticPr fontId="1" type="noConversion"/>
  </si>
  <si>
    <t>物伤减免</t>
    <phoneticPr fontId="1" type="noConversion"/>
  </si>
  <si>
    <t>魔伤减免</t>
    <phoneticPr fontId="1" type="noConversion"/>
  </si>
  <si>
    <t>铭文</t>
    <phoneticPr fontId="1" type="noConversion"/>
  </si>
  <si>
    <t>开天印</t>
  </si>
  <si>
    <t>烈火印</t>
  </si>
  <si>
    <t>烈阳印</t>
  </si>
  <si>
    <t>穿火印</t>
  </si>
  <si>
    <t>护身印</t>
  </si>
  <si>
    <t>不死印</t>
  </si>
  <si>
    <t>神体印</t>
  </si>
  <si>
    <t>寒冰印</t>
  </si>
  <si>
    <t>玄冥印</t>
  </si>
  <si>
    <t>龙炎印</t>
  </si>
  <si>
    <t>天火印</t>
  </si>
  <si>
    <t>焚天印</t>
  </si>
  <si>
    <t>反击印</t>
  </si>
  <si>
    <t>神盾印</t>
  </si>
  <si>
    <t>守护印</t>
  </si>
  <si>
    <t>神佑印</t>
  </si>
  <si>
    <t>冰霜印</t>
  </si>
  <si>
    <t>寒风印</t>
  </si>
  <si>
    <t>毒王印</t>
  </si>
  <si>
    <t>白虎印</t>
  </si>
  <si>
    <t>虎啸印</t>
  </si>
  <si>
    <t>月灵印</t>
  </si>
  <si>
    <t>月神印</t>
  </si>
  <si>
    <t>月光印</t>
  </si>
  <si>
    <t>无极印</t>
  </si>
  <si>
    <t>极疗印</t>
  </si>
  <si>
    <t>罡气印</t>
  </si>
  <si>
    <t>嗜血印</t>
  </si>
  <si>
    <t>撕裂印</t>
  </si>
  <si>
    <t>物抗印【开天斩】</t>
  </si>
  <si>
    <t>物抗印【烈火剑法】</t>
  </si>
  <si>
    <t>物抗印【逐日剑法】</t>
  </si>
  <si>
    <t>魔抗印【火墙】</t>
  </si>
  <si>
    <t>魔抗印【流星火雨】</t>
  </si>
  <si>
    <t>魔抗印【灭天火】</t>
  </si>
  <si>
    <t>道抗印【灵魂火符】</t>
  </si>
  <si>
    <t>道抗印【召唤兽】</t>
  </si>
  <si>
    <t>道抗印【嗜血术】</t>
  </si>
  <si>
    <t>&lt;开天斩[开天印]:强化/FCOLOR=246&gt;&lt;开天斩/FCOLOR=218&gt;&lt;威力，使其提高/FCOLOR=246&gt;&lt;30%/FCOLOR=218&gt;&lt;伤害。/FCOLOR=246&gt;</t>
  </si>
  <si>
    <t>&lt;烈火剑法[烈火印]:强化/FCOLOR=246&gt;&lt;烈火剑法/FCOLOR=218&gt;&lt;威力，使其提高/FCOLOR=246&gt;&lt;30%/FCOLOR=218&gt;&lt;伤害。/FCOLOR=246&gt;</t>
  </si>
  <si>
    <t>&lt;烈火剑法[烈阳印]:烈火剑法命中敌人时，附带灼烧伤害，每秒造成/FCOLOR=246&gt;&lt;1%/FCOLOR=218&gt;&lt;灼烧效果，持续时间/FCOLOR=246&gt;&lt;5秒/FCOLOR=218&gt;&lt;。/FCOLOR=246&gt;</t>
  </si>
  <si>
    <t>&lt;烈火剑法[穿火印]:烈火剑法附带火龙之力，30%几率无视目标防御，造成额外50%伤害。/FCOLOR=246&gt;</t>
  </si>
  <si>
    <t>&lt;护体神盾[护身印]:护体神盾持续内时，血量低于40%时，立即回复20%血量，每80秒仅可触发一次。/FCOLOR=246&gt;</t>
  </si>
  <si>
    <t>&lt;护体神盾[不死印]:护体神盾持续内时，有几率免疫致死效果。/FCOLOR=246&gt;</t>
  </si>
  <si>
    <t>&lt;护体神盾[神体印]:护体神盾持续时间内，受到治愈术和群体治疗时额外恢复200HP。/FCOLOR=246&gt;</t>
  </si>
  <si>
    <t>&lt;寒冰掌[寒冰印]:强化寒冰掌威力，使其提高20%伤害。/FCOLOR=246&gt;</t>
  </si>
  <si>
    <t>&lt;寒冰掌[寒冰印]:寒冰掌附带玄冥之力，使目标在5秒内持续掉血掉蓝。/FCOLOR=246&gt;</t>
  </si>
  <si>
    <t>&lt;灭天火[龙炎印]:灭天火附带龙炎之力，使目标在5秒内受龙炎灼烧效果。/FCOLOR=246&gt;</t>
  </si>
  <si>
    <t>&lt;灭天火[天火印]:灭天火的至高奥义，每次使用灭天火都有几率使伤害翻倍。/FCOLOR=246&gt;</t>
  </si>
  <si>
    <t>&lt;流星火雨[焚天印]:对受到流星火雨伤害的目标附带施毒效果，5秒内受到3%魔法的额外伤害。/FCOLOR=246&gt;</t>
  </si>
  <si>
    <t>&lt;魔法盾[反击印]:单次受到伤害超过30%时，反弹该伤害的30%给施法者。/FCOLOR=246&gt;</t>
  </si>
  <si>
    <t>&lt;魔法盾[神盾印]:受龙神眷顾，额外提高魔法盾5%伤害减免。/FCOLOR=246&gt;</t>
  </si>
  <si>
    <t>&lt;魔法盾[守护印]:魔法盾持续期间，每30秒都会进入守护状态，守护状态下，所有攻击将只造成1点伤害，可抵挡3此伤害。/FCOLOR=246&gt;</t>
  </si>
  <si>
    <t>&lt;魔法盾[神佑印]:魔法盾开启状态下，受到致命伤害时，有一定几率获得神佑，直接回复30%生命，无冷却。/FCOLOR=246&gt;</t>
  </si>
  <si>
    <t>&lt;冰咆哮[冰霜印]:冰咆哮附带冰霜之力，20%几率使目标减少魔防10点效果，持续3秒。/FCOLOR=246&gt;</t>
  </si>
  <si>
    <t>&lt;冰咆哮[寒风印]:受寒风之力影响，冰咆哮能忽视目标15%魔防。/FCOLOR=246&gt;</t>
  </si>
  <si>
    <t>&lt;群体施毒术[毒王印]:基于施毒者30%道术额外掉血，持续10秒。/FCOLOR=246&gt;</t>
  </si>
  <si>
    <t>&lt;召唤白虎[白虎印]:可以召唤2只白虎。/FCOLOR=246&gt;</t>
  </si>
  <si>
    <t>&lt;召唤白虎[虎啸印]:虎啸山林，白虎继承人物25%道术加成，且提高20%攻速（无法和兽王印共存）。/FCOLOR=246&gt;</t>
  </si>
  <si>
    <t>&lt;召唤月灵[月神印]:受月神祝福，所召唤月灵继承人物30%道术，且提高10%攻速。/FCOLOR=246&gt;</t>
  </si>
  <si>
    <t>&lt;召唤月灵[月光印]:月光照耀下，提高月灵血量、攻速和攻击。/FCOLOR=246&gt;</t>
  </si>
  <si>
    <t>&lt;无极真气[无极印]:打破枷锁，提高加成上限，使用无极真气增加30%道术。/FCOLOR=246&gt;</t>
  </si>
  <si>
    <t>&lt;无极真气[极疗印]:血量小于50%时，释放无极真气，每秒回复当前生命值3%的血量持续15秒。/FCOLOR=246&gt;</t>
  </si>
  <si>
    <t>&lt;无极真气[罡气印]:无极真气作用期间，额外增加20%双防效果。/FCOLOR=246&gt;</t>
  </si>
  <si>
    <t>&lt;嗜血术[嗜血印]:提高嗜血术15%威力。/FCOLOR=246&gt;</t>
  </si>
  <si>
    <t>&lt;嗜血术[撕裂印]:嗜血术将目标伤口撕裂，造成流血效果，3秒内持续掉血3%。/FCOLOR=246&gt;</t>
  </si>
  <si>
    <t>&lt;物抗印【开天斩】:增强抵御战士开天斩能力，减免20%来自战士开天斩的伤害，并且有几率免疫当次技能伤害。/FCOLOR=246&gt;</t>
  </si>
  <si>
    <t>&lt;物抗印【烈火剑法】:增强抵御战士烈火剑法能力，减免20%来自战士烈火剑法的伤害，并且有几率免疫当次技能伤害。/FCOLOR=246&gt;</t>
  </si>
  <si>
    <t>&lt;物抗印【逐日剑法】:增强抵御战士逐日剑法能力，减免20%来自战士逐日剑法的伤害，并且有几率免疫当次技能伤害。/FCOLOR=246&gt;</t>
  </si>
  <si>
    <t>&lt;魔抗印【火墙】:增强抵御法师火墙能力，减免20%来自法师火墙的伤害，并且有几率免疫当次技能伤害。/FCOLOR=246&gt;</t>
  </si>
  <si>
    <t>&lt;魔抗印【流星火雨】:增强抵御法师流星火雨能力，减免20%来自法师流星火雨的伤害，并且有几率免疫当次技能伤害。/FCOLOR=246&gt;</t>
  </si>
  <si>
    <t>&lt;魔抗印【灭天火】:增强抵御法师灭天火能力，减免15%来自法师灭天火伤害和减蓝效果，并且有几率免疫当次技能伤害。/FCOLOR=246&gt;</t>
  </si>
  <si>
    <t>&lt;道抗印【灵魂火符】:增强抵御道士灵魂火符能力，减免15%来自道士灵魂火符的伤害，并且有几率免疫当次技能伤害。/FCOLOR=246&gt;</t>
  </si>
  <si>
    <t>&lt;道抗印【召唤兽】:增强抵御道士召唤物伤害能力，减免10%来自道士召唤物所受的伤害，并且有几率免疫当次伤害。/FCOLOR=246&gt;</t>
  </si>
  <si>
    <t>&lt;道抗印【嗜血术】:增强抵御道士嗜血术能力，减免20%来自道士嗜血术的伤害，并且有几率免疫当次技能伤害。/FCOLOR=246&gt;</t>
  </si>
  <si>
    <t>龙魂炼体</t>
    <phoneticPr fontId="1" type="noConversion"/>
  </si>
  <si>
    <t>生命值50|吸血0.01%50</t>
  </si>
  <si>
    <t>生命值100|吸血0.01%100</t>
  </si>
  <si>
    <t>生命值150|吸血0.01%150</t>
  </si>
  <si>
    <t>生命值200|吸血0.01%200</t>
  </si>
  <si>
    <t>生命值250|吸血0.01%250</t>
  </si>
  <si>
    <t>生命值300|吸血0.01%300</t>
  </si>
  <si>
    <t>生命值350|吸血0.01%350</t>
  </si>
  <si>
    <t>生命值400|吸血0.01%400</t>
  </si>
  <si>
    <t>生命值450|吸血0.01%450</t>
  </si>
  <si>
    <t>生命值500|吸血0.01%500</t>
  </si>
  <si>
    <t>生命值550|吸血0.01%550</t>
  </si>
  <si>
    <t>生命值600|吸血0.01%600</t>
  </si>
  <si>
    <t>生命值650|吸血0.01%650</t>
  </si>
  <si>
    <t>生命值700|吸血0.01%700</t>
  </si>
  <si>
    <t>生命值750|吸血0.01%750</t>
  </si>
  <si>
    <t>生命值800|吸血0.01%800</t>
  </si>
  <si>
    <t>生命值850|吸血0.01%850</t>
  </si>
  <si>
    <t>生命值900|吸血0.01%900</t>
  </si>
  <si>
    <t>生命值950|吸血0.01%950</t>
  </si>
  <si>
    <t>生命值1000|吸血0.01%1000</t>
  </si>
  <si>
    <t>生命值1050|吸血0.01%1050</t>
  </si>
  <si>
    <t>生命值1100|吸血0.01%1100</t>
  </si>
  <si>
    <t>生命值1150|吸血0.01%1150</t>
  </si>
  <si>
    <t>生命值1200|吸血0.01%1200</t>
  </si>
  <si>
    <t>生命值1250|吸血0.01%1250</t>
  </si>
  <si>
    <t>生命值1300|吸血0.01%1300</t>
  </si>
  <si>
    <t>生命值1350|吸血0.01%1350</t>
  </si>
  <si>
    <t>生命值1400|吸血0.01%1400</t>
  </si>
  <si>
    <t>生命值1450|吸血0.01%1450</t>
  </si>
  <si>
    <t>生命值1500|吸血0.01%1500</t>
  </si>
  <si>
    <t>生命值1550|吸血0.01%1500|吸血0.01%抵抗50</t>
  </si>
  <si>
    <t>生命值1600|吸血0.01%1500|吸血0.01%抵抗100</t>
  </si>
  <si>
    <t>生命值1650|吸血0.01%1500|吸血0.01%抵抗150</t>
  </si>
  <si>
    <t>生命值1700|吸血0.01%1500|吸血0.01%抵抗200</t>
  </si>
  <si>
    <t>生命值1750|吸血0.01%1500|吸血0.01%抵抗250</t>
  </si>
  <si>
    <t>生命值1800|吸血0.01%1500|吸血0.01%抵抗300</t>
  </si>
  <si>
    <t>生命值1850|吸血0.01%1500|吸血0.01%抵抗350</t>
  </si>
  <si>
    <t>生命值1900|吸血0.01%1500|吸血0.01%抵抗400</t>
  </si>
  <si>
    <t>生命值1950|吸血0.01%1500|吸血0.01%抵抗450</t>
  </si>
  <si>
    <t>生命值2000|吸血0.01%1500|吸血0.01%抵抗500</t>
  </si>
  <si>
    <t>生命值2050|吸血0.01%1500|吸血0.01%抵抗550</t>
  </si>
  <si>
    <t>生命值2100|吸血0.01%1500|吸血0.01%抵抗600</t>
  </si>
  <si>
    <t>生命值2150|吸血0.01%1500|吸血0.01%抵抗650</t>
  </si>
  <si>
    <t>生命值2200|吸血0.01%1500|吸血0.01%抵抗700</t>
  </si>
  <si>
    <t>生命值2250|吸血0.01%1500|吸血0.01%抵抗750</t>
  </si>
  <si>
    <t>生命值2300|吸血0.01%1500|吸血0.01%抵抗800</t>
  </si>
  <si>
    <t>生命值2350|吸血0.01%1500|吸血0.01%抵抗850</t>
  </si>
  <si>
    <t>生命值2400|吸血0.01%1500|吸血0.01%抵抗900</t>
  </si>
  <si>
    <t>生命值2450|吸血0.01%1500|吸血0.01%抵抗950</t>
  </si>
  <si>
    <t>生命值2500|吸血0.01%1500|吸血0.01%抵抗1000</t>
  </si>
  <si>
    <t>洗髓丹5/元宝5000</t>
    <phoneticPr fontId="1" type="noConversion"/>
  </si>
  <si>
    <t>洗髓丹20/元宝20000</t>
    <phoneticPr fontId="1" type="noConversion"/>
  </si>
  <si>
    <t>洗髓丹30/元宝50000</t>
    <phoneticPr fontId="1" type="noConversion"/>
  </si>
  <si>
    <t>洗髓丹50/元宝100000</t>
    <phoneticPr fontId="1" type="noConversion"/>
  </si>
  <si>
    <t>洗髓丹80/元宝150000</t>
    <phoneticPr fontId="1" type="noConversion"/>
  </si>
  <si>
    <t>洗髓丹100/元宝200000</t>
    <phoneticPr fontId="1" type="noConversion"/>
  </si>
  <si>
    <t>洗髓丹120/元宝250000</t>
    <phoneticPr fontId="1" type="noConversion"/>
  </si>
  <si>
    <t>洗髓丹150/元宝300000</t>
    <phoneticPr fontId="1" type="noConversion"/>
  </si>
  <si>
    <t>洗髓丹180/元宝350000</t>
    <phoneticPr fontId="1" type="noConversion"/>
  </si>
  <si>
    <t>洗髓丹200/元宝400000</t>
    <phoneticPr fontId="1" type="noConversion"/>
  </si>
  <si>
    <t>洗髓丹240/元宝500000</t>
    <phoneticPr fontId="1" type="noConversion"/>
  </si>
  <si>
    <t>洗髓丹300/元宝600000</t>
    <phoneticPr fontId="1" type="noConversion"/>
  </si>
  <si>
    <t>洗髓丹350/元宝700000</t>
    <phoneticPr fontId="1" type="noConversion"/>
  </si>
  <si>
    <t>洗髓丹400/元宝800000</t>
    <phoneticPr fontId="1" type="noConversion"/>
  </si>
  <si>
    <t>洗髓丹500/元宝900000</t>
    <phoneticPr fontId="1" type="noConversion"/>
  </si>
  <si>
    <t>洗髓丹600/元宝1000000</t>
    <phoneticPr fontId="1" type="noConversion"/>
  </si>
  <si>
    <t>洗髓丹700/元宝2000000</t>
    <phoneticPr fontId="1" type="noConversion"/>
  </si>
  <si>
    <t>洗髓丹800/元宝3000000</t>
    <phoneticPr fontId="1" type="noConversion"/>
  </si>
  <si>
    <t>洗髓丹900/元宝4000000</t>
    <phoneticPr fontId="1" type="noConversion"/>
  </si>
  <si>
    <t>洗髓丹1000/元宝5000000</t>
    <phoneticPr fontId="1" type="noConversion"/>
  </si>
  <si>
    <t>龍の魄5/元宝5000</t>
    <phoneticPr fontId="1" type="noConversion"/>
  </si>
  <si>
    <t>龍の魄20/元宝20000</t>
    <phoneticPr fontId="1" type="noConversion"/>
  </si>
  <si>
    <t>龍の魄30/元宝50000</t>
    <phoneticPr fontId="1" type="noConversion"/>
  </si>
  <si>
    <t>龍の魄50/元宝100000</t>
    <phoneticPr fontId="1" type="noConversion"/>
  </si>
  <si>
    <t>龍の魄80/元宝150000</t>
    <phoneticPr fontId="1" type="noConversion"/>
  </si>
  <si>
    <t>龍の魄100/元宝200000</t>
    <phoneticPr fontId="1" type="noConversion"/>
  </si>
  <si>
    <t>龍の魄120/元宝250000</t>
    <phoneticPr fontId="1" type="noConversion"/>
  </si>
  <si>
    <t>龍の魄150/元宝300000</t>
    <phoneticPr fontId="1" type="noConversion"/>
  </si>
  <si>
    <t>龍の魄180/元宝350000</t>
    <phoneticPr fontId="1" type="noConversion"/>
  </si>
  <si>
    <t>龍の魄200/元宝400000</t>
    <phoneticPr fontId="1" type="noConversion"/>
  </si>
  <si>
    <t>龍の魄240/元宝500000</t>
    <phoneticPr fontId="1" type="noConversion"/>
  </si>
  <si>
    <t>龍の魄300/元宝600000</t>
    <phoneticPr fontId="1" type="noConversion"/>
  </si>
  <si>
    <t>龍の魄350/元宝700000</t>
    <phoneticPr fontId="1" type="noConversion"/>
  </si>
  <si>
    <t>龍の魄400/元宝800000</t>
    <phoneticPr fontId="1" type="noConversion"/>
  </si>
  <si>
    <t>龍の魄500/元宝900000</t>
    <phoneticPr fontId="1" type="noConversion"/>
  </si>
  <si>
    <t>龍の魄600/元宝1000000</t>
    <phoneticPr fontId="1" type="noConversion"/>
  </si>
  <si>
    <t>龍の魄700/元宝2000000</t>
    <phoneticPr fontId="1" type="noConversion"/>
  </si>
  <si>
    <t>龍の魄800/元宝3000000</t>
    <phoneticPr fontId="1" type="noConversion"/>
  </si>
  <si>
    <t>龍の魄900/元宝4000000</t>
    <phoneticPr fontId="1" type="noConversion"/>
  </si>
  <si>
    <t>龍の魄1000/元宝5000000</t>
    <phoneticPr fontId="1" type="noConversion"/>
  </si>
  <si>
    <t>龍の心5/元宝5000</t>
    <phoneticPr fontId="1" type="noConversion"/>
  </si>
  <si>
    <t>龍の心20/元宝20000</t>
    <phoneticPr fontId="1" type="noConversion"/>
  </si>
  <si>
    <t>龍の心30/元宝50000</t>
    <phoneticPr fontId="1" type="noConversion"/>
  </si>
  <si>
    <t>龍の心50/元宝100000</t>
    <phoneticPr fontId="1" type="noConversion"/>
  </si>
  <si>
    <t>龍の心80/元宝150000</t>
    <phoneticPr fontId="1" type="noConversion"/>
  </si>
  <si>
    <t>龍の心100/元宝200000</t>
    <phoneticPr fontId="1" type="noConversion"/>
  </si>
  <si>
    <t>龍の心120/元宝250000</t>
    <phoneticPr fontId="1" type="noConversion"/>
  </si>
  <si>
    <t>龍の心150/元宝300000</t>
    <phoneticPr fontId="1" type="noConversion"/>
  </si>
  <si>
    <t>龍の心180/元宝350000</t>
    <phoneticPr fontId="1" type="noConversion"/>
  </si>
  <si>
    <t>龍の心200/元宝400000</t>
    <phoneticPr fontId="1" type="noConversion"/>
  </si>
  <si>
    <t>龍の心240/元宝500000</t>
    <phoneticPr fontId="1" type="noConversion"/>
  </si>
  <si>
    <t>龍の心300/元宝600000</t>
    <phoneticPr fontId="1" type="noConversion"/>
  </si>
  <si>
    <t>龍の心350/元宝700000</t>
    <phoneticPr fontId="1" type="noConversion"/>
  </si>
  <si>
    <t>龍の心400/元宝800000</t>
    <phoneticPr fontId="1" type="noConversion"/>
  </si>
  <si>
    <t>龍の心500/元宝900000</t>
    <phoneticPr fontId="1" type="noConversion"/>
  </si>
  <si>
    <t>龍の心600/元宝1000000</t>
    <phoneticPr fontId="1" type="noConversion"/>
  </si>
  <si>
    <t>龍の心700/元宝2000000</t>
    <phoneticPr fontId="1" type="noConversion"/>
  </si>
  <si>
    <t>龍の心800/元宝3000000</t>
    <phoneticPr fontId="1" type="noConversion"/>
  </si>
  <si>
    <t>龍の心900/元宝4000000</t>
    <phoneticPr fontId="1" type="noConversion"/>
  </si>
  <si>
    <t>龍の心1000/元宝5000000</t>
    <phoneticPr fontId="1" type="noConversion"/>
  </si>
  <si>
    <t>恶魔头颅5/元宝5000</t>
    <phoneticPr fontId="1" type="noConversion"/>
  </si>
  <si>
    <t>恶魔头颅20/元宝20000</t>
    <phoneticPr fontId="1" type="noConversion"/>
  </si>
  <si>
    <t>恶魔头颅30/元宝50000</t>
    <phoneticPr fontId="1" type="noConversion"/>
  </si>
  <si>
    <t>恶魔头颅50/元宝100000</t>
    <phoneticPr fontId="1" type="noConversion"/>
  </si>
  <si>
    <t>恶魔头颅80/元宝150000</t>
    <phoneticPr fontId="1" type="noConversion"/>
  </si>
  <si>
    <t>恶魔头颅100/元宝200000</t>
    <phoneticPr fontId="1" type="noConversion"/>
  </si>
  <si>
    <t>恶魔头颅120/元宝250000</t>
    <phoneticPr fontId="1" type="noConversion"/>
  </si>
  <si>
    <t>恶魔头颅150/元宝300000</t>
    <phoneticPr fontId="1" type="noConversion"/>
  </si>
  <si>
    <t>恶魔头颅180/元宝350000</t>
    <phoneticPr fontId="1" type="noConversion"/>
  </si>
  <si>
    <t>恶魔头颅200/元宝400000</t>
    <phoneticPr fontId="1" type="noConversion"/>
  </si>
  <si>
    <t>恶魔头颅240/元宝500000</t>
    <phoneticPr fontId="1" type="noConversion"/>
  </si>
  <si>
    <t>恶魔头颅300/元宝600000</t>
    <phoneticPr fontId="1" type="noConversion"/>
  </si>
  <si>
    <t>恶魔头颅350/元宝700000</t>
    <phoneticPr fontId="1" type="noConversion"/>
  </si>
  <si>
    <t>恶魔头颅400/元宝800000</t>
    <phoneticPr fontId="1" type="noConversion"/>
  </si>
  <si>
    <t>恶魔头颅500/元宝900000</t>
    <phoneticPr fontId="1" type="noConversion"/>
  </si>
  <si>
    <t>恶魔头颅600/元宝1000000</t>
    <phoneticPr fontId="1" type="noConversion"/>
  </si>
  <si>
    <t>恶魔头颅700/元宝2000000</t>
    <phoneticPr fontId="1" type="noConversion"/>
  </si>
  <si>
    <t>恶魔头颅800/元宝3000000</t>
    <phoneticPr fontId="1" type="noConversion"/>
  </si>
  <si>
    <t>恶魔头颅900/元宝4000000</t>
    <phoneticPr fontId="1" type="noConversion"/>
  </si>
  <si>
    <t>恶魔头颅1000/元宝5000000</t>
    <phoneticPr fontId="1" type="noConversion"/>
  </si>
  <si>
    <t>火龙斗笠（无）</t>
    <phoneticPr fontId="1" type="noConversion"/>
  </si>
  <si>
    <t>上魔攻</t>
    <phoneticPr fontId="1" type="noConversion"/>
  </si>
  <si>
    <t>下魔攻</t>
    <phoneticPr fontId="1" type="noConversion"/>
  </si>
  <si>
    <t>上道术</t>
    <phoneticPr fontId="1" type="noConversion"/>
  </si>
  <si>
    <t>下道术</t>
    <phoneticPr fontId="1" type="noConversion"/>
  </si>
  <si>
    <t>火龙斗笠Lv.10(8星)</t>
    <phoneticPr fontId="1" type="noConversion"/>
  </si>
  <si>
    <t>火龙斗笠Lv.10(7星)</t>
    <phoneticPr fontId="1" type="noConversion"/>
  </si>
  <si>
    <t>灵藻·玉（无）</t>
    <phoneticPr fontId="1" type="noConversion"/>
  </si>
  <si>
    <t>火龙盾牌（无）</t>
    <phoneticPr fontId="1" type="noConversion"/>
  </si>
  <si>
    <t>裁决宝珠（无)</t>
    <phoneticPr fontId="1" type="noConversion"/>
  </si>
  <si>
    <t>龙晶碎片3/元宝300</t>
    <phoneticPr fontId="1" type="noConversion"/>
  </si>
  <si>
    <t>龙晶碎片9/元宝900</t>
    <phoneticPr fontId="1" type="noConversion"/>
  </si>
  <si>
    <t>龙晶碎片27/元宝2200</t>
    <phoneticPr fontId="1" type="noConversion"/>
  </si>
  <si>
    <t>龙晶碎片81/元宝8000</t>
    <phoneticPr fontId="1" type="noConversion"/>
  </si>
  <si>
    <t>龙晶碎片151/元宝30000</t>
    <phoneticPr fontId="1" type="noConversion"/>
  </si>
  <si>
    <t>龙晶碎片322/元宝70000</t>
    <phoneticPr fontId="1" type="noConversion"/>
  </si>
  <si>
    <t>龙晶碎片433/元宝150000</t>
    <phoneticPr fontId="1" type="noConversion"/>
  </si>
  <si>
    <t>龙晶碎片596/元宝300000</t>
    <phoneticPr fontId="1" type="noConversion"/>
  </si>
  <si>
    <t>龙晶碎片700/元宝700000</t>
    <phoneticPr fontId="1" type="noConversion"/>
  </si>
  <si>
    <t>龙晶碎片828/元宝1000000</t>
    <phoneticPr fontId="1" type="noConversion"/>
  </si>
  <si>
    <t>复活戒指①*3</t>
    <phoneticPr fontId="1" type="noConversion"/>
  </si>
  <si>
    <t>复活戒指②</t>
    <phoneticPr fontId="1" type="noConversion"/>
  </si>
  <si>
    <t>复活戒指②*3</t>
    <phoneticPr fontId="1" type="noConversion"/>
  </si>
  <si>
    <t>复活戒指③</t>
    <phoneticPr fontId="1" type="noConversion"/>
  </si>
  <si>
    <t>复活戒指③*3</t>
    <phoneticPr fontId="1" type="noConversion"/>
  </si>
  <si>
    <t>复活戒指④</t>
    <phoneticPr fontId="1" type="noConversion"/>
  </si>
  <si>
    <t>复活戒指④*3</t>
    <phoneticPr fontId="1" type="noConversion"/>
  </si>
  <si>
    <t>复活戒指⑤</t>
    <phoneticPr fontId="1" type="noConversion"/>
  </si>
  <si>
    <t>复活戒指⑤*3</t>
    <phoneticPr fontId="1" type="noConversion"/>
  </si>
  <si>
    <t>复活戒指⑥</t>
    <phoneticPr fontId="1" type="noConversion"/>
  </si>
  <si>
    <t>复活戒指⑥*3</t>
    <phoneticPr fontId="1" type="noConversion"/>
  </si>
  <si>
    <t>复活戒指⑦</t>
    <phoneticPr fontId="1" type="noConversion"/>
  </si>
  <si>
    <t>复活戒指⑦*3</t>
    <phoneticPr fontId="1" type="noConversion"/>
  </si>
  <si>
    <t>复活戒指⑧</t>
    <phoneticPr fontId="1" type="noConversion"/>
  </si>
  <si>
    <t>复活戒指⑧*3</t>
    <phoneticPr fontId="1" type="noConversion"/>
  </si>
  <si>
    <t>复活戒指⑨</t>
    <phoneticPr fontId="1" type="noConversion"/>
  </si>
  <si>
    <t>复活戒指⑨*3</t>
    <phoneticPr fontId="1" type="noConversion"/>
  </si>
  <si>
    <t>麻痹戒指①</t>
    <phoneticPr fontId="1" type="noConversion"/>
  </si>
  <si>
    <t>麻痹戒指①*3</t>
    <phoneticPr fontId="1" type="noConversion"/>
  </si>
  <si>
    <t>麻痹戒指②*3</t>
    <phoneticPr fontId="1" type="noConversion"/>
  </si>
  <si>
    <t>麻痹戒指③*3</t>
    <phoneticPr fontId="1" type="noConversion"/>
  </si>
  <si>
    <t>麻痹戒指④*3</t>
    <phoneticPr fontId="1" type="noConversion"/>
  </si>
  <si>
    <t>麻痹戒指⑤*3</t>
    <phoneticPr fontId="1" type="noConversion"/>
  </si>
  <si>
    <t>麻痹戒指⑥*3</t>
    <phoneticPr fontId="1" type="noConversion"/>
  </si>
  <si>
    <t>麻痹戒指⑦*3</t>
    <phoneticPr fontId="1" type="noConversion"/>
  </si>
  <si>
    <t>麻痹戒指⑧*3</t>
    <phoneticPr fontId="1" type="noConversion"/>
  </si>
  <si>
    <t>麻痹戒指⑨*3</t>
    <phoneticPr fontId="1" type="noConversion"/>
  </si>
  <si>
    <t>护身戒指①</t>
    <phoneticPr fontId="1" type="noConversion"/>
  </si>
  <si>
    <t>护身戒指①*3</t>
    <phoneticPr fontId="1" type="noConversion"/>
  </si>
  <si>
    <t>护身戒指②*3</t>
    <phoneticPr fontId="1" type="noConversion"/>
  </si>
  <si>
    <t>护身戒指③*3</t>
    <phoneticPr fontId="1" type="noConversion"/>
  </si>
  <si>
    <t>护身戒指④*3</t>
    <phoneticPr fontId="1" type="noConversion"/>
  </si>
  <si>
    <t>护身戒指⑤*3</t>
    <phoneticPr fontId="1" type="noConversion"/>
  </si>
  <si>
    <t>护身戒指⑥*3</t>
    <phoneticPr fontId="1" type="noConversion"/>
  </si>
  <si>
    <t>护身戒指⑦*3</t>
    <phoneticPr fontId="1" type="noConversion"/>
  </si>
  <si>
    <t>护身戒指⑧*3</t>
    <phoneticPr fontId="1" type="noConversion"/>
  </si>
  <si>
    <t>护身戒指⑨*3</t>
    <phoneticPr fontId="1" type="noConversion"/>
  </si>
  <si>
    <t>辅星【白羊座④】</t>
    <phoneticPr fontId="1" type="noConversion"/>
  </si>
  <si>
    <t>辅星【白羊座⑤】</t>
    <phoneticPr fontId="1" type="noConversion"/>
  </si>
  <si>
    <t>星座装备等级</t>
    <phoneticPr fontId="1" type="noConversion"/>
  </si>
  <si>
    <t>辅星碎片80</t>
    <phoneticPr fontId="1" type="noConversion"/>
  </si>
  <si>
    <t>辅星【白羊座⑥】</t>
    <phoneticPr fontId="1" type="noConversion"/>
  </si>
  <si>
    <t>辅星【白羊座⑦】</t>
    <phoneticPr fontId="1" type="noConversion"/>
  </si>
  <si>
    <t>辅星【白羊座⑧】</t>
    <phoneticPr fontId="1" type="noConversion"/>
  </si>
  <si>
    <t>辅星【白羊座⑨】</t>
    <phoneticPr fontId="1" type="noConversion"/>
  </si>
  <si>
    <t>辅星【白羊座⑩】</t>
    <phoneticPr fontId="1" type="noConversion"/>
  </si>
  <si>
    <t>辅星碎片160</t>
    <phoneticPr fontId="1" type="noConversion"/>
  </si>
  <si>
    <t>分解产物1</t>
    <phoneticPr fontId="1" type="noConversion"/>
  </si>
  <si>
    <t>分解产物2</t>
    <phoneticPr fontId="1" type="noConversion"/>
  </si>
  <si>
    <t>辅星精华3</t>
    <phoneticPr fontId="1" type="noConversion"/>
  </si>
  <si>
    <t>辅星碎片320</t>
    <phoneticPr fontId="1" type="noConversion"/>
  </si>
  <si>
    <t>辅星精华6</t>
    <phoneticPr fontId="1" type="noConversion"/>
  </si>
  <si>
    <t>辅星碎片640</t>
    <phoneticPr fontId="1" type="noConversion"/>
  </si>
  <si>
    <t>辅星精华12</t>
    <phoneticPr fontId="1" type="noConversion"/>
  </si>
  <si>
    <t>辅星碎片1280</t>
    <phoneticPr fontId="1" type="noConversion"/>
  </si>
  <si>
    <t>辅星精华24</t>
    <phoneticPr fontId="1" type="noConversion"/>
  </si>
  <si>
    <t>辅星碎片2560</t>
    <phoneticPr fontId="1" type="noConversion"/>
  </si>
  <si>
    <t>辅星精华48</t>
    <phoneticPr fontId="1" type="noConversion"/>
  </si>
  <si>
    <t>星座装备分解</t>
    <phoneticPr fontId="1" type="noConversion"/>
  </si>
  <si>
    <t>星座装备合成</t>
    <phoneticPr fontId="1" type="noConversion"/>
  </si>
  <si>
    <t>合成材料1</t>
    <phoneticPr fontId="1" type="noConversion"/>
  </si>
  <si>
    <t>材料星座装备等级</t>
    <phoneticPr fontId="1" type="noConversion"/>
  </si>
  <si>
    <t>合成材料3</t>
    <phoneticPr fontId="1" type="noConversion"/>
  </si>
  <si>
    <t>合成材料2</t>
    <phoneticPr fontId="1" type="noConversion"/>
  </si>
  <si>
    <t>元宝50000</t>
    <phoneticPr fontId="1" type="noConversion"/>
  </si>
  <si>
    <t>元宝100000</t>
    <phoneticPr fontId="1" type="noConversion"/>
  </si>
  <si>
    <t>元宝200000</t>
    <phoneticPr fontId="1" type="noConversion"/>
  </si>
  <si>
    <t>元宝400000</t>
    <phoneticPr fontId="1" type="noConversion"/>
  </si>
  <si>
    <t>元宝800000</t>
    <phoneticPr fontId="1" type="noConversion"/>
  </si>
  <si>
    <t>0星</t>
    <phoneticPr fontId="1" type="noConversion"/>
  </si>
  <si>
    <t>1星</t>
    <phoneticPr fontId="1" type="noConversion"/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</si>
  <si>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</si>
  <si>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</si>
  <si>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</si>
  <si>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</si>
  <si>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</si>
  <si>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</si>
  <si>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</si>
  <si>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</si>
  <si>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</si>
  <si>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11星</t>
  </si>
  <si>
    <t>12星</t>
  </si>
  <si>
    <t>13星</t>
  </si>
  <si>
    <t>14星</t>
  </si>
  <si>
    <t>15星</t>
  </si>
  <si>
    <t>16星</t>
  </si>
  <si>
    <t>17星</t>
  </si>
  <si>
    <t>18星</t>
  </si>
  <si>
    <t>19星</t>
  </si>
  <si>
    <t>20星</t>
  </si>
  <si>
    <t>21星</t>
  </si>
  <si>
    <t>22星</t>
  </si>
  <si>
    <t>23星</t>
  </si>
  <si>
    <t>24星</t>
  </si>
  <si>
    <t>25星</t>
  </si>
  <si>
    <t>26星</t>
  </si>
  <si>
    <t>27星</t>
  </si>
  <si>
    <t>28星</t>
  </si>
  <si>
    <t>29星</t>
  </si>
  <si>
    <t>30星</t>
  </si>
  <si>
    <t>31星</t>
  </si>
  <si>
    <t>32星</t>
  </si>
  <si>
    <t>33星</t>
  </si>
  <si>
    <t>34星</t>
  </si>
  <si>
    <t>35星</t>
  </si>
  <si>
    <t>36星</t>
  </si>
  <si>
    <t>37星</t>
  </si>
  <si>
    <t>38星</t>
  </si>
  <si>
    <t>39星</t>
  </si>
  <si>
    <t>凡品升星石1/元宝2000</t>
    <phoneticPr fontId="1" type="noConversion"/>
  </si>
  <si>
    <t>凡品升星石2/元宝5000</t>
    <phoneticPr fontId="1" type="noConversion"/>
  </si>
  <si>
    <t>凡品升星石5/元宝10000</t>
    <phoneticPr fontId="1" type="noConversion"/>
  </si>
  <si>
    <t>凡品升星石10/元宝20000</t>
    <phoneticPr fontId="1" type="noConversion"/>
  </si>
  <si>
    <t>凡品升星石15/元宝30000</t>
    <phoneticPr fontId="1" type="noConversion"/>
  </si>
  <si>
    <t>凡品升星石20/元宝50000</t>
    <phoneticPr fontId="1" type="noConversion"/>
  </si>
  <si>
    <t>凡品升星石25/元宝100000</t>
    <phoneticPr fontId="1" type="noConversion"/>
  </si>
  <si>
    <t>凡品升星石30/元宝200000</t>
    <phoneticPr fontId="1" type="noConversion"/>
  </si>
  <si>
    <t>凡品升星石35/元宝300000</t>
    <phoneticPr fontId="1" type="noConversion"/>
  </si>
  <si>
    <t>凡品升星石40/元宝500000</t>
    <phoneticPr fontId="1" type="noConversion"/>
  </si>
  <si>
    <t>伤害减免1%</t>
    <phoneticPr fontId="1" type="noConversion"/>
  </si>
  <si>
    <t>伤害减免2%</t>
    <phoneticPr fontId="1" type="noConversion"/>
  </si>
  <si>
    <t>成功概率%</t>
    <phoneticPr fontId="1" type="noConversion"/>
  </si>
  <si>
    <t>伤害减免3%</t>
    <phoneticPr fontId="1" type="noConversion"/>
  </si>
  <si>
    <t>伤害减免4%</t>
    <phoneticPr fontId="1" type="noConversion"/>
  </si>
  <si>
    <t>凡品升星石45/元宝1000000</t>
    <phoneticPr fontId="1" type="noConversion"/>
  </si>
  <si>
    <t>凡品升星石50/元宝1000000</t>
    <phoneticPr fontId="1" type="noConversion"/>
  </si>
  <si>
    <t>伤害减免5%</t>
    <phoneticPr fontId="1" type="noConversion"/>
  </si>
  <si>
    <t>伤害减免6%</t>
    <phoneticPr fontId="1" type="noConversion"/>
  </si>
  <si>
    <t>仙品升星石1/元宝100000</t>
    <phoneticPr fontId="1" type="noConversion"/>
  </si>
  <si>
    <t>仙品升星石2/元宝150000</t>
    <phoneticPr fontId="1" type="noConversion"/>
  </si>
  <si>
    <t>仙品升星石5/元宝200000</t>
    <phoneticPr fontId="1" type="noConversion"/>
  </si>
  <si>
    <t>仙品升星石10/元宝300000</t>
    <phoneticPr fontId="1" type="noConversion"/>
  </si>
  <si>
    <t>仙品升星石15/元宝400000</t>
    <phoneticPr fontId="1" type="noConversion"/>
  </si>
  <si>
    <t>仙品升星石20/元宝500000</t>
    <phoneticPr fontId="1" type="noConversion"/>
  </si>
  <si>
    <t>伤害减免7%</t>
    <phoneticPr fontId="1" type="noConversion"/>
  </si>
  <si>
    <t>仙品升星石25/元宝600000</t>
    <phoneticPr fontId="1" type="noConversion"/>
  </si>
  <si>
    <t>伤害减免8%</t>
    <phoneticPr fontId="1" type="noConversion"/>
  </si>
  <si>
    <t>仙品升星石30/元宝700000</t>
    <phoneticPr fontId="1" type="noConversion"/>
  </si>
  <si>
    <t>仙品升星石35/元宝800000</t>
    <phoneticPr fontId="1" type="noConversion"/>
  </si>
  <si>
    <t>伤害减免9%</t>
    <phoneticPr fontId="1" type="noConversion"/>
  </si>
  <si>
    <t>仙品升星石40/元宝900000</t>
    <phoneticPr fontId="1" type="noConversion"/>
  </si>
  <si>
    <t>伤害减免10%</t>
    <phoneticPr fontId="1" type="noConversion"/>
  </si>
  <si>
    <t>仙品升星石45/元宝1000000</t>
    <phoneticPr fontId="1" type="noConversion"/>
  </si>
  <si>
    <t>伤害减免11%</t>
    <phoneticPr fontId="1" type="noConversion"/>
  </si>
  <si>
    <t>仙品升星石50/元宝1000000</t>
    <phoneticPr fontId="1" type="noConversion"/>
  </si>
  <si>
    <t>伤害减免12%</t>
    <phoneticPr fontId="1" type="noConversion"/>
  </si>
  <si>
    <t>神品升星石1/元宝100000</t>
    <phoneticPr fontId="1" type="noConversion"/>
  </si>
  <si>
    <t>神品升星石2/元宝200000</t>
    <phoneticPr fontId="1" type="noConversion"/>
  </si>
  <si>
    <t>神品升星石3/元宝300000</t>
    <phoneticPr fontId="1" type="noConversion"/>
  </si>
  <si>
    <t>神品升星石5/元宝400000</t>
    <phoneticPr fontId="1" type="noConversion"/>
  </si>
  <si>
    <t>神品升星石7/元宝500000</t>
    <phoneticPr fontId="1" type="noConversion"/>
  </si>
  <si>
    <t>神品升星石10/元宝600000</t>
    <phoneticPr fontId="1" type="noConversion"/>
  </si>
  <si>
    <t>神品升星石12/元宝700000</t>
    <phoneticPr fontId="1" type="noConversion"/>
  </si>
  <si>
    <t>伤害减免13%</t>
    <phoneticPr fontId="1" type="noConversion"/>
  </si>
  <si>
    <t>神品升星石15/元宝800000</t>
    <phoneticPr fontId="1" type="noConversion"/>
  </si>
  <si>
    <t>伤害减免14%</t>
    <phoneticPr fontId="1" type="noConversion"/>
  </si>
  <si>
    <t>神品升星石18/元宝900000</t>
    <phoneticPr fontId="1" type="noConversion"/>
  </si>
  <si>
    <t>伤害减免15%</t>
    <phoneticPr fontId="1" type="noConversion"/>
  </si>
  <si>
    <t>神品升星石21/元宝1000000</t>
    <phoneticPr fontId="1" type="noConversion"/>
  </si>
  <si>
    <t>伤害减免16%</t>
    <phoneticPr fontId="1" type="noConversion"/>
  </si>
  <si>
    <t>神品升星石25/元宝1000000</t>
    <phoneticPr fontId="1" type="noConversion"/>
  </si>
  <si>
    <t>伤害减免17%</t>
    <phoneticPr fontId="1" type="noConversion"/>
  </si>
  <si>
    <t>神品升星石30/元宝1000000</t>
    <phoneticPr fontId="1" type="noConversion"/>
  </si>
  <si>
    <t>伤害减免18%</t>
    <phoneticPr fontId="1" type="noConversion"/>
  </si>
  <si>
    <t>伤害加成1%</t>
  </si>
  <si>
    <t>伤害加成1%</t>
    <phoneticPr fontId="1" type="noConversion"/>
  </si>
  <si>
    <t>伤害加成2%</t>
  </si>
  <si>
    <t>伤害加成2%</t>
    <phoneticPr fontId="1" type="noConversion"/>
  </si>
  <si>
    <t>伤害加成3%</t>
  </si>
  <si>
    <t>伤害加成3%</t>
    <phoneticPr fontId="1" type="noConversion"/>
  </si>
  <si>
    <t>伤害加成4%</t>
  </si>
  <si>
    <t>伤害加成4%</t>
    <phoneticPr fontId="1" type="noConversion"/>
  </si>
  <si>
    <t>伤害加成5%</t>
  </si>
  <si>
    <t>伤害加成5%</t>
    <phoneticPr fontId="1" type="noConversion"/>
  </si>
  <si>
    <t>伤害加成6%</t>
  </si>
  <si>
    <t>伤害加成6%</t>
    <phoneticPr fontId="1" type="noConversion"/>
  </si>
  <si>
    <t>伤害加成7%</t>
  </si>
  <si>
    <t>伤害加成7%</t>
    <phoneticPr fontId="1" type="noConversion"/>
  </si>
  <si>
    <t>伤害加成8%</t>
  </si>
  <si>
    <t>伤害加成8%</t>
    <phoneticPr fontId="1" type="noConversion"/>
  </si>
  <si>
    <t>武神ぃ噬魂道带</t>
    <phoneticPr fontId="1" type="noConversion"/>
  </si>
  <si>
    <t>武神ぃ噬魂战带</t>
    <phoneticPr fontId="1" type="noConversion"/>
  </si>
  <si>
    <t>伤害加成9%</t>
  </si>
  <si>
    <t>伤害加成9%</t>
    <phoneticPr fontId="1" type="noConversion"/>
  </si>
  <si>
    <t>伤害加成10%</t>
  </si>
  <si>
    <t>伤害加成10%</t>
    <phoneticPr fontId="1" type="noConversion"/>
  </si>
  <si>
    <t>伤害加成11%</t>
    <phoneticPr fontId="1" type="noConversion"/>
  </si>
  <si>
    <t>伤害加成12%</t>
    <phoneticPr fontId="1" type="noConversion"/>
  </si>
  <si>
    <t>伤害加成13%</t>
    <phoneticPr fontId="1" type="noConversion"/>
  </si>
  <si>
    <t>伤害加成14%</t>
    <phoneticPr fontId="1" type="noConversion"/>
  </si>
  <si>
    <t>伤害加成15%</t>
    <phoneticPr fontId="1" type="noConversion"/>
  </si>
  <si>
    <t>伤害加成16%</t>
    <phoneticPr fontId="1" type="noConversion"/>
  </si>
  <si>
    <t>伤害加成17%</t>
    <phoneticPr fontId="1" type="noConversion"/>
  </si>
  <si>
    <t>伤害加成18%</t>
    <phoneticPr fontId="1" type="noConversion"/>
  </si>
  <si>
    <t>伤害反弹1%</t>
  </si>
  <si>
    <t>伤害反弹2%</t>
  </si>
  <si>
    <t>伤害反弹3%</t>
  </si>
  <si>
    <t>伤害反弹4%</t>
  </si>
  <si>
    <t>伤害反弹5%</t>
  </si>
  <si>
    <t>伤害反弹6%</t>
  </si>
  <si>
    <t>伤害反弹7%</t>
  </si>
  <si>
    <t>伤害反弹8%</t>
  </si>
  <si>
    <t>伤害反弹9%</t>
  </si>
  <si>
    <t>伤害反弹10%</t>
  </si>
  <si>
    <t>伤害反弹11%</t>
  </si>
  <si>
    <t>伤害反弹12%</t>
  </si>
  <si>
    <t>伤害反弹13%</t>
  </si>
  <si>
    <t>伤害反弹14%</t>
  </si>
  <si>
    <t>伤害反弹15%</t>
  </si>
  <si>
    <t>伤害反弹16%</t>
  </si>
  <si>
    <t>伤害反弹17%</t>
  </si>
  <si>
    <t>伤害反弹18%</t>
  </si>
  <si>
    <t>暴击几率1%</t>
  </si>
  <si>
    <t>暴击几率2%</t>
  </si>
  <si>
    <t>暴击几率3%</t>
  </si>
  <si>
    <t>暴击几率4%</t>
  </si>
  <si>
    <t>暴击几率5%</t>
  </si>
  <si>
    <t>暴击几率6%</t>
  </si>
  <si>
    <t>暴击几率7%</t>
  </si>
  <si>
    <t>暴击几率8%</t>
  </si>
  <si>
    <t>暴击几率9%</t>
  </si>
  <si>
    <t>暴击几率10%</t>
  </si>
  <si>
    <t>暴击几率11%</t>
  </si>
  <si>
    <t>暴击几率12%</t>
  </si>
  <si>
    <t>暴击几率13%</t>
  </si>
  <si>
    <t>暴击几率14%</t>
  </si>
  <si>
    <t>暴击几率15%</t>
  </si>
  <si>
    <t>暴击几率16%</t>
  </si>
  <si>
    <t>暴击几率17%</t>
  </si>
  <si>
    <t>暴击几率18%</t>
  </si>
  <si>
    <t>防御加成1%</t>
  </si>
  <si>
    <t>防御加成2%</t>
  </si>
  <si>
    <t>防御加成3%</t>
  </si>
  <si>
    <t>防御加成4%</t>
  </si>
  <si>
    <t>防御加成5%</t>
  </si>
  <si>
    <t>防御加成6%</t>
  </si>
  <si>
    <t>防御加成7%</t>
  </si>
  <si>
    <t>防御加成8%</t>
  </si>
  <si>
    <t>防御加成9%</t>
  </si>
  <si>
    <t>防御加成10%</t>
  </si>
  <si>
    <t>防御加成11%</t>
  </si>
  <si>
    <t>防御加成12%</t>
  </si>
  <si>
    <t>防御加成13%</t>
  </si>
  <si>
    <t>防御加成14%</t>
  </si>
  <si>
    <t>防御加成15%</t>
  </si>
  <si>
    <t>防御加成16%</t>
  </si>
  <si>
    <t>防御加成17%</t>
  </si>
  <si>
    <t>防御加成18%</t>
  </si>
  <si>
    <t>攻击加成1%</t>
  </si>
  <si>
    <t>攻击加成2%</t>
  </si>
  <si>
    <t>攻击加成3%</t>
  </si>
  <si>
    <t>攻击加成4%</t>
  </si>
  <si>
    <t>攻击加成5%</t>
  </si>
  <si>
    <t>攻击加成6%</t>
  </si>
  <si>
    <t>攻击加成7%</t>
  </si>
  <si>
    <t>攻击加成8%</t>
  </si>
  <si>
    <t>攻击加成9%</t>
  </si>
  <si>
    <t>攻击加成10%</t>
  </si>
  <si>
    <t>攻击加成11%</t>
  </si>
  <si>
    <t>攻击加成12%</t>
  </si>
  <si>
    <t>攻击加成13%</t>
  </si>
  <si>
    <t>攻击加成14%</t>
  </si>
  <si>
    <t>攻击加成15%</t>
  </si>
  <si>
    <t>攻击加成16%</t>
  </si>
  <si>
    <t>攻击加成17%</t>
  </si>
  <si>
    <t>攻击加成18%</t>
  </si>
  <si>
    <t>HPMP加成1%</t>
  </si>
  <si>
    <t>HPMP加成2%</t>
  </si>
  <si>
    <t>HPMP加成3%</t>
  </si>
  <si>
    <t>HPMP加成4%</t>
  </si>
  <si>
    <t>HPMP加成5%</t>
  </si>
  <si>
    <t>HPMP加成6%</t>
  </si>
  <si>
    <t>HPMP加成7%</t>
  </si>
  <si>
    <t>HPMP加成8%</t>
  </si>
  <si>
    <t>HPMP加成9%</t>
  </si>
  <si>
    <t>HPMP加成10%</t>
  </si>
  <si>
    <t>HPMP加成11%</t>
  </si>
  <si>
    <t>HPMP加成12%</t>
  </si>
  <si>
    <t>HPMP加成13%</t>
  </si>
  <si>
    <t>HPMP加成14%</t>
  </si>
  <si>
    <t>HPMP加成15%</t>
  </si>
  <si>
    <t>HPMP加成16%</t>
  </si>
  <si>
    <t>HPMP加成17%</t>
  </si>
  <si>
    <t>HPMP加成18%</t>
  </si>
  <si>
    <t>1阶</t>
    <phoneticPr fontId="1" type="noConversion"/>
  </si>
  <si>
    <t>项链幸运强化</t>
    <phoneticPr fontId="1" type="noConversion"/>
  </si>
  <si>
    <t>幸运1</t>
    <phoneticPr fontId="1" type="noConversion"/>
  </si>
  <si>
    <t>元宝5000</t>
    <phoneticPr fontId="1" type="noConversion"/>
  </si>
  <si>
    <t>强化雷霆项链</t>
    <phoneticPr fontId="1" type="noConversion"/>
  </si>
  <si>
    <t>幸运2</t>
    <phoneticPr fontId="1" type="noConversion"/>
  </si>
  <si>
    <t>2阶</t>
    <phoneticPr fontId="1" type="noConversion"/>
  </si>
  <si>
    <t>3阶</t>
    <phoneticPr fontId="1" type="noConversion"/>
  </si>
  <si>
    <t>幸运3 暴击几率1-10%</t>
    <phoneticPr fontId="1" type="noConversion"/>
  </si>
  <si>
    <t>元神天赋</t>
    <phoneticPr fontId="1" type="noConversion"/>
  </si>
  <si>
    <t>嗜血</t>
    <phoneticPr fontId="1" type="noConversion"/>
  </si>
  <si>
    <t>下攻0|上攻15|魔下0|魔上15|道下0|道上15|下防0|上防15|下魔防0|上魔防15|生命值150|魔法值150</t>
    <phoneticPr fontId="1" type="noConversion"/>
  </si>
  <si>
    <t>攻击吸血1%</t>
    <phoneticPr fontId="1" type="noConversion"/>
  </si>
  <si>
    <t>火龙气息1/元宝3000</t>
  </si>
  <si>
    <t>火龙气息1/元宝3000</t>
    <phoneticPr fontId="1" type="noConversion"/>
  </si>
  <si>
    <t>下攻0|上攻35|魔下0|魔上35|道下0|道上35|下防0|上防35|下魔防0|上魔防35|生命值350|魔法值350</t>
    <phoneticPr fontId="1" type="noConversion"/>
  </si>
  <si>
    <t>攻击吸血2%</t>
    <phoneticPr fontId="1" type="noConversion"/>
  </si>
  <si>
    <t>下攻0|上攻75|魔下0|魔上75|道下0|道上75|下防0|上防75|下魔防0|上魔防75|生命值750|魔法值750</t>
    <phoneticPr fontId="1" type="noConversion"/>
  </si>
  <si>
    <t>下攻0|上攻55|魔下0|魔上55|道下0|道上55|下防0|上防55|下魔防0|上魔防55|生命值550|魔法值550</t>
    <phoneticPr fontId="1" type="noConversion"/>
  </si>
  <si>
    <t>攻击吸血3%</t>
  </si>
  <si>
    <t>攻击吸血4%</t>
  </si>
  <si>
    <t>攻击吸血5%</t>
  </si>
  <si>
    <t>攻击吸血6%</t>
  </si>
  <si>
    <t>攻击吸血7%</t>
  </si>
  <si>
    <t>攻击吸血8%</t>
  </si>
  <si>
    <t>攻击吸血9%</t>
  </si>
  <si>
    <t>攻击吸血10%</t>
  </si>
  <si>
    <t>下攻0|上攻95|魔下0|魔上95|道下0|道上95|下防0|上防95|下魔防0|上魔防95|生命值950|魔法值950</t>
    <phoneticPr fontId="1" type="noConversion"/>
  </si>
  <si>
    <t>下攻0|上攻120|魔下0|魔上120|道下0|道上120|下防0|上防120|下魔防0|上魔防120|生命值1200|魔法值1200</t>
    <phoneticPr fontId="1" type="noConversion"/>
  </si>
  <si>
    <t>下攻0|上攻175|魔下0|魔上175|道下0|道上175|下防0|上防175|下魔防0|上魔防175|生命值1750|魔法值1750</t>
    <phoneticPr fontId="1" type="noConversion"/>
  </si>
  <si>
    <t>下攻0|上攻145|魔下0|魔上145|道下0|道上145|下防0|上防145|下魔防0|上魔防145|生命值1450|魔法值1450</t>
    <phoneticPr fontId="1" type="noConversion"/>
  </si>
  <si>
    <t>下攻0|上攻205|魔下0|魔上205|道下0|道上205|下防0|上防205|下魔防0|上魔防205|生命值2050|魔法值2050</t>
    <phoneticPr fontId="1" type="noConversion"/>
  </si>
  <si>
    <t>下攻0|上攻250|魔下0|魔上250|道下0|道上250|下防0|上防250|下魔防0|上魔防250|生命值2500|魔法值2500</t>
    <phoneticPr fontId="1" type="noConversion"/>
  </si>
  <si>
    <t>穿杨</t>
    <phoneticPr fontId="1" type="noConversion"/>
  </si>
  <si>
    <t>强化</t>
    <phoneticPr fontId="1" type="noConversion"/>
  </si>
  <si>
    <t>精准</t>
    <phoneticPr fontId="1" type="noConversion"/>
  </si>
  <si>
    <t>强身</t>
    <phoneticPr fontId="1" type="noConversion"/>
  </si>
  <si>
    <t>忽视防御1%</t>
  </si>
  <si>
    <t>忽视防御2%</t>
  </si>
  <si>
    <t>忽视防御3%</t>
  </si>
  <si>
    <t>忽视防御4%</t>
  </si>
  <si>
    <t>忽视防御5%</t>
  </si>
  <si>
    <t>忽视防御6%</t>
  </si>
  <si>
    <t>忽视防御7%</t>
  </si>
  <si>
    <t>忽视防御8%</t>
  </si>
  <si>
    <t>忽视防御9%</t>
  </si>
  <si>
    <t>忽视防御10%</t>
  </si>
  <si>
    <t>血量加成1%</t>
  </si>
  <si>
    <t>血量加成2%</t>
  </si>
  <si>
    <t>血量加成3%</t>
  </si>
  <si>
    <t>血量加成4%</t>
  </si>
  <si>
    <t>血量加成5%</t>
  </si>
  <si>
    <t>血量加成6%</t>
  </si>
  <si>
    <t>血量加成7%</t>
  </si>
  <si>
    <t>血量加成8%</t>
  </si>
  <si>
    <t>血量加成9%</t>
  </si>
  <si>
    <t>血量加成10%</t>
  </si>
  <si>
    <t>五转</t>
    <phoneticPr fontId="1" type="noConversion"/>
  </si>
  <si>
    <t>怒の战无不胜·刃</t>
    <phoneticPr fontId="1" type="noConversion"/>
  </si>
  <si>
    <t>狂の纵横天下·斩</t>
    <phoneticPr fontId="1" type="noConversion"/>
  </si>
  <si>
    <t>天尊熔炉</t>
    <phoneticPr fontId="1" type="noConversion"/>
  </si>
  <si>
    <t>火龙精魄2/武器碎片10/烈焰玄铁10/火龙币100</t>
    <phoneticPr fontId="1" type="noConversion"/>
  </si>
  <si>
    <t>火龙精魄5/武器碎片20/烈焰玄铁20/火龙币200</t>
    <phoneticPr fontId="1" type="noConversion"/>
  </si>
  <si>
    <t>火龙精魄8/武器碎片30/烈焰玄铁30/火龙币300</t>
    <phoneticPr fontId="1" type="noConversion"/>
  </si>
  <si>
    <t>火龙精魄12/武器碎片40/烈焰玄铁40/火龙币400</t>
    <phoneticPr fontId="1" type="noConversion"/>
  </si>
  <si>
    <t>火龙精魄15/武器碎片50/烈焰玄铁50/火龙币500</t>
    <phoneticPr fontId="1" type="noConversion"/>
  </si>
  <si>
    <t>火龙精魄20/武器碎片60/烈焰玄铁60/火龙币600</t>
    <phoneticPr fontId="1" type="noConversion"/>
  </si>
  <si>
    <t>火龙精魄25/武器碎片70/烈焰玄铁70/火龙币700</t>
    <phoneticPr fontId="1" type="noConversion"/>
  </si>
  <si>
    <t>火龙精魄30/武器碎片80/烈焰玄铁80/火龙币800</t>
    <phoneticPr fontId="1" type="noConversion"/>
  </si>
  <si>
    <t>火龙精魄35/武器碎片90/烈焰玄铁90/火龙币900</t>
    <phoneticPr fontId="1" type="noConversion"/>
  </si>
  <si>
    <t>火龙精魄40/武器碎片100/烈焰玄铁100/火龙币1000</t>
    <phoneticPr fontId="1" type="noConversion"/>
  </si>
  <si>
    <t>鬼の血光摄魂·剑</t>
    <phoneticPr fontId="1" type="noConversion"/>
  </si>
  <si>
    <t>魔の嗜血狂杀·斩</t>
    <phoneticPr fontId="1" type="noConversion"/>
  </si>
  <si>
    <t>13转武器</t>
    <phoneticPr fontId="1" type="noConversion"/>
  </si>
  <si>
    <t>11转武器</t>
    <phoneticPr fontId="1" type="noConversion"/>
  </si>
  <si>
    <t>12转武器</t>
    <phoneticPr fontId="1" type="noConversion"/>
  </si>
  <si>
    <t>14转武器</t>
    <phoneticPr fontId="1" type="noConversion"/>
  </si>
  <si>
    <t>15转武器</t>
    <phoneticPr fontId="1" type="noConversion"/>
  </si>
  <si>
    <t>16转武器</t>
    <phoneticPr fontId="1" type="noConversion"/>
  </si>
  <si>
    <t>17转武器</t>
    <phoneticPr fontId="1" type="noConversion"/>
  </si>
  <si>
    <t>18转武器</t>
    <phoneticPr fontId="1" type="noConversion"/>
  </si>
  <si>
    <t>19转武器</t>
    <phoneticPr fontId="1" type="noConversion"/>
  </si>
  <si>
    <t>20转武器</t>
    <phoneticPr fontId="1" type="noConversion"/>
  </si>
  <si>
    <t>武器洗炼</t>
    <phoneticPr fontId="1" type="noConversion"/>
  </si>
  <si>
    <t>鬼の血光摄魂·盔</t>
    <phoneticPr fontId="1" type="noConversion"/>
  </si>
  <si>
    <t>鬼の血光摄魂·链</t>
    <phoneticPr fontId="1" type="noConversion"/>
  </si>
  <si>
    <t>鬼の血光摄魂·镯</t>
    <phoneticPr fontId="1" type="noConversion"/>
  </si>
  <si>
    <t>鬼の血光摄魂·勋</t>
    <phoneticPr fontId="1" type="noConversion"/>
  </si>
  <si>
    <t>鬼の血光摄魂·靴</t>
    <phoneticPr fontId="1" type="noConversion"/>
  </si>
  <si>
    <t>鬼の血光摄魂·带</t>
    <phoneticPr fontId="1" type="noConversion"/>
  </si>
  <si>
    <t>衣服洗炼</t>
  </si>
  <si>
    <t>11转衣服</t>
  </si>
  <si>
    <t>12转衣服</t>
  </si>
  <si>
    <t>13转衣服</t>
  </si>
  <si>
    <t>14转衣服</t>
  </si>
  <si>
    <t>15转衣服</t>
  </si>
  <si>
    <t>16转衣服</t>
  </si>
  <si>
    <t>17转衣服</t>
  </si>
  <si>
    <t>18转衣服</t>
  </si>
  <si>
    <t>19转衣服</t>
  </si>
  <si>
    <t>20转衣服</t>
  </si>
  <si>
    <t>魔龙之心2/衣服碎片10/烈焰玄铁10/火龙币100</t>
  </si>
  <si>
    <t>魔龙之心5/衣服碎片20/烈焰玄铁20/火龙币200</t>
  </si>
  <si>
    <t>魔龙之心8/衣服碎片30/烈焰玄铁30/火龙币300</t>
  </si>
  <si>
    <t>魔龙之心12/衣服碎片40/烈焰玄铁40/火龙币400</t>
  </si>
  <si>
    <t>魔龙之心15/衣服碎片50/烈焰玄铁50/火龙币500</t>
  </si>
  <si>
    <t>魔龙之心20/衣服碎片60/烈焰玄铁60/火龙币600</t>
  </si>
  <si>
    <t>魔龙之心25/衣服碎片70/烈焰玄铁70/火龙币700</t>
  </si>
  <si>
    <t>魔龙之心30/衣服碎片80/烈焰玄铁80/火龙币800</t>
  </si>
  <si>
    <t>魔龙之心35/衣服碎片90/烈焰玄铁90/火龙币900</t>
  </si>
  <si>
    <t>魔龙之心40/衣服碎片100/烈焰玄铁100/火龙币1000</t>
  </si>
  <si>
    <t>魔の嗜血狂杀·甲</t>
    <phoneticPr fontId="1" type="noConversion"/>
  </si>
  <si>
    <t>头盔洗炼</t>
  </si>
  <si>
    <t>11转头盔</t>
  </si>
  <si>
    <t>12转头盔</t>
  </si>
  <si>
    <t>13转头盔</t>
  </si>
  <si>
    <t>14转头盔</t>
  </si>
  <si>
    <t>15转头盔</t>
  </si>
  <si>
    <t>16转头盔</t>
  </si>
  <si>
    <t>17转头盔</t>
  </si>
  <si>
    <t>18转头盔</t>
  </si>
  <si>
    <t>19转头盔</t>
  </si>
  <si>
    <t>20转头盔</t>
  </si>
  <si>
    <t>神器图纸2/防具碎片10/烈焰玄铁10/火龙币100</t>
  </si>
  <si>
    <t>神器图纸5/防具碎片20/烈焰玄铁20/火龙币200</t>
  </si>
  <si>
    <t>神器图纸8/防具碎片30/烈焰玄铁30/火龙币300</t>
  </si>
  <si>
    <t>神器图纸12/防具碎片40/烈焰玄铁40/火龙币400</t>
  </si>
  <si>
    <t>神器图纸15/防具碎片50/烈焰玄铁50/火龙币500</t>
  </si>
  <si>
    <t>神器图纸20/防具碎片60/烈焰玄铁60/火龙币600</t>
  </si>
  <si>
    <t>神器图纸25/防具碎片70/烈焰玄铁70/火龙币700</t>
  </si>
  <si>
    <t>神器图纸30/防具碎片80/烈焰玄铁80/火龙币800</t>
  </si>
  <si>
    <t>神器图纸35/防具碎片90/烈焰玄铁90/火龙币900</t>
  </si>
  <si>
    <t>神器图纸40/防具碎片100/烈焰玄铁100/火龙币1000</t>
  </si>
  <si>
    <t>项链洗炼</t>
  </si>
  <si>
    <t>11转项链</t>
  </si>
  <si>
    <t>12转项链</t>
  </si>
  <si>
    <t>13转项链</t>
  </si>
  <si>
    <t>14转项链</t>
  </si>
  <si>
    <t>15转项链</t>
  </si>
  <si>
    <t>16转项链</t>
  </si>
  <si>
    <t>17转项链</t>
  </si>
  <si>
    <t>18转项链</t>
  </si>
  <si>
    <t>19转项链</t>
  </si>
  <si>
    <t>20转项链</t>
  </si>
  <si>
    <t>神器图纸2/首饰碎片10/烈焰玄铁10/火龙币100</t>
  </si>
  <si>
    <t>神器图纸5/首饰碎片20/烈焰玄铁20/火龙币200</t>
  </si>
  <si>
    <t>神器图纸8/首饰碎片30/烈焰玄铁30/火龙币300</t>
  </si>
  <si>
    <t>神器图纸12/首饰碎片40/烈焰玄铁40/火龙币400</t>
  </si>
  <si>
    <t>神器图纸15/首饰碎片50/烈焰玄铁50/火龙币500</t>
  </si>
  <si>
    <t>神器图纸20/首饰碎片60/烈焰玄铁60/火龙币600</t>
  </si>
  <si>
    <t>神器图纸25/首饰碎片70/烈焰玄铁70/火龙币700</t>
  </si>
  <si>
    <t>神器图纸30/首饰碎片80/烈焰玄铁80/火龙币800</t>
  </si>
  <si>
    <t>神器图纸35/首饰碎片90/烈焰玄铁90/火龙币900</t>
  </si>
  <si>
    <t>神器图纸40/首饰碎片100/烈焰玄铁100/火龙币1000</t>
  </si>
  <si>
    <t>手镯洗炼</t>
  </si>
  <si>
    <t>11转手镯</t>
  </si>
  <si>
    <t>12转手镯</t>
  </si>
  <si>
    <t>13转手镯</t>
  </si>
  <si>
    <t>14转手镯</t>
  </si>
  <si>
    <t>15转手镯</t>
  </si>
  <si>
    <t>16转手镯</t>
  </si>
  <si>
    <t>17转手镯</t>
  </si>
  <si>
    <t>18转手镯</t>
  </si>
  <si>
    <t>19转手镯</t>
  </si>
  <si>
    <t>20转手镯</t>
  </si>
  <si>
    <t>戒指洗炼</t>
  </si>
  <si>
    <t>11转戒指</t>
  </si>
  <si>
    <t>12转戒指</t>
  </si>
  <si>
    <t>13转戒指</t>
  </si>
  <si>
    <t>14转戒指</t>
  </si>
  <si>
    <t>15转戒指</t>
  </si>
  <si>
    <t>16转戒指</t>
  </si>
  <si>
    <t>17转戒指</t>
  </si>
  <si>
    <t>18转戒指</t>
  </si>
  <si>
    <t>19转戒指</t>
  </si>
  <si>
    <t>20转戒指</t>
  </si>
  <si>
    <t>腰带洗炼</t>
  </si>
  <si>
    <t>11转腰带</t>
  </si>
  <si>
    <t>12转腰带</t>
  </si>
  <si>
    <t>13转腰带</t>
  </si>
  <si>
    <t>14转腰带</t>
  </si>
  <si>
    <t>15转腰带</t>
  </si>
  <si>
    <t>16转腰带</t>
  </si>
  <si>
    <t>17转腰带</t>
  </si>
  <si>
    <t>18转腰带</t>
  </si>
  <si>
    <t>19转腰带</t>
  </si>
  <si>
    <t>20转腰带</t>
  </si>
  <si>
    <t>靴子洗炼</t>
  </si>
  <si>
    <t>11转靴子</t>
  </si>
  <si>
    <t>12转靴子</t>
  </si>
  <si>
    <t>13转靴子</t>
  </si>
  <si>
    <t>14转靴子</t>
  </si>
  <si>
    <t>15转靴子</t>
  </si>
  <si>
    <t>16转靴子</t>
  </si>
  <si>
    <t>17转靴子</t>
  </si>
  <si>
    <t>18转靴子</t>
  </si>
  <si>
    <t>19转靴子</t>
  </si>
  <si>
    <t>20转靴子</t>
  </si>
  <si>
    <t>勋章洗炼</t>
  </si>
  <si>
    <t>11转勋章</t>
  </si>
  <si>
    <t>12转勋章</t>
  </si>
  <si>
    <t>13转勋章</t>
  </si>
  <si>
    <t>14转勋章</t>
  </si>
  <si>
    <t>15转勋章</t>
  </si>
  <si>
    <t>16转勋章</t>
  </si>
  <si>
    <t>17转勋章</t>
  </si>
  <si>
    <t>18转勋章</t>
  </si>
  <si>
    <t>19转勋章</t>
  </si>
  <si>
    <t>20转勋章</t>
  </si>
  <si>
    <t>武器进阶</t>
    <phoneticPr fontId="1" type="noConversion"/>
  </si>
  <si>
    <t>武器碎片150/火龙凭证3000/龙晶碎片3000/灵魂晶石30/火龙币3000</t>
    <phoneticPr fontId="1" type="noConversion"/>
  </si>
  <si>
    <t>武器碎片300/火龙凭证4000/龙晶碎片4000/灵魂晶石40/火龙币4000</t>
    <phoneticPr fontId="1" type="noConversion"/>
  </si>
  <si>
    <t>武器碎片400/火龙凭证5000/龙晶碎片5000/灵魂晶石80/火龙币5000</t>
    <phoneticPr fontId="1" type="noConversion"/>
  </si>
  <si>
    <t>武器碎片700/火龙凭证6000/龙晶碎片6000/灵魂晶石100/火龙币6000</t>
    <phoneticPr fontId="1" type="noConversion"/>
  </si>
  <si>
    <t>武器碎片1000/火龙凭证7000/龙晶碎片7000/灵魂晶石130/火龙币7000</t>
    <phoneticPr fontId="1" type="noConversion"/>
  </si>
  <si>
    <t>武器碎片1200/火龙凭证8000/龙晶碎片8000/灵魂晶石180/火龙币8000</t>
    <phoneticPr fontId="1" type="noConversion"/>
  </si>
  <si>
    <t>武器碎片2000/火龙凭证9000/龙晶碎片9000/灵魂晶石230/火龙币9000</t>
    <phoneticPr fontId="1" type="noConversion"/>
  </si>
  <si>
    <t>武器碎片2500/火龙凭证10000/龙晶碎片10000/灵魂晶石300/火龙币10000</t>
    <phoneticPr fontId="1" type="noConversion"/>
  </si>
  <si>
    <t>武器碎片3000/火龙凭证11000/龙晶碎片11000/灵魂晶石300/火龙币11000</t>
    <phoneticPr fontId="1" type="noConversion"/>
  </si>
  <si>
    <t>等级提升1级</t>
    <phoneticPr fontId="1" type="noConversion"/>
  </si>
  <si>
    <t>元宝5000000/火龙凭证1000 或 火龙币1000</t>
    <phoneticPr fontId="1" type="noConversion"/>
  </si>
  <si>
    <t>特殊限制</t>
    <phoneticPr fontId="1" type="noConversion"/>
  </si>
  <si>
    <t>等级小于200级</t>
    <phoneticPr fontId="1" type="noConversion"/>
  </si>
  <si>
    <t>高级等级突破</t>
    <phoneticPr fontId="1" type="noConversion"/>
  </si>
  <si>
    <t>元宝20000000/火龙凭证8000/灵魂晶石10 或 火龙币5000</t>
    <phoneticPr fontId="1" type="noConversion"/>
  </si>
  <si>
    <t>等级大于等于200级</t>
    <phoneticPr fontId="1" type="noConversion"/>
  </si>
  <si>
    <t>法师生命值16|法师魔法值18|法师上攻1|法师魔上1</t>
    <phoneticPr fontId="1" type="noConversion"/>
  </si>
  <si>
    <t>法师生命值18|法师魔法值24|法师上攻1|法师魔上1</t>
    <phoneticPr fontId="1" type="noConversion"/>
  </si>
  <si>
    <t>法师生命值20|法师魔法值30|法师上攻1|法师魔上1</t>
    <phoneticPr fontId="1" type="noConversion"/>
  </si>
  <si>
    <t>法师生命值22|法师魔法值38|法师上攻1|法师魔上1</t>
    <phoneticPr fontId="1" type="noConversion"/>
  </si>
  <si>
    <t>法师生命值25|法师魔法值46|法师上攻1|法师魔上1</t>
    <phoneticPr fontId="1" type="noConversion"/>
  </si>
  <si>
    <t>法师生命值27|法师魔法值55|法师上攻1|法师魔上1</t>
    <phoneticPr fontId="1" type="noConversion"/>
  </si>
  <si>
    <t>法师生命值30|法师魔法值65|法师上攻1|法师魔上1</t>
    <phoneticPr fontId="1" type="noConversion"/>
  </si>
  <si>
    <t>法师生命值33|法师魔法值76|法师上攻1|法师魔上1</t>
    <phoneticPr fontId="1" type="noConversion"/>
  </si>
  <si>
    <t>法师生命值36|法师魔法值88|法师上攻1|法师魔上1</t>
    <phoneticPr fontId="1" type="noConversion"/>
  </si>
  <si>
    <t>法师生命值39|法师魔法值101|法师上攻1|法师魔上1</t>
    <phoneticPr fontId="1" type="noConversion"/>
  </si>
  <si>
    <t>法师生命值42|法师魔法值115|法师上攻1|法师魔上1</t>
    <phoneticPr fontId="1" type="noConversion"/>
  </si>
  <si>
    <t>法师生命值45|法师魔法值129|法师上攻1|法师魔上1</t>
    <phoneticPr fontId="1" type="noConversion"/>
  </si>
  <si>
    <t>法师生命值49|法师魔法值145|法师上攻1|法师魔上1</t>
    <phoneticPr fontId="1" type="noConversion"/>
  </si>
  <si>
    <t>法师生命值52|法师魔法值161|法师下攻1|法师上攻2|法师魔下1|法师魔上2</t>
    <phoneticPr fontId="1" type="noConversion"/>
  </si>
  <si>
    <t>法师生命值56|法师魔法值178|法师下攻1|法师上攻2|法师魔下1|法师魔上2</t>
    <phoneticPr fontId="1" type="noConversion"/>
  </si>
  <si>
    <t>法师生命值60|法师魔法值196|法师下攻1|法师上攻2|法师魔下1|法师魔上2</t>
    <phoneticPr fontId="1" type="noConversion"/>
  </si>
  <si>
    <t>法师生命值64|法师魔法值215|法师下攻1|法师上攻2|法师魔下1|法师魔上2</t>
    <phoneticPr fontId="1" type="noConversion"/>
  </si>
  <si>
    <t>法师生命值68|法师魔法值235|法师下攻1|法师上攻2|法师魔下1|法师魔上2</t>
    <phoneticPr fontId="1" type="noConversion"/>
  </si>
  <si>
    <t>法师生命值72|法师魔法值255|法师下攻1|法师上攻2|法师魔下1|法师魔上2</t>
    <phoneticPr fontId="1" type="noConversion"/>
  </si>
  <si>
    <t>法师生命值77|法师魔法值277|法师下攻1|法师上攻2|法师魔下1|法师魔上2</t>
    <phoneticPr fontId="1" type="noConversion"/>
  </si>
  <si>
    <t>法师生命值81|法师魔法值299|法师下攻2|法师上攻3|法师魔下2|法师魔上3</t>
    <phoneticPr fontId="1" type="noConversion"/>
  </si>
  <si>
    <t>法师生命值86|法师魔法值323|法师下攻2|法师上攻3|法师魔下2|法师魔上3</t>
    <phoneticPr fontId="1" type="noConversion"/>
  </si>
  <si>
    <t>道士生命值17|道士魔法值13|道士上攻1|道士道上1|道士上魔防1</t>
    <phoneticPr fontId="1" type="noConversion"/>
  </si>
  <si>
    <t>道士生命值20|道士魔法值14|道士上攻1|道士道上1|道士上魔防1</t>
    <phoneticPr fontId="1" type="noConversion"/>
  </si>
  <si>
    <t>道士生命值23|道士魔法值15|道士上攻1|道士道上1|道士上魔防1</t>
    <phoneticPr fontId="1" type="noConversion"/>
  </si>
  <si>
    <t>道士生命值27|道士魔法值17|道士上攻1|道士道上1|道士上魔防2</t>
    <phoneticPr fontId="1" type="noConversion"/>
  </si>
  <si>
    <t>道士生命值31|道士魔法值20|道士上攻1|道士道上1|道士上魔防2</t>
    <phoneticPr fontId="1" type="noConversion"/>
  </si>
  <si>
    <t>道士生命值35|道士魔法值23|道士上攻1|道士道上1|道士上魔防2</t>
    <phoneticPr fontId="1" type="noConversion"/>
  </si>
  <si>
    <t>道士生命值40|道士魔法值26|道士上攻1|道士道上1|道士上魔防2</t>
    <phoneticPr fontId="1" type="noConversion"/>
  </si>
  <si>
    <t>道士生命值45|道士魔法值31|道士上攻1|道士道上1|道士上魔防2</t>
    <phoneticPr fontId="1" type="noConversion"/>
  </si>
  <si>
    <t>道士生命值50|道士魔法值35|道士上攻1|道士道上1|道士下魔防1|道士上魔防3</t>
    <phoneticPr fontId="1" type="noConversion"/>
  </si>
  <si>
    <t>道士生命值56|道士魔法值41|道士上攻1|道士道上1|道士下魔防1|道士上魔防3</t>
    <phoneticPr fontId="1" type="noConversion"/>
  </si>
  <si>
    <t>道士生命值62|道士魔法值46|道士上攻1|道士道上1|道士下魔防1|道士上魔防3</t>
    <phoneticPr fontId="1" type="noConversion"/>
  </si>
  <si>
    <t>道士生命值68|道士魔法值53|道士上攻1|道士道上1|道士下魔防1|道士上魔防3</t>
    <phoneticPr fontId="1" type="noConversion"/>
  </si>
  <si>
    <t>道士生命值75|道士魔法值59|道士上攻1|道士道上1|道士下魔防1|道士上魔防3</t>
    <phoneticPr fontId="1" type="noConversion"/>
  </si>
  <si>
    <t>道士生命值82|道士魔法值67|道士下攻1|道士上攻2|道士道上2|道士下魔防1|道士上魔防3</t>
    <phoneticPr fontId="1" type="noConversion"/>
  </si>
  <si>
    <t>道士生命值89|道士魔法值75|道士下攻1|道士上攻2|道士道上2|道士下魔防1|道士上魔防3</t>
    <phoneticPr fontId="1" type="noConversion"/>
  </si>
  <si>
    <t>道士生命值97|道士魔法值83|道士下攻1|道士上攻2|道士道上2|道士下魔防1|道士上魔防4</t>
    <phoneticPr fontId="1" type="noConversion"/>
  </si>
  <si>
    <t>道士生命值105|道士魔法值92|道士下攻1|道士上攻2|道士道上2|道士下魔防1|道士上魔防4</t>
    <phoneticPr fontId="1" type="noConversion"/>
  </si>
  <si>
    <t>道士生命值113|道士魔法值102|道士下攻1|道士上攻2|道士道上2|道士下魔防1|道士上魔防4</t>
    <phoneticPr fontId="1" type="noConversion"/>
  </si>
  <si>
    <t>道士生命值122|道士魔法值112|道士下攻1|道士上攻2|道士道上2|道士下魔防1|道士上魔防4</t>
    <phoneticPr fontId="1" type="noConversion"/>
  </si>
  <si>
    <t>道士生命值131|道士魔法值123|道士下攻1|道士上攻2|道士道上2|道士下魔防1|道士上魔防4</t>
    <phoneticPr fontId="1" type="noConversion"/>
  </si>
  <si>
    <t>道士生命值140|道士魔法值134|道士下攻2|道士上攻3|道士道上3|道士下魔防2|道士上魔防5</t>
    <phoneticPr fontId="1" type="noConversion"/>
  </si>
  <si>
    <t>道士生命值150|道士魔法值146|道士下攻2|道士上攻3|道士道上3|道士下魔防2|道士上魔防5</t>
    <phoneticPr fontId="1" type="noConversion"/>
  </si>
  <si>
    <t>法师生命值91|法师魔法值347|法师下攻2|法师上攻3|法师魔下2|法师魔上3</t>
    <phoneticPr fontId="1" type="noConversion"/>
  </si>
  <si>
    <t>道士生命值160|道士魔法值158|道士下攻2|道士上攻3|道士道上3|道士下魔防2|道士上魔防5</t>
    <phoneticPr fontId="1" type="noConversion"/>
  </si>
  <si>
    <t>战士生命值295|战士魔法值95|战士下攻3|战士上攻4|战士上防3</t>
    <phoneticPr fontId="1" type="noConversion"/>
  </si>
  <si>
    <t>法师生命值96|法师魔法值372|法师下攻2|法师上攻3|法师魔下2|法师魔上3</t>
    <phoneticPr fontId="1" type="noConversion"/>
  </si>
  <si>
    <t>道士生命值170|道士魔法值171|道士下攻2|道士上攻3|道士道上3|道士下魔防2|道士上魔防5</t>
    <phoneticPr fontId="1" type="noConversion"/>
  </si>
  <si>
    <t>战士生命值314|战士魔法值99|战士下攻4|战士上攻5|战士上防3</t>
    <phoneticPr fontId="1" type="noConversion"/>
  </si>
  <si>
    <t>法师生命值101|法师魔法值398|法师下攻2|法师上攻3|法师魔下2|法师魔上3</t>
    <phoneticPr fontId="1" type="noConversion"/>
  </si>
  <si>
    <t>道士生命值181|道士魔法值185|道士下攻2|道士上攻3|道士道上3|道士下魔防2|道士上魔防5</t>
    <phoneticPr fontId="1" type="noConversion"/>
  </si>
  <si>
    <t>战士生命值334|战士魔法值102|战士下攻4|战士上攻5|战士上防3</t>
    <phoneticPr fontId="1" type="noConversion"/>
  </si>
  <si>
    <t>法师生命值106|法师魔法值425|法师下攻2|法师上攻3|法师魔下2|法师魔上3</t>
    <phoneticPr fontId="1" type="noConversion"/>
  </si>
  <si>
    <t>道士生命值192|道士魔法值199|道士下攻2|道士上攻3|道士道上3|道士下魔防2|道士上魔防5</t>
    <phoneticPr fontId="1" type="noConversion"/>
  </si>
  <si>
    <t>战士生命值354|战士魔法值105|战士下攻4|战士上攻5|战士上防3</t>
    <phoneticPr fontId="1" type="noConversion"/>
  </si>
  <si>
    <t>法师生命值111|法师魔法值453|法师下攻2|法师上攻3|法师魔下2|法师魔上3</t>
    <phoneticPr fontId="1" type="noConversion"/>
  </si>
  <si>
    <t>道士生命值203|道士魔法值213|道士下攻2|道士上攻3|道士道上3|道士下魔防2|道士上魔防5</t>
    <phoneticPr fontId="1" type="noConversion"/>
  </si>
  <si>
    <t>战士生命值375|战士魔法值109|战士下攻4|战士上攻5|战士上防4</t>
    <phoneticPr fontId="1" type="noConversion"/>
  </si>
  <si>
    <t>法师生命值117|法师魔法值481|法师下攻3|法师上攻4|法师魔下3|法师魔上4</t>
    <phoneticPr fontId="1" type="noConversion"/>
  </si>
  <si>
    <t>道士生命值215|道士魔法值229|道士下攻3|道士上攻4|道士道上4|道士下魔防2|道士上魔防6</t>
    <phoneticPr fontId="1" type="noConversion"/>
  </si>
  <si>
    <t>战士生命值397|战士魔法值113|战士下攻4|战士上攻5|战士上防4</t>
    <phoneticPr fontId="1" type="noConversion"/>
  </si>
  <si>
    <t>法师生命值122|法师魔法值511|法师下攻3|法师上攻4|法师魔下3|法师魔上4</t>
    <phoneticPr fontId="1" type="noConversion"/>
  </si>
  <si>
    <t>道士生命值227|道士魔法值244|道士下攻3|道士上攻4|道士道上4|道士下魔防2|道士上魔防6</t>
    <phoneticPr fontId="1" type="noConversion"/>
  </si>
  <si>
    <t>战士生命值419|战士魔法值116|战士下攻5|战士上攻6|战士上防4</t>
    <phoneticPr fontId="1" type="noConversion"/>
  </si>
  <si>
    <t>法师生命值128|法师魔法值541|法师下攻3|法师上攻4|法师魔下3|法师魔上4</t>
    <phoneticPr fontId="1" type="noConversion"/>
  </si>
  <si>
    <t>道士生命值239|道士魔法值261|道士下攻3|道士上攻4|道士道上4|道士下魔防2|道士上魔防6</t>
    <phoneticPr fontId="1" type="noConversion"/>
  </si>
  <si>
    <t>战士生命值442|战士魔法值119|战士下攻5|战士上攻6|战士上防4</t>
    <phoneticPr fontId="1" type="noConversion"/>
  </si>
  <si>
    <t>法师生命值134|法师魔法值572|法师下攻3|法师上攻4|法师魔下3|法师魔上4</t>
    <phoneticPr fontId="1" type="noConversion"/>
  </si>
  <si>
    <t>道士生命值252|道士魔法值277|道士下攻3|道士上攻4|道士道上4|道士下魔防2|道士上魔防6</t>
    <phoneticPr fontId="1" type="noConversion"/>
  </si>
  <si>
    <t>战士生命值465|战士魔法值123|战士下攻5|战士上攻6|战士上防4</t>
    <phoneticPr fontId="1" type="noConversion"/>
  </si>
  <si>
    <t>法师生命值140|法师魔法值604|法师下攻3|法师上攻4|法师魔下3|法师魔上4</t>
    <phoneticPr fontId="1" type="noConversion"/>
  </si>
  <si>
    <t>道士生命值265|道士魔法值295|道士下攻3|道士上攻4|道士道上4|道士下魔防2|道士上魔防6</t>
    <phoneticPr fontId="1" type="noConversion"/>
  </si>
  <si>
    <t>战士生命值489|战士魔法值127|战士下攻5|战士上攻6|战士上防4</t>
    <phoneticPr fontId="1" type="noConversion"/>
  </si>
  <si>
    <t>法师生命值146|法师魔法值637|法师下攻3|法师上攻4|法师魔下3|法师魔上4</t>
    <phoneticPr fontId="1" type="noConversion"/>
  </si>
  <si>
    <t>道士生命值278|道士魔法值312|道士下攻3|道士上攻4|道士道上4|道士下魔防3|道士上魔防7</t>
    <phoneticPr fontId="1" type="noConversion"/>
  </si>
  <si>
    <t>战士生命值514|战士魔法值130|战士下攻5|战士上攻6|战士上防4</t>
    <phoneticPr fontId="1" type="noConversion"/>
  </si>
  <si>
    <t>法师生命值152|法师魔法值671|法师下攻3|法师上攻4|法师魔下3|法师魔上4</t>
    <phoneticPr fontId="1" type="noConversion"/>
  </si>
  <si>
    <t>道士生命值292|道士魔法值331|道士下攻3|道士上攻4|道士道上4|道士下魔防3|道士上魔防7</t>
    <phoneticPr fontId="1" type="noConversion"/>
  </si>
  <si>
    <t>战士生命值539|战士魔法值133|战士下攻6|战士上攻7|战士上防5</t>
    <phoneticPr fontId="1" type="noConversion"/>
  </si>
  <si>
    <t>法师生命值159|法师魔法值706|法师下攻4|法师上攻5|法师魔下4|法师魔上5</t>
    <phoneticPr fontId="1" type="noConversion"/>
  </si>
  <si>
    <t>道士生命值306|道士魔法值350|道士下攻4|道士上攻5|道士道上5|道士下魔防3|道士上魔防7</t>
    <phoneticPr fontId="1" type="noConversion"/>
  </si>
  <si>
    <t>战士生命值565|战士魔法值137|战士下攻6|战士上攻7|战士上防5</t>
    <phoneticPr fontId="1" type="noConversion"/>
  </si>
  <si>
    <t>法师生命值165|法师魔法值742|法师下攻4|法师上攻5|法师魔下4|法师魔上5</t>
    <phoneticPr fontId="1" type="noConversion"/>
  </si>
  <si>
    <t>道士生命值320|道士魔法值369|道士下攻4|道士上攻5|道士道上5|道士下魔防3|道士上魔防7</t>
    <phoneticPr fontId="1" type="noConversion"/>
  </si>
  <si>
    <t>战士生命值591|战士魔法值141|战士下攻6|战士上攻7|战士上防5</t>
    <phoneticPr fontId="1" type="noConversion"/>
  </si>
  <si>
    <t>法师生命值172|法师魔法值778|法师下攻4|法师上攻5|法师魔下4|法师魔上5</t>
    <phoneticPr fontId="1" type="noConversion"/>
  </si>
  <si>
    <t>道士生命值335|道士魔法值389|道士下攻4|道士上攻5|道士道上5|道士下魔防3|道士上魔防7</t>
    <phoneticPr fontId="1" type="noConversion"/>
  </si>
  <si>
    <t>战士生命值618|战士魔法值144|战士下攻6|战士上攻7|战士上防5</t>
    <phoneticPr fontId="1" type="noConversion"/>
  </si>
  <si>
    <t>法师生命值179|法师魔法值816|法师下攻4|法师上攻5|法师魔下4|法师魔上5</t>
    <phoneticPr fontId="1" type="noConversion"/>
  </si>
  <si>
    <t>道士生命值350|道士魔法值410|道士下攻4|道士上攻5|道士道上5|道士下魔防3|道士上魔防7</t>
    <phoneticPr fontId="1" type="noConversion"/>
  </si>
  <si>
    <t>战士生命值646|战士魔法值147|战士下攻6|战士上攻7|战士上防5</t>
    <phoneticPr fontId="1" type="noConversion"/>
  </si>
  <si>
    <t>法师生命值186|法师魔法值854|法师下攻4|法师上攻5|法师魔下4|法师魔上5</t>
    <phoneticPr fontId="1" type="noConversion"/>
  </si>
  <si>
    <t>道士生命值365|道士魔法值431|道士下攻4|道士上攻5|道士道上5|道士下魔防3|道士上魔防7</t>
    <phoneticPr fontId="1" type="noConversion"/>
  </si>
  <si>
    <t>战士生命值674|战士魔法值151|战士下攻7|战士上攻8|战士上防5</t>
    <phoneticPr fontId="1" type="noConversion"/>
  </si>
  <si>
    <t>法师生命值193|法师魔法值893|法师下攻4|法师上攻5|法师魔下4|法师魔上5</t>
    <phoneticPr fontId="1" type="noConversion"/>
  </si>
  <si>
    <t>道士生命值381|道士魔法值453|道士下攻4|道士上攻5|道士道上5|道士下魔防3|道士上魔防8</t>
    <phoneticPr fontId="1" type="noConversion"/>
  </si>
  <si>
    <t>战士生命值703|战士魔法值155|战士下攻7|战士上攻8|战士上防5</t>
    <phoneticPr fontId="1" type="noConversion"/>
  </si>
  <si>
    <t>法师生命值200|法师魔法值933|法师下攻4|法师上攻5|法师魔下4|法师魔上5</t>
    <phoneticPr fontId="1" type="noConversion"/>
  </si>
  <si>
    <t>道士生命值397|道士魔法值475|道士下攻4|道士上攻5|道士道上5|道士下魔防3|道士上魔防8</t>
    <phoneticPr fontId="1" type="noConversion"/>
  </si>
  <si>
    <t>战士生命值732|战士魔法值158|战士下攻7|战士上攻8|战士上防6</t>
    <phoneticPr fontId="1" type="noConversion"/>
  </si>
  <si>
    <t>法师生命值207|法师魔法值974|法师下攻5|法师上攻6|法师魔下5|法师魔上6</t>
    <phoneticPr fontId="1" type="noConversion"/>
  </si>
  <si>
    <t>道士生命值413|道士魔法值498|道士下攻5|道士上攻6|道士道上6|道士下魔防3|道士上魔防8</t>
    <phoneticPr fontId="1" type="noConversion"/>
  </si>
  <si>
    <t>战士生命值762|战士魔法值161|战士下攻7|战士上攻8|战士上防6</t>
    <phoneticPr fontId="1" type="noConversion"/>
  </si>
  <si>
    <t>法师生命值215|法师魔法值1016|法师下攻5|法师上攻6|法师魔下5|法师魔上6</t>
    <phoneticPr fontId="1" type="noConversion"/>
  </si>
  <si>
    <t>道士生命值430|道士魔法值521|道士下攻5|道士上攻6|道士道上6|道士下魔防3|道士上魔防8</t>
    <phoneticPr fontId="1" type="noConversion"/>
  </si>
  <si>
    <t>战士生命值793|战士魔法值165|战士下攻7|战士上攻8|战士上防6</t>
    <phoneticPr fontId="1" type="noConversion"/>
  </si>
  <si>
    <t>法师生命值222|法师魔法值1058|法师下攻5|法师上攻6|法师魔下5|法师魔上6</t>
    <phoneticPr fontId="1" type="noConversion"/>
  </si>
  <si>
    <t>道士生命值447|道士魔法值545|道士下攻5|道士上攻6|道士道上6|道士下魔防3|道士上魔防8</t>
    <phoneticPr fontId="1" type="noConversion"/>
  </si>
  <si>
    <t>战士生命值824|战士魔法值169|战士下攻8|战士上攻9|战士上防6</t>
    <phoneticPr fontId="1" type="noConversion"/>
  </si>
  <si>
    <t>法师生命值230|法师魔法值1102|法师下攻5|法师上攻6|法师魔下5|法师魔上6</t>
    <phoneticPr fontId="1" type="noConversion"/>
  </si>
  <si>
    <t>道士生命值464|道士魔法值570|道士下攻5|道士上攻6|道士道上6|道士下魔防4|道士上魔防9</t>
    <phoneticPr fontId="1" type="noConversion"/>
  </si>
  <si>
    <t>战士生命值856|战士魔法值172|战士下攻8|战士上攻9|战士上防6</t>
    <phoneticPr fontId="1" type="noConversion"/>
  </si>
  <si>
    <t>法师生命值238|法师魔法值1146|法师下攻5|法师上攻6|法师魔下5|法师魔上6</t>
    <phoneticPr fontId="1" type="noConversion"/>
  </si>
  <si>
    <t>道士生命值482|道士魔法值595|道士下攻5|道士上攻6|道士道上6|道士下魔防4|道士上魔防9</t>
    <phoneticPr fontId="1" type="noConversion"/>
  </si>
  <si>
    <t>战士生命值888|战士魔法值175|战士下攻8|战士上攻9|战士上防6</t>
    <phoneticPr fontId="1" type="noConversion"/>
  </si>
  <si>
    <t>法师生命值246|法师魔法值1192|法师下攻5|法师上攻6|法师魔下5|法师魔上6</t>
    <phoneticPr fontId="1" type="noConversion"/>
  </si>
  <si>
    <t>道士生命值500|道士魔法值620|道士下攻5|道士上攻6|道士道上6|道士下魔防4|道士上魔防9</t>
    <phoneticPr fontId="1" type="noConversion"/>
  </si>
  <si>
    <t>战士生命值921|战士魔法值179|战士下攻8|战士上攻9|战士上防6</t>
    <phoneticPr fontId="1" type="noConversion"/>
  </si>
  <si>
    <t>法师生命值254|法师魔法值1238|法师下攻5|法师上攻6|法师魔下5|法师魔上6</t>
    <phoneticPr fontId="1" type="noConversion"/>
  </si>
  <si>
    <t>道士生命值518|道士魔法值647|道士下攻5|道士上攻6|道士道上6|道士下魔防4|道士上魔防9</t>
    <phoneticPr fontId="1" type="noConversion"/>
  </si>
  <si>
    <t>战士生命值955|战士魔法值183|战士下攻8|战士上攻9|战士上防7</t>
    <phoneticPr fontId="1" type="noConversion"/>
  </si>
  <si>
    <t>法师生命值262|法师魔法值1285|法师下攻6|法师上攻7|法师魔下6|法师魔上7</t>
    <phoneticPr fontId="1" type="noConversion"/>
  </si>
  <si>
    <t>道士生命值537|道士魔法值673|道士下攻6|道士上攻7|道士道上7|道士下魔防4|道士上魔防9</t>
    <phoneticPr fontId="1" type="noConversion"/>
  </si>
  <si>
    <t>战士生命值989|战士魔法值186|战士下攻9|战士上攻10|战士上防7</t>
    <phoneticPr fontId="1" type="noConversion"/>
  </si>
  <si>
    <t>法师生命值271|法师魔法值1333|法师下攻6|法师上攻7|法师魔下6|法师魔上7</t>
    <phoneticPr fontId="1" type="noConversion"/>
  </si>
  <si>
    <t>道士生命值556|道士魔法值701|道士下攻6|道士上攻7|道士道上7|道士下魔防4|道士上魔防9</t>
    <phoneticPr fontId="1" type="noConversion"/>
  </si>
  <si>
    <t>战士生命值1024|战士魔法值189|战士下攻9|战士上攻10|战士上防7</t>
    <phoneticPr fontId="1" type="noConversion"/>
  </si>
  <si>
    <t>法师生命值279|法师魔法值1382|法师下攻6|法师上攻7|法师魔下6|法师魔上7</t>
    <phoneticPr fontId="1" type="noConversion"/>
  </si>
  <si>
    <t>道士生命值575|道士魔法值728|道士下攻6|道士上攻7|道士道上7|道士下魔防4|道士上魔防9</t>
    <phoneticPr fontId="1" type="noConversion"/>
  </si>
  <si>
    <t>战士生命值1059|战士魔法值193|战士下攻9|战士上攻10|战士上防7</t>
    <phoneticPr fontId="1" type="noConversion"/>
  </si>
  <si>
    <t>法师生命值288|法师魔法值1432|法师下攻6|法师上攻7|法师魔下6|法师魔上7</t>
    <phoneticPr fontId="1" type="noConversion"/>
  </si>
  <si>
    <t>道士生命值595|道士魔法值757|道士下攻6|道士上攻7|道士道上7|道士下魔防4|道士上魔防10</t>
    <phoneticPr fontId="1" type="noConversion"/>
  </si>
  <si>
    <t>战士生命值1095|战士魔法值197|战士下攻9|战士上攻10|战士上防7</t>
    <phoneticPr fontId="1" type="noConversion"/>
  </si>
  <si>
    <t>法师生命值297|法师魔法值1482|法师下攻6|法师上攻7|法师魔下6|法师魔上7</t>
    <phoneticPr fontId="1" type="noConversion"/>
  </si>
  <si>
    <t>道士生命值615|道士魔法值785|道士下攻6|道士上攻7|道士道上7|道士下魔防4|道士上魔防10</t>
    <phoneticPr fontId="1" type="noConversion"/>
  </si>
  <si>
    <t>战士生命值1132|战士魔法值200|战士下攻9|战士上攻10|战士上防7</t>
    <phoneticPr fontId="1" type="noConversion"/>
  </si>
  <si>
    <t>法师生命值306|法师魔法值1534|法师下攻6|法师上攻7|法师魔下6|法师魔上7</t>
    <phoneticPr fontId="1" type="noConversion"/>
  </si>
  <si>
    <t>道士生命值635|道士魔法值815|道士下攻6|道士上攻7|道士道上7|道士下魔防4|道士上魔防10</t>
    <phoneticPr fontId="1" type="noConversion"/>
  </si>
  <si>
    <t>战士生命值1169|战士魔法值203|战士下攻10|战士上攻11|战士上防7</t>
    <phoneticPr fontId="1" type="noConversion"/>
  </si>
  <si>
    <t>法师生命值315|法师魔法值1586|法师下攻6|法师上攻7|法师魔下6|法师魔上7</t>
    <phoneticPr fontId="1" type="noConversion"/>
  </si>
  <si>
    <t>道士生命值656|道士魔法值845|道士下攻6|道士上攻7|道士道上7|道士下魔防4|道士上魔防10</t>
    <phoneticPr fontId="1" type="noConversion"/>
  </si>
  <si>
    <t>战士生命值1207|战士魔法值207|战士下攻10|战士上攻11|战士上防8</t>
    <phoneticPr fontId="1" type="noConversion"/>
  </si>
  <si>
    <t>法师生命值324|法师魔法值1639|法师下攻7|法师上攻8|法师魔下7|法师魔上8</t>
    <phoneticPr fontId="1" type="noConversion"/>
  </si>
  <si>
    <t>道士生命值677|道士魔法值875|道士下攻7|道士上攻8|道士道上8|道士下魔防4|道士上魔防10</t>
    <phoneticPr fontId="1" type="noConversion"/>
  </si>
  <si>
    <t>战士生命值1245|战士魔法值211|战士下攻10|战士上攻11|战士上防8</t>
    <phoneticPr fontId="1" type="noConversion"/>
  </si>
  <si>
    <t>法师生命值333|法师魔法值1693|法师下攻7|法师上攻8|法师魔下7|法师魔上8</t>
    <phoneticPr fontId="1" type="noConversion"/>
  </si>
  <si>
    <t>道士生命值698|道士魔法值906|道士下攻7|道士上攻8|道士道上8|道士下魔防5|道士上魔防11</t>
    <phoneticPr fontId="1" type="noConversion"/>
  </si>
  <si>
    <t>战士生命值1284|战士魔法值214|战士下攻10|战士上攻11|战士上防8</t>
    <phoneticPr fontId="1" type="noConversion"/>
  </si>
  <si>
    <t>法师生命值343|法师魔法值1748|法师下攻7|法师上攻8|法师魔下7|法师魔上8</t>
    <phoneticPr fontId="1" type="noConversion"/>
  </si>
  <si>
    <t>道士生命值720|道士魔法值938|道士下攻7|道士上攻8|道士道上8|道士下魔防5|道士上魔防11</t>
    <phoneticPr fontId="1" type="noConversion"/>
  </si>
  <si>
    <t>战士生命值1324|战士魔法值217|战士下攻10|战士上攻11|战士上防8</t>
    <phoneticPr fontId="1" type="noConversion"/>
  </si>
  <si>
    <t>法师生命值352|法师魔法值1804|法师下攻7|法师上攻8|法师魔下7|法师魔上8</t>
    <phoneticPr fontId="1" type="noConversion"/>
  </si>
  <si>
    <t>道士生命值742|道士魔法值970|道士下攻7|道士上攻8|道士道上8|道士下魔防5|道士上魔防11</t>
    <phoneticPr fontId="1" type="noConversion"/>
  </si>
  <si>
    <t>战士生命值1364|战士魔法值221|战士下攻11|战士上攻12|战士上防8</t>
    <phoneticPr fontId="1" type="noConversion"/>
  </si>
  <si>
    <t>法师生命值362|法师魔法值1861|法师下攻7|法师上攻8|法师魔下7|法师魔上8</t>
    <phoneticPr fontId="1" type="noConversion"/>
  </si>
  <si>
    <t>道士生命值764|道士魔法值1003|道士下攻7|道士上攻8|道士道上8|道士下魔防5|道士上魔防11</t>
    <phoneticPr fontId="1" type="noConversion"/>
  </si>
  <si>
    <t>战士生命值1405|战士魔法值225|战士下攻11|战士上攻12|战士上防8</t>
    <phoneticPr fontId="1" type="noConversion"/>
  </si>
  <si>
    <t>法师生命值372|法师魔法值1919|法师下攻7|法师上攻8|法师魔下7|法师魔上8</t>
    <phoneticPr fontId="1" type="noConversion"/>
  </si>
  <si>
    <t>道士生命值787|道士魔法值1036|道士下攻7|道士上攻8|道士道上8|道士下魔防5|道士上魔防11</t>
    <phoneticPr fontId="1" type="noConversion"/>
  </si>
  <si>
    <t>战士生命值1446|战士魔法值228|战士下攻11|战士上攻12|战士上防8</t>
    <phoneticPr fontId="1" type="noConversion"/>
  </si>
  <si>
    <t>法师生命值382|法师魔法值1977|法师下攻7|法师上攻8|法师魔下7|法师魔上8</t>
    <phoneticPr fontId="1" type="noConversion"/>
  </si>
  <si>
    <t>道士生命值810|道士魔法值1070|道士下攻7|道士上攻8|道士道上8|道士下魔防5|道士上魔防11</t>
    <phoneticPr fontId="1" type="noConversion"/>
  </si>
  <si>
    <t>战士生命值1488|战士魔法值231|战士下攻11|战士上攻12|战士上防9</t>
    <phoneticPr fontId="1" type="noConversion"/>
  </si>
  <si>
    <t>法师生命值392|法师魔法值2037|法师下攻8|法师上攻9|法师魔下8|法师魔上9</t>
    <phoneticPr fontId="1" type="noConversion"/>
  </si>
  <si>
    <t>道士生命值833|道士魔法值1104|道士下攻8|道士上攻9|道士道上9|道士下魔防5|道士上魔防11</t>
    <phoneticPr fontId="1" type="noConversion"/>
  </si>
  <si>
    <t>战士生命值1531|战士魔法值235|战士下攻11|战士上攻12|战士上防9</t>
    <phoneticPr fontId="1" type="noConversion"/>
  </si>
  <si>
    <t>法师生命值402|法师魔法值2097|法师下攻8|法师上攻9|法师魔下8|法师魔上9</t>
    <phoneticPr fontId="1" type="noConversion"/>
  </si>
  <si>
    <t>道士生命值857|道士魔法值1139|道士下攻8|道士上攻9|道士道上9|道士下魔防5|道士上魔防12</t>
    <phoneticPr fontId="1" type="noConversion"/>
  </si>
  <si>
    <t>战士生命值1574|战士魔法值239|战士下攻12|战士上攻13|战士上防9</t>
    <phoneticPr fontId="1" type="noConversion"/>
  </si>
  <si>
    <t>法师生命值413|法师魔法值2158|法师下攻8|法师上攻9|法师魔下8|法师魔上9</t>
    <phoneticPr fontId="1" type="noConversion"/>
  </si>
  <si>
    <t>道士生命值881|道士魔法值1175|道士下攻8|道士上攻9|道士道上9|道士下魔防5|道士上魔防12</t>
    <phoneticPr fontId="1" type="noConversion"/>
  </si>
  <si>
    <t>战士生命值1618|战士魔法值242|战士下攻12|战士上攻13|战士上防9</t>
    <phoneticPr fontId="1" type="noConversion"/>
  </si>
  <si>
    <t>法师生命值423|法师魔法值2220|法师下攻8|法师上攻9|法师魔下8|法师魔上9</t>
    <phoneticPr fontId="1" type="noConversion"/>
  </si>
  <si>
    <t>道士生命值905|道士魔法值1211|道士下攻8|道士上攻9|道士道上9|道士下魔防5|道士上魔防12</t>
    <phoneticPr fontId="1" type="noConversion"/>
  </si>
  <si>
    <t>战士生命值1662|战士魔法值245|战士下攻12|战士上攻13|战士上防9</t>
    <phoneticPr fontId="1" type="noConversion"/>
  </si>
  <si>
    <t>法师生命值434|法师魔法值2283|法师下攻8|法师上攻9|法师魔下8|法师魔上9</t>
    <phoneticPr fontId="1" type="noConversion"/>
  </si>
  <si>
    <t>道士生命值930|道士魔法值1247|道士下攻8|道士上攻9|道士道上9|道士下魔防5|道士上魔防12</t>
    <phoneticPr fontId="1" type="noConversion"/>
  </si>
  <si>
    <t>战士生命值1707|战士魔法值249|战士下攻12|战士上攻13|战士上防9</t>
    <phoneticPr fontId="1" type="noConversion"/>
  </si>
  <si>
    <t>法师生命值445|法师魔法值2347|法师下攻8|法师上攻9|法师魔下8|法师魔上9</t>
    <phoneticPr fontId="1" type="noConversion"/>
  </si>
  <si>
    <t>道士生命值955|道士魔法值1285|道士下攻8|道士上攻9|道士道上9|道士下魔防5|道士上魔防12</t>
    <phoneticPr fontId="1" type="noConversion"/>
  </si>
  <si>
    <t>战士生命值1753|战士魔法值253|战士下攻12|战士上攻13|战士上防9</t>
    <phoneticPr fontId="1" type="noConversion"/>
  </si>
  <si>
    <t>法师生命值456|法师魔法值2411|法师下攻8|法师上攻9|法师魔下8|法师魔上9</t>
    <phoneticPr fontId="1" type="noConversion"/>
  </si>
  <si>
    <t>道士生命值980|道士魔法值1322|道士下攻8|道士上攻9|道士道上9|道士下魔防6|道士上魔防13</t>
    <phoneticPr fontId="1" type="noConversion"/>
  </si>
  <si>
    <t>战士生命值1799|战士魔法值256|战士下攻13|战士上攻14|战士上防10</t>
    <phoneticPr fontId="1" type="noConversion"/>
  </si>
  <si>
    <t>法师生命值467|法师魔法值2477|法师下攻9|法师上攻10|法师魔下9|法师魔上10</t>
    <phoneticPr fontId="1" type="noConversion"/>
  </si>
  <si>
    <t>道士生命值1006|道士魔法值1361|道士下攻9|道士上攻10|道士道上10|道士下魔防6|道士上魔防13</t>
    <phoneticPr fontId="1" type="noConversion"/>
  </si>
  <si>
    <t>战士生命值1846|战士魔法值259|战士下攻13|战士上攻14|战士上防10</t>
    <phoneticPr fontId="1" type="noConversion"/>
  </si>
  <si>
    <t>法师生命值478|法师魔法值2543|法师下攻9|法师上攻10|法师魔下9|法师魔上10</t>
    <phoneticPr fontId="1" type="noConversion"/>
  </si>
  <si>
    <t>道士生命值1032|道士魔法值1399|道士下攻9|道士上攻10|道士道上10|道士下魔防6|道士上魔防13</t>
    <phoneticPr fontId="1" type="noConversion"/>
  </si>
  <si>
    <t>战士生命值1893|战士魔法值263|战士下攻13|战士上攻14|战士上防10</t>
    <phoneticPr fontId="1" type="noConversion"/>
  </si>
  <si>
    <t>法师生命值489|法师魔法值2611|法师下攻9|法师上攻10|法师魔下9|法师魔上10</t>
    <phoneticPr fontId="1" type="noConversion"/>
  </si>
  <si>
    <t>道士生命值1058|道士魔法值1439|道士下攻9|道士上攻10|道士道上10|道士下魔防6|道士上魔防13</t>
    <phoneticPr fontId="1" type="noConversion"/>
  </si>
  <si>
    <t>战士生命值1941|战士魔法值267|战士下攻13|战士上攻14|战士上防10</t>
    <phoneticPr fontId="1" type="noConversion"/>
  </si>
  <si>
    <t>法师生命值501|法师魔法值2679|法师下攻9|法师上攻10|法师魔下9|法师魔上10</t>
    <phoneticPr fontId="1" type="noConversion"/>
  </si>
  <si>
    <t>道士生命值1085|道士魔法值1478|道士下攻9|道士上攻10|道士道上10|道士下魔防6|道士上魔防13</t>
    <phoneticPr fontId="1" type="noConversion"/>
  </si>
  <si>
    <t>战士生命值1990|战士魔法值270|战士下攻13|战士上攻14|战士上防10</t>
    <phoneticPr fontId="1" type="noConversion"/>
  </si>
  <si>
    <t>法师生命值512|法师魔法值2748|法师下攻9|法师上攻10|法师魔下9|法师魔上10</t>
    <phoneticPr fontId="1" type="noConversion"/>
  </si>
  <si>
    <t>道士生命值1112|道士魔法值1519|道士下攻9|道士上攻10|道士道上10|道士下魔防6|道士上魔防13</t>
    <phoneticPr fontId="1" type="noConversion"/>
  </si>
  <si>
    <t>战士生命值2039|战士魔法值273|战士下攻14|战士上攻15|战士上防10</t>
    <phoneticPr fontId="1" type="noConversion"/>
  </si>
  <si>
    <t>法师生命值524|法师魔法值2818|法师下攻9|法师上攻10|法师魔下9|法师魔上10</t>
    <phoneticPr fontId="1" type="noConversion"/>
  </si>
  <si>
    <t>道士生命值1139|道士魔法值1560|道士下攻9|道士上攻10|道士道上10|道士下魔防6|道士上魔防13</t>
    <phoneticPr fontId="1" type="noConversion"/>
  </si>
  <si>
    <t>战士生命值2089|战士魔法值277|战士下攻14|战士上攻15|战士上防10</t>
    <phoneticPr fontId="1" type="noConversion"/>
  </si>
  <si>
    <t>法师生命值536|法师魔法值2889|法师下攻9|法师上攻10|法师魔下9|法师魔上10</t>
    <phoneticPr fontId="1" type="noConversion"/>
  </si>
  <si>
    <t>道士生命值1167|道士魔法值1601|道士下攻9|道士上攻10|道士道上10|道士下魔防6|道士上魔防14</t>
    <phoneticPr fontId="1" type="noConversion"/>
  </si>
  <si>
    <t>战士生命值2139|战士魔法值281|战士下攻14|战士上攻15|战士上防11</t>
    <phoneticPr fontId="1" type="noConversion"/>
  </si>
  <si>
    <t>法师生命值548|法师魔法值2961|法师下攻10|法师上攻11|法师魔下10|法师魔上11</t>
    <phoneticPr fontId="1" type="noConversion"/>
  </si>
  <si>
    <t>道士生命值1195|道士魔法值1643|道士下攻10|道士上攻11|道士道上11|道士下魔防6|道士上魔防14</t>
    <phoneticPr fontId="1" type="noConversion"/>
  </si>
  <si>
    <t>战士生命值2190|战士魔法值284|战士下攻14|战士上攻15|战士上防11</t>
    <phoneticPr fontId="1" type="noConversion"/>
  </si>
  <si>
    <t>法师生命值560|法师魔法值3033|法师下攻10|法师上攻11|法师魔下10|法师魔上11</t>
    <phoneticPr fontId="1" type="noConversion"/>
  </si>
  <si>
    <t>道士生命值1223|道士魔法值1686|道士下攻10|道士上攻11|道士道上11|道士下魔防6|道士上魔防14</t>
    <phoneticPr fontId="1" type="noConversion"/>
  </si>
  <si>
    <t>战士生命值2242|战士魔法值287|战士下攻14|战士上攻15|战士上防11</t>
    <phoneticPr fontId="1" type="noConversion"/>
  </si>
  <si>
    <t>法师生命值572|法师魔法值3107|法师下攻10|法师上攻11|法师魔下10|法师魔上11</t>
    <phoneticPr fontId="1" type="noConversion"/>
  </si>
  <si>
    <t>道士生命值1252|道士魔法值1729|道士下攻10|道士上攻11|道士道上11|道士下魔防6|道士上魔防14</t>
    <phoneticPr fontId="1" type="noConversion"/>
  </si>
  <si>
    <t>战士生命值2294|战士魔法值291|战士下攻15|战士上攻16|战士上防11</t>
    <phoneticPr fontId="1" type="noConversion"/>
  </si>
  <si>
    <t>法师生命值585|法师魔法值3181|法师下攻10|法师上攻11|法师魔下10|法师魔上11</t>
    <phoneticPr fontId="1" type="noConversion"/>
  </si>
  <si>
    <t>道士生命值1281|道士魔法值1773|道士下攻10|道士上攻11|道士道上11|道士下魔防6|道士上魔防14</t>
    <phoneticPr fontId="1" type="noConversion"/>
  </si>
  <si>
    <t>战士生命值2347|战士魔法值295|战士下攻15|战士上攻16|战士上防11</t>
    <phoneticPr fontId="1" type="noConversion"/>
  </si>
  <si>
    <t>法师生命值597|法师魔法值3256|法师下攻10|法师上攻11|法师魔下10|法师魔上11</t>
    <phoneticPr fontId="1" type="noConversion"/>
  </si>
  <si>
    <t>道士生命值1310|道士魔法值1817|道士下攻10|道士上攻11|道士道上11|道士下魔防7|道士上魔防15</t>
    <phoneticPr fontId="1" type="noConversion"/>
  </si>
  <si>
    <t>战士生命值2400|战士魔法值298|战士下攻15|战士上攻16|战士上防11</t>
    <phoneticPr fontId="1" type="noConversion"/>
  </si>
  <si>
    <t>法师生命值610|法师魔法值3332|法师下攻10|法师上攻11|法师魔下10|法师魔上11</t>
    <phoneticPr fontId="1" type="noConversion"/>
  </si>
  <si>
    <t>道士生命值1340|道士魔法值1862|道士下攻10|道士上攻11|道士道上11|道士下魔防7|道士上魔防15</t>
    <phoneticPr fontId="1" type="noConversion"/>
  </si>
  <si>
    <t>战士生命值2454|战士魔法值301|战士下攻15|战士上攻16|战士上防11</t>
    <phoneticPr fontId="1" type="noConversion"/>
  </si>
  <si>
    <t>法师生命值623|法师魔法值3409|法师下攻10|法师上攻11|法师魔下10|法师魔上11</t>
    <phoneticPr fontId="1" type="noConversion"/>
  </si>
  <si>
    <t>道士生命值1370|道士魔法值1907|道士下攻10|道士上攻11|道士道上11|道士下魔防7|道士上魔防15</t>
    <phoneticPr fontId="1" type="noConversion"/>
  </si>
  <si>
    <t>战士生命值2509|战士魔法值305|战士下攻15|战士上攻16|战士上防12</t>
    <phoneticPr fontId="1" type="noConversion"/>
  </si>
  <si>
    <t>法师生命值636|法师魔法值3487|法师下攻11|法师上攻12|法师魔下11|法师魔上12</t>
    <phoneticPr fontId="1" type="noConversion"/>
  </si>
  <si>
    <t>道士生命值1400|道士魔法值1953|道士下攻11|道士上攻12|道士道上12|道士下魔防7|道士上魔防15</t>
    <phoneticPr fontId="1" type="noConversion"/>
  </si>
  <si>
    <t>战士生命值2564|战士魔法值309|战士下攻16|战士上攻17|战士上防12</t>
    <phoneticPr fontId="1" type="noConversion"/>
  </si>
  <si>
    <t>法师生命值649|法师魔法值3566|法师下攻11|法师上攻12|法师魔下11|法师魔上12</t>
    <phoneticPr fontId="1" type="noConversion"/>
  </si>
  <si>
    <t>道士生命值1431|道士魔法值2000|道士下攻11|道士上攻12|道士道上12|道士下魔防7|道士上魔防15</t>
    <phoneticPr fontId="1" type="noConversion"/>
  </si>
  <si>
    <t>战士生命值2620|战士魔法值312|战士下攻16|战士上攻17|战士上防12</t>
    <phoneticPr fontId="1" type="noConversion"/>
  </si>
  <si>
    <t>法师生命值662|法师魔法值3646|法师下攻11|法师上攻12|法师魔下11|法师魔上12</t>
    <phoneticPr fontId="1" type="noConversion"/>
  </si>
  <si>
    <t>道士生命值1462|道士魔法值2047|道士下攻11|道士上攻12|道士道上12|道士下魔防7|道士上魔防15</t>
    <phoneticPr fontId="1" type="noConversion"/>
  </si>
  <si>
    <t>战士生命值2676|战士魔法值315|战士下攻16|战士上攻17|战士上防12</t>
    <phoneticPr fontId="1" type="noConversion"/>
  </si>
  <si>
    <t>法师生命值675|法师魔法值3726|法师下攻11|法师上攻12|法师魔下11|法师魔上12</t>
    <phoneticPr fontId="1" type="noConversion"/>
  </si>
  <si>
    <t>道士生命值1493|道士魔法值2094|道士下攻11|道士上攻12|道士道上12|道士下魔防7|道士上魔防15</t>
    <phoneticPr fontId="1" type="noConversion"/>
  </si>
  <si>
    <t>战士生命值2733|战士魔法值319|战士下攻16|战士上攻17|战士上防12</t>
    <phoneticPr fontId="1" type="noConversion"/>
  </si>
  <si>
    <t>法师生命值689|法师魔法值3808|法师下攻11|法师上攻12|法师魔下11|法师魔上12</t>
    <phoneticPr fontId="1" type="noConversion"/>
  </si>
  <si>
    <t>道士生命值1525|道士魔法值2143|道士下攻11|道士上攻12|道士道上12|道士下魔防7|道士上魔防16</t>
    <phoneticPr fontId="1" type="noConversion"/>
  </si>
  <si>
    <t>战士生命值2791|战士魔法值323|战士下攻16|战士上攻17|战士上防12</t>
    <phoneticPr fontId="1" type="noConversion"/>
  </si>
  <si>
    <t>法师生命值702|法师魔法值3890|法师下攻11|法师上攻12|法师魔下11|法师魔上12</t>
    <phoneticPr fontId="1" type="noConversion"/>
  </si>
  <si>
    <t>道士生命值1557|道士魔法值2191|道士下攻11|道士上攻12|道士道上12|道士下魔防7|道士上魔防16</t>
    <phoneticPr fontId="1" type="noConversion"/>
  </si>
  <si>
    <t>战士生命值2849|战士魔法值326|战士下攻17|战士上攻18|战士上防12</t>
    <phoneticPr fontId="1" type="noConversion"/>
  </si>
  <si>
    <t>法师生命值716|法师魔法值3973|法师下攻11|法师上攻12|法师魔下11|法师魔上12</t>
    <phoneticPr fontId="1" type="noConversion"/>
  </si>
  <si>
    <t>道士生命值1589|道士魔法值2241|道士下攻11|道士上攻12|道士道上12|道士下魔防7|道士上魔防16</t>
    <phoneticPr fontId="1" type="noConversion"/>
  </si>
  <si>
    <t>战士生命值2908|战士魔法值329|战士下攻17|战士上攻18|战士上防13</t>
    <phoneticPr fontId="1" type="noConversion"/>
  </si>
  <si>
    <t>法师生命值730|法师魔法值4057|法师下攻12|法师上攻13|法师魔下12|法师魔上13</t>
    <phoneticPr fontId="1" type="noConversion"/>
  </si>
  <si>
    <t>道士生命值1622|道士魔法值2290|道士下攻12|道士上攻13|道士道上13|道士下魔防7|道士上魔防16</t>
    <phoneticPr fontId="1" type="noConversion"/>
  </si>
  <si>
    <t>战士生命值2967|战士魔法值333|战士下攻17|战士上攻18|战士上防13</t>
    <phoneticPr fontId="1" type="noConversion"/>
  </si>
  <si>
    <t>法师生命值744|法师魔法值4142|法师下攻12|法师上攻13|法师魔下12|法师魔上13</t>
    <phoneticPr fontId="1" type="noConversion"/>
  </si>
  <si>
    <t>道士生命值1655|道士魔法值2341|道士下攻12|道士上攻13|道士道上13|道士下魔防7|道士上魔防16</t>
    <phoneticPr fontId="1" type="noConversion"/>
  </si>
  <si>
    <t>战士生命值3027|战士魔法值337|战士下攻17|战士上攻18|战士上防13</t>
    <phoneticPr fontId="1" type="noConversion"/>
  </si>
  <si>
    <t>法师生命值758|法师魔法值4228|法师下攻12|法师上攻13|法师魔下12|法师魔上13</t>
    <phoneticPr fontId="1" type="noConversion"/>
  </si>
  <si>
    <t>道士生命值1688|道士魔法值2391|道士下攻12|道士上攻13|道士道上13|道士下魔防8|道士上魔防17</t>
    <phoneticPr fontId="1" type="noConversion"/>
  </si>
  <si>
    <t>战士生命值3088|战士魔法值340|战士下攻17|战士上攻18|战士上防13</t>
    <phoneticPr fontId="1" type="noConversion"/>
  </si>
  <si>
    <t>法师生命值772|法师魔法值4314|法师下攻12|法师上攻13|法师魔下12|法师魔上13</t>
    <phoneticPr fontId="1" type="noConversion"/>
  </si>
  <si>
    <t>道士生命值1722|道士魔法值2443|道士下攻12|道士上攻13|道士道上13|道士下魔防8|道士上魔防17</t>
    <phoneticPr fontId="1" type="noConversion"/>
  </si>
  <si>
    <t>战士生命值3149|战士魔法值343|战士下攻18|战士上攻19|战士上防13</t>
    <phoneticPr fontId="1" type="noConversion"/>
  </si>
  <si>
    <t>法师生命值787|法师魔法值4402|法师下攻12|法师上攻13|法师魔下12|法师魔上13</t>
    <phoneticPr fontId="1" type="noConversion"/>
  </si>
  <si>
    <t>道士生命值1756|道士魔法值2495|道士下攻12|道士上攻13|道士道上13|道士下魔防8|道士上魔防17</t>
    <phoneticPr fontId="1" type="noConversion"/>
  </si>
  <si>
    <t>战士生命值3211|战士魔法值347|战士下攻18|战士上攻19|战士上防13</t>
    <phoneticPr fontId="1" type="noConversion"/>
  </si>
  <si>
    <t>法师生命值801|法师魔法值4490|法师下攻12|法师上攻13|法师魔下12|法师魔上13</t>
    <phoneticPr fontId="1" type="noConversion"/>
  </si>
  <si>
    <t>道士生命值1790|道士魔法值2547|道士下攻12|道士上攻13|道士道上13|道士下魔防8|道士上魔防17</t>
    <phoneticPr fontId="1" type="noConversion"/>
  </si>
  <si>
    <t>战士生命值3273|战士魔法值351|战士下攻18|战士上攻19|战士上防13</t>
    <phoneticPr fontId="1" type="noConversion"/>
  </si>
  <si>
    <t>法师生命值816|法师魔法值4580|法师下攻12|法师上攻13|法师魔下12|法师魔上13</t>
    <phoneticPr fontId="1" type="noConversion"/>
  </si>
  <si>
    <t>道士生命值1825|道士魔法值2600|道士下攻12|道士上攻13|道士道上13|道士下魔防8|道士上魔防17</t>
    <phoneticPr fontId="1" type="noConversion"/>
  </si>
  <si>
    <t>战士生命值3336|战士魔法值354|战士下攻18|战士上攻19|战士上防14</t>
    <phoneticPr fontId="1" type="noConversion"/>
  </si>
  <si>
    <t>法师生命值831|法师魔法值4670|法师下攻13|法师上攻14|法师魔下13|法师魔上14</t>
    <phoneticPr fontId="1" type="noConversion"/>
  </si>
  <si>
    <t>道士生命值1860|道士魔法值2654|道士下攻13|道士上攻14|道士道上14|道士下魔防8|道士上魔防17</t>
    <phoneticPr fontId="1" type="noConversion"/>
  </si>
  <si>
    <t>战士生命值3400|战士魔法值357|战士下攻18|战士上攻19|战士上防14</t>
    <phoneticPr fontId="1" type="noConversion"/>
  </si>
  <si>
    <t>法师生命值846|法师魔法值4761|法师下攻13|法师上攻14|法师魔下13|法师魔上14</t>
    <phoneticPr fontId="1" type="noConversion"/>
  </si>
  <si>
    <t>道士生命值1895|道士魔法值2708|道士下攻13|道士上攻14|道士道上14|道士下魔防8|道士上魔防17</t>
    <phoneticPr fontId="1" type="noConversion"/>
  </si>
  <si>
    <t>战士生命值3464|战士魔法值361|战士下攻19|战士上攻20|战士上防14</t>
    <phoneticPr fontId="1" type="noConversion"/>
  </si>
  <si>
    <t>法师生命值861|法师魔法值4853|法师下攻13|法师上攻14|法师魔下13|法师魔上14</t>
    <phoneticPr fontId="1" type="noConversion"/>
  </si>
  <si>
    <t>道士生命值1931|道士魔法值2763|道士下攻13|道士上攻14|道士道上14|道士下魔防8|道士上魔防18</t>
    <phoneticPr fontId="1" type="noConversion"/>
  </si>
  <si>
    <t>战士生命值3529|战士魔法值365|战士下攻19|战士上攻20|战士上防14</t>
    <phoneticPr fontId="1" type="noConversion"/>
  </si>
  <si>
    <t>法师生命值876|法师魔法值4946|法师下攻13|法师上攻14|法师魔下13|法师魔上14</t>
    <phoneticPr fontId="1" type="noConversion"/>
  </si>
  <si>
    <t>道士生命值1967|道士魔法值2818|道士下攻13|道士上攻14|道士道上14|道士下魔防8|道士上魔防18</t>
    <phoneticPr fontId="1" type="noConversion"/>
  </si>
  <si>
    <t>战士生命值3594|战士魔法值368|战士下攻19|战士上攻20|战士上防14</t>
    <phoneticPr fontId="1" type="noConversion"/>
  </si>
  <si>
    <t>法师生命值891|法师魔法值5040|法师下攻13|法师上攻14|法师魔下13|法师魔上14</t>
    <phoneticPr fontId="1" type="noConversion"/>
  </si>
  <si>
    <t>道士生命值2003|道士魔法值2874|道士下攻13|道士上攻14|道士道上14|道士下魔防8|道士上魔防18</t>
    <phoneticPr fontId="1" type="noConversion"/>
  </si>
  <si>
    <t>战士生命值3660|战士魔法值371|战士下攻19|战士上攻20|战士上防14</t>
    <phoneticPr fontId="1" type="noConversion"/>
  </si>
  <si>
    <t>法师生命值907|法师魔法值5134|法师下攻13|法师上攻14|法师魔下13|法师魔上14</t>
    <phoneticPr fontId="1" type="noConversion"/>
  </si>
  <si>
    <t>道士生命值2040|道士魔法值2930|道士下攻13|道士上攻14|道士道上14|道士下魔防8|道士上魔防18</t>
    <phoneticPr fontId="1" type="noConversion"/>
  </si>
  <si>
    <t>战士生命值3727|战士魔法值375|战士下攻19|战士上攻20|战士上防14</t>
    <phoneticPr fontId="1" type="noConversion"/>
  </si>
  <si>
    <t>法师生命值922|法师魔法值5230|法师下攻13|法师上攻14|法师魔下13|法师魔上14</t>
    <phoneticPr fontId="1" type="noConversion"/>
  </si>
  <si>
    <t>道士生命值2077|道士魔法值2987|道士下攻13|道士上攻14|道士道上14|道士下魔防8|道士上魔防18</t>
    <phoneticPr fontId="1" type="noConversion"/>
  </si>
  <si>
    <t>战士生命值3794|战士魔法值379|战士下攻20|战士上攻21|战士上防15</t>
    <phoneticPr fontId="1" type="noConversion"/>
  </si>
  <si>
    <t>法师生命值938|法师魔法值5326|法师下攻14|法师上攻15|法师魔下14|法师魔上15</t>
    <phoneticPr fontId="1" type="noConversion"/>
  </si>
  <si>
    <t>道士生命值2114|道士魔法值3045|道士下攻14|道士上攻15|道士道上15|道士下魔防9|道士上魔防19</t>
    <phoneticPr fontId="1" type="noConversion"/>
  </si>
  <si>
    <t>战士生命值3862|战士魔法值382|战士下攻20|战士上攻21|战士上防15</t>
    <phoneticPr fontId="1" type="noConversion"/>
  </si>
  <si>
    <t>法师生命值954|法师魔法值5423|法师下攻14|法师上攻15|法师魔下14|法师魔上15</t>
    <phoneticPr fontId="1" type="noConversion"/>
  </si>
  <si>
    <t>道士生命值2152|道士魔法值3103|道士下攻14|道士上攻15|道士道上15|道士下魔防9|道士上魔防19</t>
    <phoneticPr fontId="1" type="noConversion"/>
  </si>
  <si>
    <t>战士生命值3930|战士魔法值385|战士下攻20|战士上攻21|战士上防15</t>
    <phoneticPr fontId="1" type="noConversion"/>
  </si>
  <si>
    <t>法师生命值970|法师魔法值5521|法师下攻14|法师上攻15|法师魔下14|法师魔上15</t>
    <phoneticPr fontId="1" type="noConversion"/>
  </si>
  <si>
    <t>道士生命值2190|道士魔法值3161|道士下攻14|道士上攻15|道士道上15|道士下魔防9|道士上魔防19</t>
    <phoneticPr fontId="1" type="noConversion"/>
  </si>
  <si>
    <t>战士生命值3999|战士魔法值389|战士下攻20|战士上攻21|战士上防15</t>
    <phoneticPr fontId="1" type="noConversion"/>
  </si>
  <si>
    <t>法师生命值986|法师魔法值5620|法师下攻14|法师上攻15|法师魔下14|法师魔上15</t>
    <phoneticPr fontId="1" type="noConversion"/>
  </si>
  <si>
    <t>道士生命值2228|道士魔法值3221|道士下攻14|道士上攻15|道士道上15|道士下魔防9|道士上魔防19</t>
    <phoneticPr fontId="1" type="noConversion"/>
  </si>
  <si>
    <t>战士生命值4069|战士魔法值393|战士下攻20|战士上攻21|战士上防15</t>
    <phoneticPr fontId="1" type="noConversion"/>
  </si>
  <si>
    <t>法师生命值1002|法师魔法值5720|法师下攻14|法师上攻15|法师魔下14|法师魔上15</t>
    <phoneticPr fontId="1" type="noConversion"/>
  </si>
  <si>
    <t>道士生命值2267|道士魔法值3280|道士下攻14|道士上攻15|道士道上15|道士下魔防9|道士上魔防19</t>
    <phoneticPr fontId="1" type="noConversion"/>
  </si>
  <si>
    <t>战士生命值4139|战士魔法值396|战士下攻21|战士上攻22|战士上防15</t>
    <phoneticPr fontId="1" type="noConversion"/>
  </si>
  <si>
    <t>法师生命值1019|法师魔法值5821|法师下攻14|法师上攻15|法师魔下14|法师魔上15</t>
    <phoneticPr fontId="1" type="noConversion"/>
  </si>
  <si>
    <t>道士生命值2306|道士魔法值3341|道士下攻14|道士上攻15|道士道上15|道士下魔防9|道士上魔防19</t>
    <phoneticPr fontId="1" type="noConversion"/>
  </si>
  <si>
    <t>战士生命值4210|战士魔法值399|战士下攻21|战士上攻22|战士上防15</t>
    <phoneticPr fontId="1" type="noConversion"/>
  </si>
  <si>
    <t>法师生命值1035|法师魔法值5923|法师下攻14|法师上攻15|法师魔下14|法师魔上15</t>
    <phoneticPr fontId="1" type="noConversion"/>
  </si>
  <si>
    <t>道士生命值2345|道士魔法值3401|道士下攻14|道士上攻15|道士道上15|道士下魔防9|道士上魔防19</t>
    <phoneticPr fontId="1" type="noConversion"/>
  </si>
  <si>
    <t>战士生命值4281|战士魔法值403|战士下攻21|战士上攻22|战士上防16</t>
    <phoneticPr fontId="1" type="noConversion"/>
  </si>
  <si>
    <t>法师生命值1052|法师魔法值6025|法师下攻15|法师上攻16|法师魔下15|法师魔上16</t>
    <phoneticPr fontId="1" type="noConversion"/>
  </si>
  <si>
    <t>道士生命值2385|道士魔法值3463|道士下攻15|道士上攻16|道士道上16|道士下魔防9|道士上魔防20</t>
    <phoneticPr fontId="1" type="noConversion"/>
  </si>
  <si>
    <t>战士生命值4353|战士魔法值407|战士下攻21|战士上攻22|战士上防16</t>
    <phoneticPr fontId="1" type="noConversion"/>
  </si>
  <si>
    <t>法师生命值1069|法师魔法值6129|法师下攻15|法师上攻16|法师魔下15|法师魔上16</t>
    <phoneticPr fontId="1" type="noConversion"/>
  </si>
  <si>
    <t>道士生命值2425|道士魔法值3524|道士下攻15|道士上攻16|道士道上16|道士下魔防9|道士上魔防20</t>
    <phoneticPr fontId="1" type="noConversion"/>
  </si>
  <si>
    <t>战士生命值4426|战士魔法值410|战士下攻21|战士上攻22|战士上防16</t>
    <phoneticPr fontId="1" type="noConversion"/>
  </si>
  <si>
    <t>法师生命值1086|法师魔法值6233|法师下攻15|法师上攻16|法师魔下15|法师魔上16</t>
    <phoneticPr fontId="1" type="noConversion"/>
  </si>
  <si>
    <t>道士生命值2465|道士魔法值3587|道士下攻15|道士上攻16|道士道上16|道士下魔防9|道士上魔防20</t>
    <phoneticPr fontId="1" type="noConversion"/>
  </si>
  <si>
    <t>战士生命值4499|战士魔法值413|战士下攻22|战士上攻23|战士上防16</t>
    <phoneticPr fontId="1" type="noConversion"/>
  </si>
  <si>
    <t>法师生命值1103|法师魔法值6338|法师下攻15|法师上攻16|法师魔下15|法师魔上16</t>
    <phoneticPr fontId="1" type="noConversion"/>
  </si>
  <si>
    <t>道士生命值2506|道士魔法值3650|道士下攻15|道士上攻16|道士道上16|道士下魔防9|道士上魔防20</t>
    <phoneticPr fontId="1" type="noConversion"/>
  </si>
  <si>
    <t>战士生命值4573|战士魔法值417|战士下攻22|战士上攻23|战士上防16</t>
    <phoneticPr fontId="1" type="noConversion"/>
  </si>
  <si>
    <t>法师生命值1120|法师魔法值6444|法师下攻15|法师上攻16|法师魔下15|法师魔上16</t>
    <phoneticPr fontId="1" type="noConversion"/>
  </si>
  <si>
    <t>道士生命值2547|道士魔法值3713|道士下攻15|道士上攻16|道士道上16|道士下魔防9|道士上魔防20</t>
    <phoneticPr fontId="1" type="noConversion"/>
  </si>
  <si>
    <t>战士生命值4647|战士魔法值421|战士下攻22|战士上攻23|战士上防16</t>
    <phoneticPr fontId="1" type="noConversion"/>
  </si>
  <si>
    <t>法师生命值1137|法师魔法值6551|法师下攻15|法师上攻16|法师魔下15|法师魔上16</t>
    <phoneticPr fontId="1" type="noConversion"/>
  </si>
  <si>
    <t>道士生命值2588|道士魔法值3777|道士下攻15|道士上攻16|道士道上16|道士下魔防10|道士上魔防21</t>
    <phoneticPr fontId="1" type="noConversion"/>
  </si>
  <si>
    <t>战士生命值4722|战士魔法值424|战士下攻22|战士上攻23|战士上防16</t>
    <phoneticPr fontId="1" type="noConversion"/>
  </si>
  <si>
    <t>法师生命值1155|法师魔法值6659|法师下攻15|法师上攻16|法师魔下15|法师魔上16</t>
    <phoneticPr fontId="1" type="noConversion"/>
  </si>
  <si>
    <t>道士生命值2630|道士魔法值3842|道士下攻15|道士上攻16|道士道上16|道士下魔防10|道士上魔防21</t>
    <phoneticPr fontId="1" type="noConversion"/>
  </si>
  <si>
    <t>战士生命值4798|战士魔法值427|战士下攻22|战士上攻23|战士上防17</t>
    <phoneticPr fontId="1" type="noConversion"/>
  </si>
  <si>
    <t>法师生命值1172|法师魔法值6767|法师下攻16|法师上攻17|法师魔下16|法师魔上17</t>
    <phoneticPr fontId="1" type="noConversion"/>
  </si>
  <si>
    <t>道士生命值2672|道士魔法值3907|道士下攻16|道士上攻17|道士道上17|道士下魔防10|道士上魔防21</t>
    <phoneticPr fontId="1" type="noConversion"/>
  </si>
  <si>
    <t>战士生命值4874|战士魔法值431|战士下攻23|战士上攻24|战士上防17</t>
    <phoneticPr fontId="1" type="noConversion"/>
  </si>
  <si>
    <t>法师生命值1190|法师魔法值6877|法师下攻16|法师上攻17|法师魔下16|法师魔上17</t>
    <phoneticPr fontId="1" type="noConversion"/>
  </si>
  <si>
    <t>道士生命值2714|道士魔法值3973|道士下攻16|道士上攻17|道士道上17|道士下魔防10|道士上魔防21</t>
    <phoneticPr fontId="1" type="noConversion"/>
  </si>
  <si>
    <t>战士生命值4951|战士魔法值435|战士下攻23|战士上攻24|战士上防17</t>
    <phoneticPr fontId="1" type="noConversion"/>
  </si>
  <si>
    <t>法师生命值1208|法师魔法值6987|法师下攻16|法师上攻17|法师魔下16|法师魔上17</t>
    <phoneticPr fontId="1" type="noConversion"/>
  </si>
  <si>
    <t>道士生命值2757|道士魔法值4039|道士下攻16|道士上攻17|道士道上17|道士下魔防10|道士上魔防21</t>
    <phoneticPr fontId="1" type="noConversion"/>
  </si>
  <si>
    <t>战士生命值5028|战士魔法值438|战士下攻23|战士上攻24|战士上防17</t>
    <phoneticPr fontId="1" type="noConversion"/>
  </si>
  <si>
    <t>法师生命值1226|法师魔法值7099|法师下攻16|法师上攻17|法师魔下16|法师魔上17</t>
    <phoneticPr fontId="1" type="noConversion"/>
  </si>
  <si>
    <t>道士生命值2800|道士魔法值4106|道士下攻16|道士上攻17|道士道上17|道士下魔防10|道士上魔防21</t>
    <phoneticPr fontId="1" type="noConversion"/>
  </si>
  <si>
    <t>战士生命值5106|战士魔法值441|战士下攻23|战士上攻24|战士上防17</t>
    <phoneticPr fontId="1" type="noConversion"/>
  </si>
  <si>
    <t>法师生命值1244|法师魔法值7211|法师下攻16|法师上攻17|法师魔下16|法师魔上17</t>
    <phoneticPr fontId="1" type="noConversion"/>
  </si>
  <si>
    <t>道士生命值2843|道士魔法值4173|道士下攻16|道士上攻17|道士道上17|道士下魔防10|道士上魔防21</t>
    <phoneticPr fontId="1" type="noConversion"/>
  </si>
  <si>
    <t>战士生命值5185|战士魔法值445|战士下攻23|战士上攻24|战士上防17</t>
    <phoneticPr fontId="1" type="noConversion"/>
  </si>
  <si>
    <t>法师生命值1262|法师魔法值7324|法师下攻16|法师上攻17|法师魔下16|法师魔上17</t>
    <phoneticPr fontId="1" type="noConversion"/>
  </si>
  <si>
    <t>道士生命值2887|道士魔法值4241|道士下攻16|道士上攻17|道士道上17|道士下魔防10|道士上魔防22</t>
    <phoneticPr fontId="1" type="noConversion"/>
  </si>
  <si>
    <t>战士生命值5264|战士魔法值449|战士下攻24|战士上攻25|战士上防17</t>
    <phoneticPr fontId="1" type="noConversion"/>
  </si>
  <si>
    <t>法师生命值1281|法师魔法值7438|法师下攻16|法师上攻17|法师魔下16|法师魔上17</t>
    <phoneticPr fontId="1" type="noConversion"/>
  </si>
  <si>
    <t>道士生命值2931|道士魔法值4310|道士下攻16|道士上攻17|道士道上17|道士下魔防10|道士上魔防22</t>
    <phoneticPr fontId="1" type="noConversion"/>
  </si>
  <si>
    <t>战士生命值5344|战士魔法值452|战士下攻24|战士上攻25|战士上防18</t>
    <phoneticPr fontId="1" type="noConversion"/>
  </si>
  <si>
    <t>法师生命值1299|法师魔法值7553|法师下攻17|法师上攻18|法师魔下17|法师魔上18</t>
    <phoneticPr fontId="1" type="noConversion"/>
  </si>
  <si>
    <t>道士生命值2975|道士魔法值4379|道士下攻17|道士上攻18|道士道上18|道士下魔防10|道士上魔防22</t>
    <phoneticPr fontId="1" type="noConversion"/>
  </si>
  <si>
    <t>战士生命值5424|战士魔法值455|战士下攻24|战士上攻25|战士上防18</t>
    <phoneticPr fontId="1" type="noConversion"/>
  </si>
  <si>
    <t>法师生命值1318|法师魔法值7669|法师下攻17|法师上攻18|法师魔下17|法师魔上18</t>
    <phoneticPr fontId="1" type="noConversion"/>
  </si>
  <si>
    <t>道士生命值3020|道士魔法值4448|道士下攻17|道士上攻18|道士道上18|道士下魔防10|道士上魔防22</t>
    <phoneticPr fontId="1" type="noConversion"/>
  </si>
  <si>
    <t>战士生命值5505|战士魔法值459|战士下攻24|战士上攻25|战士上防18</t>
    <phoneticPr fontId="1" type="noConversion"/>
  </si>
  <si>
    <t>法师生命值1337|法师魔法值7785|法师下攻17|法师上攻18|法师魔下17|法师魔上18</t>
    <phoneticPr fontId="1" type="noConversion"/>
  </si>
  <si>
    <t>道士生命值3065|道士魔法值4519|道士下攻17|道士上攻18|道士道上18|道士下魔防10|道士上魔防22</t>
    <phoneticPr fontId="1" type="noConversion"/>
  </si>
  <si>
    <t>战士生命值5587|战士魔法值463|战士下攻24|战士上攻25|战士上防18</t>
    <phoneticPr fontId="1" type="noConversion"/>
  </si>
  <si>
    <t>法师生命值1356|法师魔法值7903|法师下攻17|法师上攻18|法师魔下17|法师魔上18</t>
    <phoneticPr fontId="1" type="noConversion"/>
  </si>
  <si>
    <t>道士生命值3110|道士魔法值4589|道士下攻17|道士上攻18|道士道上18|道士下魔防11|道士上魔防23</t>
    <phoneticPr fontId="1" type="noConversion"/>
  </si>
  <si>
    <t>战士生命值5669|战士魔法值466|战士下攻25|战士上攻26|战士上防18</t>
    <phoneticPr fontId="1" type="noConversion"/>
  </si>
  <si>
    <t>法师生命值1375|法师魔法值8021|法师下攻17|法师上攻18|法师魔下17|法师魔上18</t>
    <phoneticPr fontId="1" type="noConversion"/>
  </si>
  <si>
    <t>道士生命值3156|道士魔法值4661|道士下攻17|道士上攻18|道士道上18|道士下魔防11|道士上魔防23</t>
    <phoneticPr fontId="1" type="noConversion"/>
  </si>
  <si>
    <t>战士生命值5752|战士魔法值469|战士下攻25|战士上攻26|战士上防18</t>
    <phoneticPr fontId="1" type="noConversion"/>
  </si>
  <si>
    <t>法师生命值1394|法师魔法值8140|法师下攻17|法师上攻18|法师魔下17|法师魔上18</t>
    <phoneticPr fontId="1" type="noConversion"/>
  </si>
  <si>
    <t>道士生命值3202|道士魔法值4732|道士下攻17|道士上攻18|道士道上18|道士下魔防11|道士上魔防23</t>
    <phoneticPr fontId="1" type="noConversion"/>
  </si>
  <si>
    <t>战士生命值5835|战士魔法值473|战士下攻25|战士上攻26|战士上防18</t>
    <phoneticPr fontId="1" type="noConversion"/>
  </si>
  <si>
    <t>法师生命值1413|法师魔法值8260|法师下攻17|法师上攻18|法师魔下17|法师魔上18</t>
    <phoneticPr fontId="1" type="noConversion"/>
  </si>
  <si>
    <t>道士生命值3248|道士魔法值4805|道士下攻17|道士上攻18|道士道上18|道士下魔防11|道士上魔防23</t>
    <phoneticPr fontId="1" type="noConversion"/>
  </si>
  <si>
    <t>战士生命值5919|战士魔法值477|战士下攻25|战士上攻26|战士上防19</t>
    <phoneticPr fontId="1" type="noConversion"/>
  </si>
  <si>
    <t>法师生命值1433|法师魔法值8381|法师下攻18|法师上攻19|法师魔下18|法师魔上19</t>
    <phoneticPr fontId="1" type="noConversion"/>
  </si>
  <si>
    <t>道士生命值3295|道士魔法值4877|道士下攻18|道士上攻19|道士道上19|道士下魔防11|道士上魔防23</t>
    <phoneticPr fontId="1" type="noConversion"/>
  </si>
  <si>
    <t>战士生命值6004|战士魔法值480|战士下攻25|战士上攻26|战士上防19</t>
    <phoneticPr fontId="1" type="noConversion"/>
  </si>
  <si>
    <t>法师生命值1452|法师魔法值8503|法师下攻18|法师上攻19|法师魔下18|法师魔上19</t>
    <phoneticPr fontId="1" type="noConversion"/>
  </si>
  <si>
    <t>道士生命值3342|道士魔法值4951|道士下攻18|道士上攻19|道士道上19|道士下魔防11|道士上魔防23</t>
    <phoneticPr fontId="1" type="noConversion"/>
  </si>
  <si>
    <t>战士生命值6089|战士魔法值483|战士下攻26|战士上攻27|战士上防19</t>
    <phoneticPr fontId="1" type="noConversion"/>
  </si>
  <si>
    <t>法师生命值1472|法师魔法值8626|法师下攻18|法师上攻19|法师魔下18|法师魔上19</t>
    <phoneticPr fontId="1" type="noConversion"/>
  </si>
  <si>
    <t>道士生命值3389|道士魔法值5025|道士下攻18|道士上攻19|道士道上19|道士下魔防11|道士上魔防23</t>
    <phoneticPr fontId="1" type="noConversion"/>
  </si>
  <si>
    <t>战士生命值6175|战士魔法值487|战士下攻26|战士上攻27|战士上防19</t>
    <phoneticPr fontId="1" type="noConversion"/>
  </si>
  <si>
    <t>法师生命值1492|法师魔法值8750|法师下攻18|法师上攻19|法师魔下18|法师魔上19</t>
    <phoneticPr fontId="1" type="noConversion"/>
  </si>
  <si>
    <t>道士生命值3437|道士魔法值5099|道士下攻18|道士上攻19|道士道上19|道士下魔防11|道士上魔防24</t>
    <phoneticPr fontId="1" type="noConversion"/>
  </si>
  <si>
    <t>战士生命值6261|战士魔法值491|战士下攻26|战士上攻27|战士上防19</t>
    <phoneticPr fontId="1" type="noConversion"/>
  </si>
  <si>
    <t>法师生命值1512|法师魔法值8874|法师下攻18|法师上攻19|法师魔下18|法师魔上19</t>
    <phoneticPr fontId="1" type="noConversion"/>
  </si>
  <si>
    <t>道士生命值3485|道士魔法值5174|道士下攻18|道士上攻19|道士道上19|道士下魔防11|道士上魔防24</t>
    <phoneticPr fontId="1" type="noConversion"/>
  </si>
  <si>
    <t>战士生命值6348|战士魔法值494|战士下攻26|战士上攻27|战士上防19</t>
    <phoneticPr fontId="1" type="noConversion"/>
  </si>
  <si>
    <t>法师生命值1532|法师魔法值9000|法师下攻18|法师上攻19|法师魔下18|法师魔上19</t>
    <phoneticPr fontId="1" type="noConversion"/>
  </si>
  <si>
    <t>道士生命值3533|道士魔法值5250|道士下攻18|道士上攻19|道士道上19|道士下魔防11|道士上魔防24</t>
    <phoneticPr fontId="1" type="noConversion"/>
  </si>
  <si>
    <t>战士生命值6436|战士魔法值497|战士下攻26|战士上攻27|战士上防19</t>
    <phoneticPr fontId="1" type="noConversion"/>
  </si>
  <si>
    <t>法师生命值1552|法师魔法值9126|法师下攻18|法师上攻19|法师魔下18|法师魔上19</t>
    <phoneticPr fontId="1" type="noConversion"/>
  </si>
  <si>
    <t>道士生命值3582|道士魔法值5326|道士下攻18|道士上攻19|道士道上19|道士下魔防11|道士上魔防24</t>
    <phoneticPr fontId="1" type="noConversion"/>
  </si>
  <si>
    <t>战士生命值6524|战士魔法值501|战士下攻27|战士上攻28|战士上防20</t>
    <phoneticPr fontId="1" type="noConversion"/>
  </si>
  <si>
    <t>法师生命值1573|法师魔法值9253|法师下攻19|法师上攻20|法师魔下19|法师魔上20</t>
    <phoneticPr fontId="1" type="noConversion"/>
  </si>
  <si>
    <t>道士生命值3631|道士魔法值5403|道士下攻19|道士上攻20|道士道上20|道士下魔防11|道士上魔防24</t>
    <phoneticPr fontId="1" type="noConversion"/>
  </si>
  <si>
    <t>战士生命值6613|战士魔法值505|战士下攻27|战士上攻28|战士上防20</t>
    <phoneticPr fontId="1" type="noConversion"/>
  </si>
  <si>
    <t>法师生命值1593|法师魔法值9381|法师下攻19|法师上攻20|法师魔下19|法师魔上20</t>
    <phoneticPr fontId="1" type="noConversion"/>
  </si>
  <si>
    <t>道士生命值3680|道士魔法值5480|道士下攻19|道士上攻20|道士道上20|道士下魔防12|道士上魔防25</t>
    <phoneticPr fontId="1" type="noConversion"/>
  </si>
  <si>
    <t>战士生命值6702|战士魔法值508|战士下攻27|战士上攻28|战士上防20</t>
    <phoneticPr fontId="1" type="noConversion"/>
  </si>
  <si>
    <t>法师生命值1614|法师魔法值9510|法师下攻19|法师上攻20|法师魔下19|法师魔上20</t>
    <phoneticPr fontId="1" type="noConversion"/>
  </si>
  <si>
    <t>道士生命值3730|道士魔法值5558|道士下攻19|道士上攻20|道士道上20|道士下魔防12|道士上魔防25</t>
    <phoneticPr fontId="1" type="noConversion"/>
  </si>
  <si>
    <t>战士生命值6792|战士魔法值511|战士下攻27|战士上攻28|战士上防20</t>
    <phoneticPr fontId="1" type="noConversion"/>
  </si>
  <si>
    <t>法师生命值1635|法师魔法值9640|法师下攻19|法师上攻20|法师魔下19|法师魔上20</t>
    <phoneticPr fontId="1" type="noConversion"/>
  </si>
  <si>
    <t>道士生命值3780|道士魔法值5636|道士下攻19|道士上攻20|道士道上20|道士下魔防12|道士上魔防25</t>
    <phoneticPr fontId="1" type="noConversion"/>
  </si>
  <si>
    <t>战士生命值6883|战士魔法值515|战士下攻27|战士上攻28|战士上防20</t>
    <phoneticPr fontId="1" type="noConversion"/>
  </si>
  <si>
    <t>法师生命值1656|法师魔法值9770|法师下攻19|法师上攻20|法师魔下19|法师魔上20</t>
    <phoneticPr fontId="1" type="noConversion"/>
  </si>
  <si>
    <t>道士生命值3830|道士魔法值5715|道士下攻19|道士上攻20|道士道上20|道士下魔防12|道士上魔防25</t>
    <phoneticPr fontId="1" type="noConversion"/>
  </si>
  <si>
    <t>战士生命值6974|战士魔法值519|战士下攻28|战士上攻29|战士上防20</t>
    <phoneticPr fontId="1" type="noConversion"/>
  </si>
  <si>
    <t>法师生命值1677|法师魔法值9902|法师下攻19|法师上攻20|法师魔下19|法师魔上20</t>
    <phoneticPr fontId="1" type="noConversion"/>
  </si>
  <si>
    <t>道士生命值3881|道士魔法值5795|道士下攻19|道士上攻20|道士道上20|道士下魔防12|道士上魔防25</t>
    <phoneticPr fontId="1" type="noConversion"/>
  </si>
  <si>
    <t>战士生命值7066|战士魔法值522|战士下攻28|战士上攻29|战士上防20</t>
    <phoneticPr fontId="1" type="noConversion"/>
  </si>
  <si>
    <t>法师生命值1698|法师魔法值10034|法师下攻19|法师上攻20|法师魔下19|法师魔上20</t>
    <phoneticPr fontId="1" type="noConversion"/>
  </si>
  <si>
    <t>道士生命值3932|道士魔法值5875|道士下攻19|道士上攻20|道士道上20|道士下魔防12|道士上魔防25</t>
    <phoneticPr fontId="1" type="noConversion"/>
  </si>
  <si>
    <t>战士生命值7158|战士魔法值525|战士下攻28|战士上攻29|战士上防21</t>
    <phoneticPr fontId="1" type="noConversion"/>
  </si>
  <si>
    <t>法师生命值1719|法师魔法值10168|法师下攻20|法师上攻21|法师魔下20|法师魔上21</t>
    <phoneticPr fontId="1" type="noConversion"/>
  </si>
  <si>
    <t>道士生命值3983|道士魔法值5955|道士下攻20|道士上攻21|道士道上21|道士下魔防12|道士上魔防25</t>
    <phoneticPr fontId="1" type="noConversion"/>
  </si>
  <si>
    <t>战士生命值7251|战士魔法值529|战士下攻28|战士上攻29|战士上防21</t>
    <phoneticPr fontId="1" type="noConversion"/>
  </si>
  <si>
    <t>法师生命值1741|法师魔法值10302|法师下攻20|法师上攻21|法师魔下20|法师魔上21</t>
    <phoneticPr fontId="1" type="noConversion"/>
  </si>
  <si>
    <t>道士生命值4035|道士魔法值6037|道士下攻20|道士上攻21|道士道上21|道士下魔防12|道士上魔防26</t>
    <phoneticPr fontId="1" type="noConversion"/>
  </si>
  <si>
    <t>战士生命值7345|战士魔法值533|战士下攻28|战士上攻29|战士上防21</t>
    <phoneticPr fontId="1" type="noConversion"/>
  </si>
  <si>
    <t>法师生命值1762|法师魔法值10437|法师下攻20|法师上攻21|法师魔下20|法师魔上21</t>
    <phoneticPr fontId="1" type="noConversion"/>
  </si>
  <si>
    <t>道士生命值4087|道士魔法值6118|道士下攻20|道士上攻21|道士道上21|道士下魔防12|道士上魔防26</t>
    <phoneticPr fontId="1" type="noConversion"/>
  </si>
  <si>
    <t>战士生命值7439|战士魔法值536|战士下攻29|战士上攻30|战士上防21</t>
    <phoneticPr fontId="1" type="noConversion"/>
  </si>
  <si>
    <t>法师生命值1784|法师魔法值10573|法师下攻20|法师上攻21|法师魔下20|法师魔上21</t>
    <phoneticPr fontId="1" type="noConversion"/>
  </si>
  <si>
    <t>道士生命值4139|道士魔法值6201|道士下攻20|道士上攻21|道士道上21|道士下魔防12|道士上魔防26</t>
    <phoneticPr fontId="1" type="noConversion"/>
  </si>
  <si>
    <t>战士生命值7534|战士魔法值539|战士下攻29|战士上攻30|战士上防21</t>
    <phoneticPr fontId="1" type="noConversion"/>
  </si>
  <si>
    <t>法师生命值1806|法师魔法值10710|法师下攻20|法师上攻21|法师魔下20|法师魔上21</t>
    <phoneticPr fontId="1" type="noConversion"/>
  </si>
  <si>
    <t>道士生命值4192|道士魔法值6283|道士下攻20|道士上攻21|道士道上21|道士下魔防12|道士上魔防26</t>
    <phoneticPr fontId="1" type="noConversion"/>
  </si>
  <si>
    <t>战士生命值7629|战士魔法值543|战士下攻29|战士上攻30|战士上防21</t>
    <phoneticPr fontId="1" type="noConversion"/>
  </si>
  <si>
    <t>法师生命值1828|法师魔法值10848|法师下攻20|法师上攻21|法师魔下20|法师魔上21</t>
    <phoneticPr fontId="1" type="noConversion"/>
  </si>
  <si>
    <t>道士生命值4245|道士魔法值6367|道士下攻20|道士上攻21|道士道上21|道士下魔防12|道士上魔防26</t>
    <phoneticPr fontId="1" type="noConversion"/>
  </si>
  <si>
    <t>战士生命值7725|战士魔法值547|战士下攻29|战士上攻30|战士上防21</t>
    <phoneticPr fontId="1" type="noConversion"/>
  </si>
  <si>
    <t>法师生命值1850|法师魔法值10986|法师下攻20|法师上攻21|法师魔下20|法师魔上21</t>
    <phoneticPr fontId="1" type="noConversion"/>
  </si>
  <si>
    <t>道士生命值4298|道士魔法值6450|道士下攻20|道士上攻21|道士道上21|道士下魔防13|道士上魔防27</t>
    <phoneticPr fontId="1" type="noConversion"/>
  </si>
  <si>
    <t>战士生命值7822|战士魔法值550|战士下攻29|战士上攻30|战士上防22</t>
    <phoneticPr fontId="1" type="noConversion"/>
  </si>
  <si>
    <t>法师生命值1872|法师魔法值11126|法师下攻21|法师上攻22|法师魔下21|法师魔上22</t>
    <phoneticPr fontId="1" type="noConversion"/>
  </si>
  <si>
    <t>道士生命值4352|道士魔法值6535|道士下攻21|道士上攻22|道士道上22|道士下魔防13|道士上魔防27</t>
    <phoneticPr fontId="1" type="noConversion"/>
  </si>
  <si>
    <t>战士生命值7919|战士魔法值553|战士下攻30|战士上攻31|战士上防22</t>
    <phoneticPr fontId="1" type="noConversion"/>
  </si>
  <si>
    <t>法师生命值1895|法师魔法值11266|法师下攻21|法师上攻22|法师魔下21|法师魔上22</t>
    <phoneticPr fontId="1" type="noConversion"/>
  </si>
  <si>
    <t>道士生命值4406|道士魔法值6620|道士下攻21|道士上攻22|道士道上22|道士下魔防13|道士上魔防27</t>
    <phoneticPr fontId="1" type="noConversion"/>
  </si>
  <si>
    <t>战士生命值8017|战士魔法值557|战士下攻30|战士上攻31|战士上防22</t>
    <phoneticPr fontId="1" type="noConversion"/>
  </si>
  <si>
    <t>法师生命值1917|法师魔法值11407|法师下攻21|法师上攻22|法师魔下21|法师魔上22</t>
    <phoneticPr fontId="1" type="noConversion"/>
  </si>
  <si>
    <t>道士生命值4460|道士魔法值6705|道士下攻21|道士上攻22|道士道上22|道士下魔防13|道士上魔防27</t>
    <phoneticPr fontId="1" type="noConversion"/>
  </si>
  <si>
    <t>战士生命值8115|战士魔法值561|战士下攻30|战士上攻31|战士上防22</t>
    <phoneticPr fontId="1" type="noConversion"/>
  </si>
  <si>
    <t>法师生命值1940|法师魔法值11549|法师下攻21|法师上攻22|法师魔下21|法师魔上22</t>
    <phoneticPr fontId="1" type="noConversion"/>
  </si>
  <si>
    <t>道士生命值4515|道士魔法值6791|道士下攻21|道士上攻22|道士道上22|道士下魔防13|道士上魔防27</t>
    <phoneticPr fontId="1" type="noConversion"/>
  </si>
  <si>
    <t>战士生命值8214|战士魔法值564|战士下攻30|战士上攻31|战士上防22</t>
    <phoneticPr fontId="1" type="noConversion"/>
  </si>
  <si>
    <t>法师生命值1963|法师魔法值11692|法师下攻21|法师上攻22|法师魔下21|法师魔上22</t>
    <phoneticPr fontId="1" type="noConversion"/>
  </si>
  <si>
    <t>道士生命值4570|道士魔法值6878|道士下攻21|道士上攻22|道士道上22|道士下魔防13|道士上魔防27</t>
    <phoneticPr fontId="1" type="noConversion"/>
  </si>
  <si>
    <t>战士生命值8314|战士魔法值567|战士下攻30|战士上攻31|战士上防22</t>
    <phoneticPr fontId="1" type="noConversion"/>
  </si>
  <si>
    <t>法师生命值1986|法师魔法值11836|法师下攻21|法师上攻22|法师魔下21|法师魔上22</t>
    <phoneticPr fontId="1" type="noConversion"/>
  </si>
  <si>
    <t>道士生命值4625|道士魔法值6965|道士下攻21|道士上攻22|道士道上22|道士下魔防13|道士上魔防27</t>
    <phoneticPr fontId="1" type="noConversion"/>
  </si>
  <si>
    <t>战士生命值8414|战士魔法值571|战士下攻31|战士上攻32|战士上防22</t>
    <phoneticPr fontId="1" type="noConversion"/>
  </si>
  <si>
    <t>法师生命值2009|法师魔法值11981|法师下攻21|法师上攻22|法师魔下21|法师魔上22</t>
    <phoneticPr fontId="1" type="noConversion"/>
  </si>
  <si>
    <t>道士生命值4681|道士魔法值7053|道士下攻21|道士上攻22|道士道上22|道士下魔防13|道士上魔防28</t>
    <phoneticPr fontId="1" type="noConversion"/>
  </si>
  <si>
    <t>战士生命值8515|战士魔法值575|战士下攻31|战士上攻32|战士上防23</t>
    <phoneticPr fontId="1" type="noConversion"/>
  </si>
  <si>
    <t>法师生命值2032|法师魔法值12127|法师下攻22|法师上攻23|法师魔下22|法师魔上23</t>
    <phoneticPr fontId="1" type="noConversion"/>
  </si>
  <si>
    <t>道士生命值4737|道士魔法值7141|道士下攻22|道士上攻23|道士道上23|道士下魔防13|道士上魔防28</t>
    <phoneticPr fontId="1" type="noConversion"/>
  </si>
  <si>
    <t>战士生命值8616|战士魔法值578|战士下攻31|战士上攻32|战士上防23</t>
    <phoneticPr fontId="1" type="noConversion"/>
  </si>
  <si>
    <t>法师生命值2055|法师魔法值12273|法师下攻22|法师上攻23|法师魔下22|法师魔上23</t>
    <phoneticPr fontId="1" type="noConversion"/>
  </si>
  <si>
    <t>道士生命值4793|道士魔法值7230|道士下攻22|道士上攻23|道士道上23|道士下魔防13|道士上魔防28</t>
    <phoneticPr fontId="1" type="noConversion"/>
  </si>
  <si>
    <t>战士生命值8718|战士魔法值581|战士下攻31|战士上攻32|战士上防23</t>
    <phoneticPr fontId="1" type="noConversion"/>
  </si>
  <si>
    <t>法师生命值2079|法师魔法值12421|法师下攻22|法师上攻23|法师魔下22|法师魔上23</t>
    <phoneticPr fontId="1" type="noConversion"/>
  </si>
  <si>
    <t>道士生命值4850|道士魔法值7319|道士下攻22|道士上攻23|道士道上23|道士下魔防13|道士上魔防28</t>
    <phoneticPr fontId="1" type="noConversion"/>
  </si>
  <si>
    <t>战士生命值8821|战士魔法值585|战士下攻31|战士上攻32|战士上防23</t>
    <phoneticPr fontId="1" type="noConversion"/>
  </si>
  <si>
    <t>法师生命值2102|法师魔法值12569|法师下攻22|法师上攻23|法师魔下22|法师魔上23</t>
    <phoneticPr fontId="1" type="noConversion"/>
  </si>
  <si>
    <t>道士生命值4907|道士魔法值7409|道士下攻22|道士上攻23|道士道上23|道士下魔防13|道士上魔防28</t>
    <phoneticPr fontId="1" type="noConversion"/>
  </si>
  <si>
    <t>战士生命值8924|战士魔法值589|战士下攻32|战士上攻33|战士上防23</t>
    <phoneticPr fontId="1" type="noConversion"/>
  </si>
  <si>
    <t>法师生命值2126|法师魔法值12718|法师下攻22|法师上攻23|法师魔下22|法师魔上23</t>
    <phoneticPr fontId="1" type="noConversion"/>
  </si>
  <si>
    <t>道士生命值4964|道士魔法值7500|道士下攻22|道士上攻23|道士道上23|道士下魔防14|道士上魔防29</t>
    <phoneticPr fontId="1" type="noConversion"/>
  </si>
  <si>
    <t>战士生命值9028|战士魔法值592|战士下攻32|战士上攻33|战士上防23</t>
    <phoneticPr fontId="1" type="noConversion"/>
  </si>
  <si>
    <t>法师生命值2150|法师魔法值12868|法师下攻22|法师上攻23|法师魔下22|法师魔上23</t>
    <phoneticPr fontId="1" type="noConversion"/>
  </si>
  <si>
    <t>道士生命值5022|道士魔法值7591|道士下攻22|道士上攻23|道士道上23|道士下魔防14|道士上魔防29</t>
    <phoneticPr fontId="1" type="noConversion"/>
  </si>
  <si>
    <t>战士生命值9132|战士魔法值595|战士下攻32|战士上攻33|战士上防23</t>
    <phoneticPr fontId="1" type="noConversion"/>
  </si>
  <si>
    <t>法师生命值2174|法师魔法值13019|法师下攻22|法师上攻23|法师魔下22|法师魔上23</t>
    <phoneticPr fontId="1" type="noConversion"/>
  </si>
  <si>
    <t>道士生命值5080|道士魔法值7682|道士下攻22|道士上攻23|道士道上23|道士下魔防14|道士上魔防29</t>
    <phoneticPr fontId="1" type="noConversion"/>
  </si>
  <si>
    <t>战士生命值9237|战士魔法值599|战士下攻32|战士上攻33|战士上防24</t>
    <phoneticPr fontId="1" type="noConversion"/>
  </si>
  <si>
    <t>法师生命值2198|法师魔法值13171|法师下攻23|法师上攻24|法师魔下23|法师魔上24</t>
    <phoneticPr fontId="1" type="noConversion"/>
  </si>
  <si>
    <t>道士生命值5138|道士魔法值7775|道士下攻23|道士上攻24|道士道上24|道士下魔防14|道士上魔防29</t>
    <phoneticPr fontId="1" type="noConversion"/>
  </si>
  <si>
    <t>战士生命值9343|战士魔法值603|战士下攻32|战士上攻33|战士上防24</t>
    <phoneticPr fontId="1" type="noConversion"/>
  </si>
  <si>
    <t>法师生命值2222|法师魔法值13323|法师下攻23|法师上攻24|法师魔下23|法师魔上24</t>
    <phoneticPr fontId="1" type="noConversion"/>
  </si>
  <si>
    <t>道士生命值5197|道士魔法值7867|道士下攻23|道士上攻24|道士道上24|道士下魔防14|道士上魔防29</t>
    <phoneticPr fontId="1" type="noConversion"/>
  </si>
  <si>
    <t>战士生命值9449|战士魔法值606|战士下攻33|战士上攻34|战士上防24</t>
    <phoneticPr fontId="1" type="noConversion"/>
  </si>
  <si>
    <t>法师生命值2247|法师魔法值13477|法师下攻23|法师上攻24|法师魔下23|法师魔上24</t>
    <phoneticPr fontId="1" type="noConversion"/>
  </si>
  <si>
    <t>道士生命值5256|道士魔法值7961|道士下攻23|道士上攻24|道士道上24|道士下魔防14|道士上魔防29</t>
    <phoneticPr fontId="1" type="noConversion"/>
  </si>
  <si>
    <t>战士生命值9556|战士魔法值609|战士下攻33|战士上攻34|战士上防24</t>
    <phoneticPr fontId="1" type="noConversion"/>
  </si>
  <si>
    <t>法师生命值2271|法师魔法值13631|法师下攻23|法师上攻24|法师魔下23|法师魔上24</t>
    <phoneticPr fontId="1" type="noConversion"/>
  </si>
  <si>
    <t>道士生命值5315|道士魔法值8054|道士下攻23|道士上攻24|道士道上24|道士下魔防14|道士上魔防29</t>
    <phoneticPr fontId="1" type="noConversion"/>
  </si>
  <si>
    <t>战士生命值9663|战士魔法值613|战士下攻33|战士上攻34|战士上防24</t>
    <phoneticPr fontId="1" type="noConversion"/>
  </si>
  <si>
    <t>法师生命值2296|法师魔法值13787|法师下攻23|法师上攻24|法师魔下23|法师魔上24</t>
    <phoneticPr fontId="1" type="noConversion"/>
  </si>
  <si>
    <t>道士生命值5375|道士魔法值8149|道士下攻23|道士上攻24|道士道上24|道士下魔防14|道士上魔防30</t>
    <phoneticPr fontId="1" type="noConversion"/>
  </si>
  <si>
    <t>战士生命值9771|战士魔法值617|战士下攻33|战士上攻34|战士上防24</t>
    <phoneticPr fontId="1" type="noConversion"/>
  </si>
  <si>
    <t>法师生命值2321|法师魔法值13943|法师下攻23|法师上攻24|法师魔下23|法师魔上24</t>
    <phoneticPr fontId="1" type="noConversion"/>
  </si>
  <si>
    <t>道士生命值5435|道士魔法值8243|道士下攻23|道士上攻24|道士道上24|道士下魔防14|道士上魔防30</t>
    <phoneticPr fontId="1" type="noConversion"/>
  </si>
  <si>
    <t>战士生命值9880|战士魔法值620|战士下攻33|战士上攻34|战士上防24</t>
    <phoneticPr fontId="1" type="noConversion"/>
  </si>
  <si>
    <t>法师生命值2346|法师魔法值14100|法师下攻23|法师上攻24|法师魔下23|法师魔上24</t>
    <phoneticPr fontId="1" type="noConversion"/>
  </si>
  <si>
    <t>道士生命值5495|道士魔法值8339|道士下攻23|道士上攻24|道士道上24|道士下魔防14|道士上魔防30</t>
    <phoneticPr fontId="1" type="noConversion"/>
  </si>
  <si>
    <t>战士生命值9989|战士魔法值623|战士下攻34|战士上攻35|战士上防25</t>
    <phoneticPr fontId="1" type="noConversion"/>
  </si>
  <si>
    <t>法师生命值2371|法师魔法值14258|法师下攻24|法师上攻25|法师魔下24|法师魔上25</t>
    <phoneticPr fontId="1" type="noConversion"/>
  </si>
  <si>
    <t>道士生命值5556|道士魔法值8435|道士下攻24|道士上攻25|道士道上25|道士下魔防14|道士上魔防30</t>
    <phoneticPr fontId="1" type="noConversion"/>
  </si>
  <si>
    <t>战士生命值10099|战士魔法值627|战士下攻34|战士上攻35|战士上防25</t>
    <phoneticPr fontId="1" type="noConversion"/>
  </si>
  <si>
    <t>法师生命值2396|法师魔法值14417|法师下攻24|法师上攻25|法师魔下24|法师魔上25</t>
    <phoneticPr fontId="1" type="noConversion"/>
  </si>
  <si>
    <t>道士生命值5617|道士魔法值8531|道士下攻24|道士上攻25|道士道上25|道士下魔防14|道士上魔防30</t>
    <phoneticPr fontId="1" type="noConversion"/>
  </si>
  <si>
    <t>战士生命值10209|战士魔法值631|战士下攻34|战士上攻35|战士上防25</t>
    <phoneticPr fontId="1" type="noConversion"/>
  </si>
  <si>
    <t>法师生命值2421|法师魔法值14577|法师下攻24|法师上攻25|法师魔下24|法师魔上25</t>
    <phoneticPr fontId="1" type="noConversion"/>
  </si>
  <si>
    <t>道士生命值5678|道士魔法值8628|道士下攻24|道士上攻25|道士道上25|道士下魔防15|道士上魔防31</t>
    <phoneticPr fontId="1" type="noConversion"/>
  </si>
  <si>
    <t>战士生命值10320|战士魔法值634|战士下攻34|战士上攻35|战士上防25</t>
    <phoneticPr fontId="1" type="noConversion"/>
  </si>
  <si>
    <t>法师生命值2447|法师魔法值14737|法师下攻24|法师上攻25|法师魔下24|法师魔上25</t>
    <phoneticPr fontId="1" type="noConversion"/>
  </si>
  <si>
    <t>道士生命值5740|道士魔法值8726|道士下攻24|道士上攻25|道士道上25|道士下魔防15|道士上魔防31</t>
    <phoneticPr fontId="1" type="noConversion"/>
  </si>
  <si>
    <t>战士生命值10432|战士魔法值637|战士下攻34|战士上攻35|战士上防25</t>
    <phoneticPr fontId="1" type="noConversion"/>
  </si>
  <si>
    <t>法师生命值2472|法师魔法值14899|法师下攻24|法师上攻25|法师魔下24|法师魔上25</t>
    <phoneticPr fontId="1" type="noConversion"/>
  </si>
  <si>
    <t>道士生命值5802|道士魔法值8824|道士下攻24|道士上攻25|道士道上25|道士下魔防15|道士上魔防31</t>
    <phoneticPr fontId="1" type="noConversion"/>
  </si>
  <si>
    <t>战士生命值10544|战士魔法值641|战士下攻35|战士上攻36|战士上防25</t>
    <phoneticPr fontId="1" type="noConversion"/>
  </si>
  <si>
    <t>法师生命值2498|法师魔法值15061|法师下攻24|法师上攻25|法师魔下24|法师魔上25</t>
    <phoneticPr fontId="1" type="noConversion"/>
  </si>
  <si>
    <t>道士生命值5864|道士魔法值8923|道士下攻24|道士上攻25|道士道上25|道士下魔防15|道士上魔防31</t>
    <phoneticPr fontId="1" type="noConversion"/>
  </si>
  <si>
    <t>战士生命值10657|战士魔法值645|战士下攻35|战士上攻36|战士上防25</t>
    <phoneticPr fontId="1" type="noConversion"/>
  </si>
  <si>
    <t>法师生命值2524|法师魔法值15224|法师下攻24|法师上攻25|法师魔下24|法师魔上25</t>
    <phoneticPr fontId="1" type="noConversion"/>
  </si>
  <si>
    <t>道士生命值5927|道士魔法值9022|道士下攻24|道士上攻25|道士道上25|道士下魔防15|道士上魔防31</t>
    <phoneticPr fontId="1" type="noConversion"/>
  </si>
  <si>
    <t>战士生命值10770|战士魔法值648|战士下攻35|战士上攻36|战士上防26</t>
    <phoneticPr fontId="1" type="noConversion"/>
  </si>
  <si>
    <t>法师生命值2550|法师魔法值15388|法师下攻25|法师上攻26|法师魔下25|法师魔上26</t>
    <phoneticPr fontId="1" type="noConversion"/>
  </si>
  <si>
    <t>道士生命值5990|道士魔法值9122|道士下攻25|道士上攻26|道士道上26|道士下魔防15|道士上魔防31</t>
    <phoneticPr fontId="1" type="noConversion"/>
  </si>
  <si>
    <t>战士生命值10884|战士魔法值651|战士下攻35|战士上攻36|战士上防26</t>
    <phoneticPr fontId="1" type="noConversion"/>
  </si>
  <si>
    <t>法师生命值2576|法师魔法值15553|法师下攻25|法师上攻26|法师魔下25|法师魔上26</t>
    <phoneticPr fontId="1" type="noConversion"/>
  </si>
  <si>
    <t>道士生命值6053|道士魔法值9222|道士下攻25|道士上攻26|道士道上26|道士下魔防15|道士上魔防31</t>
    <phoneticPr fontId="1" type="noConversion"/>
  </si>
  <si>
    <t>战士生命值10999|战士魔法值655|战士下攻35|战士上攻36|战士上防26</t>
    <phoneticPr fontId="1" type="noConversion"/>
  </si>
  <si>
    <t>法师生命值2602|法师魔法值15719|法师下攻25|法师上攻26|法师魔下25|法师魔上26</t>
    <phoneticPr fontId="1" type="noConversion"/>
  </si>
  <si>
    <t>道士生命值6117|道士魔法值9323|道士下攻25|道士上攻26|道士道上26|道士下魔防15|道士上魔防32</t>
    <phoneticPr fontId="1" type="noConversion"/>
  </si>
  <si>
    <t>战士生命值11114|战士魔法值659|战士下攻36|战士上攻37|战士上防26</t>
    <phoneticPr fontId="1" type="noConversion"/>
  </si>
  <si>
    <t>法师生命值2629|法师魔法值15886|法师下攻25|法师上攻26|法师魔下25|法师魔上26</t>
    <phoneticPr fontId="1" type="noConversion"/>
  </si>
  <si>
    <t>道士生命值6181|道士魔法值9425|道士下攻25|道士上攻26|道士道上26|道士下魔防15|道士上魔防32</t>
    <phoneticPr fontId="1" type="noConversion"/>
  </si>
  <si>
    <t>战士生命值11230|战士魔法值662|战士下攻36|战士上攻37|战士上防26</t>
    <phoneticPr fontId="1" type="noConversion"/>
  </si>
  <si>
    <t>法师生命值2655|法师魔法值16054|法师下攻25|法师上攻26|法师魔下25|法师魔上26</t>
    <phoneticPr fontId="1" type="noConversion"/>
  </si>
  <si>
    <t>道士生命值6245|道士魔法值9527|道士下攻25|道士上攻26|道士道上26|道士下魔防15|道士上魔防32</t>
    <phoneticPr fontId="1" type="noConversion"/>
  </si>
  <si>
    <t>战士生命值11346|战士魔法值665|战士下攻36|战士上攻37|战士上防26</t>
    <phoneticPr fontId="1" type="noConversion"/>
  </si>
  <si>
    <t>法师生命值2682|法师魔法值16222|法师下攻25|法师上攻26|法师魔下25|法师魔上26</t>
    <phoneticPr fontId="1" type="noConversion"/>
  </si>
  <si>
    <t>道士生命值6310|道士魔法值9629|道士下攻25|道士上攻26|道士道上26|道士下魔防15|道士上魔防32</t>
    <phoneticPr fontId="1" type="noConversion"/>
  </si>
  <si>
    <t>战士生命值11463|战士魔法值669|战士下攻36|战士上攻37|战士上防26</t>
    <phoneticPr fontId="1" type="noConversion"/>
  </si>
  <si>
    <t>法师生命值2709|法师魔法值16392|法师下攻25|法师上攻26|法师魔下25|法师魔上26</t>
    <phoneticPr fontId="1" type="noConversion"/>
  </si>
  <si>
    <t>道士生命值6375|道士魔法值9733|道士下攻25|道士上攻26|道士道上26|道士下魔防15|道士上魔防32</t>
    <phoneticPr fontId="1" type="noConversion"/>
  </si>
  <si>
    <t>战士生命值11581|战士魔法值673|战士下攻36|战士上攻37|战士上防27</t>
    <phoneticPr fontId="1" type="noConversion"/>
  </si>
  <si>
    <t>法师生命值2736|法师魔法值16562|法师下攻26|法师上攻27|法师魔下26|法师魔上27</t>
    <phoneticPr fontId="1" type="noConversion"/>
  </si>
  <si>
    <t>道士生命值6440|道士魔法值9836|道士下攻26|道士上攻27|道士道上27|道士下魔防16|道士上魔防33</t>
    <phoneticPr fontId="1" type="noConversion"/>
  </si>
  <si>
    <t>战士生命值11699|战士魔法值676|战士下攻37|战士上攻38|战士上防27</t>
    <phoneticPr fontId="1" type="noConversion"/>
  </si>
  <si>
    <t>法师生命值2763|法师魔法值16733|法师下攻26|法师上攻27|法师魔下26|法师魔上27</t>
    <phoneticPr fontId="1" type="noConversion"/>
  </si>
  <si>
    <t>道士生命值6506|道士魔法值9941|道士下攻26|道士上攻27|道士道上27|道士下魔防16|道士上魔防33</t>
    <phoneticPr fontId="1" type="noConversion"/>
  </si>
  <si>
    <t>战士生命值11818|战士魔法值679|战士下攻37|战士上攻38|战士上防27</t>
    <phoneticPr fontId="1" type="noConversion"/>
  </si>
  <si>
    <t>法师生命值2790|法师魔法值16905|法师下攻26|法师上攻27|法师魔下26|法师魔上27</t>
    <phoneticPr fontId="1" type="noConversion"/>
  </si>
  <si>
    <t>道士生命值6572|道士魔法值10045|道士下攻26|道士上攻27|道士道上27|道士下魔防16|道士上魔防33</t>
    <phoneticPr fontId="1" type="noConversion"/>
  </si>
  <si>
    <t>战士生命值11937|战士魔法值683|战士下攻37|战士上攻38|战士上防27</t>
    <phoneticPr fontId="1" type="noConversion"/>
  </si>
  <si>
    <t>法师生命值2817|法师魔法值17078|法师下攻26|法师上攻27|法师魔下26|法师魔上27</t>
    <phoneticPr fontId="1" type="noConversion"/>
  </si>
  <si>
    <t>道士生命值6638|道士魔法值10151|道士下攻26|道士上攻27|道士道上27|道士下魔防16|道士上魔防33</t>
    <phoneticPr fontId="1" type="noConversion"/>
  </si>
  <si>
    <t>战士生命值12057|战士魔法值687|战士下攻37|战士上攻38|战士上防27</t>
    <phoneticPr fontId="1" type="noConversion"/>
  </si>
  <si>
    <t>法师生命值2845|法师魔法值17252|法师下攻26|法师上攻27|法师魔下26|法师魔上27</t>
    <phoneticPr fontId="1" type="noConversion"/>
  </si>
  <si>
    <t>道士生命值6705|道士魔法值10256|道士下攻26|道士上攻27|道士道上27|道士下魔防16|道士上魔防33</t>
    <phoneticPr fontId="1" type="noConversion"/>
  </si>
  <si>
    <t>战士生命值12178|战士魔法值690|战士下攻37|战士上攻38|战士上防27</t>
    <phoneticPr fontId="1" type="noConversion"/>
  </si>
  <si>
    <t>法师生命值2872|法师魔法值17426|法师下攻26|法师上攻27|法师魔下26|法师魔上27</t>
    <phoneticPr fontId="1" type="noConversion"/>
  </si>
  <si>
    <t>道士生命值6772|道士魔法值10363|道士下攻26|道士上攻27|道士道上27|道士下魔防16|道士上魔防33</t>
    <phoneticPr fontId="1" type="noConversion"/>
  </si>
  <si>
    <t>战士生命值12299|战士魔法值693|战士下攻38|战士上攻39|战士上防27</t>
    <phoneticPr fontId="1" type="noConversion"/>
  </si>
  <si>
    <t>法师生命值2900|法师魔法值17602|法师下攻26|法师上攻27|法师魔下26|法师魔上27</t>
    <phoneticPr fontId="1" type="noConversion"/>
  </si>
  <si>
    <t>道士生命值6839|道士魔法值10470|道士下攻26|道士上攻27|道士道上27|道士下魔防16|道士上魔防33</t>
    <phoneticPr fontId="1" type="noConversion"/>
  </si>
  <si>
    <t>战士生命值12421|战士魔法值697|战士下攻38|战士上攻39|战士上防28</t>
    <phoneticPr fontId="1" type="noConversion"/>
  </si>
  <si>
    <t>法师生命值2928|法师魔法值17778|法师下攻27|法师上攻28|法师魔下27|法师魔上28</t>
    <phoneticPr fontId="1" type="noConversion"/>
  </si>
  <si>
    <t>道士生命值6907|道士魔法值10577|道士下攻27|道士上攻28|道士道上28|道士下魔防16|道士上魔防34</t>
    <phoneticPr fontId="1" type="noConversion"/>
  </si>
  <si>
    <t>战士生命值12543|战士魔法值701|战士下攻38|战士上攻39|战士上防28</t>
    <phoneticPr fontId="1" type="noConversion"/>
  </si>
  <si>
    <t>法师生命值2956|法师魔法值17956|法师下攻27|法师上攻28|法师魔下27|法师魔上28</t>
    <phoneticPr fontId="1" type="noConversion"/>
  </si>
  <si>
    <t>道士生命值6975|道士魔法值10685|道士下攻27|道士上攻28|道士道上28|道士下魔防16|道士上魔防34</t>
    <phoneticPr fontId="1" type="noConversion"/>
  </si>
  <si>
    <t>战士生命值12666|战士魔法值704|战士下攻38|战士上攻39|战士上防28</t>
    <phoneticPr fontId="1" type="noConversion"/>
  </si>
  <si>
    <t>法师生命值2984|法师魔法值18134|法师下攻27|法师上攻28|法师魔下27|法师魔上28</t>
    <phoneticPr fontId="1" type="noConversion"/>
  </si>
  <si>
    <t>道士生命值7043|道士魔法值10794|道士下攻27|道士上攻28|道士道上28|道士下魔防16|道士上魔防34</t>
    <phoneticPr fontId="1" type="noConversion"/>
  </si>
  <si>
    <t>战士生命值12790|战士魔法值707|战士下攻38|战士上攻39|战士上防28</t>
    <phoneticPr fontId="1" type="noConversion"/>
  </si>
  <si>
    <t>法师生命值3012|法师魔法值18313|法师下攻27|法师上攻28|法师魔下27|法师魔上28</t>
    <phoneticPr fontId="1" type="noConversion"/>
  </si>
  <si>
    <t>道士生命值7112|道士魔法值10903|道士下攻27|道士上攻28|道士道上28|道士下魔防16|道士上魔防34</t>
    <phoneticPr fontId="1" type="noConversion"/>
  </si>
  <si>
    <t>战士生命值13039|战士魔法值715|战士下攻41|战士上攻42|战士上防30</t>
    <phoneticPr fontId="1" type="noConversion"/>
  </si>
  <si>
    <t>法师生命值3069|法师魔法值18674|法师下攻29|法师上攻30|法师魔下29|法师魔上30</t>
    <phoneticPr fontId="1" type="noConversion"/>
  </si>
  <si>
    <t>道士生命值7250|道士魔法值11123|道士下攻29|道士上攻30|道士道上30|道士下魔防19|道士上魔防37</t>
    <phoneticPr fontId="1" type="noConversion"/>
  </si>
  <si>
    <t>战士生命值13164|战士魔法值718|战士下攻43|战士上攻44|战士上防32</t>
    <phoneticPr fontId="1" type="noConversion"/>
  </si>
  <si>
    <t>法师生命值3098|法师魔法值18856|法师下攻31|法师上攻32|法师魔下31|法师魔上32</t>
    <phoneticPr fontId="1" type="noConversion"/>
  </si>
  <si>
    <t>道士生命值7320|道士魔法值11234|道士下攻31|道士上攻32|道士道上32|道士下魔防21|道士上魔防39</t>
    <phoneticPr fontId="1" type="noConversion"/>
  </si>
  <si>
    <t>战士生命值13290|战士魔法值721|战士下攻45|战士上攻46|战士上防34</t>
    <phoneticPr fontId="1" type="noConversion"/>
  </si>
  <si>
    <t>法师生命值3127|法师魔法值19038|法师下攻33|法师上攻34|法师魔下33|法师魔上34</t>
    <phoneticPr fontId="1" type="noConversion"/>
  </si>
  <si>
    <t>道士生命值7390|道士魔法值11345|道士下攻33|道士上攻34|道士道上34|道士下魔防23|道士上魔防41</t>
    <phoneticPr fontId="1" type="noConversion"/>
  </si>
  <si>
    <t>战士生命值13417|战士魔法值725|战士下攻47|战士上攻48|战士上防36</t>
    <phoneticPr fontId="1" type="noConversion"/>
  </si>
  <si>
    <t>法师生命值3156|法师魔法值19222|法师下攻35|法师上攻36|法师魔下35|法师魔上36</t>
    <phoneticPr fontId="1" type="noConversion"/>
  </si>
  <si>
    <t>道士生命值7460|道士魔法值11457|道士下攻35|道士上攻36|道士道上36|道士下魔防25|道士上魔防43</t>
    <phoneticPr fontId="1" type="noConversion"/>
  </si>
  <si>
    <t>战士生命值13544|战士魔法值729|战士下攻49|战士上攻50|战士上防38</t>
    <phoneticPr fontId="1" type="noConversion"/>
  </si>
  <si>
    <t>法师生命值3185|法师魔法值19406|法师下攻37|法师上攻38|法师魔下37|法师魔上38</t>
    <phoneticPr fontId="1" type="noConversion"/>
  </si>
  <si>
    <t>道士生命值7531|道士魔法值11570|道士下攻37|道士上攻38|道士道上38|道士下魔防27|道士上魔防45</t>
    <phoneticPr fontId="1" type="noConversion"/>
  </si>
  <si>
    <t>战士生命值13672|战士魔法值732|战士下攻51|战士上攻52|战士上防40</t>
    <phoneticPr fontId="1" type="noConversion"/>
  </si>
  <si>
    <t>法师生命值3214|法师魔法值19591|法师下攻39|法师上攻40|法师魔下39|法师魔上40</t>
    <phoneticPr fontId="1" type="noConversion"/>
  </si>
  <si>
    <t>道士生命值7602|道士魔法值11683|道士下攻39|道士上攻40|道士道上40|道士下魔防29|道士上魔防47</t>
    <phoneticPr fontId="1" type="noConversion"/>
  </si>
  <si>
    <t>战士生命值13800|战士魔法值735|战士下攻53|战士上攻54|战士上防42</t>
    <phoneticPr fontId="1" type="noConversion"/>
  </si>
  <si>
    <t>法师生命值3243|法师魔法值19777|法师下攻41|法师上攻42|法师魔下41|法师魔上42</t>
    <phoneticPr fontId="1" type="noConversion"/>
  </si>
  <si>
    <t>道士生命值7673|道士魔法值11796|道士下攻41|道士上攻42|道士道上42|道士下魔防31|道士上魔防49</t>
    <phoneticPr fontId="1" type="noConversion"/>
  </si>
  <si>
    <t>战士生命值13929|战士魔法值739|战士下攻55|战士上攻56|战士上防44</t>
    <phoneticPr fontId="1" type="noConversion"/>
  </si>
  <si>
    <t>法师生命值3273|法师魔法值19964|法师下攻43|法师上攻44|法师魔下43|法师魔上44</t>
    <phoneticPr fontId="1" type="noConversion"/>
  </si>
  <si>
    <t>道士生命值7745|道士魔法值11911|道士下攻43|道士上攻44|道士道上44|道士下魔防33|道士上魔防51</t>
    <phoneticPr fontId="1" type="noConversion"/>
  </si>
  <si>
    <t>战士生命值14059|战士魔法值743|战士下攻57|战士上攻58|战士上防46</t>
    <phoneticPr fontId="1" type="noConversion"/>
  </si>
  <si>
    <t>法师生命值3302|法师魔法值20152|法师下攻45|法师上攻46|法师魔下45|法师魔上46</t>
    <phoneticPr fontId="1" type="noConversion"/>
  </si>
  <si>
    <t>道士生命值7817|道士魔法值12025|道士下攻45|道士上攻46|道士道上46|道士下魔防35|道士上魔防53</t>
    <phoneticPr fontId="1" type="noConversion"/>
  </si>
  <si>
    <t>战士生命值14189|战士魔法值746|战士下攻59|战士上攻60|战士上防48</t>
    <phoneticPr fontId="1" type="noConversion"/>
  </si>
  <si>
    <t>法师生命值3332|法师魔法值20341|法师下攻47|法师上攻48|法师魔下47|法师魔上48</t>
    <phoneticPr fontId="1" type="noConversion"/>
  </si>
  <si>
    <t>道士生命值7889|道士魔法值12141|道士下攻47|道士上攻48|道士道上48|道士下魔防37|道士上魔防55</t>
    <phoneticPr fontId="1" type="noConversion"/>
  </si>
  <si>
    <t>战士生命值14320|战士魔法值749|战士下攻61|战士上攻62|战士上防50</t>
    <phoneticPr fontId="1" type="noConversion"/>
  </si>
  <si>
    <t>法师生命值3362|法师魔法值20531|法师下攻49|法师上攻50|法师魔下49|法师魔上50</t>
    <phoneticPr fontId="1" type="noConversion"/>
  </si>
  <si>
    <t>道士生命值7962|道士魔法值12256|道士下攻49|道士上攻50|道士道上50|道士下魔防39|道士上魔防57</t>
    <phoneticPr fontId="1" type="noConversion"/>
  </si>
  <si>
    <t>战士生命值14451|战士魔法值753|战士下攻63|战士上攻64|战士上防52</t>
    <phoneticPr fontId="1" type="noConversion"/>
  </si>
  <si>
    <t>法师生命值3392|法师魔法值20721|法师下攻51|法师上攻52|法师魔下51|法师魔上52</t>
    <phoneticPr fontId="1" type="noConversion"/>
  </si>
  <si>
    <t>道士生命值8035|道士魔法值12373|道士下攻51|道士上攻52|道士道上52|道士下魔防41|道士上魔防59</t>
    <phoneticPr fontId="1" type="noConversion"/>
  </si>
  <si>
    <t>战士生命值14583|战士魔法值757|战士下攻65|战士上攻66|战士上防54</t>
    <phoneticPr fontId="1" type="noConversion"/>
  </si>
  <si>
    <t>法师生命值3422|法师魔法值20913|法师下攻53|法师上攻54|法师魔下53|法师魔上54</t>
    <phoneticPr fontId="1" type="noConversion"/>
  </si>
  <si>
    <t>道士生命值8108|道士魔法值12489|道士下攻53|道士上攻54|道士道上54|道士下魔防43|道士上魔防61</t>
    <phoneticPr fontId="1" type="noConversion"/>
  </si>
  <si>
    <t>战士生命值14716|战士魔法值760|战士下攻67|战士上攻68|战士上防56</t>
    <phoneticPr fontId="1" type="noConversion"/>
  </si>
  <si>
    <t>法师生命值3452|法师魔法值21105|法师下攻55|法师上攻56|法师魔下55|法师魔上56</t>
    <phoneticPr fontId="1" type="noConversion"/>
  </si>
  <si>
    <t>道士生命值8182|道士魔法值12607|道士下攻55|道士上攻56|道士道上56|道士下魔防45|道士上魔防63</t>
    <phoneticPr fontId="1" type="noConversion"/>
  </si>
  <si>
    <t>战士生命值14849|战士魔法值763|战士下攻69|战士上攻70|战士上防58</t>
    <phoneticPr fontId="1" type="noConversion"/>
  </si>
  <si>
    <t>法师生命值3483|法师魔法值21298|法师下攻57|法师上攻58|法师魔下57|法师魔上58</t>
    <phoneticPr fontId="1" type="noConversion"/>
  </si>
  <si>
    <t>道士生命值8256|道士魔法值12725|道士下攻57|道士上攻58|道士道上58|道士下魔防47|道士上魔防65</t>
    <phoneticPr fontId="1" type="noConversion"/>
  </si>
  <si>
    <t>战士生命值14983|战士魔法值767|战士下攻71|战士上攻72|战士上防60</t>
    <phoneticPr fontId="1" type="noConversion"/>
  </si>
  <si>
    <t>法师生命值3513|法师魔法值21492|法师下攻59|法师上攻60|法师魔下59|法师魔上60</t>
    <phoneticPr fontId="1" type="noConversion"/>
  </si>
  <si>
    <t>道士生命值8330|道士魔法值12843|道士下攻59|道士上攻60|道士道上60|道士下魔防49|道士上魔防67</t>
    <phoneticPr fontId="1" type="noConversion"/>
  </si>
  <si>
    <t>战士生命值15117|战士魔法值771|战士下攻73|战士上攻74|战士上防62</t>
    <phoneticPr fontId="1" type="noConversion"/>
  </si>
  <si>
    <t>法师生命值3544|法师魔法值21687|法师下攻61|法师上攻62|法师魔下61|法师魔上62</t>
    <phoneticPr fontId="1" type="noConversion"/>
  </si>
  <si>
    <t>道士生命值8405|道士魔法值12962|道士下攻61|道士上攻62|道士道上62|道士下魔防51|道士上魔防69</t>
    <phoneticPr fontId="1" type="noConversion"/>
  </si>
  <si>
    <t>战士生命值15252|战士魔法值774|战士下攻75|战士上攻76|战士上防64</t>
    <phoneticPr fontId="1" type="noConversion"/>
  </si>
  <si>
    <t>法师生命值3575|法师魔法值21883|法师下攻63|法师上攻64|法师魔下63|法师魔上64</t>
    <phoneticPr fontId="1" type="noConversion"/>
  </si>
  <si>
    <t>道士生命值8480|道士魔法值13082|道士下攻63|道士上攻64|道士道上64|道士下魔防53|道士上魔防71</t>
    <phoneticPr fontId="1" type="noConversion"/>
  </si>
  <si>
    <t>战士生命值15388|战士魔法值777|战士下攻77|战士上攻78|战士上防66</t>
    <phoneticPr fontId="1" type="noConversion"/>
  </si>
  <si>
    <t>法师生命值3606|法师魔法值22079|法师下攻65|法师上攻66|法师魔下65|法师魔上66</t>
    <phoneticPr fontId="1" type="noConversion"/>
  </si>
  <si>
    <t>道士生命值8555|道士魔法值13202|道士下攻65|道士上攻66|道士道上66|道士下魔防55|道士上魔防73</t>
    <phoneticPr fontId="1" type="noConversion"/>
  </si>
  <si>
    <t>战士生命值15524|战士魔法值781|战士下攻79|战士上攻80|战士上防68</t>
    <phoneticPr fontId="1" type="noConversion"/>
  </si>
  <si>
    <t>法师生命值3637|法师魔法值22277|法师下攻67|法师上攻68|法师魔下67|法师魔上68</t>
    <phoneticPr fontId="1" type="noConversion"/>
  </si>
  <si>
    <t>道士生命值8631|道士魔法值13323|道士下攻67|道士上攻68|道士道上68|道士下魔防57|道士上魔防75</t>
    <phoneticPr fontId="1" type="noConversion"/>
  </si>
  <si>
    <t>战士生命值15661|战士魔法值785|战士下攻81|战士上攻82|战士上防70</t>
    <phoneticPr fontId="1" type="noConversion"/>
  </si>
  <si>
    <t>法师生命值3668|法师魔法值22475|法师下攻69|法师上攻70|法师魔下69|法师魔上70</t>
    <phoneticPr fontId="1" type="noConversion"/>
  </si>
  <si>
    <t>道士生命值8707|道士魔法值13444|道士下攻69|道士上攻70|道士道上70|道士下魔防59|道士上魔防77</t>
    <phoneticPr fontId="1" type="noConversion"/>
  </si>
  <si>
    <t>战士生命值15798|战士魔法值788|战士下攻84|战士上攻85|战士上防73</t>
    <phoneticPr fontId="1" type="noConversion"/>
  </si>
  <si>
    <t>法师生命值3699|法师魔法值22675|法师下攻72|法师上攻73|法师魔下72|法师魔上73</t>
    <phoneticPr fontId="1" type="noConversion"/>
  </si>
  <si>
    <t>道士生命值8783|道士魔法值13566|道士下攻72|道士上攻73|道士道上73|道士下魔防62|道士上魔防80</t>
    <phoneticPr fontId="1" type="noConversion"/>
  </si>
  <si>
    <t>战士生命值15936|战士魔法值791|战士下攻87|战士上攻88|战士上防76</t>
    <phoneticPr fontId="1" type="noConversion"/>
  </si>
  <si>
    <t>法师生命值3731|法师魔法值22875|法师下攻75|法师上攻76|法师魔下75|法师魔上76</t>
    <phoneticPr fontId="1" type="noConversion"/>
  </si>
  <si>
    <t>道士生命值8860|道士魔法值13688|道士下攻75|道士上攻76|道士道上76|道士下魔防65|道士上魔防83</t>
    <phoneticPr fontId="1" type="noConversion"/>
  </si>
  <si>
    <t>战士生命值16075|战士魔法值795|战士下攻90|战士上攻91|战士上防79</t>
    <phoneticPr fontId="1" type="noConversion"/>
  </si>
  <si>
    <t>法师生命值3762|法师魔法值23076|法师下攻78|法师上攻79|法师魔下78|法师魔上79</t>
    <phoneticPr fontId="1" type="noConversion"/>
  </si>
  <si>
    <t>道士生命值8937|道士魔法值13811|道士下攻78|道士上攻79|道士道上79|道士下魔防68|道士上魔防86</t>
    <phoneticPr fontId="1" type="noConversion"/>
  </si>
  <si>
    <t>战士生命值16214|战士魔法值799|战士下攻93|战士上攻94|战士上防82</t>
    <phoneticPr fontId="1" type="noConversion"/>
  </si>
  <si>
    <t>法师生命值3794|法师魔法值23278|法师下攻81|法师上攻82|法师魔下81|法师魔上82</t>
    <phoneticPr fontId="1" type="noConversion"/>
  </si>
  <si>
    <t>道士生命值9014|道士魔法值13935|道士下攻81|道士上攻82|道士道上82|道士下魔防71|道士上魔防89</t>
    <phoneticPr fontId="1" type="noConversion"/>
  </si>
  <si>
    <t>战士生命值16354|战士魔法值802|战士下攻96|战士上攻97|战士上防85</t>
    <phoneticPr fontId="1" type="noConversion"/>
  </si>
  <si>
    <t>法师生命值3826|法师魔法值23481|法师下攻84|法师上攻85|法师魔下84|法师魔上85</t>
    <phoneticPr fontId="1" type="noConversion"/>
  </si>
  <si>
    <t>道士生命值9092|道士魔法值14059|道士下攻84|道士上攻85|道士道上85|道士下魔防74|道士上魔防92</t>
    <phoneticPr fontId="1" type="noConversion"/>
  </si>
  <si>
    <t>战士生命值16494|战士魔法值805|战士下攻99|战士上攻100|战士上防88</t>
    <phoneticPr fontId="1" type="noConversion"/>
  </si>
  <si>
    <t>法师生命值3858|法师魔法值23685|法师下攻87|法师上攻88|法师魔下87|法师魔上88</t>
    <phoneticPr fontId="1" type="noConversion"/>
  </si>
  <si>
    <t>道士生命值9170|道士魔法值14183|道士下攻87|道士上攻88|道士道上88|道士下魔防77|道士上魔防95</t>
    <phoneticPr fontId="1" type="noConversion"/>
  </si>
  <si>
    <t>战士生命值16635|战士魔法值809|战士下攻102|战士上攻103|战士上防91</t>
    <phoneticPr fontId="1" type="noConversion"/>
  </si>
  <si>
    <t>法师生命值3890|法师魔法值23889|法师下攻90|法师上攻91|法师魔下90|法师魔上91</t>
    <phoneticPr fontId="1" type="noConversion"/>
  </si>
  <si>
    <t>道士生命值9248|道士魔法值14309|道士下攻90|道士上攻91|道士道上91|道士下魔防80|道士上魔防98</t>
    <phoneticPr fontId="1" type="noConversion"/>
  </si>
  <si>
    <t>战士生命值16777|战士魔法值813|战士下攻105|战士上攻106|战士上防94</t>
    <phoneticPr fontId="1" type="noConversion"/>
  </si>
  <si>
    <t>法师生命值3922|法师魔法值24095|法师下攻93|法师上攻94|法师魔下93|法师魔上94</t>
    <phoneticPr fontId="1" type="noConversion"/>
  </si>
  <si>
    <t>道士生命值9327|道士魔法值14434|道士下攻93|道士上攻94|道士道上94|道士下魔防83|道士上魔防101</t>
    <phoneticPr fontId="1" type="noConversion"/>
  </si>
  <si>
    <t>战士生命值16919|战士魔法值816|战士下攻108|战士上攻109|战士上防97</t>
    <phoneticPr fontId="1" type="noConversion"/>
  </si>
  <si>
    <t>法师生命值3955|法师魔法值24301|法师下攻96|法师上攻97|法师魔下96|法师魔上97</t>
    <phoneticPr fontId="1" type="noConversion"/>
  </si>
  <si>
    <t>道士生命值9406|道士魔法值14561|道士下攻96|道士上攻97|道士道上97|道士下魔防86|道士上魔防104</t>
    <phoneticPr fontId="1" type="noConversion"/>
  </si>
  <si>
    <t>战士生命值17062|战士魔法值819|战士下攻112|战士上攻113|战士上防101</t>
    <phoneticPr fontId="1" type="noConversion"/>
  </si>
  <si>
    <t>法师生命值3987|法师魔法值24508|法师下攻100|法师上攻101|法师魔下100|法师魔上101</t>
    <phoneticPr fontId="1" type="noConversion"/>
  </si>
  <si>
    <t>道士生命值9485|道士魔法值14687|道士下攻100|道士上攻101|道士道上101|道士下魔防90|道士上魔防108</t>
    <phoneticPr fontId="1" type="noConversion"/>
  </si>
  <si>
    <t>战士生命值17205|战士魔法值823|战士下攻116|战士上攻117|战士上防105</t>
    <phoneticPr fontId="1" type="noConversion"/>
  </si>
  <si>
    <t>法师生命值4020|法师魔法值24716|法师下攻104|法师上攻105|法师魔下104|法师魔上105</t>
    <phoneticPr fontId="1" type="noConversion"/>
  </si>
  <si>
    <t>道士生命值9565|道士魔法值14815|道士下攻104|道士上攻105|道士道上105|道士下魔防94|道士上魔防112</t>
    <phoneticPr fontId="1" type="noConversion"/>
  </si>
  <si>
    <t>战士生命值17349|战士魔法值827|战士下攻120|战士上攻121|战士上防109</t>
    <phoneticPr fontId="1" type="noConversion"/>
  </si>
  <si>
    <t>法师生命值4053|法师魔法值24925|法师下攻108|法师上攻109|法师魔下108|法师魔上109</t>
    <phoneticPr fontId="1" type="noConversion"/>
  </si>
  <si>
    <t>道士生命值9645|道士魔法值14942|道士下攻108|道士上攻109|道士道上109|道士下魔防98|道士上魔防116</t>
    <phoneticPr fontId="1" type="noConversion"/>
  </si>
  <si>
    <t>战士生命值17494|战士魔法值830|战士下攻124|战士上攻125|战士上防113</t>
    <phoneticPr fontId="1" type="noConversion"/>
  </si>
  <si>
    <t>法师生命值4086|法师魔法值25135|法师下攻112|法师上攻113|法师魔下112|法师魔上113</t>
    <phoneticPr fontId="1" type="noConversion"/>
  </si>
  <si>
    <t>道士生命值9725|道士魔法值15071|道士下攻112|道士上攻113|道士道上113|道士下魔防102|道士上魔防120</t>
    <phoneticPr fontId="1" type="noConversion"/>
  </si>
  <si>
    <t>战士生命值17639|战士魔法值833|战士下攻128|战士上攻129|战士上防117</t>
    <phoneticPr fontId="1" type="noConversion"/>
  </si>
  <si>
    <t>法师生命值4119|法师魔法值25346|法师下攻116|法师上攻117|法师魔下116|法师魔上117</t>
    <phoneticPr fontId="1" type="noConversion"/>
  </si>
  <si>
    <t>道士生命值9806|道士魔法值15200|道士下攻116|道士上攻117|道士道上117|道士下魔防106|道士上魔防124</t>
    <phoneticPr fontId="1" type="noConversion"/>
  </si>
  <si>
    <t>战士生命值17785|战士魔法值837|战士下攻132|战士上攻133|战士上防121</t>
    <phoneticPr fontId="1" type="noConversion"/>
  </si>
  <si>
    <t>法师生命值4152|法师魔法值25558|法师下攻120|法师上攻121|法师魔下120|法师魔上121</t>
    <phoneticPr fontId="1" type="noConversion"/>
  </si>
  <si>
    <t>道士生命值9887|道士魔法值15329|道士下攻120|道士上攻121|道士道上121|道士下魔防110|道士上魔防128</t>
    <phoneticPr fontId="1" type="noConversion"/>
  </si>
  <si>
    <t>战士生命值17931|战士魔法值841|战士下攻136|战士上攻137|战士上防125</t>
    <phoneticPr fontId="1" type="noConversion"/>
  </si>
  <si>
    <t>法师生命值4185|法师魔法值25770|法师下攻124|法师上攻125|法师魔下124|法师魔上125</t>
    <phoneticPr fontId="1" type="noConversion"/>
  </si>
  <si>
    <t>道士生命值9968|道士魔法值15459|道士下攻124|道士上攻125|道士道上125|道士下魔防114|道士上魔防132</t>
    <phoneticPr fontId="1" type="noConversion"/>
  </si>
  <si>
    <t>战士生命值18078|战士魔法值844|战士下攻140|战士上攻141|战士上防129</t>
    <phoneticPr fontId="1" type="noConversion"/>
  </si>
  <si>
    <t>法师生命值4219|法师魔法值25984|法师下攻128|法师上攻129|法师魔下128|法师魔上129</t>
    <phoneticPr fontId="1" type="noConversion"/>
  </si>
  <si>
    <t>道士生命值10050|道士魔法值15590|道士下攻128|道士上攻129|道士道上129|道士下魔防118|道士上魔防136</t>
    <phoneticPr fontId="1" type="noConversion"/>
  </si>
  <si>
    <t>战士生命值18226|战士魔法值847|战士下攻144|战士上攻145|战士上防133</t>
    <phoneticPr fontId="1" type="noConversion"/>
  </si>
  <si>
    <t>法师生命值4252|法师魔法值26198|法师下攻132|法师上攻133|法师魔下132|法师魔上133</t>
    <phoneticPr fontId="1" type="noConversion"/>
  </si>
  <si>
    <t>道士生命值10132|道士魔法值15721|道士下攻132|道士上攻133|道士道上133|道士下魔防122|道士上魔防140</t>
    <phoneticPr fontId="1" type="noConversion"/>
  </si>
  <si>
    <t>战士生命值18374|战士魔法值851|战士下攻148|战士上攻149|战士上防137</t>
    <phoneticPr fontId="1" type="noConversion"/>
  </si>
  <si>
    <t>法师生命值4286|法师魔法值26413|法师下攻136|法师上攻137|法师魔下136|法师魔上137</t>
    <phoneticPr fontId="1" type="noConversion"/>
  </si>
  <si>
    <t>道士生命值10214|道士魔法值15853|道士下攻136|道士上攻137|道士道上137|道士下魔防126|道士上魔防144</t>
    <phoneticPr fontId="1" type="noConversion"/>
  </si>
  <si>
    <t>战士生命值18523|战士魔法值855|战士下攻153|战士上攻154|战士上防142</t>
    <phoneticPr fontId="1" type="noConversion"/>
  </si>
  <si>
    <t>法师生命值4320|法师魔法值26629|法师下攻141|法师上攻142|法师魔下141|法师魔上142</t>
    <phoneticPr fontId="1" type="noConversion"/>
  </si>
  <si>
    <t>道士生命值10297|道士魔法值15985|道士下攻141|道士上攻142|道士道上142|道士下魔防131|道士上魔防149</t>
    <phoneticPr fontId="1" type="noConversion"/>
  </si>
  <si>
    <t>战士生命值18672|战士魔法值858|战士下攻158|战士上攻159|战士上防147</t>
    <phoneticPr fontId="1" type="noConversion"/>
  </si>
  <si>
    <t>法师生命值4354|法师魔法值26846|法师下攻146|法师上攻147|法师魔下146|法师魔上147</t>
    <phoneticPr fontId="1" type="noConversion"/>
  </si>
  <si>
    <t>道士生命值10380|道士魔法值16118|道士下攻146|道士上攻147|道士道上147|道士下魔防136|道士上魔防154</t>
    <phoneticPr fontId="1" type="noConversion"/>
  </si>
  <si>
    <t>战士生命值18822|战士魔法值861|战士下攻163|战士上攻164|战士上防152</t>
    <phoneticPr fontId="1" type="noConversion"/>
  </si>
  <si>
    <t>法师生命值4388|法师魔法值27064|法师下攻151|法师上攻152|法师魔下151|法师魔上152</t>
    <phoneticPr fontId="1" type="noConversion"/>
  </si>
  <si>
    <t>道士生命值10463|道士魔法值16251|道士下攻151|道士上攻152|道士道上152|道士下魔防141|道士上魔防159</t>
    <phoneticPr fontId="1" type="noConversion"/>
  </si>
  <si>
    <t>战士生命值18973|战士魔法值865|战士下攻168|战士上攻169|战士上防157</t>
    <phoneticPr fontId="1" type="noConversion"/>
  </si>
  <si>
    <t>法师生命值4422|法师魔法值27282|法师下攻156|法师上攻157|法师魔下156|法师魔上157</t>
    <phoneticPr fontId="1" type="noConversion"/>
  </si>
  <si>
    <t>道士生命值10547|道士魔法值16385|道士下攻156|道士上攻157|道士道上157|道士下魔防146|道士上魔防164</t>
    <phoneticPr fontId="1" type="noConversion"/>
  </si>
  <si>
    <t>战士生命值19124|战士魔法值869|战士下攻173|战士上攻174|战士上防162</t>
    <phoneticPr fontId="1" type="noConversion"/>
  </si>
  <si>
    <t>法师生命值4457|法师魔法值27502|法师下攻161|法师上攻162|法师魔下161|法师魔上162</t>
    <phoneticPr fontId="1" type="noConversion"/>
  </si>
  <si>
    <t>道士生命值10631|道士魔法值16520|道士下攻161|道士上攻162|道士道上162|道士下魔防151|道士上魔防169</t>
    <phoneticPr fontId="1" type="noConversion"/>
  </si>
  <si>
    <t>战士生命值19276|战士魔法值872|战士下攻178|战士上攻179|战士上防167</t>
    <phoneticPr fontId="1" type="noConversion"/>
  </si>
  <si>
    <t>法师生命值4491|法师魔法值27722|法师下攻166|法师上攻167|法师魔下166|法师魔上167</t>
    <phoneticPr fontId="1" type="noConversion"/>
  </si>
  <si>
    <t>道士生命值10715|道士魔法值16655|道士下攻166|道士上攻167|道士道上167|道士下魔防156|道士上魔防174</t>
    <phoneticPr fontId="1" type="noConversion"/>
  </si>
  <si>
    <t>战士生命值19428|战士魔法值875|战士下攻183|战士上攻184|战士上防172</t>
    <phoneticPr fontId="1" type="noConversion"/>
  </si>
  <si>
    <t>法师生命值4526|法师魔法值27944|法师下攻171|法师上攻172|法师魔下171|法师魔上172</t>
    <phoneticPr fontId="1" type="noConversion"/>
  </si>
  <si>
    <t>道士生命值10800|道士魔法值16790|道士下攻171|道士上攻172|道士道上172|道士下魔防161|道士上魔防179</t>
    <phoneticPr fontId="1" type="noConversion"/>
  </si>
  <si>
    <t>战士生命值19581|战士魔法值879|战士下攻188|战士上攻189|战士上防177</t>
    <phoneticPr fontId="1" type="noConversion"/>
  </si>
  <si>
    <t>法师生命值4561|法师魔法值28166|法师下攻176|法师上攻177|法师魔下176|法师魔上177</t>
    <phoneticPr fontId="1" type="noConversion"/>
  </si>
  <si>
    <t>道士生命值10885|道士魔法值16927|道士下攻176|道士上攻177|道士道上177|道士下魔防166|道士上魔防184</t>
    <phoneticPr fontId="1" type="noConversion"/>
  </si>
  <si>
    <t>战士生命值19735|战士魔法值883|战士下攻193|战士上攻194|战士上防182</t>
    <phoneticPr fontId="1" type="noConversion"/>
  </si>
  <si>
    <t>法师生命值4596|法师魔法值28389|法师下攻181|法师上攻182|法师魔下181|法师魔上182</t>
    <phoneticPr fontId="1" type="noConversion"/>
  </si>
  <si>
    <t>道士生命值10970|道士魔法值17063|道士下攻181|道士上攻182|道士道上182|道士下魔防171|道士上魔防189</t>
    <phoneticPr fontId="1" type="noConversion"/>
  </si>
  <si>
    <t>战士生命值19889|战士魔法值886|战士下攻198|战士上攻199|战士上防187</t>
    <phoneticPr fontId="1" type="noConversion"/>
  </si>
  <si>
    <t>法师生命值4631|法师魔法值28613|法师下攻186|法师上攻187|法师魔下186|法师魔上187</t>
    <phoneticPr fontId="1" type="noConversion"/>
  </si>
  <si>
    <t>道士生命值11056|道士魔法值17201|道士下攻186|道士上攻187|道士道上187|道士下魔防176|道士上魔防194</t>
    <phoneticPr fontId="1" type="noConversion"/>
  </si>
  <si>
    <t>战士生命值20044|战士魔法值889|战士下攻205|战士上攻206|战士上防194</t>
    <phoneticPr fontId="1" type="noConversion"/>
  </si>
  <si>
    <t>法师生命值4666|法师魔法值28838|法师下攻193|法师上攻194|法师魔下193|法师魔上194</t>
    <phoneticPr fontId="1" type="noConversion"/>
  </si>
  <si>
    <t>道士生命值11142|道士魔法值17338|道士下攻193|道士上攻194|道士道上194|道士下魔防183|道士上魔防201</t>
    <phoneticPr fontId="1" type="noConversion"/>
  </si>
  <si>
    <t>战士生命值20199|战士魔法值893|战士下攻212|战士上攻213|战士上防201</t>
    <phoneticPr fontId="1" type="noConversion"/>
  </si>
  <si>
    <t>法师生命值4701|法师魔法值29064|法师下攻200|法师上攻201|法师魔下200|法师魔上201</t>
    <phoneticPr fontId="1" type="noConversion"/>
  </si>
  <si>
    <t>道士生命值11228|道士魔法值17477|道士下攻200|道士上攻201|道士道上201|道士下魔防190|道士上魔防208</t>
    <phoneticPr fontId="1" type="noConversion"/>
  </si>
  <si>
    <t>战士生命值20355|战士魔法值897|战士下攻219|战士上攻220|战士上防208</t>
    <phoneticPr fontId="1" type="noConversion"/>
  </si>
  <si>
    <t>法师生命值4737|法师魔法值29290|法师下攻207|法师上攻208|法师魔下207|法师魔上208</t>
    <phoneticPr fontId="1" type="noConversion"/>
  </si>
  <si>
    <t>道士生命值11315|道士魔法值17615|道士下攻207|道士上攻208|道士道上208|道士下魔防197|道士上魔防215</t>
    <phoneticPr fontId="1" type="noConversion"/>
  </si>
  <si>
    <t>战士生命值20512|战士魔法值900|战士下攻226|战士上攻227|战士上防215</t>
    <phoneticPr fontId="1" type="noConversion"/>
  </si>
  <si>
    <t>法师生命值4772|法师魔法值29518|法师下攻214|法师上攻215|法师魔下214|法师魔上215</t>
    <phoneticPr fontId="1" type="noConversion"/>
  </si>
  <si>
    <t>道士生命值11402|道士魔法值17755|道士下攻214|道士上攻215|道士道上215|道士下魔防204|道士上魔防222</t>
    <phoneticPr fontId="1" type="noConversion"/>
  </si>
  <si>
    <t>战士生命值20669|战士魔法值903|战士下攻233|战士上攻234|战士上防222</t>
    <phoneticPr fontId="1" type="noConversion"/>
  </si>
  <si>
    <t>法师生命值4808|法师魔法值29746|法师下攻221|法师上攻222|法师魔下221|法师魔上222</t>
    <phoneticPr fontId="1" type="noConversion"/>
  </si>
  <si>
    <t>道士生命值11489|道士魔法值17895|道士下攻221|道士上攻222|道士道上222|道士下魔防211|道士上魔防229</t>
    <phoneticPr fontId="1" type="noConversion"/>
  </si>
  <si>
    <t>战士生命值20827|战士魔法值907|战士下攻240|战士上攻241|战士上防229</t>
    <phoneticPr fontId="1" type="noConversion"/>
  </si>
  <si>
    <t>法师生命值4844|法师魔法值29975|法师下攻228|法师上攻229|法师魔下228|法师魔上229</t>
    <phoneticPr fontId="1" type="noConversion"/>
  </si>
  <si>
    <t>道士生命值11577|道士魔法值18035|道士下攻228|道士上攻229|道士道上229|道士下魔防218|道士上魔防236</t>
    <phoneticPr fontId="1" type="noConversion"/>
  </si>
  <si>
    <t>战士生命值20985|战士魔法值911|战士下攻247|战士上攻248|战士上防236</t>
    <phoneticPr fontId="1" type="noConversion"/>
  </si>
  <si>
    <t>法师生命值4880|法师魔法值30205|法师下攻235|法师上攻236|法师魔下235|法师魔上236</t>
    <phoneticPr fontId="1" type="noConversion"/>
  </si>
  <si>
    <t>道士生命值11665|道士魔法值18176|道士下攻235|道士上攻236|道士道上236|道士下魔防225|道士上魔防243</t>
    <phoneticPr fontId="1" type="noConversion"/>
  </si>
  <si>
    <t>战士生命值21144|战士魔法值914|战士下攻254|战士上攻255|战士上防243</t>
    <phoneticPr fontId="1" type="noConversion"/>
  </si>
  <si>
    <t>法师生命值4916|法师魔法值30436|法师下攻242|法师上攻243|法师魔下242|法师魔上243</t>
    <phoneticPr fontId="1" type="noConversion"/>
  </si>
  <si>
    <t>道士生命值11753|道士魔法值18318|道士下攻242|道士上攻243|道士道上243|道士下魔防232|道士上魔防250</t>
    <phoneticPr fontId="1" type="noConversion"/>
  </si>
  <si>
    <t>战士生命值21304|战士魔法值917|战士下攻261|战士上攻262|战士上防250</t>
    <phoneticPr fontId="1" type="noConversion"/>
  </si>
  <si>
    <t>法师生命值4952|法师魔法值30668|法师下攻249|法师上攻250|法师魔下249|法师魔上250</t>
    <phoneticPr fontId="1" type="noConversion"/>
  </si>
  <si>
    <t>道士生命值11842|道士魔法值18460|道士下攻249|道士上攻250|道士道上250|道士下魔防239|道士上魔防257</t>
    <phoneticPr fontId="1" type="noConversion"/>
  </si>
  <si>
    <t>战士生命值21464|战士魔法值921|战士下攻268|战士上攻269|战士上防257</t>
    <phoneticPr fontId="1" type="noConversion"/>
  </si>
  <si>
    <t>法师生命值4989|法师魔法值30901|法师下攻256|法师上攻257|法师魔下256|法师魔上257</t>
    <phoneticPr fontId="1" type="noConversion"/>
  </si>
  <si>
    <t>道士生命值11931|道士魔法值18603|道士下攻256|道士上攻257|道士道上257|道士下魔防246|道士上魔防264</t>
    <phoneticPr fontId="1" type="noConversion"/>
  </si>
  <si>
    <t>战士生命值21625|战士魔法值925|战士下攻277|战士上攻278|战士上防266</t>
    <phoneticPr fontId="1" type="noConversion"/>
  </si>
  <si>
    <t>法师生命值5025|法师魔法值31135|法师下攻265|法师上攻266|法师魔下265|法师魔上266</t>
    <phoneticPr fontId="1" type="noConversion"/>
  </si>
  <si>
    <t>道士生命值12020|道士魔法值18746|道士下攻265|道士上攻266|道士道上266|道士下魔防255|道士上魔防273</t>
    <phoneticPr fontId="1" type="noConversion"/>
  </si>
  <si>
    <t>战士生命值21786|战士魔法值928|战士下攻286|战士上攻287|战士上防275</t>
    <phoneticPr fontId="1" type="noConversion"/>
  </si>
  <si>
    <t>法师生命值5062|法师魔法值31369|法师下攻274|法师上攻275|法师魔下274|法师魔上275</t>
    <phoneticPr fontId="1" type="noConversion"/>
  </si>
  <si>
    <t>道士生命值12110|道士魔法值18890|道士下攻274|道士上攻275|道士道上275|道士下魔防264|道士上魔防282</t>
    <phoneticPr fontId="1" type="noConversion"/>
  </si>
  <si>
    <t>战士生命值21948|战士魔法值931|战士下攻295|战士上攻296|战士上防284</t>
    <phoneticPr fontId="1" type="noConversion"/>
  </si>
  <si>
    <t>法师生命值5099|法师魔法值31605|法师下攻283|法师上攻284|法师魔下283|法师魔上284</t>
    <phoneticPr fontId="1" type="noConversion"/>
  </si>
  <si>
    <t>道士生命值12200|道士魔法值19034|道士下攻283|道士上攻284|道士道上284|道士下魔防273|道士上魔防291</t>
    <phoneticPr fontId="1" type="noConversion"/>
  </si>
  <si>
    <t>战士生命值22111|战士魔法值935|战士下攻304|战士上攻305|战士上防293</t>
    <phoneticPr fontId="1" type="noConversion"/>
  </si>
  <si>
    <t>法师生命值5136|法师魔法值31841|法师下攻292|法师上攻293|法师魔下292|法师魔上293</t>
    <phoneticPr fontId="1" type="noConversion"/>
  </si>
  <si>
    <t>道士生命值12290|道士魔法值19179|道士下攻292|道士上攻293|道士道上293|道士下魔防282|道士上魔防300</t>
    <phoneticPr fontId="1" type="noConversion"/>
  </si>
  <si>
    <t>战士生命值22274|战士魔法值939|战士下攻313|战士上攻314|战士上防302</t>
    <phoneticPr fontId="1" type="noConversion"/>
  </si>
  <si>
    <t>法师生命值5173|法师魔法值32078|法师下攻301|法师上攻302|法师魔下301|法师魔上302</t>
    <phoneticPr fontId="1" type="noConversion"/>
  </si>
  <si>
    <t>道士生命值12381|道士魔法值19325|道士下攻301|道士上攻302|道士道上302|道士下魔防291|道士上魔防309</t>
    <phoneticPr fontId="1" type="noConversion"/>
  </si>
  <si>
    <t>战士生命值22438|战士魔法值942|战士下攻322|战士上攻323|战士上防311</t>
    <phoneticPr fontId="1" type="noConversion"/>
  </si>
  <si>
    <t>法师生命值5210|法师魔法值32316|法师下攻310|法师上攻311|法师魔下310|法师魔上311</t>
    <phoneticPr fontId="1" type="noConversion"/>
  </si>
  <si>
    <t>道士生命值12472|道士魔法值19471|道士下攻310|道士上攻311|道士道上311|道士下魔防300|道士上魔防318</t>
    <phoneticPr fontId="1" type="noConversion"/>
  </si>
  <si>
    <t>战士生命值22602|战士魔法值945|战士下攻331|战士上攻332|战士上防320</t>
    <phoneticPr fontId="1" type="noConversion"/>
  </si>
  <si>
    <t>法师生命值5247|法师魔法值32555|法师下攻319|法师上攻320|法师魔下319|法师魔上320</t>
    <phoneticPr fontId="1" type="noConversion"/>
  </si>
  <si>
    <t>道士生命值12563|道士魔法值19617|道士下攻319|道士上攻320|道士道上320|道士下魔防309|道士上魔防327</t>
    <phoneticPr fontId="1" type="noConversion"/>
  </si>
  <si>
    <t>战士生命值22767|战士魔法值949|战士下攻340|战士上攻341|战士上防329</t>
    <phoneticPr fontId="1" type="noConversion"/>
  </si>
  <si>
    <t>法师生命值5285|法师魔法值32795|法师下攻328|法师上攻329|法师魔下328|法师魔上329</t>
    <phoneticPr fontId="1" type="noConversion"/>
  </si>
  <si>
    <t>道士生命值12655|道士魔法值19765|道士下攻328|道士上攻329|道士道上329|道士下魔防318|道士上魔防336</t>
    <phoneticPr fontId="1" type="noConversion"/>
  </si>
  <si>
    <t>战士生命值22933|战士魔法值953|战士下攻349|战士上攻350|战士上防338</t>
    <phoneticPr fontId="1" type="noConversion"/>
  </si>
  <si>
    <t>法师生命值5322|法师魔法值33035|法师下攻337|法师上攻338|法师魔下337|法师魔上338</t>
    <phoneticPr fontId="1" type="noConversion"/>
  </si>
  <si>
    <t>道士生命值12747|道士魔法值19912|道士下攻337|道士上攻338|道士道上338|道士下魔防327|道士上魔防345</t>
    <phoneticPr fontId="1" type="noConversion"/>
  </si>
  <si>
    <t>战士生命值23099|战士魔法值956|战士下攻358|战士上攻359|战士上防347</t>
    <phoneticPr fontId="1" type="noConversion"/>
  </si>
  <si>
    <t>法师生命值5360|法师魔法值33277|法师下攻346|法师上攻347|法师魔下346|法师魔上347</t>
    <phoneticPr fontId="1" type="noConversion"/>
  </si>
  <si>
    <t>道士生命值12839|道士魔法值20061|道士下攻346|道士上攻347|道士道上347|道士下魔防336|道士上魔防354</t>
    <phoneticPr fontId="1" type="noConversion"/>
  </si>
  <si>
    <t>战士生命值23266|战士魔法值959|战士下攻370|战士上攻371|战士上防359</t>
    <phoneticPr fontId="1" type="noConversion"/>
  </si>
  <si>
    <t>法师生命值5398|法师魔法值33519|法师下攻358|法师上攻359|法师魔下358|法师魔上359</t>
    <phoneticPr fontId="1" type="noConversion"/>
  </si>
  <si>
    <t>道士生命值12932|道士魔法值20209|道士下攻358|道士上攻359|道士道上359|道士下魔防348|道士上魔防366</t>
    <phoneticPr fontId="1" type="noConversion"/>
  </si>
  <si>
    <t>战士生命值23433|战士魔法值963|战士下攻382|战士上攻383|战士上防371</t>
    <phoneticPr fontId="1" type="noConversion"/>
  </si>
  <si>
    <t>法师生命值5436|法师魔法值33763|法师下攻370|法师上攻371|法师魔下370|法师魔上371</t>
    <phoneticPr fontId="1" type="noConversion"/>
  </si>
  <si>
    <t>道士生命值13025|道士魔法值20359|道士下攻370|道士上攻371|道士道上371|道士下魔防360|道士上魔防378</t>
    <phoneticPr fontId="1" type="noConversion"/>
  </si>
  <si>
    <t>战士生命值23601|战士魔法值967|战士下攻394|战士上攻395|战士上防383</t>
    <phoneticPr fontId="1" type="noConversion"/>
  </si>
  <si>
    <t>法师生命值5474|法师魔法值34007|法师下攻382|法师上攻383|法师魔下382|法师魔上383</t>
    <phoneticPr fontId="1" type="noConversion"/>
  </si>
  <si>
    <t>道士生命值13118|道士魔法值20508|道士下攻382|道士上攻383|道士道上383|道士下魔防372|道士上魔防390</t>
    <phoneticPr fontId="1" type="noConversion"/>
  </si>
  <si>
    <t>战士生命值23770|战士魔法值970|战士下攻406|战士上攻407|战士上防395</t>
    <phoneticPr fontId="1" type="noConversion"/>
  </si>
  <si>
    <t>法师生命值5512|法师魔法值34252|法师下攻394|法师上攻395|法师魔下394|法师魔上395</t>
    <phoneticPr fontId="1" type="noConversion"/>
  </si>
  <si>
    <t>道士生命值13212|道士魔法值20659|道士下攻394|道士上攻395|道士道上395|道士下魔防384|道士上魔防402</t>
    <phoneticPr fontId="1" type="noConversion"/>
  </si>
  <si>
    <t>战士生命值23939|战士魔法值973|战士下攻418|战士上攻419|战士上防407</t>
    <phoneticPr fontId="1" type="noConversion"/>
  </si>
  <si>
    <t>法师生命值5551|法师魔法值34498|法师下攻406|法师上攻407|法师魔下406|法师魔上407</t>
    <phoneticPr fontId="1" type="noConversion"/>
  </si>
  <si>
    <t>道士生命值13306|道士魔法值20810|道士下攻406|道士上攻407|道士道上407|道士下魔防396|道士上魔防414</t>
    <phoneticPr fontId="1" type="noConversion"/>
  </si>
  <si>
    <t>战士生命值24109|战士魔法值977|战士下攻430|战士上攻431|战士上防419</t>
    <phoneticPr fontId="1" type="noConversion"/>
  </si>
  <si>
    <t>法师生命值5589|法师魔法值34745|法师下攻418|法师上攻419|法师魔下418|法师魔上419</t>
    <phoneticPr fontId="1" type="noConversion"/>
  </si>
  <si>
    <t>道士生命值13400|道士魔法值20961|道士下攻418|道士上攻419|道士道上419|道士下魔防408|道士上魔防426</t>
    <phoneticPr fontId="1" type="noConversion"/>
  </si>
  <si>
    <t>战士生命值24279|战士魔法值981|战士下攻442|战士上攻443|战士上防431</t>
    <phoneticPr fontId="1" type="noConversion"/>
  </si>
  <si>
    <t>法师生命值5628|法师魔法值34993|法师下攻430|法师上攻431|法师魔下430|法师魔上431</t>
    <phoneticPr fontId="1" type="noConversion"/>
  </si>
  <si>
    <t>道士生命值13495|道士魔法值21113|道士下攻430|道士上攻431|道士道上431|道士下魔防420|道士上魔防438</t>
    <phoneticPr fontId="1" type="noConversion"/>
  </si>
  <si>
    <t>战士生命值24450|战士魔法值984|战士下攻454|战士上攻455|战士上防443</t>
    <phoneticPr fontId="1" type="noConversion"/>
  </si>
  <si>
    <t>法师生命值5667|法师魔法值35241|法师下攻442|法师上攻443|法师魔下442|法师魔上443</t>
    <phoneticPr fontId="1" type="noConversion"/>
  </si>
  <si>
    <t>道士生命值13590|道士魔法值21266|道士下攻442|道士上攻443|道士道上443|道士下魔防432|道士上魔防450</t>
    <phoneticPr fontId="1" type="noConversion"/>
  </si>
  <si>
    <t>战士生命值24622|战士魔法值987|战士下攻466|战士上攻467|战士上防455</t>
    <phoneticPr fontId="1" type="noConversion"/>
  </si>
  <si>
    <t>法师生命值5706|法师魔法值35491|法师下攻454|法师上攻455|法师魔下454|法师魔上455</t>
    <phoneticPr fontId="1" type="noConversion"/>
  </si>
  <si>
    <t>道士生命值13685|道士魔法值21419|道士下攻454|道士上攻455|道士道上455|道士下魔防444|道士上魔防462</t>
    <phoneticPr fontId="1" type="noConversion"/>
  </si>
  <si>
    <t>战士生命值24794|战士魔法值991|战士下攻478|战士上攻479|战士上防467</t>
    <phoneticPr fontId="1" type="noConversion"/>
  </si>
  <si>
    <t>法师生命值5745|法师魔法值35741|法师下攻466|法师上攻467|法师魔下466|法师魔上467</t>
    <phoneticPr fontId="1" type="noConversion"/>
  </si>
  <si>
    <t>道士生命值13781|道士魔法值21573|道士下攻466|道士上攻467|道士道上467|道士下魔防456|道士上魔防474</t>
    <phoneticPr fontId="1" type="noConversion"/>
  </si>
  <si>
    <t>战士生命值24967|战士魔法值995|战士下攻493|战士上攻494|战士上防482</t>
    <phoneticPr fontId="1" type="noConversion"/>
  </si>
  <si>
    <t>法师生命值5784|法师魔法值35992|法师下攻481|法师上攻482|法师魔下481|法师魔上482</t>
    <phoneticPr fontId="1" type="noConversion"/>
  </si>
  <si>
    <t>道士生命值13877|道士魔法值21727|道士下攻481|道士上攻482|道士道上482|道士下魔防471|道士上魔防489</t>
    <phoneticPr fontId="1" type="noConversion"/>
  </si>
  <si>
    <t>战士生命值25140|战士魔法值998|战士下攻508|战士上攻509|战士上防497</t>
    <phoneticPr fontId="1" type="noConversion"/>
  </si>
  <si>
    <t>法师生命值5823|法师魔法值36244|法师下攻496|法师上攻497|法师魔下496|法师魔上497</t>
    <phoneticPr fontId="1" type="noConversion"/>
  </si>
  <si>
    <t>道士生命值13973|道士魔法值21882|道士下攻496|道士上攻497|道士道上497|道士下魔防486|道士上魔防504</t>
    <phoneticPr fontId="1" type="noConversion"/>
  </si>
  <si>
    <t>战士生命值25314|战士魔法值1001|战士下攻523|战士上攻524|战士上防512</t>
    <phoneticPr fontId="1" type="noConversion"/>
  </si>
  <si>
    <t>法师生命值5863|法师魔法值36497|法师下攻511|法师上攻512|法师魔下511|法师魔上512</t>
    <phoneticPr fontId="1" type="noConversion"/>
  </si>
  <si>
    <t>道士生命值14070|道士魔法值22037|道士下攻511|道士上攻512|道士道上512|道士下魔防501|道士上魔防519</t>
    <phoneticPr fontId="1" type="noConversion"/>
  </si>
  <si>
    <t>战士生命值25489|战士魔法值1005|战士下攻538|战士上攻539|战士上防527</t>
    <phoneticPr fontId="1" type="noConversion"/>
  </si>
  <si>
    <t>法师生命值5902|法师魔法值36751|法师下攻526|法师上攻527|法师魔下526|法师魔上527</t>
    <phoneticPr fontId="1" type="noConversion"/>
  </si>
  <si>
    <t>道士生命值14167|道士魔法值22193|道士下攻526|道士上攻527|道士道上527|道士下魔防516|道士上魔防534</t>
    <phoneticPr fontId="1" type="noConversion"/>
  </si>
  <si>
    <t>战士生命值25664|战士魔法值1009|战士下攻553|战士上攻554|战士上防542</t>
    <phoneticPr fontId="1" type="noConversion"/>
  </si>
  <si>
    <t>法师生命值5942|法师魔法值37006|法师下攻541|法师上攻542|法师魔下541|法师魔上542</t>
    <phoneticPr fontId="1" type="noConversion"/>
  </si>
  <si>
    <t>道士生命值14264|道士魔法值22350|道士下攻541|道士上攻542|道士道上542|道士下魔防531|道士上魔防549</t>
    <phoneticPr fontId="1" type="noConversion"/>
  </si>
  <si>
    <t>战士生命值25840|战士魔法值1012|战士下攻568|战士上攻569|战士上防557</t>
    <phoneticPr fontId="1" type="noConversion"/>
  </si>
  <si>
    <t>法师生命值5982|法师魔法值37262|法师下攻556|法师上攻557|法师魔下556|法师魔上557</t>
    <phoneticPr fontId="1" type="noConversion"/>
  </si>
  <si>
    <t>道士生命值14362|道士魔法值22507|道士下攻556|道士上攻557|道士道上557|道士下魔防546|道士上魔防564</t>
    <phoneticPr fontId="1" type="noConversion"/>
  </si>
  <si>
    <t>战士生命值26016|战士魔法值1015|战士下攻583|战士上攻584|战士上防572</t>
    <phoneticPr fontId="1" type="noConversion"/>
  </si>
  <si>
    <t>法师生命值6022|法师魔法值37518|法师下攻571|法师上攻572|法师魔下571|法师魔上572</t>
    <phoneticPr fontId="1" type="noConversion"/>
  </si>
  <si>
    <t>道士生命值14460|道士魔法值22664|道士下攻571|道士上攻572|道士道上572|道士下魔防561|道士上魔防579</t>
    <phoneticPr fontId="1" type="noConversion"/>
  </si>
  <si>
    <t>战士生命值26193|战士魔法值1019|战士下攻598|战士上攻599|战士上防587</t>
    <phoneticPr fontId="1" type="noConversion"/>
  </si>
  <si>
    <t>法师生命值6062|法师魔法值37776|法师下攻586|法师上攻587|法师魔下586|法师魔上587</t>
    <phoneticPr fontId="1" type="noConversion"/>
  </si>
  <si>
    <t>道士生命值14558|道士魔法值22823|道士下攻586|道士上攻587|道士道上587|道士下魔防576|道士上魔防594</t>
    <phoneticPr fontId="1" type="noConversion"/>
  </si>
  <si>
    <t>战士生命值26371|战士魔法值1023|战士下攻613|战士上攻614|战士上防602</t>
    <phoneticPr fontId="1" type="noConversion"/>
  </si>
  <si>
    <t>法师生命值6102|法师魔法值38034|法师下攻601|法师上攻602|法师魔下601|法师魔上602</t>
    <phoneticPr fontId="1" type="noConversion"/>
  </si>
  <si>
    <t>道士生命值14657|道士魔法值22981|道士下攻601|道士上攻602|道士道上602|道士下魔防591|道士上魔防609</t>
    <phoneticPr fontId="1" type="noConversion"/>
  </si>
  <si>
    <t>战士生命值26549|战士魔法值1026|战士下攻628|战士上攻629|战士上防617</t>
    <phoneticPr fontId="1" type="noConversion"/>
  </si>
  <si>
    <t>法师生命值6143|法师魔法值38293|法师下攻616|法师上攻617|法师魔下616|法师魔上617</t>
    <phoneticPr fontId="1" type="noConversion"/>
  </si>
  <si>
    <t>道士生命值14756|道士魔法值23141|道士下攻616|道士上攻617|道士道上617|道士下魔防606|道士上魔防624</t>
    <phoneticPr fontId="1" type="noConversion"/>
  </si>
  <si>
    <t>战士生命值26728|战士魔法值1029|战士下攻648|战士上攻649|战士上防637</t>
    <phoneticPr fontId="1" type="noConversion"/>
  </si>
  <si>
    <t>法师生命值6183|法师魔法值38553|法师下攻636|法师上攻637|法师魔下636|法师魔上637</t>
    <phoneticPr fontId="1" type="noConversion"/>
  </si>
  <si>
    <t>道士生命值14855|道士魔法值23300|道士下攻636|道士上攻637|道士道上637|道士下魔防626|道士上魔防644</t>
    <phoneticPr fontId="1" type="noConversion"/>
  </si>
  <si>
    <t>战士生命值26907|战士魔法值1033|战士下攻668|战士上攻669|战士上防657</t>
    <phoneticPr fontId="1" type="noConversion"/>
  </si>
  <si>
    <t>法师生命值6224|法师魔法值38814|法师下攻656|法师上攻657|法师魔下656|法师魔上657</t>
    <phoneticPr fontId="1" type="noConversion"/>
  </si>
  <si>
    <t>道士生命值14955|道士魔法值23461|道士下攻656|道士上攻657|道士道上657|道士下魔防646|道士上魔防664</t>
    <phoneticPr fontId="1" type="noConversion"/>
  </si>
  <si>
    <t>战士生命值27087|战士魔法值1037|战士下攻688|战士上攻689|战士上防677</t>
    <phoneticPr fontId="1" type="noConversion"/>
  </si>
  <si>
    <t>法师生命值6265|法师魔法值39076|法师下攻676|法师上攻677|法师魔下676|法师魔上677</t>
    <phoneticPr fontId="1" type="noConversion"/>
  </si>
  <si>
    <t>道士生命值15055|道士魔法值23621|道士下攻676|道士上攻677|道士道上677|道士下魔防666|道士上魔防684</t>
    <phoneticPr fontId="1" type="noConversion"/>
  </si>
  <si>
    <t>战士生命值27268|战士魔法值1040|战士下攻708|战士上攻709|战士上防697</t>
    <phoneticPr fontId="1" type="noConversion"/>
  </si>
  <si>
    <t>法师生命值6306|法师魔法值39338|法师下攻696|法师上攻697|法师魔下696|法师魔上697</t>
    <phoneticPr fontId="1" type="noConversion"/>
  </si>
  <si>
    <t>道士生命值15155|道士魔法值23783|道士下攻696|道士上攻697|道士道上697|道士下魔防686|道士上魔防704</t>
    <phoneticPr fontId="1" type="noConversion"/>
  </si>
  <si>
    <t>战士生命值27449|战士魔法值1043|战士下攻728|战士上攻729|战士上防717</t>
    <phoneticPr fontId="1" type="noConversion"/>
  </si>
  <si>
    <t>法师生命值6347|法师魔法值39602|法师下攻716|法师上攻717|法师魔下716|法师魔上717</t>
    <phoneticPr fontId="1" type="noConversion"/>
  </si>
  <si>
    <t>道士生命值15256|道士魔法值23945|道士下攻716|道士上攻717|道士道上717|道士下魔防706|道士上魔防724</t>
    <phoneticPr fontId="1" type="noConversion"/>
  </si>
  <si>
    <t>战士生命值27631|战士魔法值1047|战士下攻748|战士上攻749|战士上防737</t>
    <phoneticPr fontId="1" type="noConversion"/>
  </si>
  <si>
    <t>法师生命值6388|法师魔法值39866|法师下攻736|法师上攻737|法师魔下736|法师魔上737</t>
    <phoneticPr fontId="1" type="noConversion"/>
  </si>
  <si>
    <t>道士生命值15357|道士魔法值24107|道士下攻736|道士上攻737|道士道上737|道士下魔防726|道士上魔防744</t>
    <phoneticPr fontId="1" type="noConversion"/>
  </si>
  <si>
    <t>战士生命值27813|战士魔法值1051|战士下攻768|战士上攻769|战士上防757</t>
    <phoneticPr fontId="1" type="noConversion"/>
  </si>
  <si>
    <t>法师生命值6429|法师魔法值40132|法师下攻756|法师上攻757|法师魔下756|法师魔上757</t>
    <phoneticPr fontId="1" type="noConversion"/>
  </si>
  <si>
    <t>道士生命值15458|道士魔法值24270|道士下攻756|道士上攻757|道士道上757|道士下魔防746|道士上魔防764</t>
    <phoneticPr fontId="1" type="noConversion"/>
  </si>
  <si>
    <t>战士生命值27996|战士魔法值1054|战士下攻788|战士上攻789|战士上防777</t>
    <phoneticPr fontId="1" type="noConversion"/>
  </si>
  <si>
    <t>法师生命值6471|法师魔法值40398|法师下攻776|法师上攻777|法师魔下776|法师魔上777</t>
    <phoneticPr fontId="1" type="noConversion"/>
  </si>
  <si>
    <t>道士生命值15560|道士魔法值24434|道士下攻776|道士上攻777|道士道上777|道士下魔防766|道士上魔防784</t>
    <phoneticPr fontId="1" type="noConversion"/>
  </si>
  <si>
    <t>战士生命值28180|战士魔法值1057|战士下攻808|战士上攻809|战士上防797</t>
    <phoneticPr fontId="1" type="noConversion"/>
  </si>
  <si>
    <t>法师生命值6512|法师魔法值40665|法师下攻796|法师上攻797|法师魔下796|法师魔上797</t>
    <phoneticPr fontId="1" type="noConversion"/>
  </si>
  <si>
    <t>道士生命值15662|道士魔法值24598|道士下攻796|道士上攻797|道士道上797|道士下魔防786|道士上魔防804</t>
    <phoneticPr fontId="1" type="noConversion"/>
  </si>
  <si>
    <t>战士生命值28364|战士魔法值1061|战士下攻828|战士上攻829|战士上防817</t>
    <phoneticPr fontId="1" type="noConversion"/>
  </si>
  <si>
    <t>法师生命值6554|法师魔法值40933|法师下攻816|法师上攻817|法师魔下816|法师魔上817</t>
    <phoneticPr fontId="1" type="noConversion"/>
  </si>
  <si>
    <t>道士生命值15764|道士魔法值24763|道士下攻816|道士上攻817|道士道上817|道士下魔防806|道士上魔防824</t>
    <phoneticPr fontId="1" type="noConversion"/>
  </si>
  <si>
    <t>战士生命值28549|战士魔法值1065|战士下攻858|战士上攻859|战士上防847</t>
    <phoneticPr fontId="1" type="noConversion"/>
  </si>
  <si>
    <t>法师生命值6596|法师魔法值41202|法师下攻846|法师上攻847|法师魔下846|法师魔上847</t>
    <phoneticPr fontId="1" type="noConversion"/>
  </si>
  <si>
    <t>道士生命值15867|道士魔法值24928|道士下攻846|道士上攻847|道士道上847|道士下魔防836|道士上魔防854</t>
    <phoneticPr fontId="1" type="noConversion"/>
  </si>
  <si>
    <t>战士生命值28734|战士魔法值1068|战士下攻888|战士上攻889|战士上防877</t>
    <phoneticPr fontId="1" type="noConversion"/>
  </si>
  <si>
    <t>法师生命值6638|法师魔法值41472|法师下攻876|法师上攻877|法师魔下876|法师魔上877</t>
    <phoneticPr fontId="1" type="noConversion"/>
  </si>
  <si>
    <t>道士生命值15970|道士魔法值25094|道士下攻876|道士上攻877|道士道上877|道士下魔防866|道士上魔防884</t>
    <phoneticPr fontId="1" type="noConversion"/>
  </si>
  <si>
    <t>战士生命值28920|战士魔法值1071|战士下攻918|战士上攻919|战士上防907</t>
    <phoneticPr fontId="1" type="noConversion"/>
  </si>
  <si>
    <t>法师生命值6680|法师魔法值41742|法师下攻906|法师上攻907|法师魔下906|法师魔上907</t>
    <phoneticPr fontId="1" type="noConversion"/>
  </si>
  <si>
    <t>道士生命值16073|道士魔法值25260|道士下攻906|道士上攻907|道士道上907|道士下魔防896|道士上魔防914</t>
    <phoneticPr fontId="1" type="noConversion"/>
  </si>
  <si>
    <t>战士生命值29107|战士魔法值1075|战士下攻948|战士上攻949|战士上防937</t>
    <phoneticPr fontId="1" type="noConversion"/>
  </si>
  <si>
    <t>法师生命值6722|法师魔法值42014|法师下攻936|法师上攻937|法师魔下936|法师魔上937</t>
    <phoneticPr fontId="1" type="noConversion"/>
  </si>
  <si>
    <t>道士生命值16177|道士魔法值25427|道士下攻936|道士上攻937|道士道上937|道士下魔防926|道士上魔防944</t>
    <phoneticPr fontId="1" type="noConversion"/>
  </si>
  <si>
    <t>战士生命值29294|战士魔法值1079|战士下攻978|战士上攻979|战士上防967</t>
    <phoneticPr fontId="1" type="noConversion"/>
  </si>
  <si>
    <t>法师生命值6765|法师魔法值42286|法师下攻966|法师上攻967|法师魔下966|法师魔上967</t>
    <phoneticPr fontId="1" type="noConversion"/>
  </si>
  <si>
    <t>道士生命值16281|道士魔法值25595|道士下攻966|道士上攻967|道士道上967|道士下魔防956|道士上魔防974</t>
    <phoneticPr fontId="1" type="noConversion"/>
  </si>
  <si>
    <t>战士生命值29482|战士魔法值1082|战士下攻1008|战士上攻1009|战士上防997</t>
    <phoneticPr fontId="1" type="noConversion"/>
  </si>
  <si>
    <t>法师生命值6807|法师魔法值42559|法师下攻996|法师上攻997|法师魔下996|法师魔上997</t>
    <phoneticPr fontId="1" type="noConversion"/>
  </si>
  <si>
    <t>道士生命值16385|道士魔法值25763|道士下攻996|道士上攻997|道士道上997|道士下魔防986|道士上魔防1004</t>
    <phoneticPr fontId="1" type="noConversion"/>
  </si>
  <si>
    <t>战士生命值29670|战士魔法值1085|战士下攻1038|战士上攻1039|战士上防1027</t>
    <phoneticPr fontId="1" type="noConversion"/>
  </si>
  <si>
    <t>法师生命值6850|法师魔法值42833|法师下攻1026|法师上攻1027|法师魔下1026|法师魔上1027</t>
    <phoneticPr fontId="1" type="noConversion"/>
  </si>
  <si>
    <t>道士生命值16490|道士魔法值25931|道士下攻1026|道士上攻1027|道士道上1027|道士下魔防1016|道士上魔防1034</t>
    <phoneticPr fontId="1" type="noConversion"/>
  </si>
  <si>
    <t>战士生命值29859|战士魔法值1089|战士下攻1068|战士上攻1069|战士上防1057</t>
    <phoneticPr fontId="1" type="noConversion"/>
  </si>
  <si>
    <t>法师生命值6893|法师魔法值43108|法师下攻1056|法师上攻1057|法师魔下1056|法师魔上1057</t>
    <phoneticPr fontId="1" type="noConversion"/>
  </si>
  <si>
    <t>道士生命值16595|道士魔法值26101|道士下攻1056|道士上攻1057|道士道上1057|道士下魔防1046|道士上魔防1064</t>
    <phoneticPr fontId="1" type="noConversion"/>
  </si>
  <si>
    <t>战士生命值30049|战士魔法值1093|战士下攻1098|战士上攻1099|战士上防1087</t>
    <phoneticPr fontId="1" type="noConversion"/>
  </si>
  <si>
    <t>法师生命值6936|法师魔法值43384|法师下攻1086|法师上攻1087|法师魔下1086|法师魔上1087</t>
    <phoneticPr fontId="1" type="noConversion"/>
  </si>
  <si>
    <t>道士生命值16700|道士魔法值26270|道士下攻1086|道士上攻1087|道士道上1087|道士下魔防1076|道士上魔防1094</t>
    <phoneticPr fontId="1" type="noConversion"/>
  </si>
  <si>
    <t>战士生命值30239|战士魔法值1096|战士下攻1128|战士上攻1129|战士上防1117</t>
    <phoneticPr fontId="1" type="noConversion"/>
  </si>
  <si>
    <t>法师生命值6979|法师魔法值43661|法师下攻1116|法师上攻1117|法师魔下1116|法师魔上1117</t>
    <phoneticPr fontId="1" type="noConversion"/>
  </si>
  <si>
    <t>道士生命值16806|道士魔法值26441|道士下攻1116|道士上攻1117|道士道上1117|道士下魔防1106|道士上魔防1124</t>
    <phoneticPr fontId="1" type="noConversion"/>
  </si>
  <si>
    <t>战士生命值30430|战士魔法值1099|战士下攻1158|战士上攻1159|战士上防1147</t>
    <phoneticPr fontId="1" type="noConversion"/>
  </si>
  <si>
    <t>法师生命值7022|法师魔法值43939|法师下攻1146|法师上攻1147|法师魔下1146|法师魔上1147</t>
    <phoneticPr fontId="1" type="noConversion"/>
  </si>
  <si>
    <t>道士生命值16912|道士魔法值26611|道士下攻1146|道士上攻1147|道士道上1147|道士下魔防1136|道士上魔防1154</t>
    <phoneticPr fontId="1" type="noConversion"/>
  </si>
  <si>
    <t>战士生命值30621|战士魔法值1103|战士下攻1188|战士上攻1189|战士上防1177</t>
    <phoneticPr fontId="1" type="noConversion"/>
  </si>
  <si>
    <t>法师生命值7065|法师魔法值44217|法师下攻1176|法师上攻1177|法师魔下1176|法师魔上1177</t>
    <phoneticPr fontId="1" type="noConversion"/>
  </si>
  <si>
    <t>道士生命值17018|道士魔法值26783|道士下攻1176|道士上攻1177|道士道上1177|道士下魔防1166|道士上魔防1184</t>
    <phoneticPr fontId="1" type="noConversion"/>
  </si>
  <si>
    <t>战士生命值30813|战士魔法值1107|战士下攻1218|战士上攻1219|战士上防1207</t>
    <phoneticPr fontId="1" type="noConversion"/>
  </si>
  <si>
    <t>法师生命值7109|法师魔法值44497|法师下攻1206|法师上攻1207|法师魔下1206|法师魔上1207</t>
    <phoneticPr fontId="1" type="noConversion"/>
  </si>
  <si>
    <t>道士生命值17125|道士魔法值26954|道士下攻1206|道士上攻1207|道士道上1207|道士下魔防1196|道士上魔防1214</t>
    <phoneticPr fontId="1" type="noConversion"/>
  </si>
  <si>
    <t>战士生命值31006|战士魔法值1110|战士下攻1248|战士上攻1249|战士上防1237</t>
    <phoneticPr fontId="1" type="noConversion"/>
  </si>
  <si>
    <t>法师生命值7152|法师魔法值44777|法师下攻1236|法师上攻1237|法师魔下1236|法师魔上1237</t>
    <phoneticPr fontId="1" type="noConversion"/>
  </si>
  <si>
    <t>道士生命值17232|道士魔法值27127|道士下攻1236|道士上攻1237|道士道上1237|道士下魔防1226|道士上魔防1244</t>
    <phoneticPr fontId="1" type="noConversion"/>
  </si>
  <si>
    <t>战士生命值31199|战士魔法值1113|战士下攻1278|战士上攻1279|战士上防1267</t>
    <phoneticPr fontId="1" type="noConversion"/>
  </si>
  <si>
    <t>法师生命值7196|法师魔法值45058|法师下攻1266|法师上攻1267|法师魔下1266|法师魔上1267</t>
    <phoneticPr fontId="1" type="noConversion"/>
  </si>
  <si>
    <t>道士生命值17339|道士魔法值27300|道士下攻1266|道士上攻1267|道士道上1267|道士下魔防1256|道士上魔防1274</t>
    <phoneticPr fontId="1" type="noConversion"/>
  </si>
  <si>
    <t>战士生命值31393|战士魔法值1117|战士下攻1308|战士上攻1309|战士上防1297</t>
    <phoneticPr fontId="1" type="noConversion"/>
  </si>
  <si>
    <t>法师生命值7240|法师魔法值45340|法师下攻1296|法师上攻1297|法师魔下1296|法师魔上1297</t>
    <phoneticPr fontId="1" type="noConversion"/>
  </si>
  <si>
    <t>道士生命值17447|道士魔法值27473|道士下攻1296|道士上攻1297|道士道上1297|道士下魔防1286|道士上魔防1304</t>
    <phoneticPr fontId="1" type="noConversion"/>
  </si>
  <si>
    <t>战士生命值31587|战士魔法值1121|战士下攻1338|战士上攻1339|战士上防1327</t>
    <phoneticPr fontId="1" type="noConversion"/>
  </si>
  <si>
    <t>法师生命值7284|法师魔法值45623|法师下攻1326|法师上攻1327|法师魔下1326|法师魔上1327</t>
    <phoneticPr fontId="1" type="noConversion"/>
  </si>
  <si>
    <t>道士生命值17555|道士魔法值27647|道士下攻1326|道士上攻1327|道士道上1327|道士下魔防1316|道士上魔防1334</t>
    <phoneticPr fontId="1" type="noConversion"/>
  </si>
  <si>
    <t>战士生命值31782|战士魔法值1124|战士下攻1368|战士上攻1369|战士上防1357</t>
    <phoneticPr fontId="1" type="noConversion"/>
  </si>
  <si>
    <t>法师生命值7328|法师魔法值45907|法师下攻1356|法师上攻1357|法师魔下1356|法师魔上1357</t>
    <phoneticPr fontId="1" type="noConversion"/>
  </si>
  <si>
    <t>道士生命值17663|道士魔法值27822|道士下攻1356|道士上攻1357|道士道上1357|道士下魔防1346|道士上魔防1364</t>
    <phoneticPr fontId="1" type="noConversion"/>
  </si>
  <si>
    <t>战士生命值31978|战士魔法值1127|战士下攻1398|战士上攻1399|战士上防1387</t>
    <phoneticPr fontId="1" type="noConversion"/>
  </si>
  <si>
    <t>法师生命值7372|法师魔法值46191|法师下攻1386|法师上攻1387|法师魔下1386|法师魔上1387</t>
    <phoneticPr fontId="1" type="noConversion"/>
  </si>
  <si>
    <t>道士生命值17772|道士魔法值27997|道士下攻1386|道士上攻1387|道士道上1387|道士下魔防1376|道士上魔防1394</t>
    <phoneticPr fontId="1" type="noConversion"/>
  </si>
  <si>
    <t>战士生命值32174|战士魔法值1131|战士下攻1428|战士上攻1429|战士上防1417</t>
    <phoneticPr fontId="1" type="noConversion"/>
  </si>
  <si>
    <t>法师生命值7417|法师魔法值46477|法师下攻1416|法师上攻1417|法师魔下1416|法师魔上1417</t>
    <phoneticPr fontId="1" type="noConversion"/>
  </si>
  <si>
    <t>道士生命值17881|道士魔法值28173|道士下攻1416|道士上攻1417|道士道上1417|道士下魔防1406|道士上魔防1424</t>
    <phoneticPr fontId="1" type="noConversion"/>
  </si>
  <si>
    <t>战士生命值32371|战士魔法值1135|战士下攻1458|战士上攻1459|战士上防1447</t>
    <phoneticPr fontId="1" type="noConversion"/>
  </si>
  <si>
    <t>法师生命值7461|法师魔法值46763|法师下攻1446|法师上攻1447|法师魔下1446|法师魔上1447</t>
    <phoneticPr fontId="1" type="noConversion"/>
  </si>
  <si>
    <t>道士生命值17990|道士魔法值28349|道士下攻1446|道士上攻1447|道士道上1447|道士下魔防1436|道士上魔防1454</t>
    <phoneticPr fontId="1" type="noConversion"/>
  </si>
  <si>
    <t>战士生命值32568|战士魔法值1138|战士下攻1488|战士上攻1489|战士上防1477</t>
    <phoneticPr fontId="1" type="noConversion"/>
  </si>
  <si>
    <t>法师生命值7506|法师魔法值47051|法师下攻1476|法师上攻1477|法师魔下1476|法师魔上1477</t>
    <phoneticPr fontId="1" type="noConversion"/>
  </si>
  <si>
    <t>道士生命值18100|道士魔法值28526|道士下攻1476|道士上攻1477|道士道上1477|道士下魔防1466|道士上魔防1484</t>
    <phoneticPr fontId="1" type="noConversion"/>
  </si>
  <si>
    <t>战士生命值32766|战士魔法值1141|战士下攻1518|战士上攻1519|战士上防1507</t>
    <phoneticPr fontId="1" type="noConversion"/>
  </si>
  <si>
    <t>法师生命值7551|法师魔法值47339|法师下攻1506|法师上攻1507|法师魔下1506|法师魔上1507</t>
    <phoneticPr fontId="1" type="noConversion"/>
  </si>
  <si>
    <t>道士生命值18210|道士魔法值28703|道士下攻1506|道士上攻1507|道士道上1507|道士下魔防1496|道士上魔防1514</t>
    <phoneticPr fontId="1" type="noConversion"/>
  </si>
  <si>
    <t>战士生命值32965|战士魔法值1145|战士下攻1548|战士上攻1549|战士上防1537</t>
    <phoneticPr fontId="1" type="noConversion"/>
  </si>
  <si>
    <t>法师生命值7596|法师魔法值47628|法师下攻1536|法师上攻1537|法师魔下1536|法师魔上1537</t>
    <phoneticPr fontId="1" type="noConversion"/>
  </si>
  <si>
    <t>道士生命值18320|道士魔法值28881|道士下攻1536|道士上攻1537|道士道上1537|道士下魔防1526|道士上魔防1544</t>
    <phoneticPr fontId="1" type="noConversion"/>
  </si>
  <si>
    <t>战士生命值33164|战士魔法值1149|战士下攻1578|战士上攻1579|战士上防1567</t>
    <phoneticPr fontId="1" type="noConversion"/>
  </si>
  <si>
    <t>法师生命值7641|法师魔法值47918|法师下攻1566|法师上攻1567|法师魔下1566|法师魔上1567</t>
    <phoneticPr fontId="1" type="noConversion"/>
  </si>
  <si>
    <t>道士生命值18431|道士魔法值29060|道士下攻1566|道士上攻1567|道士道上1567|道士下魔防1556|道士上魔防1574</t>
    <phoneticPr fontId="1" type="noConversion"/>
  </si>
  <si>
    <t>战士生命值33364|战士魔法值1152|战士下攻1608|战士上攻1609|战士上防1597</t>
    <phoneticPr fontId="1" type="noConversion"/>
  </si>
  <si>
    <t>法师生命值7686|法师魔法值48209|法师下攻1596|法师上攻1597|法师魔下1596|法师魔上1597</t>
    <phoneticPr fontId="1" type="noConversion"/>
  </si>
  <si>
    <t>道士生命值18542|道士魔法值29239|道士下攻1596|道士上攻1597|道士道上1597|道士下魔防1586|道士上魔防1604</t>
    <phoneticPr fontId="1" type="noConversion"/>
  </si>
  <si>
    <t>战士生命值33564|战士魔法值1155|战士下攻1638|战士上攻1639|战士上防1627</t>
    <phoneticPr fontId="1" type="noConversion"/>
  </si>
  <si>
    <t>法师生命值7731|法师魔法值48501|法师下攻1626|法师上攻1627|法师魔下1626|法师魔上1627</t>
    <phoneticPr fontId="1" type="noConversion"/>
  </si>
  <si>
    <t>道士生命值18653|道士魔法值29418|道士下攻1626|道士上攻1627|道士道上1627|道士下魔防1616|道士上魔防1634</t>
    <phoneticPr fontId="1" type="noConversion"/>
  </si>
  <si>
    <t>战士生命值33765|战士魔法值1159|战士下攻1668|战士上攻1669|战士上防1657</t>
    <phoneticPr fontId="1" type="noConversion"/>
  </si>
  <si>
    <t>法师生命值7777|法师魔法值48793|法师下攻1656|法师上攻1657|法师魔下1656|法师魔上1657</t>
    <phoneticPr fontId="1" type="noConversion"/>
  </si>
  <si>
    <t>道士生命值18765|道士魔法值29599|道士下攻1656|道士上攻1657|道士道上1657|道士下魔防1646|道士上魔防1664</t>
    <phoneticPr fontId="1" type="noConversion"/>
  </si>
  <si>
    <t>战士生命值33967|战士魔法值1163|战士下攻1698|战士上攻1699|战士上防1687</t>
    <phoneticPr fontId="1" type="noConversion"/>
  </si>
  <si>
    <t>法师生命值7822|法师魔法值49087|法师下攻1686|法师上攻1687|法师魔下1686|法师魔上1687</t>
    <phoneticPr fontId="1" type="noConversion"/>
  </si>
  <si>
    <t>道士生命值18877|道士魔法值29779|道士下攻1686|道士上攻1687|道士道上1687|道士下魔防1676|道士上魔防1694</t>
    <phoneticPr fontId="1" type="noConversion"/>
  </si>
  <si>
    <t>战士生命值34169|战士魔法值1166|战士下攻1728|战士上攻1729|战士上防1717</t>
    <phoneticPr fontId="1" type="noConversion"/>
  </si>
  <si>
    <t>法师生命值7868|法师魔法值49381|法师下攻1716|法师上攻1717|法师魔下1716|法师魔上1717</t>
    <phoneticPr fontId="1" type="noConversion"/>
  </si>
  <si>
    <t>道士生命值18989|道士魔法值29961|道士下攻1716|道士上攻1717|道士道上1717|道士下魔防1706|道士上魔防1724</t>
    <phoneticPr fontId="1" type="noConversion"/>
  </si>
  <si>
    <t>战士生命值34372|战士魔法值1169|战士下攻1758|战士上攻1759|战士上防1747</t>
    <phoneticPr fontId="1" type="noConversion"/>
  </si>
  <si>
    <t>法师生命值7914|法师魔法值49676|法师下攻1746|法师上攻1747|法师魔下1746|法师魔上1747</t>
    <phoneticPr fontId="1" type="noConversion"/>
  </si>
  <si>
    <t>道士生命值19102|道士魔法值30142|道士下攻1746|道士上攻1747|道士道上1747|道士下魔防1736|道士上魔防1754</t>
    <phoneticPr fontId="1" type="noConversion"/>
  </si>
  <si>
    <t>战士生命值34575|战士魔法值1173|战士下攻1788|战士上攻1789|战士上防1777</t>
    <phoneticPr fontId="1" type="noConversion"/>
  </si>
  <si>
    <t>法师生命值7960|法师魔法值49972|法师下攻1776|法师上攻1777|法师魔下1776|法师魔上1777</t>
    <phoneticPr fontId="1" type="noConversion"/>
  </si>
  <si>
    <t>道士生命值19215|道士魔法值30325|道士下攻1776|道士上攻1777|道士道上1777|道士下魔防1766|道士上魔防1784</t>
    <phoneticPr fontId="1" type="noConversion"/>
  </si>
  <si>
    <t>战士生命值34779|战士魔法值1177|战士下攻1818|战士上攻1819|战士上防1807</t>
    <phoneticPr fontId="1" type="noConversion"/>
  </si>
  <si>
    <t>法师生命值8006|法师魔法值50269|法师下攻1806|法师上攻1807|法师魔下1806|法师魔上1807</t>
    <phoneticPr fontId="1" type="noConversion"/>
  </si>
  <si>
    <t>道士生命值19328|道士魔法值30507|道士下攻1806|道士上攻1807|道士道上1807|道士下魔防1796|道士上魔防1814</t>
    <phoneticPr fontId="1" type="noConversion"/>
  </si>
  <si>
    <t>战士生命值34984|战士魔法值1180|战士下攻1848|战士上攻1849|战士上防1837</t>
    <phoneticPr fontId="1" type="noConversion"/>
  </si>
  <si>
    <t>法师生命值8052|法师魔法值50567|法师下攻1836|法师上攻1837|法师魔下1836|法师魔上1837</t>
    <phoneticPr fontId="1" type="noConversion"/>
  </si>
  <si>
    <t>道士生命值19442|道士魔法值30691|道士下攻1836|道士上攻1837|道士道上1837|道士下魔防1826|道士上魔防1844</t>
    <phoneticPr fontId="1" type="noConversion"/>
  </si>
  <si>
    <t>战士生命值35189|战士魔法值1183|战士下攻1878|战士上攻1879|战士上防1867</t>
    <phoneticPr fontId="1" type="noConversion"/>
  </si>
  <si>
    <t>法师生命值8099|法师魔法值50866|法师下攻1866|法师上攻1867|法师魔下1866|法师魔上1867</t>
    <phoneticPr fontId="1" type="noConversion"/>
  </si>
  <si>
    <t>道士生命值19556|道士魔法值30875|道士下攻1866|道士上攻1867|道士道上1867|道士下魔防1856|道士上魔防1874</t>
    <phoneticPr fontId="1" type="noConversion"/>
  </si>
  <si>
    <t>战士生命值35395|战士魔法值1187|战士下攻1908|战士上攻1909|战士上防1897</t>
    <phoneticPr fontId="1" type="noConversion"/>
  </si>
  <si>
    <t>法师生命值8145|法师魔法值51166|法师下攻1896|法师上攻1897|法师魔下1896|法师魔上1897</t>
    <phoneticPr fontId="1" type="noConversion"/>
  </si>
  <si>
    <t>道士生命值19670|道士魔法值31059|道士下攻1896|道士上攻1897|道士道上1897|道士下魔防1886|道士上魔防1904</t>
    <phoneticPr fontId="1" type="noConversion"/>
  </si>
  <si>
    <t>战士生命值35601|战士魔法值1191|战士下攻1938|战士上攻1939|战士上防1927</t>
    <phoneticPr fontId="1" type="noConversion"/>
  </si>
  <si>
    <t>法师生命值8192|法师魔法值51466|法师下攻1926|法师上攻1927|法师魔下1926|法师魔上1927</t>
    <phoneticPr fontId="1" type="noConversion"/>
  </si>
  <si>
    <t>道士生命值19785|道士魔法值31244|道士下攻1926|道士上攻1927|道士道上1927|道士下魔防1916|道士上魔防1934</t>
    <phoneticPr fontId="1" type="noConversion"/>
  </si>
  <si>
    <t>战士生命值35808|战士魔法值1194|战士下攻1968|战士上攻1969|战士上防1957</t>
    <phoneticPr fontId="1" type="noConversion"/>
  </si>
  <si>
    <t>法师生命值8239|法师魔法值51768|法师下攻1956|法师上攻1957|法师魔下1956|法师魔上1957</t>
    <phoneticPr fontId="1" type="noConversion"/>
  </si>
  <si>
    <t>道士生命值19900|道士魔法值31430|道士下攻1956|道士上攻1957|道士道上1957|道士下魔防1946|道士上魔防1964</t>
    <phoneticPr fontId="1" type="noConversion"/>
  </si>
  <si>
    <t>战士生命值36016|战士魔法值1197|战士下攻1998|战士上攻1999|战士上防1987</t>
    <phoneticPr fontId="1" type="noConversion"/>
  </si>
  <si>
    <t>法师生命值8286|法师魔法值52070|法师下攻1986|法师上攻1987|法师魔下1986|法师魔上1987</t>
    <phoneticPr fontId="1" type="noConversion"/>
  </si>
  <si>
    <t>道士生命值20015|道士魔法值31616|道士下攻1986|道士上攻1987|道士道上1987|道士下魔防1976|道士上魔防1994</t>
    <phoneticPr fontId="1" type="noConversion"/>
  </si>
  <si>
    <t>战士生命值36224|战士魔法值1201|战士下攻2028|战士上攻2029|战士上防2017</t>
    <phoneticPr fontId="1" type="noConversion"/>
  </si>
  <si>
    <t>法师生命值8333|法师魔法值52373|法师下攻2016|法师上攻2017|法师魔下2016|法师魔上2017</t>
    <phoneticPr fontId="1" type="noConversion"/>
  </si>
  <si>
    <t>道士生命值20131|道士魔法值31803|道士下攻2016|道士上攻2017|道士道上2017|道士下魔防2006|道士上魔防2024</t>
    <phoneticPr fontId="1" type="noConversion"/>
  </si>
  <si>
    <t>战士生命值36433|战士魔法值1205|战士下攻2058|战士上攻2059|战士上防2047</t>
    <phoneticPr fontId="1" type="noConversion"/>
  </si>
  <si>
    <t>法师生命值8380|法师魔法值52677|法师下攻2046|法师上攻2047|法师魔下2046|法师魔上2047</t>
    <phoneticPr fontId="1" type="noConversion"/>
  </si>
  <si>
    <t>道士生命值20247|道士魔法值31990|道士下攻2046|道士上攻2047|道士道上2047|道士下魔防2036|道士上魔防2054</t>
    <phoneticPr fontId="1" type="noConversion"/>
  </si>
  <si>
    <t>战士生命值36642|战士魔法值1208|战士下攻2088|战士上攻2089|战士上防2077</t>
    <phoneticPr fontId="1" type="noConversion"/>
  </si>
  <si>
    <t>法师生命值8427|法师魔法值52982|法师下攻2076|法师上攻2077|法师魔下2076|法师魔上2077</t>
    <phoneticPr fontId="1" type="noConversion"/>
  </si>
  <si>
    <t>道士生命值20363|道士魔法值32178|道士下攻2076|道士上攻2077|道士道上2077|道士下魔防2066|道士上魔防2084</t>
    <phoneticPr fontId="1" type="noConversion"/>
  </si>
  <si>
    <t>战士生命值36852|战士魔法值1211|战士下攻2118|战士上攻2119|战士上防2107</t>
    <phoneticPr fontId="1" type="noConversion"/>
  </si>
  <si>
    <t>法师生命值8475|法师魔法值53288|法师下攻2106|法师上攻2107|法师魔下2106|法师魔上2107</t>
    <phoneticPr fontId="1" type="noConversion"/>
  </si>
  <si>
    <t>道士生命值20480|道士魔法值32366|道士下攻2106|道士上攻2107|道士道上2107|道士下魔防2096|道士上魔防2114</t>
    <phoneticPr fontId="1" type="noConversion"/>
  </si>
  <si>
    <t>战士生命值37063|战士魔法值1215|战士下攻2148|战士上攻2149|战士上防2137</t>
    <phoneticPr fontId="1" type="noConversion"/>
  </si>
  <si>
    <t>法师生命值8522|法师魔法值53594|法师下攻2136|法师上攻2137|法师魔下2136|法师魔上2137</t>
    <phoneticPr fontId="1" type="noConversion"/>
  </si>
  <si>
    <t>道士生命值20597|道士魔法值32555|道士下攻2136|道士上攻2137|道士道上2137|道士下魔防2126|道士上魔防2144</t>
    <phoneticPr fontId="1" type="noConversion"/>
  </si>
  <si>
    <t>战士生命值37274|战士魔法值1219|战士下攻2178|战士上攻2179|战士上防2167</t>
    <phoneticPr fontId="1" type="noConversion"/>
  </si>
  <si>
    <t>法师生命值8570|法师魔法值53902|法师下攻2166|法师上攻2167|法师魔下2166|法师魔上2167</t>
    <phoneticPr fontId="1" type="noConversion"/>
  </si>
  <si>
    <t>道士生命值20714|道士魔法值32745|道士下攻2166|道士上攻2167|道士道上2167|道士下魔防2156|道士上魔防2174</t>
    <phoneticPr fontId="1" type="noConversion"/>
  </si>
  <si>
    <t>战士生命值37486|战士魔法值1222|战士下攻2208|战士上攻2209|战士上防2197</t>
    <phoneticPr fontId="1" type="noConversion"/>
  </si>
  <si>
    <t>法师生命值8618|法师魔法值54210|法师下攻2196|法师上攻2197|法师魔下2196|法师魔上2197</t>
    <phoneticPr fontId="1" type="noConversion"/>
  </si>
  <si>
    <t>道士生命值20832|道士魔法值32935|道士下攻2196|道士上攻2197|道士道上2197|道士下魔防2186|道士上魔防2204</t>
    <phoneticPr fontId="1" type="noConversion"/>
  </si>
  <si>
    <t>战士生命值37698|战士魔法值1225|战士下攻2238|战士上攻2239|战士上防2227</t>
    <phoneticPr fontId="1" type="noConversion"/>
  </si>
  <si>
    <t>法师生命值8666|法师魔法值54520|法师下攻2226|法师上攻2227|法师魔下2226|法师魔上2227</t>
    <phoneticPr fontId="1" type="noConversion"/>
  </si>
  <si>
    <t>道士生命值20950|道士魔法值33125|道士下攻2226|道士上攻2227|道士道上2227|道士下魔防2216|道士上魔防2234</t>
    <phoneticPr fontId="1" type="noConversion"/>
  </si>
  <si>
    <t>战士生命值37911|战士魔法值1229|战士下攻2268|战士上攻2269|战士上防2257</t>
    <phoneticPr fontId="1" type="noConversion"/>
  </si>
  <si>
    <t>法师生命值8714|法师魔法值54830|法师下攻2256|法师上攻2257|法师魔下2256|法师魔上2257</t>
    <phoneticPr fontId="1" type="noConversion"/>
  </si>
  <si>
    <t>道士生命值21068|道士魔法值33317|道士下攻2256|道士上攻2257|道士道上2257|道士下魔防2246|道士上魔防2264</t>
    <phoneticPr fontId="1" type="noConversion"/>
  </si>
  <si>
    <t>战士生命值38125|战士魔法值1233|战士下攻2298|战士上攻2299|战士上防2287</t>
    <phoneticPr fontId="1" type="noConversion"/>
  </si>
  <si>
    <t>法师生命值8762|法师魔法值55141|法师下攻2286|法师上攻2287|法师魔下2286|法师魔上2287</t>
    <phoneticPr fontId="1" type="noConversion"/>
  </si>
  <si>
    <t>道士生命值21187|道士魔法值33508|道士下攻2286|道士上攻2287|道士道上2287|道士下魔防2276|道士上魔防2294</t>
    <phoneticPr fontId="1" type="noConversion"/>
  </si>
  <si>
    <t>战士生命值38339|战士魔法值1236|战士下攻2328|战士上攻2329|战士上防2317</t>
    <phoneticPr fontId="1" type="noConversion"/>
  </si>
  <si>
    <t>法师生命值8811|法师魔法值55453|法师下攻2316|法师上攻2317|法师魔下2316|法师魔上2317</t>
    <phoneticPr fontId="1" type="noConversion"/>
  </si>
  <si>
    <t>道士生命值21306|道士魔法值33701|道士下攻2316|道士上攻2317|道士道上2317|道士下魔防2306|道士上魔防2324</t>
    <phoneticPr fontId="1" type="noConversion"/>
  </si>
  <si>
    <t>战士生命值38554|战士魔法值1239|战士下攻2358|战士上攻2359|战士上防2347</t>
    <phoneticPr fontId="1" type="noConversion"/>
  </si>
  <si>
    <t>法师生命值8859|法师魔法值55766|法师下攻2346|法师上攻2347|法师魔下2346|法师魔上2347</t>
    <phoneticPr fontId="1" type="noConversion"/>
  </si>
  <si>
    <t>道士生命值21425|道士魔法值33893|道士下攻2346|道士上攻2347|道士道上2347|道士下魔防2336|道士上魔防2354</t>
    <phoneticPr fontId="1" type="noConversion"/>
  </si>
  <si>
    <t>战士生命值38769|战士魔法值1243|战士下攻2388|战士上攻2389|战士上防2377</t>
    <phoneticPr fontId="1" type="noConversion"/>
  </si>
  <si>
    <t>法师生命值8908|法师魔法值56080|法师下攻2376|法师上攻2377|法师魔下2376|法师魔上2377</t>
    <phoneticPr fontId="1" type="noConversion"/>
  </si>
  <si>
    <t>道士生命值21545|道士魔法值34087|道士下攻2376|道士上攻2377|道士道上2377|道士下魔防2366|道士上魔防2384</t>
    <phoneticPr fontId="1" type="noConversion"/>
  </si>
  <si>
    <t>战士生命值38985|战士魔法值1247|战士下攻2418|战士上攻2419|战士上防2407</t>
    <phoneticPr fontId="1" type="noConversion"/>
  </si>
  <si>
    <t>法师生命值8957|法师魔法值56394|法师下攻2406|法师上攻2407|法师魔下2406|法师魔上2407</t>
    <phoneticPr fontId="1" type="noConversion"/>
  </si>
  <si>
    <t>道士生命值21665|道士魔法值34280|道士下攻2406|道士上攻2407|道士道上2407|道士下魔防2396|道士上魔防2414</t>
    <phoneticPr fontId="1" type="noConversion"/>
  </si>
  <si>
    <t>战士生命值39202|战士魔法值1250|战士下攻2448|战士上攻2449|战士上防2437</t>
    <phoneticPr fontId="1" type="noConversion"/>
  </si>
  <si>
    <t>法师生命值9006|法师魔法值56710|法师下攻2436|法师上攻2437|法师魔下2436|法师魔上2437</t>
    <phoneticPr fontId="1" type="noConversion"/>
  </si>
  <si>
    <t>道士生命值21785|道士魔法值34475|道士下攻2436|道士上攻2437|道士道上2437|道士下魔防2426|道士上魔防2444</t>
    <phoneticPr fontId="1" type="noConversion"/>
  </si>
  <si>
    <t>战士生命值39419|战士魔法值1253|战士下攻2478|战士上攻2479|战士上防2467</t>
    <phoneticPr fontId="1" type="noConversion"/>
  </si>
  <si>
    <t>法师生命值9055|法师魔法值57026|法师下攻2466|法师上攻2467|法师魔下2466|法师魔上2467</t>
    <phoneticPr fontId="1" type="noConversion"/>
  </si>
  <si>
    <t>道士生命值21906|道士魔法值34670|道士下攻2466|道士上攻2467|道士道上2467|道士下魔防2456|道士上魔防2474</t>
    <phoneticPr fontId="1" type="noConversion"/>
  </si>
  <si>
    <t>战士生命值39637|战士魔法值1257|战士下攻2508|战士上攻2509|战士上防2497</t>
    <phoneticPr fontId="1" type="noConversion"/>
  </si>
  <si>
    <t>法师生命值9104|法师魔法值57343|法师下攻2496|法师上攻2497|法师魔下2496|法师魔上2497</t>
    <phoneticPr fontId="1" type="noConversion"/>
  </si>
  <si>
    <t>道士生命值22027|道士魔法值34865|道士下攻2496|道士上攻2497|道士道上2497|道士下魔防2486|道士上魔防2504</t>
    <phoneticPr fontId="1" type="noConversion"/>
  </si>
  <si>
    <t>战士生命值39855|战士魔法值1261|战士下攻2538|战士上攻2539|战士上防2527</t>
    <phoneticPr fontId="1" type="noConversion"/>
  </si>
  <si>
    <t>法师生命值9153|法师魔法值57661|法师下攻2526|法师上攻2527|法师魔下2526|法师魔上2527</t>
    <phoneticPr fontId="1" type="noConversion"/>
  </si>
  <si>
    <t>道士生命值22148|道士魔法值35061|道士下攻2526|道士上攻2527|道士道上2527|道士下魔防2516|道士上魔防2534</t>
    <phoneticPr fontId="1" type="noConversion"/>
  </si>
  <si>
    <t>战士生命值40074|战士魔法值1264|战士下攻2568|战士上攻2569|战士上防2557</t>
    <phoneticPr fontId="1" type="noConversion"/>
  </si>
  <si>
    <t>法师生命值9203|法师魔法值57980|法师下攻2556|法师上攻2557|法师魔下2556|法师魔上2557</t>
    <phoneticPr fontId="1" type="noConversion"/>
  </si>
  <si>
    <t>道士生命值22270|道士魔法值35258|道士下攻2556|道士上攻2557|道士道上2557|道士下魔防2546|道士上魔防2564</t>
    <phoneticPr fontId="1" type="noConversion"/>
  </si>
  <si>
    <t>战士生命值40294|战士魔法值1267|战士下攻2598|战士上攻2599|战士上防2587</t>
    <phoneticPr fontId="1" type="noConversion"/>
  </si>
  <si>
    <t>法师生命值9252|法师魔法值58300|法师下攻2586|法师上攻2587|法师魔下2586|法师魔上2587</t>
    <phoneticPr fontId="1" type="noConversion"/>
  </si>
  <si>
    <t>道士生命值22392|道士魔法值35455|道士下攻2586|道士上攻2587|道士道上2587|道士下魔防2576|道士上魔防2594</t>
    <phoneticPr fontId="1" type="noConversion"/>
  </si>
  <si>
    <t>战士生命值40514|战士魔法值1271|战士下攻2628|战士上攻2629|战士上防2617</t>
    <phoneticPr fontId="1" type="noConversion"/>
  </si>
  <si>
    <t>法师生命值9302|法师魔法值58621|法师下攻2616|法师上攻2617|法师魔下2616|法师魔上2617</t>
    <phoneticPr fontId="1" type="noConversion"/>
  </si>
  <si>
    <t>道士生命值22514|道士魔法值35653|道士下攻2616|道士上攻2617|道士道上2617|道士下魔防2606|道士上魔防2624</t>
    <phoneticPr fontId="1" type="noConversion"/>
  </si>
  <si>
    <t>战士生命值40735|战士魔法值1275|战士下攻2658|战士上攻2659|战士上防2647</t>
    <phoneticPr fontId="1" type="noConversion"/>
  </si>
  <si>
    <t>法师生命值9352|法师魔法值58943|法师下攻2646|法师上攻2647|法师魔下2646|法师魔上2647</t>
    <phoneticPr fontId="1" type="noConversion"/>
  </si>
  <si>
    <t>道士生命值22637|道士魔法值35851|道士下攻2646|道士上攻2647|道士道上2647|道士下魔防2636|道士上魔防2654</t>
    <phoneticPr fontId="1" type="noConversion"/>
  </si>
  <si>
    <t>战士生命值40956|战士魔法值1278|战士下攻2688|战士上攻2689|战士上防2677</t>
    <phoneticPr fontId="1" type="noConversion"/>
  </si>
  <si>
    <t>法师生命值9402|法师魔法值59265|法师下攻2676|法师上攻2677|法师魔下2676|法师魔上2677</t>
    <phoneticPr fontId="1" type="noConversion"/>
  </si>
  <si>
    <t>道士生命值22760|道士魔法值36050|道士下攻2676|道士上攻2677|道士道上2677|道士下魔防2666|道士上魔防2684</t>
    <phoneticPr fontId="1" type="noConversion"/>
  </si>
  <si>
    <t>战士生命值41178|战士魔法值1281|战士下攻2718|战士上攻2719|战士上防2707</t>
    <phoneticPr fontId="1" type="noConversion"/>
  </si>
  <si>
    <t>法师生命值9452|法师魔法值59589|法师下攻2706|法师上攻2707|法师魔下2706|法师魔上2707</t>
    <phoneticPr fontId="1" type="noConversion"/>
  </si>
  <si>
    <t>道士生命值22883|道士魔法值36249|道士下攻2706|道士上攻2707|道士道上2707|道士下魔防2696|道士上魔防2714</t>
    <phoneticPr fontId="1" type="noConversion"/>
  </si>
  <si>
    <t>战士生命值41401|战士魔法值1285|战士下攻2748|战士上攻2749|战士上防2737</t>
    <phoneticPr fontId="1" type="noConversion"/>
  </si>
  <si>
    <t>法师生命值9502|法师魔法值59913|法师下攻2736|法师上攻2737|法师魔下2736|法师魔上2737</t>
    <phoneticPr fontId="1" type="noConversion"/>
  </si>
  <si>
    <t>道士生命值23007|道士魔法值36449|道士下攻2736|道士上攻2737|道士道上2737|道士下魔防2726|道士上魔防2744</t>
    <phoneticPr fontId="1" type="noConversion"/>
  </si>
  <si>
    <t>战士生命值41624|战士魔法值1289|战士下攻2778|战士上攻2779|战士上防2767</t>
    <phoneticPr fontId="1" type="noConversion"/>
  </si>
  <si>
    <t>法师生命值9553|法师魔法值60238|法师下攻2766|法师上攻2767|法师魔下2766|法师魔上2767</t>
    <phoneticPr fontId="1" type="noConversion"/>
  </si>
  <si>
    <t>道士生命值23131|道士魔法值36650|道士下攻2766|道士上攻2767|道士道上2767|道士下魔防2756|道士上魔防2774</t>
    <phoneticPr fontId="1" type="noConversion"/>
  </si>
  <si>
    <t>战士生命值41848|战士魔法值1292|战士下攻2808|战士上攻2809|战士上防2797</t>
    <phoneticPr fontId="1" type="noConversion"/>
  </si>
  <si>
    <t>法师生命值9603|法师魔法值60564|法师下攻2796|法师上攻2797|法师魔下2796|法师魔上2797</t>
    <phoneticPr fontId="1" type="noConversion"/>
  </si>
  <si>
    <t>道士生命值23255|道士魔法值36851|道士下攻2796|道士上攻2797|道士道上2797|道士下魔防2786|道士上魔防2804</t>
    <phoneticPr fontId="1" type="noConversion"/>
  </si>
  <si>
    <t>战士生命值42072|战士魔法值1295|战士下攻2838|战士上攻2839|战士上防2827</t>
    <phoneticPr fontId="1" type="noConversion"/>
  </si>
  <si>
    <t>法师生命值9654|法师魔法值60891|法师下攻2826|法师上攻2827|法师魔下2826|法师魔上2827</t>
    <phoneticPr fontId="1" type="noConversion"/>
  </si>
  <si>
    <t>道士生命值23380|道士魔法值37052|道士下攻2826|道士上攻2827|道士道上2827|道士下魔防2816|道士上魔防2834</t>
    <phoneticPr fontId="1" type="noConversion"/>
  </si>
  <si>
    <t>战士生命值42297|战士魔法值1299|战士下攻2868|战士上攻2869|战士上防2857</t>
    <phoneticPr fontId="1" type="noConversion"/>
  </si>
  <si>
    <t>法师生命值9705|法师魔法值61219|法师下攻2856|法师上攻2857|法师魔下2856|法师魔上2857</t>
    <phoneticPr fontId="1" type="noConversion"/>
  </si>
  <si>
    <t>道士生命值23505|道士魔法值37255|道士下攻2856|道士上攻2857|道士道上2857|道士下魔防2846|道士上魔防2864</t>
    <phoneticPr fontId="1" type="noConversion"/>
  </si>
  <si>
    <t>战士生命值42523|战士魔法值1303|战士下攻2898|战士上攻2899|战士上防2887</t>
    <phoneticPr fontId="1" type="noConversion"/>
  </si>
  <si>
    <t>法师生命值9756|法师魔法值61547|法师下攻2886|法师上攻2887|法师魔下2886|法师魔上2887</t>
    <phoneticPr fontId="1" type="noConversion"/>
  </si>
  <si>
    <t>道士生命值23630|道士魔法值37457|道士下攻2886|道士上攻2887|道士道上2887|道士下魔防2876|道士上魔防2894</t>
    <phoneticPr fontId="1" type="noConversion"/>
  </si>
  <si>
    <t>战士生命值42749|战士魔法值1306|战士下攻2928|战士上攻2929|战士上防2917</t>
    <phoneticPr fontId="1" type="noConversion"/>
  </si>
  <si>
    <t>法师生命值9807|法师魔法值61877|法师下攻2916|法师上攻2917|法师魔下2916|法师魔上2917</t>
    <phoneticPr fontId="1" type="noConversion"/>
  </si>
  <si>
    <t>道士生命值23756|道士魔法值37661|道士下攻2916|道士上攻2917|道士道上2917|道士下魔防2906|道士上魔防2924</t>
    <phoneticPr fontId="1" type="noConversion"/>
  </si>
  <si>
    <t>战士生命值42976|战士魔法值1309|战士下攻2958|战士上攻2959|战士上防2947</t>
    <phoneticPr fontId="1" type="noConversion"/>
  </si>
  <si>
    <t>法师生命值9858|法师魔法值62207|法师下攻2946|法师上攻2947|法师魔下2946|法师魔上2947</t>
    <phoneticPr fontId="1" type="noConversion"/>
  </si>
  <si>
    <t>道士生命值23882|道士魔法值37864|道士下攻2946|道士上攻2947|道士道上2947|道士下魔防2936|道士上魔防2954</t>
    <phoneticPr fontId="1" type="noConversion"/>
  </si>
  <si>
    <t>战士生命值43203|战士魔法值1313|战士下攻2988|战士上攻2989|战士上防2977</t>
    <phoneticPr fontId="1" type="noConversion"/>
  </si>
  <si>
    <t>法师生命值9909|法师魔法值62539|法师下攻2976|法师上攻2977|法师魔下2976|法师魔上2977</t>
    <phoneticPr fontId="1" type="noConversion"/>
  </si>
  <si>
    <t>道士生命值24008|道士魔法值38069|道士下攻2976|道士上攻2977|道士道上2977|道士下魔防2966|道士上魔防2984</t>
    <phoneticPr fontId="1" type="noConversion"/>
  </si>
  <si>
    <t>战士生命值43431|战士魔法值1317|战士下攻3018|战士上攻3019|战士上防3007</t>
    <phoneticPr fontId="1" type="noConversion"/>
  </si>
  <si>
    <t>法师生命值9961|法师魔法值62871|法师下攻3006|法师上攻3007|法师魔下3006|法师魔上3007</t>
    <phoneticPr fontId="1" type="noConversion"/>
  </si>
  <si>
    <t>道士生命值24135|道士魔法值38273|道士下攻3006|道士上攻3007|道士道上3007|道士下魔防2996|道士上魔防3014</t>
    <phoneticPr fontId="1" type="noConversion"/>
  </si>
  <si>
    <t>战士生命值43660|战士魔法值1320|战士下攻3048|战士上攻3049|战士上防3037</t>
    <phoneticPr fontId="1" type="noConversion"/>
  </si>
  <si>
    <t>法师生命值10012|法师魔法值63204|法师下攻3036|法师上攻3037|法师魔下3036|法师魔上3037</t>
    <phoneticPr fontId="1" type="noConversion"/>
  </si>
  <si>
    <t>道士生命值24262|道士魔法值38479|道士下攻3036|道士上攻3037|道士道上3037|道士下魔防3026|道士上魔防3044</t>
    <phoneticPr fontId="1" type="noConversion"/>
  </si>
  <si>
    <t>战士生命值43889|战士魔法值1323|战士下攻3078|战士上攻3079|战士上防3067</t>
    <phoneticPr fontId="1" type="noConversion"/>
  </si>
  <si>
    <t>法师生命值10064|法师魔法值63538|法师下攻3066|法师上攻3067|法师魔下3066|法师魔上3067</t>
    <phoneticPr fontId="1" type="noConversion"/>
  </si>
  <si>
    <t>道士生命值24389|道士魔法值38685|道士下攻3066|道士上攻3067|道士道上3067|道士下魔防3056|道士上魔防3074</t>
    <phoneticPr fontId="1" type="noConversion"/>
  </si>
  <si>
    <t>战士生命值44119|战士魔法值1327|战士下攻3108|战士上攻3109|战士上防3097</t>
    <phoneticPr fontId="1" type="noConversion"/>
  </si>
  <si>
    <t>法师生命值10116|法师魔法值63873|法师下攻3096|法师上攻3097|法师魔下3096|法师魔上3097</t>
    <phoneticPr fontId="1" type="noConversion"/>
  </si>
  <si>
    <t>道士生命值24517|道士魔法值38891|道士下攻3096|道士上攻3097|道士道上3097|道士下魔防3086|道士上魔防3104</t>
    <phoneticPr fontId="1" type="noConversion"/>
  </si>
  <si>
    <t>战士生命值44349|战士魔法值1331|战士下攻3138|战士上攻3139|战士上防3127</t>
    <phoneticPr fontId="1" type="noConversion"/>
  </si>
  <si>
    <t>法师生命值10168|法师魔法值64209|法师下攻3126|法师上攻3127|法师魔下3126|法师魔上3127</t>
    <phoneticPr fontId="1" type="noConversion"/>
  </si>
  <si>
    <t>道士生命值24645|道士魔法值39098|道士下攻3126|道士上攻3127|道士道上3127|道士下魔防3116|道士上魔防3134</t>
    <phoneticPr fontId="1" type="noConversion"/>
  </si>
  <si>
    <t>战士生命值44580|战士魔法值1334|战士下攻3168|战士上攻3169|战士上防3157</t>
    <phoneticPr fontId="1" type="noConversion"/>
  </si>
  <si>
    <t>法师生命值10220|法师魔法值64545|法师下攻3156|法师上攻3157|法师魔下3156|法师魔上3157</t>
    <phoneticPr fontId="1" type="noConversion"/>
  </si>
  <si>
    <t>道士生命值24773|道士魔法值39306|道士下攻3156|道士上攻3157|道士道上3157|道士下魔防3146|道士上魔防3164</t>
    <phoneticPr fontId="1" type="noConversion"/>
  </si>
  <si>
    <t>战士生命值44812|战士魔法值1337|战士下攻3198|战士上攻3199|战士上防3187</t>
    <phoneticPr fontId="1" type="noConversion"/>
  </si>
  <si>
    <t>法师生命值10272|法师魔法值64883|法师下攻3186|法师上攻3187|法师魔下3186|法师魔上3187</t>
    <phoneticPr fontId="1" type="noConversion"/>
  </si>
  <si>
    <t>道士生命值24902|道士魔法值39514|道士下攻3186|道士上攻3187|道士道上3187|道士下魔防3176|道士上魔防3194</t>
    <phoneticPr fontId="1" type="noConversion"/>
  </si>
  <si>
    <t>战士生命值45044|战士魔法值1341|战士下攻3228|战士上攻3229|战士上防3217</t>
    <phoneticPr fontId="1" type="noConversion"/>
  </si>
  <si>
    <t>法师生命值10325|法师魔法值65221|法师下攻3216|法师上攻3217|法师魔下3216|法师魔上3217</t>
    <phoneticPr fontId="1" type="noConversion"/>
  </si>
  <si>
    <t>道士生命值25031|道士魔法值39723|道士下攻3216|道士上攻3217|道士道上3217|道士下魔防3206|道士上魔防3224</t>
    <phoneticPr fontId="1" type="noConversion"/>
  </si>
  <si>
    <t>战士生命值45277|战士魔法值1345|战士下攻3258|战士上攻3259|战士上防3247</t>
    <phoneticPr fontId="1" type="noConversion"/>
  </si>
  <si>
    <t>法师生命值10377|法师魔法值65535|法师下攻3246|法师上攻3247|法师魔下3246|法师魔上3247</t>
    <phoneticPr fontId="1" type="noConversion"/>
  </si>
  <si>
    <t>道士生命值25160|道士魔法值39932|道士下攻3246|道士上攻3247|道士道上3247|道士下魔防3236|道士上魔防3254</t>
    <phoneticPr fontId="1" type="noConversion"/>
  </si>
  <si>
    <t>战士生命值45510|战士魔法值1348|战士下攻3288|战士上攻3289|战士上防3277</t>
    <phoneticPr fontId="1" type="noConversion"/>
  </si>
  <si>
    <t>法师生命值10430|法师魔法值65535|法师下攻3276|法师上攻3277|法师魔下3276|法师魔上3277</t>
    <phoneticPr fontId="1" type="noConversion"/>
  </si>
  <si>
    <t>道士生命值25290|道士魔法值40142|道士下攻3276|道士上攻3277|道士道上3277|道士下魔防3266|道士上魔防3284</t>
    <phoneticPr fontId="1" type="noConversion"/>
  </si>
  <si>
    <t>战士生命值45744|战士魔法值1351|战士下攻3318|战士上攻3319|战士上防3307</t>
    <phoneticPr fontId="1" type="noConversion"/>
  </si>
  <si>
    <t>法师生命值10483|法师魔法值65535|法师下攻3306|法师上攻3307|法师魔下3306|法师魔上3307</t>
    <phoneticPr fontId="1" type="noConversion"/>
  </si>
  <si>
    <t>道士生命值25420|道士魔法值40352|道士下攻3306|道士上攻3307|道士道上3307|道士下魔防3296|道士上魔防3314</t>
    <phoneticPr fontId="1" type="noConversion"/>
  </si>
  <si>
    <t>战士生命值45979|战士魔法值1355|战士下攻3348|战士上攻3349|战士上防3337</t>
    <phoneticPr fontId="1" type="noConversion"/>
  </si>
  <si>
    <t>法师生命值10536|法师魔法值65535|法师下攻3336|法师上攻3337|法师魔下3336|法师魔上3337</t>
    <phoneticPr fontId="1" type="noConversion"/>
  </si>
  <si>
    <t>道士生命值25550|道士魔法值40563|道士下攻3336|道士上攻3337|道士道上3337|道士下魔防3326|道士上魔防3344</t>
    <phoneticPr fontId="1" type="noConversion"/>
  </si>
  <si>
    <t>战士生命值46214|战士魔法值1359|战士下攻3378|战士上攻3379|战士上防3367</t>
    <phoneticPr fontId="1" type="noConversion"/>
  </si>
  <si>
    <t>法师生命值10589|法师魔法值65535|法师下攻3366|法师上攻3367|法师魔下3366|法师魔上3367</t>
    <phoneticPr fontId="1" type="noConversion"/>
  </si>
  <si>
    <t>道士生命值25681|道士魔法值40775|道士下攻3366|道士上攻3367|道士道上3367|道士下魔防3356|道士上魔防3374</t>
    <phoneticPr fontId="1" type="noConversion"/>
  </si>
  <si>
    <t>战士生命值46450|战士魔法值1362|战士下攻3408|战士上攻3409|战士上防3397</t>
    <phoneticPr fontId="1" type="noConversion"/>
  </si>
  <si>
    <t>法师生命值10642|法师魔法值65535|法师下攻3396|法师上攻3397|法师魔下3396|法师魔上3397</t>
    <phoneticPr fontId="1" type="noConversion"/>
  </si>
  <si>
    <t>道士生命值25812|道士魔法值40987|道士下攻3396|道士上攻3397|道士道上3397|道士下魔防3386|道士上魔防3404</t>
    <phoneticPr fontId="1" type="noConversion"/>
  </si>
  <si>
    <t>战士生命值46686|战士魔法值1365|战士下攻3438|战士上攻3439|战士上防3427</t>
    <phoneticPr fontId="1" type="noConversion"/>
  </si>
  <si>
    <t>法师生命值10695|法师魔法值65535|法师下攻3426|法师上攻3427|法师魔下3426|法师魔上3427</t>
    <phoneticPr fontId="1" type="noConversion"/>
  </si>
  <si>
    <t>道士生命值25943|道士魔法值41199|道士下攻3426|道士上攻3427|道士道上3427|道士下魔防3416|道士上魔防3434</t>
    <phoneticPr fontId="1" type="noConversion"/>
  </si>
  <si>
    <t>战士生命值46923|战士魔法值1369|战士下攻3468|战士上攻3469|战士上防3457</t>
    <phoneticPr fontId="1" type="noConversion"/>
  </si>
  <si>
    <t>法师生命值10749|法师魔法值65535|法师下攻3456|法师上攻3457|法师魔下3456|法师魔上3457</t>
    <phoneticPr fontId="1" type="noConversion"/>
  </si>
  <si>
    <t>道士生命值26075|道士魔法值41413|道士下攻3456|道士上攻3457|道士道上3457|道士下魔防3446|道士上魔防3464</t>
    <phoneticPr fontId="1" type="noConversion"/>
  </si>
  <si>
    <t>战士生命值47161|战士魔法值1373|战士下攻3498|战士上攻3499|战士上防3487</t>
    <phoneticPr fontId="1" type="noConversion"/>
  </si>
  <si>
    <t>法师生命值10802|法师魔法值65535|法师下攻3486|法师上攻3487|法师魔下3486|法师魔上3487</t>
    <phoneticPr fontId="1" type="noConversion"/>
  </si>
  <si>
    <t>道士生命值26207|道士魔法值41626|道士下攻3486|道士上攻3487|道士道上3487|道士下魔防3476|道士上魔防3494</t>
    <phoneticPr fontId="1" type="noConversion"/>
  </si>
  <si>
    <t>战士生命值47399|战士魔法值1376|战士下攻3528|战士上攻3529|战士上防3517</t>
    <phoneticPr fontId="1" type="noConversion"/>
  </si>
  <si>
    <t>法师生命值10856|法师魔法值65535|法师下攻3516|法师上攻3517|法师魔下3516|法师魔上3517</t>
    <phoneticPr fontId="1" type="noConversion"/>
  </si>
  <si>
    <t>道士生命值26339|道士魔法值41841|道士下攻3516|道士上攻3517|道士道上3517|道士下魔防3506|道士上魔防3524</t>
    <phoneticPr fontId="1" type="noConversion"/>
  </si>
  <si>
    <t>战士生命值47638|战士魔法值1379|战士下攻3558|战士上攻3559|战士上防3547</t>
    <phoneticPr fontId="1" type="noConversion"/>
  </si>
  <si>
    <t>法师生命值10910|法师魔法值65535|法师下攻3546|法师上攻3547|法师魔下3546|法师魔上3547</t>
    <phoneticPr fontId="1" type="noConversion"/>
  </si>
  <si>
    <t>道士生命值26472|道士魔法值42055|道士下攻3546|道士上攻3547|道士道上3547|道士下魔防3536|道士上魔防3554</t>
    <phoneticPr fontId="1" type="noConversion"/>
  </si>
  <si>
    <t>战士生命值47877|战士魔法值1383|战士下攻3588|战士上攻3589|战士上防3577</t>
    <phoneticPr fontId="1" type="noConversion"/>
  </si>
  <si>
    <t>法师生命值10964|法师魔法值65535|法师下攻3576|法师上攻3577|法师魔下3576|法师魔上3577</t>
    <phoneticPr fontId="1" type="noConversion"/>
  </si>
  <si>
    <t>道士生命值26605|道士魔法值42271|道士下攻3576|道士上攻3577|道士道上3577|道士下魔防3566|道士上魔防3584</t>
    <phoneticPr fontId="1" type="noConversion"/>
  </si>
  <si>
    <t>战士生命值48117|战士魔法值1387|战士下攻3618|战士上攻3619|战士上防3607</t>
    <phoneticPr fontId="1" type="noConversion"/>
  </si>
  <si>
    <t>法师生命值11018|法师魔法值65535|法师下攻3606|法师上攻3607|法师魔下3606|法师魔上3607</t>
    <phoneticPr fontId="1" type="noConversion"/>
  </si>
  <si>
    <t>道士生命值26738|道士魔法值42486|道士下攻3606|道士上攻3607|道士道上3607|道士下魔防3596|道士上魔防3614</t>
    <phoneticPr fontId="1" type="noConversion"/>
  </si>
  <si>
    <t>战士生命值48358|战士魔法值1390|战士下攻3648|战士上攻3649|战士上防3637</t>
    <phoneticPr fontId="1" type="noConversion"/>
  </si>
  <si>
    <t>法师生命值11072|法师魔法值65535|法师下攻3636|法师上攻3637|法师魔下3636|法师魔上3637</t>
    <phoneticPr fontId="1" type="noConversion"/>
  </si>
  <si>
    <t>道士生命值26872|道士魔法值42703|道士下攻3636|道士上攻3637|道士道上3637|道士下魔防3626|道士上魔防3644</t>
    <phoneticPr fontId="1" type="noConversion"/>
  </si>
  <si>
    <t>战士生命值48599|战士魔法值1393|战士下攻3678|战士上攻3679|战士上防3667</t>
    <phoneticPr fontId="1" type="noConversion"/>
  </si>
  <si>
    <t>法师生命值11127|法师魔法值65535|法师下攻3666|法师上攻3667|法师魔下3666|法师魔上3667</t>
    <phoneticPr fontId="1" type="noConversion"/>
  </si>
  <si>
    <t>道士生命值27006|道士魔法值42920|道士下攻3666|道士上攻3667|道士道上3667|道士下魔防3656|道士上魔防3674</t>
    <phoneticPr fontId="1" type="noConversion"/>
  </si>
  <si>
    <t>战士生命值48841|战士魔法值1397|战士下攻3708|战士上攻3709|战士上防3697</t>
    <phoneticPr fontId="1" type="noConversion"/>
  </si>
  <si>
    <t>法师生命值11181|法师魔法值65535|法师下攻3696|法师上攻3697|法师魔下3696|法师魔上3697</t>
    <phoneticPr fontId="1" type="noConversion"/>
  </si>
  <si>
    <t>道士生命值27140|道士魔法值43137|道士下攻3696|道士上攻3697|道士道上3697|道士下魔防3686|道士上魔防3704</t>
    <phoneticPr fontId="1" type="noConversion"/>
  </si>
  <si>
    <t>战士生命值49083|战士魔法值1401|战士下攻3738|战士上攻3739|战士上防3727</t>
    <phoneticPr fontId="1" type="noConversion"/>
  </si>
  <si>
    <t>法师生命值11236|法师魔法值65535|法师下攻3726|法师上攻3727|法师魔下3726|法师魔上3727</t>
    <phoneticPr fontId="1" type="noConversion"/>
  </si>
  <si>
    <t>道士生命值27275|道士魔法值43355|道士下攻3726|道士上攻3727|道士道上3727|道士下魔防3716|道士上魔防3734</t>
    <phoneticPr fontId="1" type="noConversion"/>
  </si>
  <si>
    <t>战士生命值49326|战士魔法值1404|战士下攻3768|战士上攻3769|战士上防3757</t>
    <phoneticPr fontId="1" type="noConversion"/>
  </si>
  <si>
    <t>法师生命值11291|法师魔法值65535|法师下攻3756|法师上攻3757|法师魔下3756|法师魔上3757</t>
    <phoneticPr fontId="1" type="noConversion"/>
  </si>
  <si>
    <t>道士生命值27410|道士魔法值43574|道士下攻3756|道士上攻3757|道士道上3757|道士下魔防3746|道士上魔防3764</t>
    <phoneticPr fontId="1" type="noConversion"/>
  </si>
  <si>
    <t>战士生命值49570|战士魔法值1407|战士下攻3798|战士上攻3799|战士上防3787</t>
    <phoneticPr fontId="1" type="noConversion"/>
  </si>
  <si>
    <t>法师生命值11346|法师魔法值65535|法师下攻3786|法师上攻3787|法师魔下3786|法师魔上3787</t>
    <phoneticPr fontId="1" type="noConversion"/>
  </si>
  <si>
    <t>道士生命值27545|道士魔法值43793|道士下攻3786|道士上攻3787|道士道上3787|道士下魔防3776|道士上魔防3794</t>
    <phoneticPr fontId="1" type="noConversion"/>
  </si>
  <si>
    <t>战士生命值49814|战士魔法值1411|战士下攻3828|战士上攻3829|战士上防3817</t>
    <phoneticPr fontId="1" type="noConversion"/>
  </si>
  <si>
    <t>法师生命值11401|法师魔法值65535|法师下攻3816|法师上攻3817|法师魔下3816|法师魔上3817</t>
    <phoneticPr fontId="1" type="noConversion"/>
  </si>
  <si>
    <t>道士生命值27681|道士魔法值44013|道士下攻3816|道士上攻3817|道士道上3817|道士下魔防3806|道士上魔防3824</t>
    <phoneticPr fontId="1" type="noConversion"/>
  </si>
  <si>
    <t>战士生命值50059|战士魔法值1415|战士下攻3858|战士上攻3859|战士上防3847</t>
    <phoneticPr fontId="1" type="noConversion"/>
  </si>
  <si>
    <t>法师生命值11456|法师魔法值65535|法师下攻3846|法师上攻3847|法师魔下3846|法师魔上3847</t>
    <phoneticPr fontId="1" type="noConversion"/>
  </si>
  <si>
    <t>道士生命值27817|道士魔法值44233|道士下攻3846|道士上攻3847|道士道上3847|道士下魔防3836|道士上魔防3854</t>
    <phoneticPr fontId="1" type="noConversion"/>
  </si>
  <si>
    <t>战士生命值50304|战士魔法值1418|战士下攻3888|战士上攻3889|战士上防3877</t>
    <phoneticPr fontId="1" type="noConversion"/>
  </si>
  <si>
    <t>法师生命值11511|法师魔法值65535|法师下攻3876|法师上攻3877|法师魔下3876|法师魔上3877</t>
    <phoneticPr fontId="1" type="noConversion"/>
  </si>
  <si>
    <t>道士生命值27953|道士魔法值44454|道士下攻3876|道士上攻3877|道士道上3877|道士下魔防3866|道士上魔防3884</t>
    <phoneticPr fontId="1" type="noConversion"/>
  </si>
  <si>
    <t>战士生命值50550|战士魔法值1421|战士下攻3918|战士上攻3919|战士上防3907</t>
    <phoneticPr fontId="1" type="noConversion"/>
  </si>
  <si>
    <t>法师生命值11567|法师魔法值65535|法师下攻3906|法师上攻3907|法师魔下3906|法师魔上3907</t>
    <phoneticPr fontId="1" type="noConversion"/>
  </si>
  <si>
    <t>道士生命值28090|道士魔法值44675|道士下攻3906|道士上攻3907|道士道上3907|道士下魔防3896|道士上魔防3914</t>
    <phoneticPr fontId="1" type="noConversion"/>
  </si>
  <si>
    <t>战士生命值50797|战士魔法值1425|战士下攻3948|战士上攻3949|战士上防3937</t>
    <phoneticPr fontId="1" type="noConversion"/>
  </si>
  <si>
    <t>法师生命值11622|法师魔法值65535|法师下攻3936|法师上攻3937|法师魔下3936|法师魔上3937</t>
    <phoneticPr fontId="1" type="noConversion"/>
  </si>
  <si>
    <t>道士生命值28227|道士魔法值44897|道士下攻3936|道士上攻3937|道士道上3937|道士下魔防3926|道士上魔防3944</t>
    <phoneticPr fontId="1" type="noConversion"/>
  </si>
  <si>
    <t>战士生命值51044|战士魔法值1429|战士下攻3978|战士上攻3979|战士上防3967</t>
    <phoneticPr fontId="1" type="noConversion"/>
  </si>
  <si>
    <t>法师生命值11678|法师魔法值65535|法师下攻3966|法师上攻3967|法师魔下3966|法师魔上3967</t>
    <phoneticPr fontId="1" type="noConversion"/>
  </si>
  <si>
    <t>道士生命值28364|道士魔法值45120|道士下攻3966|道士上攻3967|道士道上3967|道士下魔防3956|道士上魔防3974</t>
    <phoneticPr fontId="1" type="noConversion"/>
  </si>
  <si>
    <t>战士生命值51292|战士魔法值1432|战士下攻4008|战士上攻4009|战士上防3997</t>
    <phoneticPr fontId="1" type="noConversion"/>
  </si>
  <si>
    <t>法师生命值11734|法师魔法值65535|法师下攻3996|法师上攻3997|法师魔下3996|法师魔上3997</t>
    <phoneticPr fontId="1" type="noConversion"/>
  </si>
  <si>
    <t>道士生命值28502|道士魔法值45343|道士下攻3996|道士上攻3997|道士道上3997|道士下魔防3986|道士上魔防4004</t>
    <phoneticPr fontId="1" type="noConversion"/>
  </si>
  <si>
    <t>战士生命值51540|战士魔法值1435|战士下攻4038|战士上攻4039|战士上防4027</t>
    <phoneticPr fontId="1" type="noConversion"/>
  </si>
  <si>
    <t>法师生命值11790|法师魔法值65535|法师下攻4026|法师上攻4027|法师魔下4026|法师魔上4027</t>
    <phoneticPr fontId="1" type="noConversion"/>
  </si>
  <si>
    <t>道士生命值28640|道士魔法值45566|道士下攻4026|道士上攻4027|道士道上4027|道士下魔防4016|道士上魔防4034</t>
    <phoneticPr fontId="1" type="noConversion"/>
  </si>
  <si>
    <t>战士生命值51789|战士魔法值1439|战士下攻4068|战士上攻4069|战士上防4057</t>
    <phoneticPr fontId="1" type="noConversion"/>
  </si>
  <si>
    <t>法师生命值11846|法师魔法值65535|法师下攻4056|法师上攻4057|法师魔下4056|法师魔上4057</t>
    <phoneticPr fontId="1" type="noConversion"/>
  </si>
  <si>
    <t>道士生命值28778|道士魔法值45791|道士下攻4056|道士上攻4057|道士道上4057|道士下魔防4046|道士上魔防4064</t>
    <phoneticPr fontId="1" type="noConversion"/>
  </si>
  <si>
    <t>战士生命值52039|战士魔法值1443|战士下攻4098|战士上攻4099|战士上防4087</t>
    <phoneticPr fontId="1" type="noConversion"/>
  </si>
  <si>
    <t>法师生命值11902|法师魔法值65535|法师下攻4086|法师上攻4087|法师魔下4086|法师魔上4087</t>
    <phoneticPr fontId="1" type="noConversion"/>
  </si>
  <si>
    <t>道士生命值28917|道士魔法值46015|道士下攻4086|道士上攻4087|道士道上4087|道士下魔防4076|道士上魔防4094</t>
    <phoneticPr fontId="1" type="noConversion"/>
  </si>
  <si>
    <t>战士生命值52289|战士魔法值1446|战士下攻4128|战士上攻4129|战士上防4117</t>
    <phoneticPr fontId="1" type="noConversion"/>
  </si>
  <si>
    <t>法师生命值11959|法师魔法值65535|法师下攻4116|法师上攻4117|法师魔下4116|法师魔上4117</t>
    <phoneticPr fontId="1" type="noConversion"/>
  </si>
  <si>
    <t>道士生命值29056|道士魔法值46241|道士下攻4116|道士上攻4117|道士道上4117|道士下魔防4106|道士上魔防4124</t>
    <phoneticPr fontId="1" type="noConversion"/>
  </si>
  <si>
    <t>战士生命值52540|战士魔法值1449|战士下攻4158|战士上攻4159|战士上防4147</t>
    <phoneticPr fontId="1" type="noConversion"/>
  </si>
  <si>
    <t>法师生命值12015|法师魔法值65535|法师下攻4146|法师上攻4147|法师魔下4146|法师魔上4147</t>
    <phoneticPr fontId="1" type="noConversion"/>
  </si>
  <si>
    <t>道士生命值29195|道士魔法值46466|道士下攻4146|道士上攻4147|道士道上4147|道士下魔防4136|道士上魔防4154</t>
    <phoneticPr fontId="1" type="noConversion"/>
  </si>
  <si>
    <t>战士生命值52791|战士魔法值1453|战士下攻4188|战士上攻4189|战士上防4177</t>
    <phoneticPr fontId="1" type="noConversion"/>
  </si>
  <si>
    <t>法师生命值12072|法师魔法值65535|法师下攻4176|法师上攻4177|法师魔下4176|法师魔上4177</t>
    <phoneticPr fontId="1" type="noConversion"/>
  </si>
  <si>
    <t>道士生命值29335|道士魔法值46693|道士下攻4176|道士上攻4177|道士道上4177|道士下魔防4166|道士上魔防4184</t>
    <phoneticPr fontId="1" type="noConversion"/>
  </si>
  <si>
    <t>战士生命值53043|战士魔法值1457|战士下攻4218|战士上攻4219|战士上防4207</t>
    <phoneticPr fontId="1" type="noConversion"/>
  </si>
  <si>
    <t>法师生命值12129|法师魔法值65535|法师下攻4206|法师上攻4207|法师魔下4206|法师魔上4207</t>
    <phoneticPr fontId="1" type="noConversion"/>
  </si>
  <si>
    <t>道士生命值29475|道士魔法值46919|道士下攻4206|道士上攻4207|道士道上4207|道士下魔防4196|道士上魔防4214</t>
    <phoneticPr fontId="1" type="noConversion"/>
  </si>
  <si>
    <t>战士生命值53296|战士魔法值1460|战士下攻4248|战士上攻4249|战士上防4237</t>
    <phoneticPr fontId="1" type="noConversion"/>
  </si>
  <si>
    <t>法师生命值12186|法师魔法值65535|法师下攻4236|法师上攻4237|法师魔下4236|法师魔上4237</t>
    <phoneticPr fontId="1" type="noConversion"/>
  </si>
  <si>
    <t>道士生命值29615|道士魔法值47147|道士下攻4236|道士上攻4237|道士道上4237|道士下魔防4226|道士上魔防4244</t>
    <phoneticPr fontId="1" type="noConversion"/>
  </si>
  <si>
    <t>战士生命值53549|战士魔法值1463|战士下攻4278|战士上攻4279|战士上防4267</t>
    <phoneticPr fontId="1" type="noConversion"/>
  </si>
  <si>
    <t>法师生命值12243|法师魔法值65535|法师下攻4266|法师上攻4267|法师魔下4266|法师魔上4267</t>
    <phoneticPr fontId="1" type="noConversion"/>
  </si>
  <si>
    <t>道士生命值29756|道士魔法值47375|道士下攻4266|道士上攻4267|道士道上4267|道士下魔防4256|道士上魔防4274</t>
    <phoneticPr fontId="1" type="noConversion"/>
  </si>
  <si>
    <t>战士生命值53803|战士魔法值1467|战士下攻4308|战士上攻4309|战士上防4297</t>
    <phoneticPr fontId="1" type="noConversion"/>
  </si>
  <si>
    <t>法师生命值12300|法师魔法值65535|法师下攻4296|法师上攻4297|法师魔下4296|法师魔上4297</t>
    <phoneticPr fontId="1" type="noConversion"/>
  </si>
  <si>
    <t>道士生命值29897|道士魔法值47603|道士下攻4296|道士上攻4297|道士道上4297|道士下魔防4286|道士上魔防4304</t>
    <phoneticPr fontId="1" type="noConversion"/>
  </si>
  <si>
    <t>战士生命值54057|战士魔法值1471|战士下攻4338|战士上攻4339|战士上防4327</t>
    <phoneticPr fontId="1" type="noConversion"/>
  </si>
  <si>
    <t>法师生命值12357|法师魔法值65535|法师下攻4326|法师上攻4327|法师魔下4326|法师魔上4327</t>
    <phoneticPr fontId="1" type="noConversion"/>
  </si>
  <si>
    <t>道士生命值30038|道士魔法值47832|道士下攻4326|道士上攻4327|道士道上4327|道士下魔防4316|道士上魔防4334</t>
    <phoneticPr fontId="1" type="noConversion"/>
  </si>
  <si>
    <t>战士生命值54312|战士魔法值1474|战士下攻4368|战士上攻4369|战士上防4357</t>
    <phoneticPr fontId="1" type="noConversion"/>
  </si>
  <si>
    <t>法师生命值12415|法师魔法值65535|法师下攻4356|法师上攻4357|法师魔下4356|法师魔上4357</t>
    <phoneticPr fontId="1" type="noConversion"/>
  </si>
  <si>
    <t>道士生命值30180|道士魔法值48062|道士下攻4356|道士上攻4357|道士道上4357|道士下魔防4346|道士上魔防4364</t>
    <phoneticPr fontId="1" type="noConversion"/>
  </si>
  <si>
    <t>战士生命值54568|战士魔法值1477|战士下攻4398|战士上攻4399|战士上防4387</t>
    <phoneticPr fontId="1" type="noConversion"/>
  </si>
  <si>
    <t>法师生命值12472|法师魔法值65535|法师下攻4386|法师上攻4387|法师魔下4386|法师魔上4387</t>
    <phoneticPr fontId="1" type="noConversion"/>
  </si>
  <si>
    <t>道士生命值30322|道士魔法值48292|道士下攻4386|道士上攻4387|道士道上4387|道士下魔防4376|道士上魔防4394</t>
    <phoneticPr fontId="1" type="noConversion"/>
  </si>
  <si>
    <t>战士生命值54824|战士魔法值1481|战士下攻4428|战士上攻4429|战士上防4417</t>
    <phoneticPr fontId="1" type="noConversion"/>
  </si>
  <si>
    <t>法师生命值12530|法师魔法值65535|法师下攻4416|法师上攻4417|法师魔下4416|法师魔上4417</t>
    <phoneticPr fontId="1" type="noConversion"/>
  </si>
  <si>
    <t>道士生命值30464|道士魔法值48523|道士下攻4416|道士上攻4417|道士道上4417|道士下魔防4406|道士上魔防4424</t>
    <phoneticPr fontId="1" type="noConversion"/>
  </si>
  <si>
    <t>战士生命值55081|战士魔法值1485|战士下攻4458|战士上攻4459|战士上防4447</t>
    <phoneticPr fontId="1" type="noConversion"/>
  </si>
  <si>
    <t>法师生命值12588|法师魔法值65535|法师下攻4446|法师上攻4447|法师魔下4446|法师魔上4447</t>
    <phoneticPr fontId="1" type="noConversion"/>
  </si>
  <si>
    <t>道士生命值30607|道士魔法值48754|道士下攻4446|道士上攻4447|道士道上4447|道士下魔防4436|道士上魔防4454</t>
    <phoneticPr fontId="1" type="noConversion"/>
  </si>
  <si>
    <t>战士生命值55338|战士魔法值1488|战士下攻4488|战士上攻4489|战士上防4477</t>
    <phoneticPr fontId="1" type="noConversion"/>
  </si>
  <si>
    <t>法师生命值12646|法师魔法值65535|法师下攻4476|法师上攻4477|法师魔下4476|法师魔上4477</t>
    <phoneticPr fontId="1" type="noConversion"/>
  </si>
  <si>
    <t>道士生命值30750|道士魔法值48986|道士下攻4476|道士上攻4477|道士道上4477|道士下魔防4466|道士上魔防4484</t>
    <phoneticPr fontId="1" type="noConversion"/>
  </si>
  <si>
    <t>战士生命值55596|战士魔法值1491|战士下攻4518|战士上攻4519|战士上防4507</t>
    <phoneticPr fontId="1" type="noConversion"/>
  </si>
  <si>
    <t>法师生命值12704|法师魔法值65535|法师下攻4506|法师上攻4507|法师魔下4506|法师魔上4507</t>
    <phoneticPr fontId="1" type="noConversion"/>
  </si>
  <si>
    <t>道士生命值30893|道士魔法值49218|道士下攻4506|道士上攻4507|道士道上4507|道士下魔防4496|道士上魔防4514</t>
    <phoneticPr fontId="1" type="noConversion"/>
  </si>
  <si>
    <t>战士生命值55855|战士魔法值1495|战士下攻4548|战士上攻4549|战士上防4537</t>
    <phoneticPr fontId="1" type="noConversion"/>
  </si>
  <si>
    <t>法师生命值12762|法师魔法值65535|法师下攻4536|法师上攻4537|法师魔下4536|法师魔上4537</t>
    <phoneticPr fontId="1" type="noConversion"/>
  </si>
  <si>
    <t>道士生命值31037|道士魔法值49451|道士下攻4536|道士上攻4537|道士道上4537|道士下魔防4526|道士上魔防4544</t>
    <phoneticPr fontId="1" type="noConversion"/>
  </si>
  <si>
    <t>战士生命值56114|战士魔法值1499|战士下攻4578|战士上攻4579|战士上防4567</t>
    <phoneticPr fontId="1" type="noConversion"/>
  </si>
  <si>
    <t>法师生命值12821|法师魔法值65535|法师下攻4566|法师上攻4567|法师魔下4566|法师魔上4567</t>
    <phoneticPr fontId="1" type="noConversion"/>
  </si>
  <si>
    <t>道士生命值31181|道士魔法值49685|道士下攻4566|道士上攻4567|道士道上4567|道士下魔防4556|道士上魔防4574</t>
    <phoneticPr fontId="1" type="noConversion"/>
  </si>
  <si>
    <t>战士生命值56374|战士魔法值1502|战士下攻4608|战士上攻4609|战士上防4597</t>
    <phoneticPr fontId="1" type="noConversion"/>
  </si>
  <si>
    <t>法师生命值12879|法师魔法值65535|法师下攻4596|法师上攻4597|法师魔下4596|法师魔上4597</t>
    <phoneticPr fontId="1" type="noConversion"/>
  </si>
  <si>
    <t>道士生命值31325|道士魔法值49919|道士下攻4596|道士上攻4597|道士道上4597|道士下魔防4586|道士上魔防4604</t>
    <phoneticPr fontId="1" type="noConversion"/>
  </si>
  <si>
    <t>战士生命值56634|战士魔法值1505|战士下攻4638|战士上攻4639|战士上防4627</t>
    <phoneticPr fontId="1" type="noConversion"/>
  </si>
  <si>
    <t>法师生命值12938|法师魔法值65535|法师下攻4626|法师上攻4627|法师魔下4626|法师魔上4627</t>
    <phoneticPr fontId="1" type="noConversion"/>
  </si>
  <si>
    <t>道士生命值31470|道士魔法值50153|道士下攻4626|道士上攻4627|道士道上4627|道士下魔防4616|道士上魔防4634</t>
    <phoneticPr fontId="1" type="noConversion"/>
  </si>
  <si>
    <t>战士生命值56895|战士魔法值1509|战士下攻4668|战士上攻4669|战士上防4657</t>
    <phoneticPr fontId="1" type="noConversion"/>
  </si>
  <si>
    <t>法师生命值12997|法师魔法值65535|法师下攻4656|法师上攻4657|法师魔下4656|法师魔上4657</t>
    <phoneticPr fontId="1" type="noConversion"/>
  </si>
  <si>
    <t>道士生命值31615|道士魔法值50389|道士下攻4656|道士上攻4657|道士道上4657|道士下魔防4646|道士上魔防4664</t>
    <phoneticPr fontId="1" type="noConversion"/>
  </si>
  <si>
    <t>战士生命值57157|战士魔法值1513|战士下攻4698|战士上攻4699|战士上防4687</t>
    <phoneticPr fontId="1" type="noConversion"/>
  </si>
  <si>
    <t>法师生命值13056|法师魔法值65535|法师下攻4686|法师上攻4687|法师魔下4686|法师魔上4687</t>
    <phoneticPr fontId="1" type="noConversion"/>
  </si>
  <si>
    <t>道士生命值31760|道士魔法值50624|道士下攻4686|道士上攻4687|道士道上4687|道士下魔防4676|道士上魔防4694</t>
    <phoneticPr fontId="1" type="noConversion"/>
  </si>
  <si>
    <t>战士生命值57419|战士魔法值1516|战士下攻4728|战士上攻4729|战士上防4717</t>
    <phoneticPr fontId="1" type="noConversion"/>
  </si>
  <si>
    <t>法师生命值13115|法师魔法值65535|法师下攻4716|法师上攻4717|法师魔下4716|法师魔上4717</t>
    <phoneticPr fontId="1" type="noConversion"/>
  </si>
  <si>
    <t>道士生命值31906|道士魔法值50861|道士下攻4716|道士上攻4717|道士道上4717|道士下魔防4706|道士上魔防4724</t>
    <phoneticPr fontId="1" type="noConversion"/>
  </si>
  <si>
    <t>战士生命值57682|战士魔法值1519|战士下攻4758|战士上攻4759|战士上防4747</t>
    <phoneticPr fontId="1" type="noConversion"/>
  </si>
  <si>
    <t>法师生命值13174|法师魔法值65535|法师下攻4746|法师上攻4747|法师魔下4746|法师魔上4747</t>
    <phoneticPr fontId="1" type="noConversion"/>
  </si>
  <si>
    <t>道士生命值32052|道士魔法值51097|道士下攻4746|道士上攻4747|道士道上4747|道士下魔防4736|道士上魔防4754</t>
    <phoneticPr fontId="1" type="noConversion"/>
  </si>
  <si>
    <t>战士生命值57945|战士魔法值1523|战士下攻4788|战士上攻4789|战士上防4777</t>
    <phoneticPr fontId="1" type="noConversion"/>
  </si>
  <si>
    <t>法师生命值13233|法师魔法值65535|法师下攻4776|法师上攻4777|法师魔下4776|法师魔上4777</t>
    <phoneticPr fontId="1" type="noConversion"/>
  </si>
  <si>
    <t>道士生命值32198|道士魔法值51335|道士下攻4776|道士上攻4777|道士道上4777|道士下魔防4766|道士上魔防4784</t>
    <phoneticPr fontId="1" type="noConversion"/>
  </si>
  <si>
    <t>战士生命值58209|战士魔法值1527|战士下攻4818|战士上攻4819|战士上防4807</t>
    <phoneticPr fontId="1" type="noConversion"/>
  </si>
  <si>
    <t>法师生命值13293|法师魔法值65535|法师下攻4806|法师上攻4807|法师魔下4806|法师魔上4807</t>
    <phoneticPr fontId="1" type="noConversion"/>
  </si>
  <si>
    <t>道士生命值32345|道士魔法值51572|道士下攻4806|道士上攻4807|道士道上4807|道士下魔防4796|道士上魔防4814</t>
    <phoneticPr fontId="1" type="noConversion"/>
  </si>
  <si>
    <t>战士生命值58474|战士魔法值1530|战士下攻4848|战士上攻4849|战士上防4837</t>
    <phoneticPr fontId="1" type="noConversion"/>
  </si>
  <si>
    <t>法师生命值13352|法师魔法值65535|法师下攻4836|法师上攻4837|法师魔下4836|法师魔上4837</t>
    <phoneticPr fontId="1" type="noConversion"/>
  </si>
  <si>
    <t>道士生命值32492|道士魔法值51811|道士下攻4836|道士上攻4837|道士道上4837|道士下魔防4826|道士上魔防4844</t>
    <phoneticPr fontId="1" type="noConversion"/>
  </si>
  <si>
    <t>战士生命值58739|战士魔法值1533|战士下攻4878|战士上攻4879|战士上防4867</t>
    <phoneticPr fontId="1" type="noConversion"/>
  </si>
  <si>
    <t>法师生命值13412|法师魔法值65535|法师下攻4866|法师上攻4867|法师魔下4866|法师魔上4867</t>
    <phoneticPr fontId="1" type="noConversion"/>
  </si>
  <si>
    <t>道士生命值32639|道士魔法值52050|道士下攻4866|道士上攻4867|道士道上4867|道士下魔防4856|道士上魔防4874</t>
    <phoneticPr fontId="1" type="noConversion"/>
  </si>
  <si>
    <t>战士生命值59005|战士魔法值1537|战士下攻4908|战士上攻4909|战士上防4897</t>
    <phoneticPr fontId="1" type="noConversion"/>
  </si>
  <si>
    <t>法师生命值13472|法师魔法值65535|法师下攻4896|法师上攻4897|法师魔下4896|法师魔上4897</t>
    <phoneticPr fontId="1" type="noConversion"/>
  </si>
  <si>
    <t>道士生命值32787|道士魔法值52289|道士下攻4896|道士上攻4897|道士道上4897|道士下魔防4886|道士上魔防4904</t>
    <phoneticPr fontId="1" type="noConversion"/>
  </si>
  <si>
    <t>战士生命值59271|战士魔法值1541|战士下攻4938|战士上攻4939|战士上防4927</t>
    <phoneticPr fontId="1" type="noConversion"/>
  </si>
  <si>
    <t>法师生命值13532|法师魔法值65535|法师下攻4926|法师上攻4927|法师魔下4926|法师魔上4927</t>
    <phoneticPr fontId="1" type="noConversion"/>
  </si>
  <si>
    <t>道士生命值32935|道士魔法值52529|道士下攻4926|道士上攻4927|道士道上4927|道士下魔防4916|道士上魔防4934</t>
    <phoneticPr fontId="1" type="noConversion"/>
  </si>
  <si>
    <t>战士生命值59538|战士魔法值1544|战士下攻4968|战士上攻4969|战士上防4957</t>
    <phoneticPr fontId="1" type="noConversion"/>
  </si>
  <si>
    <t>法师生命值13592|法师魔法值65535|法师下攻4956|法师上攻4957|法师魔下4956|法师魔上4957</t>
    <phoneticPr fontId="1" type="noConversion"/>
  </si>
  <si>
    <t>道士生命值33083|道士魔法值52770|道士下攻4956|道士上攻4957|道士道上4957|道士下魔防4946|道士上魔防4964</t>
    <phoneticPr fontId="1" type="noConversion"/>
  </si>
  <si>
    <t>战士生命值59806|战士魔法值1547|战士下攻4998|战士上攻4999|战士上防4987</t>
    <phoneticPr fontId="1" type="noConversion"/>
  </si>
  <si>
    <t>法师生命值13652|法师魔法值65535|法师下攻4986|法师上攻4987|法师魔下4986|法师魔上4987</t>
    <phoneticPr fontId="1" type="noConversion"/>
  </si>
  <si>
    <t>道士生命值33232|道士魔法值53011|道士下攻4986|道士上攻4987|道士道上4987|道士下魔防4976|道士上魔防4994</t>
    <phoneticPr fontId="1" type="noConversion"/>
  </si>
  <si>
    <t>战士生命值60074|战士魔法值1551|战士下攻5028|战士上攻5029|战士上防5017</t>
    <phoneticPr fontId="1" type="noConversion"/>
  </si>
  <si>
    <t>法师生命值13713|法师魔法值65535|法师下攻5016|法师上攻5017|法师魔下5016|法师魔上5017</t>
    <phoneticPr fontId="1" type="noConversion"/>
  </si>
  <si>
    <t>道士生命值33381|道士魔法值53253|道士下攻5016|道士上攻5017|道士道上5017|道士下魔防5006|道士上魔防5024</t>
    <phoneticPr fontId="1" type="noConversion"/>
  </si>
  <si>
    <t>战士生命值60343|战士魔法值1555|战士下攻5058|战士上攻5059|战士上防5047</t>
    <phoneticPr fontId="1" type="noConversion"/>
  </si>
  <si>
    <t>法师生命值13773|法师魔法值65535|法师下攻5046|法师上攻5047|法师魔下5046|法师魔上5047</t>
    <phoneticPr fontId="1" type="noConversion"/>
  </si>
  <si>
    <t>道士生命值33530|道士魔法值53495|道士下攻5046|道士上攻5047|道士道上5047|道士下魔防5036|道士上魔防5054</t>
    <phoneticPr fontId="1" type="noConversion"/>
  </si>
  <si>
    <t>战士生命值60612|战士魔法值1558|战士下攻5088|战士上攻5089|战士上防5077</t>
    <phoneticPr fontId="1" type="noConversion"/>
  </si>
  <si>
    <t>法师生命值13834|法师魔法值65535|法师下攻5076|法师上攻5077|法师魔下5076|法师魔上5077</t>
    <phoneticPr fontId="1" type="noConversion"/>
  </si>
  <si>
    <t>道士生命值33680|道士魔法值53738|道士下攻5076|道士上攻5077|道士道上5077|道士下魔防5066|道士上魔防5084</t>
    <phoneticPr fontId="1" type="noConversion"/>
  </si>
  <si>
    <t>战士生命值60882|战士魔法值1561|战士下攻5118|战士上攻5119|战士上防5107</t>
    <phoneticPr fontId="1" type="noConversion"/>
  </si>
  <si>
    <t>法师生命值13895|法师魔法值65535|法师下攻5106|法师上攻5107|法师魔下5106|法师魔上5107</t>
    <phoneticPr fontId="1" type="noConversion"/>
  </si>
  <si>
    <t>道士生命值33830|道士魔法值53981|道士下攻5106|道士上攻5107|道士道上5107|道士下魔防5096|道士上魔防5114</t>
    <phoneticPr fontId="1" type="noConversion"/>
  </si>
  <si>
    <t>战士生命值61153|战士魔法值1565|战士下攻5148|战士上攻5149|战士上防5137</t>
    <phoneticPr fontId="1" type="noConversion"/>
  </si>
  <si>
    <t>法师生命值13956|法师魔法值65535|法师下攻5136|法师上攻5137|法师魔下5136|法师魔上5137</t>
    <phoneticPr fontId="1" type="noConversion"/>
  </si>
  <si>
    <t>道士生命值33980|道士魔法值54225|道士下攻5136|道士上攻5137|道士道上5137|道士下魔防5126|道士上魔防5144</t>
    <phoneticPr fontId="1" type="noConversion"/>
  </si>
  <si>
    <t>战士生命值61424|战士魔法值1569|战士下攻5178|战士上攻5179|战士上防5167</t>
    <phoneticPr fontId="1" type="noConversion"/>
  </si>
  <si>
    <t>法师生命值14017|法师魔法值65535|法师下攻5166|法师上攻5167|法师魔下5166|法师魔上5167</t>
    <phoneticPr fontId="1" type="noConversion"/>
  </si>
  <si>
    <t>道士生命值34131|道士魔法值54470|道士下攻5166|道士上攻5167|道士道上5167|道士下魔防5156|道士上魔防5174</t>
    <phoneticPr fontId="1" type="noConversion"/>
  </si>
  <si>
    <t>战士生命值61696|战士魔法值1572|战士下攻5208|战士上攻5209|战士上防5197</t>
    <phoneticPr fontId="1" type="noConversion"/>
  </si>
  <si>
    <t>法师生命值14078|法师魔法值65535|法师下攻5196|法师上攻5197|法师魔下5196|法师魔上5197</t>
    <phoneticPr fontId="1" type="noConversion"/>
  </si>
  <si>
    <t>道士生命值34282|道士魔法值54715|道士下攻5196|道士上攻5197|道士道上5197|道士下魔防5186|道士上魔防5204</t>
    <phoneticPr fontId="1" type="noConversion"/>
  </si>
  <si>
    <t>战士生命值61968|战士魔法值1575|战士下攻5238|战士上攻5239|战士上防5227</t>
    <phoneticPr fontId="1" type="noConversion"/>
  </si>
  <si>
    <t>法师生命值14139|法师魔法值65535|法师下攻5226|法师上攻5227|法师魔下5226|法师魔上5227</t>
    <phoneticPr fontId="1" type="noConversion"/>
  </si>
  <si>
    <t>道士生命值34433|道士魔法值54960|道士下攻5226|道士上攻5227|道士道上5227|道士下魔防5216|道士上魔防5234</t>
    <phoneticPr fontId="1" type="noConversion"/>
  </si>
  <si>
    <t>战士生命值62241|战士魔法值1579|战士下攻5268|战士上攻5269|战士上防5257</t>
    <phoneticPr fontId="1" type="noConversion"/>
  </si>
  <si>
    <t>法师生命值14201|法师魔法值65535|法师下攻5256|法师上攻5257|法师魔下5256|法师魔上5257</t>
    <phoneticPr fontId="1" type="noConversion"/>
  </si>
  <si>
    <t>道士生命值34585|道士魔法值55207|道士下攻5256|道士上攻5257|道士道上5257|道士下魔防5246|道士上魔防5264</t>
    <phoneticPr fontId="1" type="noConversion"/>
  </si>
  <si>
    <t>战士生命值62515|战士魔法值1583|战士下攻5298|战士上攻5299|战士上防5287</t>
    <phoneticPr fontId="1" type="noConversion"/>
  </si>
  <si>
    <t>法师生命值14262|法师魔法值65535|法师下攻5286|法师上攻5287|法师魔下5286|法师魔上5287</t>
    <phoneticPr fontId="1" type="noConversion"/>
  </si>
  <si>
    <t>道士生命值34737|道士魔法值55453|道士下攻5286|道士上攻5287|道士道上5287|道士下魔防5276|道士上魔防5294</t>
    <phoneticPr fontId="1" type="noConversion"/>
  </si>
  <si>
    <t>战士生命值62789|战士魔法值1586|战士下攻5328|战士上攻5329|战士上防5317</t>
    <phoneticPr fontId="1" type="noConversion"/>
  </si>
  <si>
    <t>法师生命值14324|法师魔法值65535|法师下攻5316|法师上攻5317|法师魔下5316|法师魔上5317</t>
    <phoneticPr fontId="1" type="noConversion"/>
  </si>
  <si>
    <t>道士生命值34889|道士魔法值55701|道士下攻5316|道士上攻5317|道士道上5317|道士下魔防5306|道士上魔防5324</t>
    <phoneticPr fontId="1" type="noConversion"/>
  </si>
  <si>
    <t>战士生命值63064|战士魔法值1589|战士下攻5358|战士上攻5359|战士上防5347</t>
    <phoneticPr fontId="1" type="noConversion"/>
  </si>
  <si>
    <t>法师生命值14386|法师魔法值65535|法师下攻5346|法师上攻5347|法师魔下5346|法师魔上5347</t>
    <phoneticPr fontId="1" type="noConversion"/>
  </si>
  <si>
    <t>道士生命值35042|道士魔法值55948|道士下攻5346|道士上攻5347|道士道上5347|道士下魔防5336|道士上魔防5354</t>
    <phoneticPr fontId="1" type="noConversion"/>
  </si>
  <si>
    <t>战士生命值63339|战士魔法值1593|战士下攻5388|战士上攻5389|战士上防5377</t>
    <phoneticPr fontId="1" type="noConversion"/>
  </si>
  <si>
    <t>法师生命值14448|法师魔法值65535|法师下攻5376|法师上攻5377|法师魔下5376|法师魔上5377</t>
    <phoneticPr fontId="1" type="noConversion"/>
  </si>
  <si>
    <t>道士生命值35195|道士魔法值56197|道士下攻5376|道士上攻5377|道士道上5377|道士下魔防5366|道士上魔防5384</t>
    <phoneticPr fontId="1" type="noConversion"/>
  </si>
  <si>
    <t>战士生命值63615|战士魔法值1597|战士下攻5418|战士上攻5419|战士上防5407</t>
    <phoneticPr fontId="1" type="noConversion"/>
  </si>
  <si>
    <t>法师生命值14510|法师魔法值65535|法师下攻5406|法师上攻5407|法师魔下5406|法师魔上5407</t>
    <phoneticPr fontId="1" type="noConversion"/>
  </si>
  <si>
    <t>道士生命值35348|道士魔法值56445|道士下攻5406|道士上攻5407|道士道上5407|道士下魔防5396|道士上魔防5414</t>
    <phoneticPr fontId="1" type="noConversion"/>
  </si>
  <si>
    <t>战士生命值63892|战士魔法值1600|战士下攻5448|战士上攻5449|战士上防5437</t>
    <phoneticPr fontId="1" type="noConversion"/>
  </si>
  <si>
    <t>法师生命值14572|法师魔法值65535|法师下攻5436|法师上攻5437|法师魔下5436|法师魔上5437</t>
    <phoneticPr fontId="1" type="noConversion"/>
  </si>
  <si>
    <t>道士生命值35502|道士魔法值56695|道士下攻5436|道士上攻5437|道士道上5437|道士下魔防5426|道士上魔防5444</t>
    <phoneticPr fontId="1" type="noConversion"/>
  </si>
  <si>
    <t>战士生命值64169|战士魔法值1603|战士下攻5478|战士上攻5479|战士上防5467</t>
    <phoneticPr fontId="1" type="noConversion"/>
  </si>
  <si>
    <t>法师生命值14635|法师魔法值65535|法师下攻5466|法师上攻5467|法师魔下5466|法师魔上5467</t>
    <phoneticPr fontId="1" type="noConversion"/>
  </si>
  <si>
    <t>道士生命值35656|道士魔法值56945|道士下攻5466|道士上攻5467|道士道上5467|道士下魔防5456|道士上魔防5474</t>
    <phoneticPr fontId="1" type="noConversion"/>
  </si>
  <si>
    <t>战士生命值64447|战士魔法值1607|战士下攻5508|战士上攻5509|战士上防5497</t>
    <phoneticPr fontId="1" type="noConversion"/>
  </si>
  <si>
    <t>法师生命值14697|法师魔法值65535|法师下攻5496|法师上攻5497|法师魔下5496|法师魔上5497</t>
    <phoneticPr fontId="1" type="noConversion"/>
  </si>
  <si>
    <t>道士生命值35810|道士魔法值57195|道士下攻5496|道士上攻5497|道士道上5497|道士下魔防5486|道士上魔防5504</t>
    <phoneticPr fontId="1" type="noConversion"/>
  </si>
  <si>
    <t>战士生命值64725|战士魔法值1611|战士下攻5538|战士上攻5539|战士上防5527</t>
    <phoneticPr fontId="1" type="noConversion"/>
  </si>
  <si>
    <t>法师生命值14760|法师魔法值65535|法师下攻5526|法师上攻5527|法师魔下5526|法师魔上5527</t>
    <phoneticPr fontId="1" type="noConversion"/>
  </si>
  <si>
    <t>道士生命值35965|道士魔法值57446|道士下攻5526|道士上攻5527|道士道上5527|道士下魔防5516|道士上魔防5534</t>
    <phoneticPr fontId="1" type="noConversion"/>
  </si>
  <si>
    <t>战士生命值65004|战士魔法值1614|战士下攻5568|战士上攻5569|战士上防5557</t>
    <phoneticPr fontId="1" type="noConversion"/>
  </si>
  <si>
    <t>法师生命值14823|法师魔法值65535|法师下攻5556|法师上攻5557|法师魔下5556|法师魔上5557</t>
    <phoneticPr fontId="1" type="noConversion"/>
  </si>
  <si>
    <t>道士生命值36120|道士魔法值57698|道士下攻5556|道士上攻5557|道士道上5557|道士下魔防5546|道士上魔防5564</t>
    <phoneticPr fontId="1" type="noConversion"/>
  </si>
  <si>
    <t>战士生命值65284|战士魔法值1617|战士下攻5598|战士上攻5599|战士上防5587</t>
    <phoneticPr fontId="1" type="noConversion"/>
  </si>
  <si>
    <t>法师生命值14886|法师魔法值65535|法师下攻5586|法师上攻5587|法师魔下5586|法师魔上5587</t>
    <phoneticPr fontId="1" type="noConversion"/>
  </si>
  <si>
    <t>道士生命值36275|道士魔法值57950|道士下攻5586|道士上攻5587|道士道上5587|道士下魔防5576|道士上魔防5594</t>
    <phoneticPr fontId="1" type="noConversion"/>
  </si>
  <si>
    <t>战士生命值65535|战士魔法值1621|战士下攻5628|战士上攻5629|战士上防5617</t>
    <phoneticPr fontId="1" type="noConversion"/>
  </si>
  <si>
    <t>法师生命值14949|法师魔法值65535|法师下攻5616|法师上攻5617|法师魔下5616|法师魔上5617</t>
    <phoneticPr fontId="1" type="noConversion"/>
  </si>
  <si>
    <t>道士生命值36431|道士魔法值58203|道士下攻5616|道士上攻5617|道士道上5617|道士下魔防5606|道士上魔防5624</t>
    <phoneticPr fontId="1" type="noConversion"/>
  </si>
  <si>
    <t>战士生命值65535|战士魔法值1625|战士下攻5658|战士上攻5659|战士上防5647</t>
    <phoneticPr fontId="1" type="noConversion"/>
  </si>
  <si>
    <t>法师生命值15012|法师魔法值65535|法师下攻5646|法师上攻5647|法师魔下5646|法师魔上5647</t>
    <phoneticPr fontId="1" type="noConversion"/>
  </si>
  <si>
    <t>道士生命值36587|道士魔法值58456|道士下攻5646|道士上攻5647|道士道上5647|道士下魔防5636|道士上魔防5654</t>
    <phoneticPr fontId="1" type="noConversion"/>
  </si>
  <si>
    <t>战士生命值65535|战士魔法值1628|战士下攻5688|战士上攻5689|战士上防5677</t>
    <phoneticPr fontId="1" type="noConversion"/>
  </si>
  <si>
    <t>法师生命值15075|法师魔法值65535|法师下攻5676|法师上攻5677|法师魔下5676|法师魔上5677</t>
    <phoneticPr fontId="1" type="noConversion"/>
  </si>
  <si>
    <t>道士生命值36743|道士魔法值58710|道士下攻5676|道士上攻5677|道士道上5677|道士下魔防5666|道士上魔防5684</t>
    <phoneticPr fontId="1" type="noConversion"/>
  </si>
  <si>
    <t>战士生命值65535|战士魔法值1631|战士下攻5718|战士上攻5719|战士上防5707</t>
    <phoneticPr fontId="1" type="noConversion"/>
  </si>
  <si>
    <t>法师生命值15139|法师魔法值65535|法师下攻5706|法师上攻5707|法师魔下5706|法师魔上5707</t>
    <phoneticPr fontId="1" type="noConversion"/>
  </si>
  <si>
    <t>道士生命值36900|道士魔法值58964|道士下攻5706|道士上攻5707|道士道上5707|道士下魔防5696|道士上魔防5714</t>
    <phoneticPr fontId="1" type="noConversion"/>
  </si>
  <si>
    <t>战士生命值65535|战士魔法值1635|战士下攻5748|战士上攻5749|战士上防5737</t>
    <phoneticPr fontId="1" type="noConversion"/>
  </si>
  <si>
    <t>法师生命值15202|法师魔法值65535|法师下攻5736|法师上攻5737|法师魔下5736|法师魔上5737</t>
    <phoneticPr fontId="1" type="noConversion"/>
  </si>
  <si>
    <t>道士生命值37057|道士魔法值59219|道士下攻5736|道士上攻5737|道士道上5737|道士下魔防5726|道士上魔防5744</t>
    <phoneticPr fontId="1" type="noConversion"/>
  </si>
  <si>
    <t>战士生命值65535|战士魔法值1639|战士下攻5778|战士上攻5779|战士上防5767</t>
    <phoneticPr fontId="1" type="noConversion"/>
  </si>
  <si>
    <t>法师生命值15266|法师魔法值65535|法师下攻5766|法师上攻5767|法师魔下5766|法师魔上5767</t>
    <phoneticPr fontId="1" type="noConversion"/>
  </si>
  <si>
    <t>道士生命值37214|道士魔法值59475|道士下攻5766|道士上攻5767|道士道上5767|道士下魔防5756|道士上魔防5774</t>
    <phoneticPr fontId="1" type="noConversion"/>
  </si>
  <si>
    <t>战士生命值65535|战士魔法值1642|战士下攻5808|战士上攻5809|战士上防5797</t>
    <phoneticPr fontId="1" type="noConversion"/>
  </si>
  <si>
    <t>法师生命值15330|法师魔法值65535|法师下攻5796|法师上攻5797|法师魔下5796|法师魔上5797</t>
    <phoneticPr fontId="1" type="noConversion"/>
  </si>
  <si>
    <t>道士生命值37372|道士魔法值59731|道士下攻5796|道士上攻5797|道士道上5797|道士下魔防5786|道士上魔防5804</t>
    <phoneticPr fontId="1" type="noConversion"/>
  </si>
  <si>
    <t>战士生命值65535|战士魔法值1645|战士下攻5838|战士上攻5839|战士上防5827</t>
    <phoneticPr fontId="1" type="noConversion"/>
  </si>
  <si>
    <t>法师生命值15394|法师魔法值65535|法师下攻5826|法师上攻5827|法师魔下5826|法师魔上5827</t>
    <phoneticPr fontId="1" type="noConversion"/>
  </si>
  <si>
    <t>道士生命值37530|道士魔法值59987|道士下攻5826|道士上攻5827|道士道上5827|道士下魔防5816|道士上魔防5834</t>
    <phoneticPr fontId="1" type="noConversion"/>
  </si>
  <si>
    <t>战士生命值65535|战士魔法值1649|战士下攻5868|战士上攻5869|战士上防5857</t>
    <phoneticPr fontId="1" type="noConversion"/>
  </si>
  <si>
    <t>法师生命值15458|法师魔法值65535|法师下攻5856|法师上攻5857|法师魔下5856|法师魔上5857</t>
    <phoneticPr fontId="1" type="noConversion"/>
  </si>
  <si>
    <t>道士生命值37688|道士魔法值60245|道士下攻5856|道士上攻5857|道士道上5857|道士下魔防5846|道士上魔防5864</t>
    <phoneticPr fontId="1" type="noConversion"/>
  </si>
  <si>
    <t>战士生命值65535|战士魔法值1653|战士下攻5898|战士上攻5899|战士上防5887</t>
    <phoneticPr fontId="1" type="noConversion"/>
  </si>
  <si>
    <t>法师生命值15522|法师魔法值65535|法师下攻5886|法师上攻5887|法师魔下5886|法师魔上5887</t>
    <phoneticPr fontId="1" type="noConversion"/>
  </si>
  <si>
    <t>道士生命值37847|道士魔法值60502|道士下攻5886|道士上攻5887|道士道上5887|道士下魔防5876|道士上魔防5894</t>
    <phoneticPr fontId="1" type="noConversion"/>
  </si>
  <si>
    <t>战士生命值65535|战士魔法值1656|战士下攻5928|战士上攻5929|战士上防5917</t>
    <phoneticPr fontId="1" type="noConversion"/>
  </si>
  <si>
    <t>法师生命值15587|法师魔法值65535|法师下攻5916|法师上攻5917|法师魔下5916|法师魔上5917</t>
    <phoneticPr fontId="1" type="noConversion"/>
  </si>
  <si>
    <t>道士生命值38006|道士魔法值60761|道士下攻5916|道士上攻5917|道士道上5917|道士下魔防5906|道士上魔防5924</t>
    <phoneticPr fontId="1" type="noConversion"/>
  </si>
  <si>
    <t>战士生命值65535|战士魔法值1659|战士下攻5958|战士上攻5959|战士上防5947</t>
    <phoneticPr fontId="1" type="noConversion"/>
  </si>
  <si>
    <t>法师生命值15651|法师魔法值65535|法师下攻5946|法师上攻5947|法师魔下5946|法师魔上5947</t>
    <phoneticPr fontId="1" type="noConversion"/>
  </si>
  <si>
    <t>道士生命值38165|道士魔法值61019|道士下攻5946|道士上攻5947|道士道上5947|道士下魔防5936|道士上魔防5954</t>
    <phoneticPr fontId="1" type="noConversion"/>
  </si>
  <si>
    <t>战士生命值65535|战士魔法值1663|战士下攻5988|战士上攻5989|战士上防5977</t>
    <phoneticPr fontId="1" type="noConversion"/>
  </si>
  <si>
    <t>法师生命值15716|法师魔法值65535|法师下攻5976|法师上攻5977|法师魔下5976|法师魔上5977</t>
    <phoneticPr fontId="1" type="noConversion"/>
  </si>
  <si>
    <t>道士生命值38325|道士魔法值61279|道士下攻5976|道士上攻5977|道士道上5977|道士下魔防5966|道士上魔防5984</t>
    <phoneticPr fontId="1" type="noConversion"/>
  </si>
  <si>
    <t>战士生命值65535|战士魔法值1667|战士下攻6018|战士上攻6019|战士上防6007</t>
    <phoneticPr fontId="1" type="noConversion"/>
  </si>
  <si>
    <t>法师生命值15781|法师魔法值65535|法师下攻6006|法师上攻6007|法师魔下6006|法师魔上6007</t>
    <phoneticPr fontId="1" type="noConversion"/>
  </si>
  <si>
    <t>道士生命值38485|道士魔法值61538|道士下攻6006|道士上攻6007|道士道上6007|道士下魔防5996|道士上魔防6014</t>
    <phoneticPr fontId="1" type="noConversion"/>
  </si>
  <si>
    <t>战士生命值65535|战士魔法值1670|战士下攻6048|战士上攻6049|战士上防6037</t>
    <phoneticPr fontId="1" type="noConversion"/>
  </si>
  <si>
    <t>法师生命值15846|法师魔法值65535|法师下攻6036|法师上攻6037|法师魔下6036|法师魔上6037</t>
    <phoneticPr fontId="1" type="noConversion"/>
  </si>
  <si>
    <t>道士生命值38645|道士魔法值61799|道士下攻6036|道士上攻6037|道士道上6037|道士下魔防6026|道士上魔防6044</t>
    <phoneticPr fontId="1" type="noConversion"/>
  </si>
  <si>
    <t>战士生命值65535|战士魔法值1673|战士下攻6078|战士上攻6079|战士上防6067</t>
    <phoneticPr fontId="1" type="noConversion"/>
  </si>
  <si>
    <t>法师生命值15911|法师魔法值65535|法师下攻6066|法师上攻6067|法师魔下6066|法师魔上6067</t>
    <phoneticPr fontId="1" type="noConversion"/>
  </si>
  <si>
    <t>道士生命值38806|道士魔法值62060|道士下攻6066|道士上攻6067|道士道上6067|道士下魔防6056|道士上魔防6074</t>
    <phoneticPr fontId="1" type="noConversion"/>
  </si>
  <si>
    <t>战士生命值65535|战士魔法值1677|战士下攻6108|战士上攻6109|战士上防6097</t>
    <phoneticPr fontId="1" type="noConversion"/>
  </si>
  <si>
    <t>法师生命值15976|法师魔法值65535|法师下攻6096|法师上攻6097|法师魔下6096|法师魔上6097</t>
    <phoneticPr fontId="1" type="noConversion"/>
  </si>
  <si>
    <t>道士生命值38967|道士魔法值62321|道士下攻6096|道士上攻6097|道士道上6097|道士下魔防6086|道士上魔防6104</t>
    <phoneticPr fontId="1" type="noConversion"/>
  </si>
  <si>
    <t>战士生命值65535|战士魔法值1681|战士下攻6138|战士上攻6139|战士上防6127</t>
    <phoneticPr fontId="1" type="noConversion"/>
  </si>
  <si>
    <t>法师生命值16041|法师魔法值65535|法师下攻6126|法师上攻6127|法师魔下6126|法师魔上6127</t>
    <phoneticPr fontId="1" type="noConversion"/>
  </si>
  <si>
    <t>道士生命值39128|道士魔法值62583|道士下攻6126|道士上攻6127|道士道上6127|道士下魔防6116|道士上魔防6134</t>
    <phoneticPr fontId="1" type="noConversion"/>
  </si>
  <si>
    <t>战士生命值65535|战士魔法值1684|战士下攻6168|战士上攻6169|战士上防6157</t>
    <phoneticPr fontId="1" type="noConversion"/>
  </si>
  <si>
    <t>法师生命值16107|法师魔法值65535|法师下攻6156|法师上攻6157|法师魔下6156|法师魔上6157</t>
    <phoneticPr fontId="1" type="noConversion"/>
  </si>
  <si>
    <t>道士生命值39290|道士魔法值62846|道士下攻6156|道士上攻6157|道士道上6157|道士下魔防6146|道士上魔防6164</t>
    <phoneticPr fontId="1" type="noConversion"/>
  </si>
  <si>
    <t>战士生命值65535|战士魔法值1687|战士下攻6198|战士上攻6199|战士上防6187</t>
    <phoneticPr fontId="1" type="noConversion"/>
  </si>
  <si>
    <t>法师生命值16172|法师魔法值65535|法师下攻6186|法师上攻6187|法师魔下6186|法师魔上6187</t>
    <phoneticPr fontId="1" type="noConversion"/>
  </si>
  <si>
    <t>道士生命值39452|道士魔法值63109|道士下攻6186|道士上攻6187|道士道上6187|道士下魔防6176|道士上魔防6194</t>
    <phoneticPr fontId="1" type="noConversion"/>
  </si>
  <si>
    <t>战士生命值65535|战士魔法值1691|战士下攻6228|战士上攻6229|战士上防6217</t>
    <phoneticPr fontId="1" type="noConversion"/>
  </si>
  <si>
    <t>法师生命值16238|法师魔法值65535|法师下攻6216|法师上攻6217|法师魔下6216|法师魔上6217</t>
    <phoneticPr fontId="1" type="noConversion"/>
  </si>
  <si>
    <t>道士生命值39614|道士魔法值63373|道士下攻6216|道士上攻6217|道士道上6217|道士下魔防6206|道士上魔防6224</t>
    <phoneticPr fontId="1" type="noConversion"/>
  </si>
  <si>
    <t>战士生命值65535|战士魔法值1695|战士下攻6258|战士上攻6259|战士上防6247</t>
    <phoneticPr fontId="1" type="noConversion"/>
  </si>
  <si>
    <t>法师生命值16304|法师魔法值65535|法师下攻6246|法师上攻6247|法师魔下6246|法师魔上6247</t>
    <phoneticPr fontId="1" type="noConversion"/>
  </si>
  <si>
    <t>道士生命值39777|道士魔法值63637|道士下攻6246|道士上攻6247|道士道上6247|道士下魔防6236|道士上魔防6254</t>
    <phoneticPr fontId="1" type="noConversion"/>
  </si>
  <si>
    <t>战士生命值65535|战士魔法值1698|战士下攻6288|战士上攻6289|战士上防6277</t>
    <phoneticPr fontId="1" type="noConversion"/>
  </si>
  <si>
    <t>法师生命值16370|法师魔法值65535|法师下攻6276|法师上攻6277|法师魔下6276|法师魔上6277</t>
    <phoneticPr fontId="1" type="noConversion"/>
  </si>
  <si>
    <t>道士生命值39940|道士魔法值63902|道士下攻6276|道士上攻6277|道士道上6277|道士下魔防6266|道士上魔防6284</t>
    <phoneticPr fontId="1" type="noConversion"/>
  </si>
  <si>
    <t>战士生命值65535|战士魔法值1701|战士下攻6318|战士上攻6319|战士上防6307</t>
    <phoneticPr fontId="1" type="noConversion"/>
  </si>
  <si>
    <t>法师生命值16436|法师魔法值65535|法师下攻6306|法师上攻6307|法师魔下6306|法师魔上6307</t>
    <phoneticPr fontId="1" type="noConversion"/>
  </si>
  <si>
    <t>道士生命值40103|道士魔法值64167|道士下攻6306|道士上攻6307|道士道上6307|道士下魔防6296|道士上魔防6314</t>
    <phoneticPr fontId="1" type="noConversion"/>
  </si>
  <si>
    <t>战士生命值65535|战士魔法值1705|战士下攻6348|战士上攻6349|战士上防6337</t>
    <phoneticPr fontId="1" type="noConversion"/>
  </si>
  <si>
    <t>法师生命值16502|法师魔法值65535|法师下攻6336|法师上攻6337|法师魔下6336|法师魔上6337</t>
    <phoneticPr fontId="1" type="noConversion"/>
  </si>
  <si>
    <t>道士生命值40267|道士魔法值64433|道士下攻6336|道士上攻6337|道士道上6337|道士下魔防6326|道士上魔防6344</t>
    <phoneticPr fontId="1" type="noConversion"/>
  </si>
  <si>
    <t>战士生命值65535|战士魔法值1709|战士下攻6378|战士上攻6379|战士上防6367</t>
    <phoneticPr fontId="1" type="noConversion"/>
  </si>
  <si>
    <t>法师生命值16569|法师魔法值65535|法师下攻6366|法师上攻6367|法师魔下6366|法师魔上6367</t>
    <phoneticPr fontId="1" type="noConversion"/>
  </si>
  <si>
    <t>道士生命值40431|道士魔法值64700|道士下攻6366|道士上攻6367|道士道上6367|道士下魔防6356|道士上魔防6374</t>
    <phoneticPr fontId="1" type="noConversion"/>
  </si>
  <si>
    <t>战士生命值65535|战士魔法值1712|战士下攻6408|战士上攻6409|战士上防6397</t>
    <phoneticPr fontId="1" type="noConversion"/>
  </si>
  <si>
    <t>法师生命值16635|法师魔法值65535|法师下攻6396|法师上攻6397|法师魔下6396|法师魔上6397</t>
    <phoneticPr fontId="1" type="noConversion"/>
  </si>
  <si>
    <t>道士生命值40595|道士魔法值64967|道士下攻6396|道士上攻6397|道士道上6397|道士下魔防6386|道士上魔防6404</t>
    <phoneticPr fontId="1" type="noConversion"/>
  </si>
  <si>
    <t>战士生命值65535|战士魔法值1715|战士下攻6438|战士上攻6439|战士上防6427</t>
    <phoneticPr fontId="1" type="noConversion"/>
  </si>
  <si>
    <t>法师生命值16702|法师魔法值65535|法师下攻6426|法师上攻6427|法师魔下6426|法师魔上6427</t>
    <phoneticPr fontId="1" type="noConversion"/>
  </si>
  <si>
    <t>道士生命值40760|道士魔法值65234|道士下攻6426|道士上攻6427|道士道上6427|道士下魔防6416|道士上魔防6434</t>
    <phoneticPr fontId="1" type="noConversion"/>
  </si>
  <si>
    <t>战士生命值65535|战士魔法值1719|战士下攻6468|战士上攻6469|战士上防6457</t>
    <phoneticPr fontId="1" type="noConversion"/>
  </si>
  <si>
    <t>法师生命值16769|法师魔法值65535|法师下攻6456|法师上攻6457|法师魔下6456|法师魔上6457</t>
    <phoneticPr fontId="1" type="noConversion"/>
  </si>
  <si>
    <t>道士生命值40925|道士魔法值65503|道士下攻6456|道士上攻6457|道士道上6457|道士下魔防6446|道士上魔防6464</t>
    <phoneticPr fontId="1" type="noConversion"/>
  </si>
  <si>
    <t>战士生命值65535|战士魔法值1723|战士下攻6498|战士上攻6499|战士上防6487</t>
    <phoneticPr fontId="1" type="noConversion"/>
  </si>
  <si>
    <t>法师生命值16836|法师魔法值65535|法师下攻6486|法师上攻6487|法师魔下6486|法师魔上6487</t>
    <phoneticPr fontId="1" type="noConversion"/>
  </si>
  <si>
    <t>道士生命值41090|道士魔法值65535|道士下攻6486|道士上攻6487|道士道上6487|道士下魔防6476|道士上魔防6494</t>
    <phoneticPr fontId="1" type="noConversion"/>
  </si>
  <si>
    <t>战士生命值65535|战士魔法值1726|战士下攻6528|战士上攻6529|战士上防6517</t>
    <phoneticPr fontId="1" type="noConversion"/>
  </si>
  <si>
    <t>法师生命值16903|法师魔法值65535|法师下攻6516|法师上攻6517|法师魔下6516|法师魔上6517</t>
    <phoneticPr fontId="1" type="noConversion"/>
  </si>
  <si>
    <t>道士生命值41256|道士魔法值65535|道士下攻6516|道士上攻6517|道士道上6517|道士下魔防6506|道士上魔防6524</t>
    <phoneticPr fontId="1" type="noConversion"/>
  </si>
  <si>
    <t>战士生命值65535|战士魔法值1729|战士下攻6558|战士上攻6559|战士上防6547</t>
    <phoneticPr fontId="1" type="noConversion"/>
  </si>
  <si>
    <t>法师生命值16970|法师魔法值65535|法师下攻6546|法师上攻6547|法师魔下6546|法师魔上6547</t>
    <phoneticPr fontId="1" type="noConversion"/>
  </si>
  <si>
    <t>道士生命值41422|道士魔法值65535|道士下攻6546|道士上攻6547|道士道上6547|道士下魔防6536|道士上魔防6554</t>
    <phoneticPr fontId="1" type="noConversion"/>
  </si>
  <si>
    <t>战士生命值65535|战士魔法值1733|战士下攻6588|战士上攻6589|战士上防6577</t>
    <phoneticPr fontId="1" type="noConversion"/>
  </si>
  <si>
    <t>法师生命值17037|法师魔法值65535|法师下攻6576|法师上攻6577|法师魔下6576|法师魔上6577</t>
    <phoneticPr fontId="1" type="noConversion"/>
  </si>
  <si>
    <t>道士生命值41588|道士魔法值65535|道士下攻6576|道士上攻6577|道士道上6577|道士下魔防6566|道士上魔防6584</t>
    <phoneticPr fontId="1" type="noConversion"/>
  </si>
  <si>
    <t>战士生命值65535|战士魔法值1737|战士下攻6618|战士上攻6619|战士上防6607</t>
    <phoneticPr fontId="1" type="noConversion"/>
  </si>
  <si>
    <t>法师生命值17105|法师魔法值65535|法师下攻6606|法师上攻6607|法师魔下6606|法师魔上6607</t>
    <phoneticPr fontId="1" type="noConversion"/>
  </si>
  <si>
    <t>道士生命值41755|道士魔法值65535|道士下攻6606|道士上攻6607|道士道上6607|道士下魔防6596|道士上魔防6614</t>
    <phoneticPr fontId="1" type="noConversion"/>
  </si>
  <si>
    <t>战士生命值65535|战士魔法值1740|战士下攻6648|战士上攻6649|战士上防6637</t>
    <phoneticPr fontId="1" type="noConversion"/>
  </si>
  <si>
    <t>法师生命值17172|法师魔法值65535|法师下攻6636|法师上攻6637|法师魔下6636|法师魔上6637</t>
    <phoneticPr fontId="1" type="noConversion"/>
  </si>
  <si>
    <t>道士生命值41922|道士魔法值65535|道士下攻6636|道士上攻6637|道士道上6637|道士下魔防6626|道士上魔防6644</t>
    <phoneticPr fontId="1" type="noConversion"/>
  </si>
  <si>
    <t>战士生命值65535|战士魔法值1743|战士下攻6678|战士上攻6679|战士上防6667</t>
    <phoneticPr fontId="1" type="noConversion"/>
  </si>
  <si>
    <t>法师生命值17240|法师魔法值65535|法师下攻6666|法师上攻6667|法师魔下6666|法师魔上6667</t>
    <phoneticPr fontId="1" type="noConversion"/>
  </si>
  <si>
    <t>道士生命值42089|道士魔法值65535|道士下攻6666|道士上攻6667|道士道上6667|道士下魔防6656|道士上魔防6674</t>
    <phoneticPr fontId="1" type="noConversion"/>
  </si>
  <si>
    <t>战士生命值65535|战士魔法值1747|战士下攻6708|战士上攻6709|战士上防6697</t>
    <phoneticPr fontId="1" type="noConversion"/>
  </si>
  <si>
    <t>法师生命值17308|法师魔法值65535|法师下攻6696|法师上攻6697|法师魔下6696|法师魔上6697</t>
    <phoneticPr fontId="1" type="noConversion"/>
  </si>
  <si>
    <t>道士生命值42257|道士魔法值65535|道士下攻6696|道士上攻6697|道士道上6697|道士下魔防6686|道士上魔防6704</t>
    <phoneticPr fontId="1" type="noConversion"/>
  </si>
  <si>
    <t>战士生命值65535|战士魔法值1751|战士下攻6738|战士上攻6739|战士上防6727</t>
    <phoneticPr fontId="1" type="noConversion"/>
  </si>
  <si>
    <t>法师生命值17376|法师魔法值65535|法师下攻6726|法师上攻6727|法师魔下6726|法师魔上6727</t>
    <phoneticPr fontId="1" type="noConversion"/>
  </si>
  <si>
    <t>道士生命值42425|道士魔法值65535|道士下攻6726|道士上攻6727|道士道上6727|道士下魔防6716|道士上魔防6734</t>
    <phoneticPr fontId="1" type="noConversion"/>
  </si>
  <si>
    <t>战士生命值65535|战士魔法值1754|战士下攻6768|战士上攻6769|战士上防6757</t>
    <phoneticPr fontId="1" type="noConversion"/>
  </si>
  <si>
    <t>法师生命值17444|法师魔法值65535|法师下攻6756|法师上攻6757|法师魔下6756|法师魔上6757</t>
    <phoneticPr fontId="1" type="noConversion"/>
  </si>
  <si>
    <t>道士生命值42593|道士魔法值65535|道士下攻6756|道士上攻6757|道士道上6757|道士下魔防6746|道士上魔防6764</t>
    <phoneticPr fontId="1" type="noConversion"/>
  </si>
  <si>
    <t>战士生命值65535|战士魔法值1757|战士下攻6798|战士上攻6799|战士上防6787</t>
    <phoneticPr fontId="1" type="noConversion"/>
  </si>
  <si>
    <t>法师生命值17512|法师魔法值65535|法师下攻6786|法师上攻6787|法师魔下6786|法师魔上6787</t>
    <phoneticPr fontId="1" type="noConversion"/>
  </si>
  <si>
    <t>道士生命值42762|道士魔法值65535|道士下攻6786|道士上攻6787|道士道上6787|道士下魔防6776|道士上魔防6794</t>
    <phoneticPr fontId="1" type="noConversion"/>
  </si>
  <si>
    <t>战士生命值65535|战士魔法值1761|战士下攻6828|战士上攻6829|战士上防6817</t>
    <phoneticPr fontId="1" type="noConversion"/>
  </si>
  <si>
    <t>法师生命值17581|法师魔法值65535|法师下攻6816|法师上攻6817|法师魔下6816|法师魔上6817</t>
    <phoneticPr fontId="1" type="noConversion"/>
  </si>
  <si>
    <t>道士生命值42931|道士魔法值65535|道士下攻6816|道士上攻6817|道士道上6817|道士下魔防6806|道士上魔防6824</t>
    <phoneticPr fontId="1" type="noConversion"/>
  </si>
  <si>
    <t>天使降临☆灵甲</t>
    <phoneticPr fontId="1" type="noConversion"/>
  </si>
  <si>
    <t>龙游星界※魔甲</t>
    <phoneticPr fontId="1" type="noConversion"/>
  </si>
  <si>
    <t>下攻5|上攻17|魔下3|魔上17|准确2</t>
    <phoneticPr fontId="1" type="noConversion"/>
  </si>
  <si>
    <t xml:space="preserve">1攻击 </t>
    <phoneticPr fontId="1" type="noConversion"/>
  </si>
  <si>
    <t>10生命</t>
    <phoneticPr fontId="1" type="noConversion"/>
  </si>
  <si>
    <t>10秒</t>
    <phoneticPr fontId="1" type="noConversion"/>
  </si>
  <si>
    <t>时间</t>
    <phoneticPr fontId="1" type="noConversion"/>
  </si>
  <si>
    <t>1=1</t>
    <phoneticPr fontId="1" type="noConversion"/>
  </si>
  <si>
    <t xml:space="preserve">10攻击 </t>
    <phoneticPr fontId="1" type="noConversion"/>
  </si>
  <si>
    <t>100生命</t>
    <phoneticPr fontId="1" type="noConversion"/>
  </si>
  <si>
    <t>下防8|上防18|下魔防8|上魔防14|魔下10|魔上11</t>
    <phoneticPr fontId="1" type="noConversion"/>
  </si>
  <si>
    <t>下防8|上防15|下魔防8|上魔防11|下攻8|上攻9</t>
    <phoneticPr fontId="1" type="noConversion"/>
  </si>
  <si>
    <t>判断伤害属性（物理魔法）</t>
    <phoneticPr fontId="1" type="noConversion"/>
  </si>
  <si>
    <t>判断暴击</t>
    <phoneticPr fontId="1" type="noConversion"/>
  </si>
  <si>
    <t>判断不暴击</t>
    <phoneticPr fontId="1" type="noConversion"/>
  </si>
  <si>
    <t>{[avg(上攻+下攻)-avg(上防+下防)]*（1+伤害加成/100-伤害减免/100）=伤害值</t>
    <phoneticPr fontId="1" type="noConversion"/>
  </si>
  <si>
    <t>{[avg(上攻+下攻)-avg(上防+下防)]*暴击率*（2+爆伤/100）}*（1-爆伤减免/100）*（1+伤害加成/100-伤害减免/100）=伤害值</t>
    <phoneticPr fontId="1" type="noConversion"/>
  </si>
  <si>
    <t>准确100|受怪减伤2000|对怪增伤3000</t>
    <phoneticPr fontId="1" type="noConversion"/>
  </si>
  <si>
    <t>道士召唤兽</t>
    <phoneticPr fontId="1" type="noConversion"/>
  </si>
  <si>
    <t>&lt;召唤月灵[月灵印]:可以召唤2只月灵。/FCOLOR=246&gt;</t>
    <phoneticPr fontId="1" type="noConversion"/>
  </si>
  <si>
    <t>热血·龙吟（男）</t>
    <phoneticPr fontId="1" type="noConversion"/>
  </si>
  <si>
    <t>游戏时间</t>
    <phoneticPr fontId="1" type="noConversion"/>
  </si>
  <si>
    <t>1小时</t>
    <phoneticPr fontId="1" type="noConversion"/>
  </si>
  <si>
    <t>材料/道具</t>
    <phoneticPr fontId="1" type="noConversion"/>
  </si>
  <si>
    <t>火龙币价值</t>
    <phoneticPr fontId="1" type="noConversion"/>
  </si>
  <si>
    <t>火龙气息</t>
    <phoneticPr fontId="1" type="noConversion"/>
  </si>
  <si>
    <t>数量</t>
    <phoneticPr fontId="1" type="noConversion"/>
  </si>
  <si>
    <t>元宝</t>
    <phoneticPr fontId="1" type="noConversion"/>
  </si>
  <si>
    <t>洗髓丹</t>
    <phoneticPr fontId="1" type="noConversion"/>
  </si>
  <si>
    <t>恶魔头颅</t>
    <phoneticPr fontId="1" type="noConversion"/>
  </si>
  <si>
    <t>龍の魄</t>
    <phoneticPr fontId="1" type="noConversion"/>
  </si>
  <si>
    <t>龍の心</t>
    <phoneticPr fontId="1" type="noConversion"/>
  </si>
  <si>
    <t>龙晶碎片</t>
    <phoneticPr fontId="1" type="noConversion"/>
  </si>
  <si>
    <t>火龙凭证</t>
    <phoneticPr fontId="1" type="noConversion"/>
  </si>
  <si>
    <t>高级祝福油</t>
    <phoneticPr fontId="1" type="noConversion"/>
  </si>
  <si>
    <t>超级祝福油</t>
    <phoneticPr fontId="1" type="noConversion"/>
  </si>
  <si>
    <t>装备保护油</t>
    <phoneticPr fontId="1" type="noConversion"/>
  </si>
  <si>
    <t>声望令</t>
    <phoneticPr fontId="1" type="noConversion"/>
  </si>
  <si>
    <t>高级声望令</t>
    <phoneticPr fontId="1" type="noConversion"/>
  </si>
  <si>
    <t>行会召集令</t>
    <phoneticPr fontId="1" type="noConversion"/>
  </si>
  <si>
    <t>队伍召集令</t>
    <phoneticPr fontId="1" type="noConversion"/>
  </si>
  <si>
    <t>觉醒石</t>
    <phoneticPr fontId="1" type="noConversion"/>
  </si>
  <si>
    <t>中品注灵石</t>
    <phoneticPr fontId="1" type="noConversion"/>
  </si>
  <si>
    <t>上品注灵石</t>
    <phoneticPr fontId="1" type="noConversion"/>
  </si>
  <si>
    <t>极品注灵石</t>
    <phoneticPr fontId="1" type="noConversion"/>
  </si>
  <si>
    <t>强化转移符</t>
    <phoneticPr fontId="1" type="noConversion"/>
  </si>
  <si>
    <t>凡品升星石</t>
    <phoneticPr fontId="1" type="noConversion"/>
  </si>
  <si>
    <t>仙品升星石</t>
    <phoneticPr fontId="1" type="noConversion"/>
  </si>
  <si>
    <t>神品升星石</t>
    <phoneticPr fontId="1" type="noConversion"/>
  </si>
  <si>
    <t>幸运转移符</t>
    <phoneticPr fontId="1" type="noConversion"/>
  </si>
  <si>
    <t>武器（10攻）</t>
    <phoneticPr fontId="1" type="noConversion"/>
  </si>
  <si>
    <t>武器（20攻）</t>
    <phoneticPr fontId="1" type="noConversion"/>
  </si>
  <si>
    <t>武器（30攻）</t>
    <phoneticPr fontId="1" type="noConversion"/>
  </si>
  <si>
    <t>防具（10双防150生命）</t>
    <phoneticPr fontId="1" type="noConversion"/>
  </si>
  <si>
    <t>防具（20双防300生命）</t>
    <phoneticPr fontId="1" type="noConversion"/>
  </si>
  <si>
    <t>防具（30双防500生命）</t>
    <phoneticPr fontId="1" type="noConversion"/>
  </si>
  <si>
    <t>技能书</t>
    <phoneticPr fontId="1" type="noConversion"/>
  </si>
  <si>
    <t>逐日剑法</t>
    <phoneticPr fontId="1" type="noConversion"/>
  </si>
  <si>
    <t>开天斩</t>
    <phoneticPr fontId="1" type="noConversion"/>
  </si>
  <si>
    <t>护体神盾</t>
    <phoneticPr fontId="1" type="noConversion"/>
  </si>
  <si>
    <t>灭天火</t>
    <phoneticPr fontId="1" type="noConversion"/>
  </si>
  <si>
    <t>流星火雨</t>
    <phoneticPr fontId="1" type="noConversion"/>
  </si>
  <si>
    <t>召唤月灵</t>
    <phoneticPr fontId="1" type="noConversion"/>
  </si>
  <si>
    <t>气功波</t>
    <phoneticPr fontId="1" type="noConversion"/>
  </si>
  <si>
    <t>无极真气</t>
    <phoneticPr fontId="1" type="noConversion"/>
  </si>
  <si>
    <t>噬血术</t>
    <phoneticPr fontId="1" type="noConversion"/>
  </si>
  <si>
    <t>飓风破</t>
    <phoneticPr fontId="1" type="noConversion"/>
  </si>
  <si>
    <t>武器祝福</t>
    <phoneticPr fontId="1" type="noConversion"/>
  </si>
  <si>
    <t>养成线价值比</t>
    <phoneticPr fontId="1" type="noConversion"/>
  </si>
  <si>
    <t>属性价值</t>
    <phoneticPr fontId="1" type="noConversion"/>
  </si>
  <si>
    <t>职业</t>
    <phoneticPr fontId="1" type="noConversion"/>
  </si>
  <si>
    <t>材料价值（火龙币）</t>
    <phoneticPr fontId="1" type="noConversion"/>
  </si>
  <si>
    <t>转生精华</t>
    <phoneticPr fontId="1" type="noConversion"/>
  </si>
  <si>
    <t>比例(属性/材料)</t>
    <phoneticPr fontId="1" type="noConversion"/>
  </si>
  <si>
    <t>吸血</t>
    <phoneticPr fontId="1" type="noConversion"/>
  </si>
  <si>
    <t>忽视防御</t>
    <phoneticPr fontId="1" type="noConversion"/>
  </si>
  <si>
    <t>受怪减伤</t>
    <phoneticPr fontId="1" type="noConversion"/>
  </si>
  <si>
    <t>HPMP%</t>
    <phoneticPr fontId="1" type="noConversion"/>
  </si>
  <si>
    <t>攻魔道%</t>
    <phoneticPr fontId="1" type="noConversion"/>
  </si>
  <si>
    <t>物防%</t>
    <phoneticPr fontId="1" type="noConversion"/>
  </si>
  <si>
    <t>魔防%</t>
    <phoneticPr fontId="1" type="noConversion"/>
  </si>
  <si>
    <t>对怪伤害</t>
    <phoneticPr fontId="1" type="noConversion"/>
  </si>
  <si>
    <t>爆装率%</t>
    <phoneticPr fontId="1" type="noConversion"/>
  </si>
  <si>
    <t>伤害反弹%</t>
    <phoneticPr fontId="1" type="noConversion"/>
  </si>
  <si>
    <t>HP%</t>
    <phoneticPr fontId="1" type="noConversion"/>
  </si>
  <si>
    <t>MP%</t>
    <phoneticPr fontId="1" type="noConversion"/>
  </si>
  <si>
    <t>装备保护油必成消耗期望</t>
    <phoneticPr fontId="1" type="noConversion"/>
  </si>
  <si>
    <t>各部位总属性</t>
    <phoneticPr fontId="1" type="noConversion"/>
  </si>
  <si>
    <t>装备转生等级</t>
    <phoneticPr fontId="1" type="noConversion"/>
  </si>
  <si>
    <t>养成线总属性表</t>
    <phoneticPr fontId="1" type="noConversion"/>
  </si>
  <si>
    <t>天尊洗炼</t>
  </si>
  <si>
    <t>武器碎片</t>
    <phoneticPr fontId="1" type="noConversion"/>
  </si>
  <si>
    <t>衣服碎片</t>
    <phoneticPr fontId="1" type="noConversion"/>
  </si>
  <si>
    <t>防具碎片</t>
    <phoneticPr fontId="1" type="noConversion"/>
  </si>
  <si>
    <t>首饰碎片</t>
    <phoneticPr fontId="1" type="noConversion"/>
  </si>
  <si>
    <t>烈焰玄铁</t>
    <phoneticPr fontId="1" type="noConversion"/>
  </si>
  <si>
    <t>火龙精魄</t>
    <phoneticPr fontId="1" type="noConversion"/>
  </si>
  <si>
    <t>魔龙之心</t>
    <phoneticPr fontId="1" type="noConversion"/>
  </si>
  <si>
    <t>神器图纸</t>
    <phoneticPr fontId="1" type="noConversion"/>
  </si>
  <si>
    <t>幸运</t>
    <phoneticPr fontId="1" type="noConversion"/>
  </si>
  <si>
    <t>攻速</t>
    <phoneticPr fontId="1" type="noConversion"/>
  </si>
  <si>
    <t>灵魂晶石</t>
    <phoneticPr fontId="1" type="noConversion"/>
  </si>
  <si>
    <t>衣服进阶</t>
    <phoneticPr fontId="1" type="noConversion"/>
  </si>
  <si>
    <t>衣服碎片150/火龙凭证3000/龙晶碎片3000/灵魂晶石30/火龙币3000</t>
  </si>
  <si>
    <t>衣服碎片300/火龙凭证4000/龙晶碎片4000/灵魂晶石40/火龙币4000</t>
  </si>
  <si>
    <t>衣服碎片400/火龙凭证5000/龙晶碎片5000/灵魂晶石80/火龙币5000</t>
  </si>
  <si>
    <t>衣服碎片700/火龙凭证6000/龙晶碎片6000/灵魂晶石100/火龙币6000</t>
  </si>
  <si>
    <t>衣服碎片1000/火龙凭证7000/龙晶碎片7000/灵魂晶石130/火龙币7000</t>
  </si>
  <si>
    <t>衣服碎片1200/火龙凭证8000/龙晶碎片8000/灵魂晶石180/火龙币8000</t>
  </si>
  <si>
    <t>衣服碎片2000/火龙凭证9000/龙晶碎片9000/灵魂晶石230/火龙币9000</t>
  </si>
  <si>
    <t>衣服碎片2500/火龙凭证10000/龙晶碎片10000/灵魂晶石300/火龙币10000</t>
  </si>
  <si>
    <t>衣服碎片3000/火龙凭证11000/龙晶碎片11000/灵魂晶石300/火龙币11000</t>
  </si>
  <si>
    <t>头盔进阶</t>
    <phoneticPr fontId="1" type="noConversion"/>
  </si>
  <si>
    <t>防具碎片150/火龙凭证3000/龙晶碎片3000/灵魂晶石30/火龙币3000</t>
  </si>
  <si>
    <t>防具碎片300/火龙凭证4000/龙晶碎片4000/灵魂晶石40/火龙币4000</t>
  </si>
  <si>
    <t>防具碎片400/火龙凭证5000/龙晶碎片5000/灵魂晶石80/火龙币5000</t>
  </si>
  <si>
    <t>防具碎片700/火龙凭证6000/龙晶碎片6000/灵魂晶石100/火龙币6000</t>
  </si>
  <si>
    <t>防具碎片1000/火龙凭证7000/龙晶碎片7000/灵魂晶石130/火龙币7000</t>
  </si>
  <si>
    <t>防具碎片1200/火龙凭证8000/龙晶碎片8000/灵魂晶石180/火龙币8000</t>
  </si>
  <si>
    <t>防具碎片2000/火龙凭证9000/龙晶碎片9000/灵魂晶石230/火龙币9000</t>
  </si>
  <si>
    <t>防具碎片2500/火龙凭证10000/龙晶碎片10000/灵魂晶石300/火龙币10000</t>
  </si>
  <si>
    <t>防具碎片3000/火龙凭证11000/龙晶碎片11000/灵魂晶石300/火龙币11000</t>
  </si>
  <si>
    <t>首饰碎片150/火龙凭证3000/龙晶碎片3000/灵魂晶石30/火龙币3000</t>
  </si>
  <si>
    <t>首饰碎片300/火龙凭证4000/龙晶碎片4000/灵魂晶石40/火龙币4000</t>
  </si>
  <si>
    <t>首饰碎片400/火龙凭证5000/龙晶碎片5000/灵魂晶石80/火龙币5000</t>
  </si>
  <si>
    <t>首饰碎片700/火龙凭证6000/龙晶碎片6000/灵魂晶石100/火龙币6000</t>
  </si>
  <si>
    <t>首饰碎片1000/火龙凭证7000/龙晶碎片7000/灵魂晶石130/火龙币7000</t>
  </si>
  <si>
    <t>首饰碎片1200/火龙凭证8000/龙晶碎片8000/灵魂晶石180/火龙币8000</t>
  </si>
  <si>
    <t>首饰碎片2000/火龙凭证9000/龙晶碎片9000/灵魂晶石230/火龙币9000</t>
  </si>
  <si>
    <t>首饰碎片2500/火龙凭证10000/龙晶碎片10000/灵魂晶石300/火龙币10000</t>
  </si>
  <si>
    <t>首饰碎片3000/火龙凭证11000/龙晶碎片11000/灵魂晶石300/火龙币11000</t>
  </si>
  <si>
    <t>手镯进阶</t>
  </si>
  <si>
    <t>项链进阶</t>
  </si>
  <si>
    <t>戒指进阶</t>
  </si>
  <si>
    <t>腰带进阶</t>
  </si>
  <si>
    <t>靴子进阶</t>
  </si>
  <si>
    <t>勋章进阶</t>
  </si>
  <si>
    <t>鬼の血光摄魂·带</t>
  </si>
  <si>
    <t>鬼の血光摄魂·靴</t>
  </si>
  <si>
    <t>鬼の血光摄魂·勋</t>
  </si>
  <si>
    <t>养成子类1</t>
    <phoneticPr fontId="1" type="noConversion"/>
  </si>
  <si>
    <t>火龙真体</t>
    <phoneticPr fontId="1" type="noConversion"/>
  </si>
  <si>
    <t>傲视群雄</t>
    <phoneticPr fontId="1" type="noConversion"/>
  </si>
  <si>
    <t>超凡入圣</t>
    <phoneticPr fontId="1" type="noConversion"/>
  </si>
  <si>
    <t>登峰造极</t>
    <phoneticPr fontId="1" type="noConversion"/>
  </si>
  <si>
    <t>巅峰之人</t>
    <phoneticPr fontId="1" type="noConversion"/>
  </si>
  <si>
    <t>唯我独尊</t>
    <phoneticPr fontId="1" type="noConversion"/>
  </si>
  <si>
    <t>武林至尊</t>
    <phoneticPr fontId="1" type="noConversion"/>
  </si>
  <si>
    <t>最强王者</t>
    <phoneticPr fontId="1" type="noConversion"/>
  </si>
  <si>
    <t>君临天下</t>
    <phoneticPr fontId="1" type="noConversion"/>
  </si>
  <si>
    <t>套装等级</t>
    <phoneticPr fontId="1" type="noConversion"/>
  </si>
  <si>
    <t>30级</t>
    <phoneticPr fontId="1" type="noConversion"/>
  </si>
  <si>
    <t>调参后比例</t>
    <phoneticPr fontId="1" type="noConversion"/>
  </si>
  <si>
    <t>以官职比例为1</t>
    <phoneticPr fontId="1" type="noConversion"/>
  </si>
  <si>
    <t>参数=0.0035649741291808</t>
    <phoneticPr fontId="1" type="noConversion"/>
  </si>
  <si>
    <t>2000次</t>
    <phoneticPr fontId="1" type="noConversion"/>
  </si>
  <si>
    <t>价值比</t>
    <phoneticPr fontId="1" type="noConversion"/>
  </si>
  <si>
    <t>战士生命值12914|战士魔法值711|战士下攻39|战士上攻40|战士上防28</t>
  </si>
  <si>
    <t>法师生命值3041|法师魔法值18493|法师下攻27|法师上攻28|法师魔下27|法师魔上28</t>
  </si>
  <si>
    <t>道士生命值7181|道士魔法值11013|道士下攻27|道士上攻28|道士道上28|道士下魔防16|道士上魔防34</t>
  </si>
  <si>
    <t>装备属性价值</t>
    <phoneticPr fontId="1" type="noConversion"/>
  </si>
  <si>
    <t>养成线属性价值</t>
    <phoneticPr fontId="1" type="noConversion"/>
  </si>
  <si>
    <t>角色属性价值</t>
    <phoneticPr fontId="1" type="noConversion"/>
  </si>
  <si>
    <t>等效攻击力</t>
    <phoneticPr fontId="1" type="noConversion"/>
  </si>
  <si>
    <t>怪物等效血量</t>
    <phoneticPr fontId="1" type="noConversion"/>
  </si>
  <si>
    <t>武器装备注灵</t>
    <phoneticPr fontId="1" type="noConversion"/>
  </si>
  <si>
    <t>中品注灵石2/元宝10000</t>
  </si>
  <si>
    <t>中品注灵石2/元宝10000</t>
    <phoneticPr fontId="1" type="noConversion"/>
  </si>
  <si>
    <t>下攻3|上攻3</t>
  </si>
  <si>
    <t>下攻6|上攻6</t>
  </si>
  <si>
    <t>中品注灵石8/元宝20000</t>
  </si>
  <si>
    <t>中品注灵石8/元宝20000</t>
    <phoneticPr fontId="1" type="noConversion"/>
  </si>
  <si>
    <t>中品注灵石12/元宝40000</t>
  </si>
  <si>
    <t>中品注灵石12/元宝40000</t>
    <phoneticPr fontId="1" type="noConversion"/>
  </si>
  <si>
    <t>中品注灵石16/元宝60000</t>
  </si>
  <si>
    <t>中品注灵石16/元宝60000</t>
    <phoneticPr fontId="1" type="noConversion"/>
  </si>
  <si>
    <t>中品注灵石30/元宝80000</t>
  </si>
  <si>
    <t>中品注灵石30/元宝80000</t>
    <phoneticPr fontId="1" type="noConversion"/>
  </si>
  <si>
    <t>中品注灵石36/元宝100000</t>
  </si>
  <si>
    <t>中品注灵石36/元宝100000</t>
    <phoneticPr fontId="1" type="noConversion"/>
  </si>
  <si>
    <t>中品注灵石56/元宝120000</t>
  </si>
  <si>
    <t>中品注灵石56/元宝120000</t>
    <phoneticPr fontId="1" type="noConversion"/>
  </si>
  <si>
    <t>中品注灵石80/元宝150000</t>
  </si>
  <si>
    <t>中品注灵石80/元宝150000</t>
    <phoneticPr fontId="1" type="noConversion"/>
  </si>
  <si>
    <t>下攻9|上攻9</t>
  </si>
  <si>
    <t>下攻12|上攻12</t>
  </si>
  <si>
    <t>下攻15|上攻15</t>
  </si>
  <si>
    <t>下攻18|上攻18</t>
  </si>
  <si>
    <t>下攻23|上攻23</t>
  </si>
  <si>
    <t>下攻28|上攻28</t>
  </si>
  <si>
    <t>下攻33|上攻33</t>
  </si>
  <si>
    <t>下攻38|上攻38</t>
  </si>
  <si>
    <t>下攻43|上攻43</t>
  </si>
  <si>
    <t>下攻48|上攻48</t>
  </si>
  <si>
    <t>下攻56|上攻56</t>
  </si>
  <si>
    <t>下攻64|上攻64</t>
  </si>
  <si>
    <t>下攻72|上攻72</t>
  </si>
  <si>
    <t>4阶</t>
  </si>
  <si>
    <t>5阶</t>
  </si>
  <si>
    <t>6阶</t>
  </si>
  <si>
    <t>7阶</t>
  </si>
  <si>
    <t>8阶</t>
  </si>
  <si>
    <t>9阶</t>
  </si>
  <si>
    <t>10阶</t>
  </si>
  <si>
    <t>11阶</t>
  </si>
  <si>
    <t>12阶</t>
  </si>
  <si>
    <t>13阶</t>
  </si>
  <si>
    <t>14阶</t>
  </si>
  <si>
    <t>15阶</t>
  </si>
  <si>
    <t>中品注灵石126/元宝180000</t>
  </si>
  <si>
    <t>中品注灵石126/元宝180000</t>
    <phoneticPr fontId="1" type="noConversion"/>
  </si>
  <si>
    <t>中品注灵石160/元宝220000</t>
  </si>
  <si>
    <t>中品注灵石160/元宝220000</t>
    <phoneticPr fontId="1" type="noConversion"/>
  </si>
  <si>
    <t>中品注灵石220/元宝250000</t>
  </si>
  <si>
    <t>中品注灵石220/元宝250000</t>
    <phoneticPr fontId="1" type="noConversion"/>
  </si>
  <si>
    <t>中品注灵石264/元宝300000</t>
  </si>
  <si>
    <t>中品注灵石264/元宝300000</t>
    <phoneticPr fontId="1" type="noConversion"/>
  </si>
  <si>
    <t>中品注灵石338/元宝400000</t>
  </si>
  <si>
    <t>中品注灵石338/元宝400000</t>
    <phoneticPr fontId="1" type="noConversion"/>
  </si>
  <si>
    <t>中品注灵石420/元宝500000</t>
  </si>
  <si>
    <t>中品注灵石420/元宝500000</t>
    <phoneticPr fontId="1" type="noConversion"/>
  </si>
  <si>
    <t>中品注灵石480/元宝600000</t>
  </si>
  <si>
    <t>中品注灵石480/元宝600000</t>
    <phoneticPr fontId="1" type="noConversion"/>
  </si>
  <si>
    <t>武器高级装备注灵</t>
    <phoneticPr fontId="1" type="noConversion"/>
  </si>
  <si>
    <t>下攻84|上攻84</t>
  </si>
  <si>
    <t>下攻96|上攻96</t>
  </si>
  <si>
    <t>下攻108|上攻108</t>
  </si>
  <si>
    <t>下攻120|上攻120</t>
  </si>
  <si>
    <t>下攻132|上攻132</t>
  </si>
  <si>
    <t>下攻144|上攻144</t>
  </si>
  <si>
    <t>下攻159|上攻159</t>
  </si>
  <si>
    <t>下攻174|上攻174</t>
  </si>
  <si>
    <t>下攻189|上攻189</t>
  </si>
  <si>
    <t>下攻204|上攻204</t>
  </si>
  <si>
    <t>下攻219|上攻219</t>
  </si>
  <si>
    <t>下攻234|上攻234</t>
  </si>
  <si>
    <t>下攻252|上攻252</t>
  </si>
  <si>
    <t>下攻270|上攻270</t>
  </si>
  <si>
    <t>下攻288|上攻288</t>
  </si>
  <si>
    <t>下攻310|上攻310</t>
  </si>
  <si>
    <t>下攻332|上攻332</t>
  </si>
  <si>
    <t>下攻354|上攻354</t>
  </si>
  <si>
    <t>下攻376|上攻376</t>
  </si>
  <si>
    <t>下攻398|上攻398</t>
  </si>
  <si>
    <t>下攻420|上攻420</t>
  </si>
  <si>
    <t>下攻445|上攻445</t>
  </si>
  <si>
    <t>下攻470|上攻470</t>
  </si>
  <si>
    <t>下攻495|上攻495</t>
  </si>
  <si>
    <t>下攻520|上攻520</t>
  </si>
  <si>
    <t>下攻545|上攻545</t>
  </si>
  <si>
    <t>下攻570|上攻570</t>
  </si>
  <si>
    <t>下攻598|上攻598</t>
  </si>
  <si>
    <t>下攻626|上攻626</t>
  </si>
  <si>
    <t>下攻654|上攻654</t>
  </si>
  <si>
    <t>16阶</t>
  </si>
  <si>
    <t>17阶</t>
  </si>
  <si>
    <t>18阶</t>
  </si>
  <si>
    <t>19阶</t>
  </si>
  <si>
    <t>20阶</t>
  </si>
  <si>
    <t>21阶</t>
  </si>
  <si>
    <t>22阶</t>
  </si>
  <si>
    <t>23阶</t>
  </si>
  <si>
    <t>24阶</t>
  </si>
  <si>
    <t>25阶</t>
  </si>
  <si>
    <t>26阶</t>
  </si>
  <si>
    <t>27阶</t>
  </si>
  <si>
    <t>28阶</t>
  </si>
  <si>
    <t>29阶</t>
  </si>
  <si>
    <t>30阶</t>
  </si>
  <si>
    <t>31阶</t>
  </si>
  <si>
    <t>32阶</t>
  </si>
  <si>
    <t>33阶</t>
  </si>
  <si>
    <t>34阶</t>
  </si>
  <si>
    <t>35阶</t>
  </si>
  <si>
    <t>36阶</t>
  </si>
  <si>
    <t>37阶</t>
  </si>
  <si>
    <t>38阶</t>
  </si>
  <si>
    <t>39阶</t>
  </si>
  <si>
    <t>40阶</t>
  </si>
  <si>
    <t>41阶</t>
  </si>
  <si>
    <t>42阶</t>
  </si>
  <si>
    <t>43阶</t>
  </si>
  <si>
    <t>44阶</t>
  </si>
  <si>
    <t>45阶</t>
  </si>
  <si>
    <t>衣服装备注灵</t>
  </si>
  <si>
    <t>衣服高级装备注灵</t>
  </si>
  <si>
    <t>下防6|上防6</t>
  </si>
  <si>
    <t>下防9|上防9</t>
  </si>
  <si>
    <t>下防12|上防12</t>
  </si>
  <si>
    <t>下防15|上防15</t>
  </si>
  <si>
    <t>下防18|上防18</t>
  </si>
  <si>
    <t>下防23|上防23</t>
  </si>
  <si>
    <t>下防28|上防28</t>
  </si>
  <si>
    <t>下防33|上防33</t>
  </si>
  <si>
    <t>下防38|上防38</t>
  </si>
  <si>
    <t>下防43|上防43</t>
  </si>
  <si>
    <t>下防48|上防48</t>
  </si>
  <si>
    <t>下防56|上防56</t>
  </si>
  <si>
    <t>下防64|上防64</t>
  </si>
  <si>
    <t>下防72|上防72</t>
  </si>
  <si>
    <t>下防84|上防84</t>
  </si>
  <si>
    <t>下防96|上防96</t>
  </si>
  <si>
    <t>下防108|上防108</t>
  </si>
  <si>
    <t>下防120|上防120</t>
  </si>
  <si>
    <t>下防132|上防132</t>
  </si>
  <si>
    <t>下防144|上防144</t>
  </si>
  <si>
    <t>下防159|上防159</t>
  </si>
  <si>
    <t>下防174|上防174</t>
  </si>
  <si>
    <t>下防189|上防189</t>
  </si>
  <si>
    <t>下防204|上防204</t>
  </si>
  <si>
    <t>下防219|上防219</t>
  </si>
  <si>
    <t>下防234|上防234</t>
  </si>
  <si>
    <t>下防252|上防252</t>
  </si>
  <si>
    <t>下防270|上防270</t>
  </si>
  <si>
    <t>下防288|上防288</t>
  </si>
  <si>
    <t>下防310|上防310</t>
  </si>
  <si>
    <t>下防332|上防332</t>
  </si>
  <si>
    <t>下防354|上防354</t>
  </si>
  <si>
    <t>下防376|上防376</t>
  </si>
  <si>
    <t>下防398|上防398</t>
  </si>
  <si>
    <t>下防420|上防420</t>
  </si>
  <si>
    <t>下防445|上防445</t>
  </si>
  <si>
    <t>下防470|上防470</t>
  </si>
  <si>
    <t>下防495|上防495</t>
  </si>
  <si>
    <t>下防520|上防520</t>
  </si>
  <si>
    <t>下防545|上防545</t>
  </si>
  <si>
    <t>下防570|上防570</t>
  </si>
  <si>
    <t>下防598|上防598</t>
  </si>
  <si>
    <t>下防626|上防626</t>
  </si>
  <si>
    <t>下防654|上防654</t>
  </si>
  <si>
    <t>头盔装备注灵</t>
  </si>
  <si>
    <t>头盔高级装备注灵</t>
  </si>
  <si>
    <t>下魔防3|上魔防3</t>
  </si>
  <si>
    <t>下魔防6|上魔防6</t>
  </si>
  <si>
    <t>下魔防9|上魔防9</t>
  </si>
  <si>
    <t>下魔防12|上魔防12</t>
  </si>
  <si>
    <t>下魔防15|上魔防15</t>
  </si>
  <si>
    <t>下魔防18|上魔防18</t>
  </si>
  <si>
    <t>下魔防23|上魔防23</t>
  </si>
  <si>
    <t>下魔防28|上魔防28</t>
  </si>
  <si>
    <t>下魔防33|上魔防33</t>
  </si>
  <si>
    <t>下魔防38|上魔防38</t>
  </si>
  <si>
    <t>下魔防43|上魔防43</t>
  </si>
  <si>
    <t>下魔防48|上魔防48</t>
  </si>
  <si>
    <t>下魔防56|上魔防56</t>
  </si>
  <si>
    <t>下魔防64|上魔防64</t>
  </si>
  <si>
    <t>下魔防72|上魔防72</t>
  </si>
  <si>
    <t>下魔防84|上魔防84</t>
  </si>
  <si>
    <t>下魔防96|上魔防96</t>
  </si>
  <si>
    <t>下魔防108|上魔防108</t>
  </si>
  <si>
    <t>下魔防120|上魔防120</t>
  </si>
  <si>
    <t>下魔防132|上魔防132</t>
  </si>
  <si>
    <t>下魔防144|上魔防144</t>
  </si>
  <si>
    <t>下魔防159|上魔防159</t>
  </si>
  <si>
    <t>下魔防174|上魔防174</t>
  </si>
  <si>
    <t>下魔防189|上魔防189</t>
  </si>
  <si>
    <t>下魔防204|上魔防204</t>
  </si>
  <si>
    <t>下魔防219|上魔防219</t>
  </si>
  <si>
    <t>下魔防234|上魔防234</t>
  </si>
  <si>
    <t>下魔防252|上魔防252</t>
  </si>
  <si>
    <t>下魔防270|上魔防270</t>
  </si>
  <si>
    <t>下魔防288|上魔防288</t>
  </si>
  <si>
    <t>下魔防310|上魔防310</t>
  </si>
  <si>
    <t>下魔防332|上魔防332</t>
  </si>
  <si>
    <t>下魔防354|上魔防354</t>
  </si>
  <si>
    <t>下魔防376|上魔防376</t>
  </si>
  <si>
    <t>下魔防398|上魔防398</t>
  </si>
  <si>
    <t>下魔防420|上魔防420</t>
  </si>
  <si>
    <t>下魔防445|上魔防445</t>
  </si>
  <si>
    <t>下魔防470|上魔防470</t>
  </si>
  <si>
    <t>下魔防495|上魔防495</t>
  </si>
  <si>
    <t>下魔防520|上魔防520</t>
  </si>
  <si>
    <t>下魔防545|上魔防545</t>
  </si>
  <si>
    <t>下魔防570|上魔防570</t>
  </si>
  <si>
    <t>下魔防598|上魔防598</t>
  </si>
  <si>
    <t>下魔防626|上魔防626</t>
  </si>
  <si>
    <t>下魔防654|上魔防654</t>
  </si>
  <si>
    <t>项链装备注灵</t>
  </si>
  <si>
    <t>项链高级装备注灵</t>
  </si>
  <si>
    <t>勋章装备注灵</t>
  </si>
  <si>
    <t>勋章高级装备注灵</t>
  </si>
  <si>
    <t>生命值20</t>
  </si>
  <si>
    <t>生命值40</t>
  </si>
  <si>
    <t>生命值80</t>
  </si>
  <si>
    <t>生命值140</t>
  </si>
  <si>
    <t>生命值220</t>
  </si>
  <si>
    <t>生命值320</t>
  </si>
  <si>
    <t>生命值440</t>
  </si>
  <si>
    <t>生命值580</t>
  </si>
  <si>
    <t>生命值740</t>
  </si>
  <si>
    <t>生命值920</t>
  </si>
  <si>
    <t>生命值1120</t>
  </si>
  <si>
    <t>生命值1340</t>
  </si>
  <si>
    <t>生命值1580</t>
  </si>
  <si>
    <t>生命值1840</t>
  </si>
  <si>
    <t>生命值2120</t>
  </si>
  <si>
    <t>生命值2420</t>
  </si>
  <si>
    <t>生命值2740</t>
  </si>
  <si>
    <t>生命值3080</t>
  </si>
  <si>
    <t>生命值3440</t>
  </si>
  <si>
    <t>生命值3820</t>
  </si>
  <si>
    <t>生命值4220</t>
  </si>
  <si>
    <t>生命值4640</t>
  </si>
  <si>
    <t>生命值5080</t>
  </si>
  <si>
    <t>生命值5540</t>
  </si>
  <si>
    <t>生命值6020</t>
  </si>
  <si>
    <t>生命值6520</t>
  </si>
  <si>
    <t>生命值7040</t>
  </si>
  <si>
    <t>生命值7580</t>
  </si>
  <si>
    <t>生命值8140</t>
  </si>
  <si>
    <t>生命值8720</t>
  </si>
  <si>
    <t>生命值9320</t>
  </si>
  <si>
    <t>生命值9940</t>
  </si>
  <si>
    <t>生命值10580</t>
  </si>
  <si>
    <t>生命值11240</t>
  </si>
  <si>
    <t>生命值11920</t>
  </si>
  <si>
    <t>生命值12620</t>
  </si>
  <si>
    <t>生命值13340</t>
  </si>
  <si>
    <t>生命值14080</t>
  </si>
  <si>
    <t>生命值14840</t>
  </si>
  <si>
    <t>生命值15620</t>
  </si>
  <si>
    <t>生命值16420</t>
  </si>
  <si>
    <t>生命值17240</t>
  </si>
  <si>
    <t>生命值18080</t>
  </si>
  <si>
    <t>生命值18940</t>
  </si>
  <si>
    <t>生命值19820</t>
  </si>
  <si>
    <t>手镯1装备注灵</t>
  </si>
  <si>
    <t>手镯1高级装备注灵</t>
  </si>
  <si>
    <t>手镯2装备注灵</t>
  </si>
  <si>
    <t>手镯2高级装备注灵</t>
  </si>
  <si>
    <t>戒指1装备注灵</t>
  </si>
  <si>
    <t>戒指1高级装备注灵</t>
  </si>
  <si>
    <t>戒指2装备注灵</t>
  </si>
  <si>
    <t>戒指2高级装备注灵</t>
  </si>
  <si>
    <t>腰带装备注灵</t>
  </si>
  <si>
    <t>腰带高级装备注灵</t>
  </si>
  <si>
    <t>靴子装备注灵</t>
  </si>
  <si>
    <t>靴子高级装备注灵</t>
  </si>
  <si>
    <t>注灵套装</t>
    <phoneticPr fontId="1" type="noConversion"/>
  </si>
  <si>
    <t>注灵套装0</t>
    <phoneticPr fontId="1" type="noConversion"/>
  </si>
  <si>
    <t>注灵套装1</t>
    <phoneticPr fontId="1" type="noConversion"/>
  </si>
  <si>
    <t>注灵套装2</t>
  </si>
  <si>
    <t>注灵套装3</t>
  </si>
  <si>
    <t>注灵套装4</t>
  </si>
  <si>
    <t>注灵套装5</t>
  </si>
  <si>
    <t>注灵套装6</t>
  </si>
  <si>
    <t>注灵套装7</t>
  </si>
  <si>
    <t>注灵套装8</t>
  </si>
  <si>
    <t>全身装备注灵等级要求</t>
    <phoneticPr fontId="1" type="noConversion"/>
  </si>
  <si>
    <t>生命值1200|下防60|上防60|下魔防60|上魔防60|下攻60|上攻60</t>
  </si>
  <si>
    <t>生命值2400|下防120|上防120|下魔防120|上魔防120|下攻120|上攻120</t>
  </si>
  <si>
    <t>生命值4000|下防200|上防200|下魔防200|上魔防200|下攻200|上攻200</t>
  </si>
  <si>
    <t>生命值5200|下防300|上防300|下魔防300|上魔防300|下攻300|上攻300</t>
  </si>
  <si>
    <t>生命值4750|下防400|上防400|下魔防400|上魔防400|下攻400|上攻400</t>
  </si>
  <si>
    <t>生命值8000|下防500|上防500|下魔防500|上魔防500|下攻500|上攻500</t>
  </si>
  <si>
    <t>生命值12000|下防650|上防650|下魔防650|上魔防650|下攻650|上攻650</t>
  </si>
  <si>
    <t>生命值15000|下防800|上防800|下魔防800|上魔防800|下攻800|上攻800</t>
  </si>
  <si>
    <t>生命值20000|下防1000|上防1000|下魔防1000|上魔防1000|下攻1000|上攻1000</t>
  </si>
  <si>
    <t>上品注灵石6/火龙币60</t>
  </si>
  <si>
    <t>上品注灵石12/火龙币60</t>
  </si>
  <si>
    <t>上品注灵石18/火龙币60</t>
  </si>
  <si>
    <t>上品注灵石24/火龙币60</t>
  </si>
  <si>
    <t>上品注灵石30/火龙币60</t>
  </si>
  <si>
    <t>上品注灵石36/火龙币50</t>
  </si>
  <si>
    <t>上品注灵石42/火龙币60</t>
  </si>
  <si>
    <t>上品注灵石48/火龙币60</t>
  </si>
  <si>
    <t>上品注灵石54/火龙币60</t>
  </si>
  <si>
    <t>上品注灵石60/火龙币60</t>
  </si>
  <si>
    <t>上品注灵石66/火龙币60</t>
  </si>
  <si>
    <t>上品注灵石72/火龙币60</t>
  </si>
  <si>
    <t>上品注灵石78/火龙币50</t>
  </si>
  <si>
    <t>上品注灵石84/火龙币60</t>
  </si>
  <si>
    <t>上品注灵石90/火龙币60</t>
  </si>
  <si>
    <t>极品注灵石1/火龙币500</t>
  </si>
  <si>
    <t>极品注灵石2/火龙币500</t>
  </si>
  <si>
    <t>极品注灵石3/火龙币500</t>
  </si>
  <si>
    <t>极品注灵石4/火龙币500</t>
  </si>
  <si>
    <t>极品注灵石5/火龙币500</t>
  </si>
  <si>
    <t>极品注灵石6/火龙币500</t>
  </si>
  <si>
    <t>极品注灵石7/火龙币500</t>
  </si>
  <si>
    <t>极品注灵石8/火龙币500</t>
  </si>
  <si>
    <t>极品注灵石9/火龙币500</t>
  </si>
  <si>
    <t>极品注灵石10/火龙币500</t>
  </si>
  <si>
    <t>极品注灵石11/火龙币500</t>
  </si>
  <si>
    <t>极品注灵石12/火龙币500</t>
  </si>
  <si>
    <t>极品注灵石13/火龙币500</t>
  </si>
  <si>
    <t>极品注灵石14/火龙币500</t>
  </si>
  <si>
    <t>极品注灵石15/火龙币500</t>
  </si>
  <si>
    <t xml:space="preserve"> </t>
    <phoneticPr fontId="1" type="noConversion"/>
  </si>
  <si>
    <t>强化光芒护腕</t>
    <phoneticPr fontId="1" type="noConversion"/>
  </si>
  <si>
    <t>下攻10|上攻12|魔下10|魔上12|道下10|道上12|下防8|上防12|下魔防8|上魔防12|战士生命值100|魔法值10|法师血量25|法师魔法值135|道士生命值56|道士魔法值77</t>
  </si>
  <si>
    <t>下攻12|上攻14|魔下12|魔上14|道下12|道上14|下防9|上防13|下魔防9|上魔防13|战士生命值180|魔法值18|法师血量45|法师魔法值243|道士生命值100|道士魔法值139</t>
  </si>
  <si>
    <t>下攻14|上攻16|魔下14|魔上16|道下14|道上16|下防10|上防15|下魔防10|上魔防15|战士生命值220|魔法值22|法师血量55|法师魔法值297|道士生命值123|道士魔法值170</t>
  </si>
  <si>
    <t>下防10|上防17|下魔防10|上魔防17|下攻10|上攻20|魔下10|魔上20|道下10|道上20|战士生命值260|魔法值26|法师血量65|法师魔法值351|道士生命值146|道士魔法值200</t>
  </si>
  <si>
    <t>下防10|上防19|下魔防10|上魔防19|下攻12|上攻22|魔下12|魔上22|道下12|道上22|战士生命值280|魔法值28|法师血量70|法师魔法值378|道士生命值157|道士魔法值216</t>
  </si>
  <si>
    <t>下防11|上防21|下魔防11|上魔防21|下攻15|上攻25|魔下15|魔上25|道下15|道上25|战士生命值320|魔法值32|法师血量80|法师魔法值432|道士生命值179|道士魔法值246</t>
  </si>
  <si>
    <t>下防13|上防23|下魔防13|上魔防23|下攻18|上攻28|魔下18|魔上28|道下18|道上28|战士生命值400|魔法值40|法师血量100|法师魔法值540|道士生命值224|道士魔法值308</t>
  </si>
  <si>
    <t>下防15|上防25|下魔防15|上魔防25|下攻20|上攻38|魔下20|魔上38|道下20|道上38|战士生命值500|魔法值50|法师血量125|法师魔法值675|道士生命值280|道士魔法值385</t>
  </si>
  <si>
    <t>下防18|上防28|下魔防18|上魔防28|下攻25|上攻40|魔下25|魔上40|道下25|道上40|战士生命值600|魔法值60|法师血量150|法师魔法值810|道士生命值336|道士魔法值462</t>
  </si>
  <si>
    <t>下防20|上防30|下魔防20|上魔防30|下攻30|上攻45|魔下30|魔上45|道下30|道上45|战士生命值700|魔法值70|法师血量175|法师魔法值945|道士生命值392|道士魔法值539</t>
  </si>
  <si>
    <t>下防28|上防33|下魔防28|上魔防33|下攻38|上攻53|魔下38|魔上53|道下38|道上53|战士生命值800|魔法值80|法师血量200|法师魔法值1080|道士生命值448|道士魔法值616</t>
  </si>
  <si>
    <t>下防36|上防41|下魔防36|上魔防41|下攻46|上攻61|魔下46|魔上61|道下46|道上61|战士生命值1000|魔法值100|法师血量250|法师魔法值1350|道士生命值560|道士魔法值770</t>
  </si>
  <si>
    <t>下防41|上防46|下魔防41|上魔防46|下攻51|上攻66|魔下51|魔上66|道下51|道上66|战士生命值1200|魔法值120|法师血量300|法师魔法值1620|道士生命值672|道士魔法值924</t>
  </si>
  <si>
    <t>下防46|上防51|下魔防46|上魔防51|下攻56|上攻71|魔下56|魔上71|道下56|道上71|战士生命值1400|魔法值140|法师血量350|法师魔法值1890|道士生命值784|道士魔法值1078</t>
  </si>
  <si>
    <t>下防51|上防56|下魔防51|上魔防56|下攻61|上攻76|魔下61|魔上76|道下61|道上76|战士生命值1600|魔法值160|法师血量400|法师魔法值2160|道士生命值896|道士魔法值1232</t>
  </si>
  <si>
    <t>下防56|上防61|下魔防56|上魔防61|下攻61|上攻81|魔下61|魔上81|道下61|道上81|战士生命值1800|魔法值180|法师血量450|法师魔法值2430|道士生命值1008|道士魔法值1386</t>
  </si>
  <si>
    <t>下防61|上防66|下魔防61|上魔防66|下攻66|上攻86|魔下66|魔上86|道下66|道上86|战士生命值2000|魔法值200|法师血量500|法师魔法值2700|道士生命值1120|道士魔法值1540</t>
  </si>
  <si>
    <t>下防66|上防71|下魔防66|上魔防71|下攻71|上攻91|魔下71|魔上91|道下71|道上91|战士生命值2200|魔法值220|法师血量550|法师魔法值2970|道士生命值1232|道士魔法值1694</t>
  </si>
  <si>
    <t>下防71|上防76|下魔防71|上魔防76|下攻76|上攻96|魔下76|魔上96|道下76|道上96|战士生命值2400|魔法值240|法师血量600|法师魔法值3240|道士生命值1344|道士魔法值1848</t>
  </si>
  <si>
    <t>下防76|上防81|下魔防76|上魔防81|下攻81|上攻101|魔下81|魔上101|道下81|道上101|战士生命值2600|魔法值260|法师血量650|法师魔法值3510|道士生命值1456|道士魔法值2002</t>
  </si>
  <si>
    <t>下防81|上防86|下魔防81|上魔防86|下攻86|上攻106|魔下86|魔上106|道下86|道上106|战士生命值2800|魔法值280|法师血量700|法师魔法值3780|道士生命值1568|道士魔法值2156</t>
  </si>
  <si>
    <t>下防86|上防91|下魔防86|上魔防91|下攻91|上攻111|魔下91|魔上111|道下91|道上111|战士生命值3000|魔法值300|法师血量750|法师魔法值4050|道士生命值1680|道士魔法值2310</t>
  </si>
  <si>
    <t>下攻13|上攻18|魔下13|魔上18|道下13|道上18|战士生命值100|魔法值10|法师血量25|法师魔法值135|道士生命值56|道士魔法值77</t>
  </si>
  <si>
    <t>下攻15|上攻20|魔下15|魔上20|道下15|道上20|战士生命值180|魔法值18|法师血量45|法师魔法值243|道士生命值100|道士魔法值139</t>
  </si>
  <si>
    <t>下攻17|上攻22|魔下17|魔上22|道下17|道上22|战士生命值220|魔法值22|法师血量55|法师魔法值297|道士生命值123|道士魔法值170</t>
  </si>
  <si>
    <t>下攻9|上攻28|魔下9|魔上28|道下9|道上28|战士生命值260|魔法值26|法师血量65|法师魔法值351|道士生命值146|道士魔法值200</t>
  </si>
  <si>
    <t>下攻9|上攻30|魔下9|魔上30|道下9|道上30|战士生命值280|魔法值28|法师血量70|法师魔法值378|道士生命值157|道士魔法值216</t>
  </si>
  <si>
    <t>下攻9|上攻32|魔下9|魔上32|道下9|道上32|战士生命值320|魔法值32|法师血量80|法师魔法值432|道士生命值179|道士魔法值246</t>
  </si>
  <si>
    <t>下攻12|上攻35|魔下12|魔上35|道下12|道上35|战士生命值400|魔法值40|法师血量100|法师魔法值540|道士生命值224|道士魔法值308</t>
  </si>
  <si>
    <t>下攻18|上攻38|魔下18|魔上38|道下18|道上38|战士生命值500|魔法值50|法师血量125|法师魔法值675|道士生命值280|道士魔法值385</t>
  </si>
  <si>
    <t>下攻25|上攻40|魔下25|魔上40|道下25|道上40|战士生命值600|魔法值60|法师血量150|法师魔法值810|道士生命值336|道士魔法值462</t>
  </si>
  <si>
    <t>下攻30|上攻45|魔下30|魔上45|道下30|道上45|战士生命值700|魔法值70|法师血量175|法师魔法值945|道士生命值392|道士魔法值539</t>
  </si>
  <si>
    <t>下攻38|上攻53|魔下38|魔上53|道下38|道上53|战士生命值3200|魔法值320|战士生命值800|魔法值80|法师血量200|法师魔法值1080|道士生命值448|道士魔法值616</t>
  </si>
  <si>
    <t>下攻46|上攻61|魔下46|魔上61|道下46|道上61|战士生命值1000|魔法值100|法师血量250|法师魔法值1350|道士生命值560|道士魔法值770</t>
  </si>
  <si>
    <t>下攻51|上攻66|魔下51|魔上66|道下51|道上66|战士生命值1200|魔法值120|法师血量300|法师魔法值1620|道士生命值672|道士魔法值924</t>
  </si>
  <si>
    <t>下攻56|上攻76|魔下56|魔上76|道下56|道上76|战士生命值1600|魔法值160|法师血量400|法师魔法值2160|道士生命值896|道士魔法值1232</t>
  </si>
  <si>
    <t>下攻61|上攻81|魔下61|魔上81|道下61|道上81|战士生命值1800|魔法值180|法师血量450|法师魔法值2430|道士生命值1008|道士魔法值1386</t>
  </si>
  <si>
    <t>下攻66|上攻86|魔下66|魔上86|道下66|道上86|战士生命值2000|魔法值200|法师血量500|法师魔法值2700|道士生命值1120|道士魔法值1540</t>
  </si>
  <si>
    <t>下攻71|上攻91|魔下71|魔上91|道下71|道上91|战士生命值2200|魔法值220|法师血量550|法师魔法值2970|道士生命值1232|道士魔法值1694</t>
  </si>
  <si>
    <t>下攻76|上攻96|魔下76|魔上96|道下76|道上96|战士生命值2400|魔法值240|法师血量600|法师魔法值3240|道士生命值1344|道士魔法值1848</t>
  </si>
  <si>
    <t>下攻81|上攻101|魔下81|魔上101|道下81|道上101|战士生命值2600|魔法值260|法师血量650|法师魔法值3510|道士生命值1456|道士魔法值2002</t>
  </si>
  <si>
    <t>下攻86|上攻106|魔下86|魔上106|道下86|道上106|战士生命值2800|魔法值280|法师血量700|法师魔法值3780|道士生命值1568|道士魔法值2156</t>
  </si>
  <si>
    <t>下攻91|上攻111|魔下91|魔上111|道下91|道上111|战士生命值3000|魔法值300|法师血量750|法师魔法值4050|道士生命值1680|道士魔法值2310</t>
  </si>
  <si>
    <t>下攻10|上攻18|魔下10|魔上18|道下10|道上18|下防10|上防12|战士生命值100|魔法值10|法师血量25|法师魔法值135|道士生命值56|道士魔法值77</t>
  </si>
  <si>
    <t>下攻12|上攻20|魔下12|魔上20|道下12|道上20|下防12|上防14|战士生命值180|魔法值18|法师血量45|法师魔法值243|道士生命值100|道士魔法值139</t>
  </si>
  <si>
    <t>下攻14|上攻22|魔下14|魔上22|道下14|道上22|下防14|上防16|战士生命值220|魔法值22|法师血量55|法师魔法值297|道士生命值123|道士魔法值170</t>
  </si>
  <si>
    <t>下防6|上防7|下魔防8|上魔防10|下攻24|上攻25|魔下24|魔上25|道下24|道上25|战士生命值260|魔法值26|法师血量65|法师魔法值351|道士生命值146|道士魔法值200</t>
  </si>
  <si>
    <t>下防7|上防8|下魔防9|上魔防11|下攻26|上攻27|魔下26|魔上27|道下26|道上27|战士生命值280|魔法值28|法师血量70|法师魔法值378|道士生命值157|道士魔法值216</t>
  </si>
  <si>
    <t>下防8|上防9|下魔防10|上魔防12|下攻28|上攻29|魔下28|魔上29|道下28|道上29|战士生命值320|魔法值32|法师血量80|法师魔法值432|道士生命值179|道士魔法值246</t>
  </si>
  <si>
    <t>下防12|上防15|下魔防12|上魔防15|下攻12|上攻35|魔下12|魔上35|道下12|道上35|战士生命值400|魔法值40|法师血量100|法师魔法值540|道士生命值224|道士魔法值308</t>
  </si>
  <si>
    <t>下防15|上防18|下魔防15|上魔防18|下攻20|上攻38|魔下20|魔上38|道下20|道上38|战士生命值500|魔法值50|法师血量125|法师魔法值675|道士生命值280|道士魔法值385</t>
  </si>
  <si>
    <t>下防18|上防22|下魔防18|上魔防22|下攻25|上攻40|魔下25|魔上40|道下25|道上40|战士生命值600|魔法值60|法师血量150|法师魔法值810|道士生命值336|道士魔法值462</t>
  </si>
  <si>
    <t>下防20|上防25|下魔防20|上魔防25|下攻30|上攻45|魔下30|魔上45|道下30|道上45|战士生命值700|魔法值70|法师血量175|法师魔法值945|道士生命值392|道士魔法值539</t>
  </si>
  <si>
    <t>下防28|上防33|下魔防28|上魔防33|下攻48|上攻53|魔下48|魔上53|道下48|道上53|战士生命值800|魔法值80|法师血量200|法师魔法值1080|道士生命值448|道士魔法值616</t>
  </si>
  <si>
    <t>下防36|上防41|下魔防36|上魔防41|下攻56|上攻61|魔下56|魔上61|道下56|道上61|战士生命值1000|魔法值100|法师血量250|法师魔法值1350|道士生命值560|道士魔法值770</t>
  </si>
  <si>
    <t>下防41|上防46|下魔防41|上魔防46|下攻61|上攻66|魔下61|魔上66|道下61|道上66|战士生命值1200|魔法值120|法师血量300|法师魔法值1620|道士生命值672|道士魔法值924</t>
  </si>
  <si>
    <t>下防46|上防51|下魔防46|上魔防51|下攻66|上攻71|魔下66|魔上71|道下66|道上71|战士生命值1400|魔法值140|法师血量350|法师魔法值1890|道士生命值784|道士魔法值1078</t>
  </si>
  <si>
    <t>下防51|上防56|下魔防51|上魔防56|下攻71|上攻76|魔下71|魔上76|道下71|道上76|战士生命值1600|魔法值160|法师血量400|法师魔法值2160|道士生命值896|道士魔法值1232</t>
  </si>
  <si>
    <t>下防56|上防61|下魔防56|上魔防61|下攻76|上攻81|魔下76|魔上81|道下76|道上81|战士生命值1800|魔法值180|法师血量450|法师魔法值2430|道士生命值1008|道士魔法值1386</t>
  </si>
  <si>
    <t>下防61|上防66|下魔防61|上魔防66|下攻81|上攻86|魔下81|魔上86|道下81|道上86|战士生命值2000|魔法值200|法师血量500|法师魔法值2700|道士生命值1120|道士魔法值1540</t>
  </si>
  <si>
    <t>下防66|上防71|下魔防66|上魔防71|下攻86|上攻91|魔下86|魔上91|道下86|道上91|战士生命值2200|魔法值220|法师血量550|法师魔法值2970|道士生命值1232|道士魔法值1694</t>
  </si>
  <si>
    <t>下防71|上防76|下魔防71|上魔防76|下攻91|上攻96|魔下91|魔上96|道下91|道上96|战士生命值2400|魔法值240|法师血量600|法师魔法值3240|道士生命值1344|道士魔法值1848</t>
  </si>
  <si>
    <t>下防76|上防81|下魔防76|上魔防81|下攻96|上攻101|魔下96|魔上101|道下96|道上101|战士生命值2600|魔法值260|法师血量650|法师魔法值3510|道士生命值1456|道士魔法值2002</t>
  </si>
  <si>
    <t>下防81|上防86|下魔防81|上魔防86|下攻101|上攻106|魔下101|魔上106|道下101|道上106|战士生命值2800|魔法值280|法师血量700|法师魔法值3780|道士生命值1568|道士魔法值2156</t>
  </si>
  <si>
    <t>下攻11|上攻15|魔下11|魔上15|道下11|道上15|下魔防10|上魔防12|战士生命值100|魔法值10|法师血量25|法师魔法值135|道士生命值56|道士魔法值77</t>
  </si>
  <si>
    <t>下攻13|上攻17|魔下13|魔上17|道下13|道上17|下魔防12|上魔防14|战士生命值180|魔法值18|法师血量45|法师魔法值243|道士生命值100|道士魔法值139</t>
  </si>
  <si>
    <t>下攻15|上攻19|魔下15|魔上19|道下15|道上19|下魔防14|上魔防16|战士生命值220|魔法值22|法师血量55|法师魔法值297|道士生命值123|道士魔法值170</t>
  </si>
  <si>
    <t>下防9|上防10|下魔防9|上魔防11|下攻9|上攻28|魔下9|魔上28|道下9|道上28|战士生命值260|魔法值26|法师血量65|法师魔法值351|道士生命值146|道士魔法值200</t>
  </si>
  <si>
    <t>下防11|上防12|下魔防10|上魔防12|下攻9|上攻30|魔下9|魔上30|道下9|道上30|战士生命值280|魔法值28|法师血量70|法师魔法值378|道士生命值157|道士魔法值216</t>
  </si>
  <si>
    <t>下防7|上防8|下魔防8|上魔防10|下攻9|上攻32|魔下9|魔上32|道下9|道上32|战士生命值320|魔法值32|法师血量80|法师魔法值432|道士生命值179|道士魔法值246</t>
  </si>
  <si>
    <t>下攻5|上攻12|魔下5|魔上12|道下5|道上12|下防5|上防12|下魔防5|上魔防12|战士生命值200|魔法值20|法师血量50|法师魔法值270|道士生命值112|道士魔法值154</t>
  </si>
  <si>
    <t>下攻6|上攻14|魔下6|魔上14|道下6|道上14|下防6|上防14|下魔防6|上魔防14|战士生命值300|魔法值30|法师血量75|法师魔法值405|道士生命值168|道士魔法值231</t>
  </si>
  <si>
    <t>下攻7|上攻16|魔下7|魔上16|道下7|道上16|下防7|上防16|下魔防7|上魔防16|战士生命值350|魔法值35|法师血量88|法师魔法值472|道士生命值196|道士魔法值270</t>
  </si>
  <si>
    <t>下防8|上防13|下魔防7|上魔防12|下攻8|上攻18|魔下8|魔上18|道下8|道上18|战士生命值400|魔法值40|法师血量100|法师魔法值540|道士生命值224|道士魔法值308</t>
  </si>
  <si>
    <t>下防10|上防15|下魔防9|上魔防13|下攻10|上攻20|魔下10|魔上20|道下10|道上20|战士生命值450|魔法值45|法师血量113|法师魔法值608|道士生命值252|道士魔法值347</t>
  </si>
  <si>
    <t>下防13|上防18|下魔防11|上魔防14|下攻13|上攻23|魔下13|魔上23|道下13|道上23|战士生命值550|魔法值55|法师血量138|法师魔法值732|道士生命值308|道士魔法值424</t>
  </si>
  <si>
    <t>下防15|上防20|下魔防13|上魔防15|下攻15|上攻25|魔下15|魔上25|道下15|道上25|战士生命值700|魔法值70|法师血量175|法师魔法值945|道士生命值392|道士魔法值539</t>
  </si>
  <si>
    <t>下防30|上防30|下魔防30|上魔防30|下攻30|上攻30|魔下30|魔上30|道下30|道上30|战士生命值900|魔法值90|法师血量225|法师魔法值1215|道士生命值504|道士魔法值693</t>
  </si>
  <si>
    <t>下防35|上防35|下魔防35|上魔防35|下攻35|上攻35|魔下35|魔上35|道下35|道上35|战士生命值1100|魔法值110|法师血量275|法师魔法值1485|道士生命值616|道士魔法值847</t>
  </si>
  <si>
    <t>下防40|上防40|下魔防40|上魔防40|下攻40|上攻40|魔下40|魔上40|道下40|道上40|战士生命值1300|魔法值130|法师血量325|法师魔法值1755|道士生命值728|道士魔法值1001</t>
  </si>
  <si>
    <t>下防48|上防48|下魔防48|上魔防48|下攻48|上攻48|魔下48|魔上48|道下48|道上48|战士生命值1500|魔法值150|法师血量375|法师魔法值2025|道士生命值840|道士魔法值1155</t>
  </si>
  <si>
    <t>下防56|上防56|下魔防56|上魔防56|下攻56|上攻56|魔下56|魔上56|道下56|道上56|战士生命值1800|魔法值180|法师血量450|法师魔法值2430|道士生命值1008|道士魔法值1386</t>
  </si>
  <si>
    <t>下防61|上防61|下魔防61|上魔防61|下攻61|上攻61|魔下61|魔上61|道下61|道上61|战士生命值2100|魔法值210|法师血量525|法师魔法值2835|道士生命值1176|道士魔法值1617</t>
  </si>
  <si>
    <t>下防71|上防71|下魔防71|上魔防71|下攻71|上攻71|魔下71|魔上71|道下71|道上71|战士生命值2700|魔法值270|法师血量675|法师魔法值3645|道士生命值1512|道士魔法值2079</t>
  </si>
  <si>
    <t>下防76|上防76|下魔防76|上魔防76|下攻76|上攻76|魔下76|魔上76|道下76|道上76|战士生命值3000|魔法值300|法师血量750|法师魔法值4050|道士生命值1680|道士魔法值2310</t>
  </si>
  <si>
    <t>下防81|上防81|下魔防81|上魔防81|下攻81|上攻81|魔下81|魔上81|道下81|道上81|战士生命值3300|魔法值330|法师血量825|法师魔法值4455|道士生命值1848|道士魔法值2541</t>
  </si>
  <si>
    <t>下防86|上防86|下魔防86|上魔防86|下攻86|上攻86|魔下86|魔上86|道下86|道上86|战士生命值3600|魔法值360|法师血量900|法师魔法值4860|道士生命值2016|道士魔法值2772</t>
  </si>
  <si>
    <t>下防91|上防91|下魔防91|上魔防91|下攻91|上攻91|魔下91|魔上91|道下91|道上91|战士生命值3900|魔法值390|法师血量975|法师魔法值5265|道士生命值2184|道士魔法值3003</t>
  </si>
  <si>
    <t>下防96|上防96|下魔防96|上魔防96|下攻96|上攻96|魔下96|魔上96|道下96|道上96|战士生命值4200|魔法值420|法师血量1050|法师魔法值5670|道士生命值2352|道士魔法值3234</t>
  </si>
  <si>
    <t>下防101|上防101|下魔防101|上魔防101|下攻101|上攻101|魔下101|魔上101|道下101|道上101|战士生命值4500|魔法值450|法师血量1125|法师魔法值6075|道士生命值2520|道士魔法值3465</t>
  </si>
  <si>
    <t>下防110|上防110|下魔防110|上魔防110|下攻110|上攻110|魔下110|魔上110|道下110|道上110|战士生命值4800|魔法值480|法师血量1200|法师魔法值6480|道士生命值2688|道士魔法值3696</t>
  </si>
  <si>
    <t>下攻10|上攻13|魔下10|魔上13|道下10|道上13|下防11|上防15|战士生命值100|魔法值10|法师血量25|法师魔法值135|道士生命值56|道士魔法值77</t>
  </si>
  <si>
    <t>下攻12|上攻15|魔下12|魔上15|道下12|道上15|下防13|上防17|战士生命值180|魔法值18|法师血量45|法师魔法值243|道士生命值100|道士魔法值139</t>
  </si>
  <si>
    <t>下攻14|上攻17|魔下14|魔上17|道下14|道上17|下防15|上防19|战士生命值220|魔法值22|法师血量55|法师魔法值297|道士生命值123|道士魔法值170</t>
  </si>
  <si>
    <t>下防16|上防16|下魔防16|上魔防16|下攻16|上攻16|魔下15|魔上16|道下15|道上15|战士生命值260|魔法值26|法师血量65|法师魔法值351|道士生命值146|道士魔法值200</t>
  </si>
  <si>
    <t>下防17|上防17|下魔防17|上魔防17|下攻17|上攻17|魔下15|魔上17|道下15|道上15|战士生命值280|魔法值28|法师血量70|法师魔法值378|道士生命值157|道士魔法值216</t>
  </si>
  <si>
    <t>下防18|上防18|下魔防18|上魔防18|下攻18|上攻18|魔下15|魔上18|道下15|道上18|战士生命值320|魔法值32|法师血量80|法师魔法值432|道士生命值179|道士魔法值246</t>
  </si>
  <si>
    <t>下防20|上防20|下魔防20|上魔防20|下攻20|上攻20|魔下20|魔上20|道下20|道上20|战士生命值400|魔法值40|法师血量100|法师魔法值540|道士生命值224|道士魔法值308</t>
  </si>
  <si>
    <t>下防26|上防26|下魔防26|上魔防26|下攻26|上攻26|魔下26|魔上26|道下26|道上26|战士生命值500|魔法值50|法师血量125|法师魔法值675|道士生命值280|道士魔法值385</t>
  </si>
  <si>
    <t>下防27|上防27|下魔防27|上魔防27|下攻27|上攻27|魔下27|魔上27|道下27|道上27|战士生命值600|魔法值60|法师血量150|法师魔法值810|道士生命值336|道士魔法值462</t>
  </si>
  <si>
    <t>下防28|上防28|下魔防28|上魔防28|下攻28|上攻28|魔下28|魔上28|道下28|道上28|战士生命值700|魔法值70|法师血量175|法师魔法值945|道士生命值392|道士魔法值539</t>
  </si>
  <si>
    <t>下防36|上防36|下魔防36|上魔防36|下攻36|上攻36|魔下36|魔上36|道下36|道上36|战士生命值800|魔法值80|法师血量200|法师魔法值1080|道士生命值448|道士魔法值616</t>
  </si>
  <si>
    <t>下防44|上防44|下魔防44|上魔防44|下攻44|上攻44|魔下44|魔上44|道下44|道上44|战士生命值1000|魔法值100|法师血量250|法师魔法值1350|道士生命值560|道士魔法值770</t>
  </si>
  <si>
    <t>下防49|上防49|下魔防49|上魔防49|下攻49|上攻49|魔下49|魔上49|道下49|道上49|战士生命值1200|魔法值120|法师血量300|法师魔法值1620|道士生命值672|道士魔法值924</t>
  </si>
  <si>
    <t>下防54|上防54|下魔防54|上魔防54|下攻54|上攻54|魔下54|魔上54|道下54|道上54|战士生命值1400|魔法值140|法师血量350|法师魔法值1890|道士生命值784|道士魔法值1078</t>
  </si>
  <si>
    <t>下防59|上防59|下魔防59|上魔防59|下攻59|上攻59|魔下59|魔上59|道下59|道上59|战士生命值1600|魔法值160|法师血量400|法师魔法值2160|道士生命值896|道士魔法值1232</t>
  </si>
  <si>
    <t>下防64|上防64|下魔防64|上魔防64|下攻64|上攻64|魔下64|魔上64|道下64|道上64|战士生命值1800|魔法值180|法师血量450|法师魔法值2430|道士生命值1008|道士魔法值1386</t>
  </si>
  <si>
    <t>下防69|上防69|下魔防69|上魔防69|下攻69|上攻69|魔下69|魔上69|道下69|道上69|战士生命值2000|魔法值200|法师血量500|法师魔法值2700|道士生命值1120|道士魔法值1540</t>
  </si>
  <si>
    <t>下防74|上防74|下魔防74|上魔防74|下攻74|上攻74|魔下74|魔上74|道下74|道上74|战士生命值2200|魔法值220|法师血量550|法师魔法值2970|道士生命值1232|道士魔法值1694</t>
  </si>
  <si>
    <t>下防79|上防79|下魔防79|上魔防79|下攻79|上攻79|魔下79|魔上79|道下79|道上79|战士生命值2400|魔法值240|法师血量600|法师魔法值3240|道士生命值1344|道士魔法值1848</t>
  </si>
  <si>
    <t>下防84|上防84|下魔防84|上魔防84|下攻84|上攻84|魔下84|魔上84|道下84|道上84|战士生命值2600|魔法值260|法师血量650|法师魔法值3510|道士生命值1456|道士魔法值2002</t>
  </si>
  <si>
    <t>下防90|上防90|下魔防90|上魔防90|下攻90|上攻90|魔下90|魔上90|道下90|道上90|战士生命值2800|魔法值280|法师血量700|法师魔法值3780|道士生命值1568|道士魔法值2156</t>
  </si>
  <si>
    <t>下防95|上防95|下魔防95|上魔防95|下攻95|上攻95|魔下95|魔上95|道下95|道上95|战士生命值3000|魔法值300|法师血量750|法师魔法值4050|道士生命值1680|道士魔法值2310</t>
  </si>
  <si>
    <t>下攻10|上攻13|魔下10|魔上13|道下10|道上13|下魔防11|上魔防15|战士生命值100|魔法值10|法师血量25|法师魔法值135|道士生命值56|道士魔法值77</t>
  </si>
  <si>
    <t>下攻12|上攻15|魔下12|魔上15|道下12|道上15|下魔防13|上魔防17|战士生命值180|魔法值18|法师血量45|法师魔法值243|道士生命值100|道士魔法值139</t>
  </si>
  <si>
    <t>下攻14|上攻17|魔下14|魔上17|道下14|道上17|下魔防15|上魔防19|战士生命值220|魔法值22|法师血量55|法师魔法值297|道士生命值123|道士魔法值170</t>
  </si>
  <si>
    <t>下防16|上防16|下魔防16|上魔防16|下攻16|上攻16|魔下16|魔上16|道下16|道上16|战士生命值260|魔法值26|法师血量65|法师魔法值351|道士生命值146|道士魔法值200</t>
  </si>
  <si>
    <t>下防17|上防17|下魔防17|上魔防17|下攻17|上攻17|魔下17|魔上17|道下17|道上17|战士生命值280|魔法值28|法师血量70|法师魔法值378|道士生命值157|道士魔法值216</t>
  </si>
  <si>
    <t>下防18|上防18|下魔防18|上魔防18|下攻18|上攻18|魔下16|魔上18|道下16|道上18|战士生命值320|魔法值32|法师血量80|法师魔法值432|道士生命值179|道士魔法值246</t>
  </si>
  <si>
    <t>玄天</t>
    <phoneticPr fontId="1" type="noConversion"/>
  </si>
  <si>
    <t>审判の剑</t>
    <phoneticPr fontId="1" type="noConversion"/>
  </si>
  <si>
    <t>盛世·修罗</t>
    <phoneticPr fontId="1" type="noConversion"/>
  </si>
  <si>
    <t>6转</t>
    <phoneticPr fontId="1" type="noConversion"/>
  </si>
  <si>
    <t>对应地图等级</t>
    <phoneticPr fontId="1" type="noConversion"/>
  </si>
  <si>
    <t>1转</t>
    <phoneticPr fontId="1" type="noConversion"/>
  </si>
  <si>
    <t>2转</t>
    <phoneticPr fontId="1" type="noConversion"/>
  </si>
  <si>
    <t>3转</t>
    <phoneticPr fontId="1" type="noConversion"/>
  </si>
  <si>
    <t>4转</t>
    <phoneticPr fontId="1" type="noConversion"/>
  </si>
  <si>
    <t>官职8品</t>
    <phoneticPr fontId="1" type="noConversion"/>
  </si>
  <si>
    <t>官职7品</t>
    <phoneticPr fontId="1" type="noConversion"/>
  </si>
  <si>
    <t>5转</t>
    <phoneticPr fontId="1" type="noConversion"/>
  </si>
  <si>
    <t>6转</t>
    <phoneticPr fontId="1" type="noConversion"/>
  </si>
  <si>
    <t>7转</t>
    <phoneticPr fontId="1" type="noConversion"/>
  </si>
  <si>
    <t>8转</t>
    <phoneticPr fontId="1" type="noConversion"/>
  </si>
  <si>
    <t>9转</t>
    <phoneticPr fontId="1" type="noConversion"/>
  </si>
  <si>
    <t>10转</t>
    <phoneticPr fontId="1" type="noConversion"/>
  </si>
  <si>
    <t>官职专属雄霸</t>
    <phoneticPr fontId="1" type="noConversion"/>
  </si>
  <si>
    <t>官职专属逐鹿</t>
    <phoneticPr fontId="1" type="noConversion"/>
  </si>
  <si>
    <t>官职专属5品</t>
    <phoneticPr fontId="1" type="noConversion"/>
  </si>
  <si>
    <t>官职专属大将</t>
    <phoneticPr fontId="1" type="noConversion"/>
  </si>
  <si>
    <t>官职专属都督</t>
    <phoneticPr fontId="1" type="noConversion"/>
  </si>
  <si>
    <t>官职专属冠绝</t>
    <phoneticPr fontId="1" type="noConversion"/>
  </si>
  <si>
    <t>官职专属统帅</t>
    <phoneticPr fontId="1" type="noConversion"/>
  </si>
  <si>
    <t>官职专属佐领</t>
    <phoneticPr fontId="1" type="noConversion"/>
  </si>
  <si>
    <t>沙城捐献1</t>
    <phoneticPr fontId="1" type="noConversion"/>
  </si>
  <si>
    <t>沙城捐献2</t>
    <phoneticPr fontId="1" type="noConversion"/>
  </si>
  <si>
    <t>[领主]鬼·天尊</t>
    <phoneticPr fontId="1" type="noConversion"/>
  </si>
  <si>
    <t>11转</t>
    <phoneticPr fontId="1" type="noConversion"/>
  </si>
  <si>
    <t>13转</t>
    <phoneticPr fontId="1" type="noConversion"/>
  </si>
  <si>
    <t>15转</t>
    <phoneticPr fontId="1" type="noConversion"/>
  </si>
  <si>
    <t>17转</t>
    <phoneticPr fontId="1" type="noConversion"/>
  </si>
  <si>
    <t>19转</t>
    <phoneticPr fontId="1" type="noConversion"/>
  </si>
  <si>
    <t>VIP11</t>
    <phoneticPr fontId="1" type="noConversion"/>
  </si>
  <si>
    <t>VIP12</t>
    <phoneticPr fontId="1" type="noConversion"/>
  </si>
  <si>
    <t>VIP13</t>
    <phoneticPr fontId="1" type="noConversion"/>
  </si>
  <si>
    <t>VIP14</t>
    <phoneticPr fontId="1" type="noConversion"/>
  </si>
  <si>
    <t>VIP15</t>
    <phoneticPr fontId="1" type="noConversion"/>
  </si>
  <si>
    <t>单只怪物战斗时间/s</t>
    <phoneticPr fontId="1" type="noConversion"/>
  </si>
  <si>
    <t>单只怪物拾取时间/s</t>
    <phoneticPr fontId="1" type="noConversion"/>
  </si>
  <si>
    <t>单只怪物总时间/s</t>
    <phoneticPr fontId="1" type="noConversion"/>
  </si>
  <si>
    <t>获得经验值/m</t>
    <phoneticPr fontId="1" type="noConversion"/>
  </si>
  <si>
    <t>掉落材料价值/m</t>
    <phoneticPr fontId="1" type="noConversion"/>
  </si>
  <si>
    <t>每分钟击杀怪物数量</t>
    <phoneticPr fontId="1" type="noConversion"/>
  </si>
  <si>
    <t>到下一阶段所需经验值</t>
    <phoneticPr fontId="1" type="noConversion"/>
  </si>
  <si>
    <t>到下一阶段所需时间/m</t>
    <phoneticPr fontId="1" type="noConversion"/>
  </si>
  <si>
    <t>掉落下级可穿戴装备数量</t>
    <phoneticPr fontId="1" type="noConversion"/>
  </si>
  <si>
    <t>初始装备属性修正</t>
    <phoneticPr fontId="1" type="noConversion"/>
  </si>
  <si>
    <t>1转</t>
    <phoneticPr fontId="1" type="noConversion"/>
  </si>
  <si>
    <t>转生消耗火龙凭证数量</t>
    <phoneticPr fontId="1" type="noConversion"/>
  </si>
  <si>
    <t>火龙凭证数量/min</t>
    <phoneticPr fontId="1" type="noConversion"/>
  </si>
  <si>
    <t>持有火龙凭证数量</t>
    <phoneticPr fontId="1" type="noConversion"/>
  </si>
  <si>
    <t>2转</t>
    <phoneticPr fontId="1" type="noConversion"/>
  </si>
  <si>
    <t>3转</t>
    <phoneticPr fontId="1" type="noConversion"/>
  </si>
  <si>
    <t>4转</t>
    <phoneticPr fontId="1" type="noConversion"/>
  </si>
  <si>
    <t>下攻34|上攻85|魔下25|魔上50|道下25|道上50|准确16|攻速1</t>
    <phoneticPr fontId="1" type="noConversion"/>
  </si>
  <si>
    <t>调整后属性</t>
    <phoneticPr fontId="1" type="noConversion"/>
  </si>
  <si>
    <t>调整后转生等级要求</t>
    <phoneticPr fontId="1" type="noConversion"/>
  </si>
  <si>
    <t>攻魔道 +10%</t>
    <phoneticPr fontId="1" type="noConversion"/>
  </si>
  <si>
    <t>调整后</t>
    <phoneticPr fontId="1" type="noConversion"/>
  </si>
  <si>
    <t>攻魔道 +26%</t>
    <phoneticPr fontId="1" type="noConversion"/>
  </si>
  <si>
    <t>攻魔道 +24%</t>
    <phoneticPr fontId="1" type="noConversion"/>
  </si>
  <si>
    <t>攻魔道 +22%</t>
    <phoneticPr fontId="1" type="noConversion"/>
  </si>
  <si>
    <t>攻魔道 +20%</t>
    <phoneticPr fontId="1" type="noConversion"/>
  </si>
  <si>
    <t>攻魔道 +18%</t>
    <phoneticPr fontId="1" type="noConversion"/>
  </si>
  <si>
    <t>攻魔道 +16%</t>
    <phoneticPr fontId="1" type="noConversion"/>
  </si>
  <si>
    <t>下防105|上防140|下魔防105|上魔防140|下攻95|上攻105|魔下95|魔上105|道下95|道上105|战士血量14000|战士魔法值1400|法师血量3500|法师魔法值18900|道士血量7840|道士魔法值10780|物伤减免6|魔伤减免6</t>
    <phoneticPr fontId="1" type="noConversion"/>
  </si>
  <si>
    <t>HP +55% MP +55%</t>
    <phoneticPr fontId="1" type="noConversion"/>
  </si>
  <si>
    <t>HP +50% MP +50%</t>
    <phoneticPr fontId="1" type="noConversion"/>
  </si>
  <si>
    <t>HP +45% MP +45%</t>
    <phoneticPr fontId="1" type="noConversion"/>
  </si>
  <si>
    <t>HP +40% MP +40%</t>
    <phoneticPr fontId="1" type="noConversion"/>
  </si>
  <si>
    <t>HP +35% MP +35%</t>
    <phoneticPr fontId="1" type="noConversion"/>
  </si>
  <si>
    <t>HP +30% MP +30%</t>
    <phoneticPr fontId="1" type="noConversion"/>
  </si>
  <si>
    <t>物防上限 +50</t>
    <phoneticPr fontId="1" type="noConversion"/>
  </si>
  <si>
    <t>物防上限 +44</t>
    <phoneticPr fontId="1" type="noConversion"/>
  </si>
  <si>
    <t>物防上限 +40</t>
    <phoneticPr fontId="1" type="noConversion"/>
  </si>
  <si>
    <t>物防上限 +32</t>
    <phoneticPr fontId="1" type="noConversion"/>
  </si>
  <si>
    <t>物防上限 +28</t>
    <phoneticPr fontId="1" type="noConversion"/>
  </si>
  <si>
    <t>下攻56|上攻71|魔下56|魔上71|道下56|道上71|战士生命值1400|魔法值140|法师生命值350|法师魔法值1890|道士生命值784|道士魔法值1078</t>
  </si>
  <si>
    <t>下防46|上防51|下魔防46|上魔防51|下攻66|上攻71|魔下66|魔上71|道下66|道上71|战士生命值1400|魔法值140|法师生命值350|法师魔法值1890|道士生命值784|道士魔法值1078</t>
  </si>
  <si>
    <t>下防66|上防66|下魔防66|上魔防66|下攻66|上攻66|魔下66|魔上66|道下66|道上66|战士生命值2400|魔法值240|法师生命值600|法师魔法值3240|道士生命值1344|道士魔法值1848</t>
  </si>
  <si>
    <t>攻魔道上限 +50</t>
    <phoneticPr fontId="1" type="noConversion"/>
  </si>
  <si>
    <t>攻魔道上限 +44</t>
    <phoneticPr fontId="1" type="noConversion"/>
  </si>
  <si>
    <t>攻魔道上限 +40</t>
    <phoneticPr fontId="1" type="noConversion"/>
  </si>
  <si>
    <t>物防上限 +25</t>
    <phoneticPr fontId="1" type="noConversion"/>
  </si>
  <si>
    <t>物防上限 +22</t>
    <phoneticPr fontId="1" type="noConversion"/>
  </si>
  <si>
    <t>物防上限 +20</t>
    <phoneticPr fontId="1" type="noConversion"/>
  </si>
  <si>
    <t>物防上限 +18</t>
    <phoneticPr fontId="1" type="noConversion"/>
  </si>
  <si>
    <t>物防上限 +16</t>
    <phoneticPr fontId="1" type="noConversion"/>
  </si>
  <si>
    <t>物防上限 +14</t>
    <phoneticPr fontId="1" type="noConversion"/>
  </si>
  <si>
    <t>物防上限 +36</t>
    <phoneticPr fontId="1" type="noConversion"/>
  </si>
  <si>
    <t>攻魔道上限 +28</t>
    <phoneticPr fontId="1" type="noConversion"/>
  </si>
  <si>
    <t>攻魔道上限 +32</t>
    <phoneticPr fontId="1" type="noConversion"/>
  </si>
  <si>
    <t>攻魔道上限 +36</t>
    <phoneticPr fontId="1" type="noConversion"/>
  </si>
  <si>
    <t>HP +24% MP +24%</t>
    <phoneticPr fontId="1" type="noConversion"/>
  </si>
  <si>
    <t>HP +22% MP +22%</t>
    <phoneticPr fontId="1" type="noConversion"/>
  </si>
  <si>
    <t>HP +20% MP +20%</t>
    <phoneticPr fontId="1" type="noConversion"/>
  </si>
  <si>
    <t>HP +18% MP +18%</t>
    <phoneticPr fontId="1" type="noConversion"/>
  </si>
  <si>
    <t>HP +16% MP +16%</t>
    <phoneticPr fontId="1" type="noConversion"/>
  </si>
  <si>
    <t>HP +14% MP +14%</t>
    <phoneticPr fontId="1" type="noConversion"/>
  </si>
  <si>
    <t>魔防上限 +28</t>
  </si>
  <si>
    <t>魔防上限 +32</t>
  </si>
  <si>
    <t>魔防上限 +36</t>
  </si>
  <si>
    <t>魔防上限 +40</t>
  </si>
  <si>
    <t>魔防上限 +44</t>
  </si>
  <si>
    <t>魔防上限 +50</t>
  </si>
  <si>
    <t>7转</t>
  </si>
  <si>
    <t>8转</t>
  </si>
  <si>
    <t>9转</t>
  </si>
  <si>
    <t>10转</t>
  </si>
  <si>
    <t>11转</t>
  </si>
  <si>
    <t>13转</t>
  </si>
  <si>
    <t>15转</t>
  </si>
  <si>
    <t>养成线攻击补正</t>
    <phoneticPr fontId="1" type="noConversion"/>
  </si>
  <si>
    <t>黄金逍遥扇</t>
    <phoneticPr fontId="1" type="noConversion"/>
  </si>
  <si>
    <t>养成线攻击倍率补正</t>
    <phoneticPr fontId="1" type="noConversion"/>
  </si>
  <si>
    <t>修改后血量</t>
    <phoneticPr fontId="1" type="noConversion"/>
  </si>
  <si>
    <t>3#1#650000|3#9#36|3#10#252|3#11#252|3#12#270|3#3#2780|3#4#3280|3#5#2780|3#6#3280</t>
    <phoneticPr fontId="1" type="noConversion"/>
  </si>
  <si>
    <t>掉落总装备数量</t>
    <phoneticPr fontId="1" type="noConversion"/>
  </si>
  <si>
    <t>龙吟の剑</t>
    <phoneticPr fontId="1" type="noConversion"/>
  </si>
  <si>
    <t>逐月の剑</t>
    <phoneticPr fontId="1" type="noConversion"/>
  </si>
  <si>
    <t>大地の剑</t>
    <phoneticPr fontId="1" type="noConversion"/>
  </si>
  <si>
    <t>主宰の剑</t>
    <phoneticPr fontId="1" type="noConversion"/>
  </si>
  <si>
    <t>太虚の剑</t>
    <phoneticPr fontId="1" type="noConversion"/>
  </si>
  <si>
    <t>麻痹戒指⑥</t>
    <phoneticPr fontId="1" type="noConversion"/>
  </si>
  <si>
    <t>麻痹戒指⑧</t>
    <phoneticPr fontId="1" type="noConversion"/>
  </si>
  <si>
    <t>20转</t>
    <phoneticPr fontId="1" type="noConversion"/>
  </si>
  <si>
    <t>16转</t>
    <phoneticPr fontId="1" type="noConversion"/>
  </si>
  <si>
    <t>18转</t>
    <phoneticPr fontId="1" type="noConversion"/>
  </si>
  <si>
    <t>总击杀怪物数量</t>
    <phoneticPr fontId="1" type="noConversion"/>
  </si>
  <si>
    <t>下防86|上防91|下魔防86|上魔防91|下攻106|上攻111|魔下106|魔上111|道下106|道上111|战士生命值3000|魔法值300|法师血量750|法师魔法值4050|道士生命值1680|道士魔法值2310</t>
    <phoneticPr fontId="1" type="noConversion"/>
  </si>
  <si>
    <t>佩戴者死亡时，立即满血复活。（冷却时间90秒）</t>
    <phoneticPr fontId="1" type="noConversion"/>
  </si>
  <si>
    <t>修改后属性</t>
    <phoneticPr fontId="1" type="noConversion"/>
  </si>
  <si>
    <t>诛仙ぃ焚天道盔</t>
    <phoneticPr fontId="1" type="noConversion"/>
  </si>
  <si>
    <t>下攻105|上攻125|魔下80|魔上101|道下80|道上101|准确48|攻速2</t>
  </si>
  <si>
    <t>下攻107|上攻133|魔下83|魔上108|道下83|道上108|准确52|攻速2</t>
  </si>
  <si>
    <t>下攻112|上攻143|魔下88|魔上118|道下88|道上118|准确55|攻速3</t>
  </si>
  <si>
    <t>下攻117|上攻153|魔下93|魔上128|道下93|道上128|准确55|攻速3</t>
  </si>
  <si>
    <t>下攻122|上攻163|魔下98|魔上138|道下98|道上138|准确60|攻速4</t>
  </si>
  <si>
    <t>下攻127|上攻173|魔下103|魔上148|道下103|道上148|准确60|攻速4</t>
  </si>
  <si>
    <t>下防33|上防58|下魔防33|上魔防58|下攻23|上攻48|魔下23|魔上48|道下23|道上48|战士血量2000|战士魔法值200|法师血量750|法师魔法值1850|道士血量1792|道士魔法值2041</t>
  </si>
  <si>
    <t>下防35|上防60|下魔防35|上魔防60|下攻25|上攻50|魔下25|魔上50|道下25|道上50|战士血量3000|战士魔法值300|法师血量875|法师魔法值2500|道士血量1920|道士魔法值2175</t>
  </si>
  <si>
    <t>下防40|上防65|下魔防10|上魔防65|下攻30|上攻55|魔下30|魔上55|道下30|道上55|战士血量4000|战士魔法值400|法师血量1000|法师魔法值3150|道士血量2240|道士魔法值2510</t>
  </si>
  <si>
    <t>下防45|上防70|下魔防45|上魔防70|下攻35|上攻60|魔下35|魔上60|道下35|道上60|战士血量4500|战士魔法值450|法师血量1125|法师魔法值3800|道士血量2520|道士魔法值2845</t>
  </si>
  <si>
    <t>下防50|上防75|下魔防50|上魔防75|下攻40|上攻65|魔下40|魔上65|道下40|道上65|战士血量5000|战士魔法值500|法师血量1250|法师魔法值4450|道士血量2800|道士魔法值3180</t>
  </si>
  <si>
    <t>下防55|上防80|下魔防55|上魔防80|下攻45|上攻60|魔下45|魔上60|道下45|道上60|战士血量4500|战士魔法值550|法师血量1375|法师魔法值6100|道士血量3080|道士魔法值3515</t>
  </si>
  <si>
    <t>下防14|上防19|下魔防14|上魔防19|下攻24|上攻39|魔下24|魔上39|道下24|道上39|战士血量120|战士魔法值12|法师血量30|法师魔法值162|道士血量67|道士魔法值93</t>
  </si>
  <si>
    <t>下防16|上防21|下魔防16|上魔防21|下攻26|上攻41|魔下26|魔上41|道下26|道上41|战士血量200|战士魔法值20|法师血量50|法师魔法值270|道士血量112|道士魔法值154</t>
  </si>
  <si>
    <t>下防21|上防26|下魔防21|上魔防26|下攻31|上攻46|魔下31|魔上46|道下31|道上46|战士血量400|战士魔法值40|法师血量100|法师魔法值540|道士血量224|道士魔法值208</t>
  </si>
  <si>
    <t>下防26|上防31|下魔防26|上魔防31|下攻36|上攻51|魔下36|魔上51|道下36|道上51|战士血量600|战士魔法值40|法师血量150|法师魔法值810|道士血量336|道士魔法值462</t>
  </si>
  <si>
    <t>下防31|上防36|下魔防31|上魔防36|下攻41|上攻56|魔下41|魔上56|道下41|道上56|战士血量800|战士魔法值80|法师血量200|法师魔法值1080|道士血量448|道士魔法值616</t>
  </si>
  <si>
    <t>下防36|上防41|下魔防36|上魔防41|下攻46|上攻61|魔下46|魔上61|道下46|道上61|战士血量1000|战士魔法值100|法师血量250|法师魔法值1490|道士血量560|道士魔法值770</t>
  </si>
  <si>
    <t>下攻24|上攻39|魔下24|魔上39|道下24|道上39|战士血量120|战士魔法值12|法师血量30|法师魔法值162|道士血量67|道士魔法值93</t>
  </si>
  <si>
    <t>下攻26|上攻41|魔下26|魔上41|道下26|道上41|战士血量200|战士魔法值20|法师血量50|法师魔法值270|道士血量112|道士魔法值154</t>
  </si>
  <si>
    <t>下攻31|上攻46|魔下31|魔上46|道下31|道上46|战士血量400|战士魔法值40|法师血量100|法师魔法值540|道士血量224|道士魔法值308</t>
  </si>
  <si>
    <t>下攻36|上攻51|魔下36|魔上51|道下36|道上51|战士血量600|战士魔法值60|法师血量150|法师魔法值810|道士血量336|道士魔法值462</t>
  </si>
  <si>
    <t>下攻41|上攻56|魔下41|魔上56|道下41|道上56|战士血量800|战士魔法值80|法师血量200|法师魔法值1080|道士血量448|道士魔法值616</t>
  </si>
  <si>
    <t>下攻46|上攻61|魔下46|魔上61|道下46|道上61|战士血量1000|战士魔法值100|法师血量250|法师魔法值1350|道士血量560|道士魔法值770</t>
  </si>
  <si>
    <t>下防31|上防31|下魔防31|上魔防31|下攻31|上攻31|魔下31|魔上31|道下31|道上31|战士血量300|战士魔法值30|法师血量75|法师魔法值405|道士血量168|道士魔法值231</t>
  </si>
  <si>
    <t>下防36|上防36|下魔防36|上魔防36|下攻36|上攻36|魔下36|魔上36|道下36|道上36|战士血量600|战士魔法值60|法师血量150|法师魔法值810|道士血量336|道士魔法值462</t>
  </si>
  <si>
    <t>下防41|上防41|下魔防41|上魔防41|下攻41|上攻41|魔下41|魔上41|道下41|道上41|战士血量900|战士魔法值90|法师血量225|法师魔法值1215|道士血量504|道士魔法值693</t>
  </si>
  <si>
    <t>下防46|上防46|下魔防46|上魔防46|下攻46|上攻46|魔下46|魔上46|道下46|道上46|战士血量1200|战士魔法值120|法师血量300|法师魔法值1620|道士血量672|道士魔法值924</t>
  </si>
  <si>
    <t>下防51|上防51|下魔防51|上魔防51|下攻51|上攻51|魔下51|魔上51|道下51|道上51|战士血量1500|战士魔法值150|法师血量375|法师魔法值2025|道士血量840|道士魔法值1155</t>
  </si>
  <si>
    <t>下防56|上防56|下魔防56|上魔防56|下攻56|上攻56|魔下56|魔上56|道下56|道上56|战士血量1800|战士魔法值180|法师血量450|法师魔法值2430|道士血量1008|道士魔法值1386</t>
  </si>
  <si>
    <t>下防22|上防22|下魔防22|上魔防22|下攻22|上攻22|魔下22|魔上22|道下22|道上22|战士血量120|战士魔法值12|法师血量30|法师魔法值162|道士血量67|道士魔法值93</t>
  </si>
  <si>
    <t>下防24|上防24|下魔防24|上魔防24|下攻24|上攻24|魔下24|魔上24|道下24|道上24|战士血量200|战士魔法值20|法师血量50|法师魔法值270|道士血量112|道士魔法值154</t>
  </si>
  <si>
    <t>下防29|上防29|下魔防29|上魔防29|下攻29|上攻29|魔下29|魔上29|道下29|道上29|战士血量400|战士魔法值40|法师血量100|法师魔法值540|道士血量224|道士魔法值308</t>
  </si>
  <si>
    <t>下防34|上防34|下魔防34|上魔防34|下攻34|上攻34|魔下34|魔上34|道下34|道上54|战士血量600|战士魔法值60|法师血量150|法师魔法值810|道士血量336|道士魔法值462</t>
  </si>
  <si>
    <t>下防39|上防39|下魔防39|上魔防39|下攻39|上攻39|魔下39|魔上39|道下39|道上39|战士血量800|战士魔法值80|法师血量200|法师魔法值1080|道士血量448|道士魔法值616</t>
  </si>
  <si>
    <t>下防44|上防44|下魔防44|上魔防44|下攻44|上攻44|魔下44|魔上44|道下44|道上44|战士血量1000|战士魔法值100|法师血量250|法师魔法值1350|道士血量560|道士魔法值770</t>
  </si>
  <si>
    <t>铭文币</t>
    <phoneticPr fontId="1" type="noConversion"/>
  </si>
  <si>
    <t>祝福油</t>
    <phoneticPr fontId="1" type="noConversion"/>
  </si>
  <si>
    <t>材料获得(单阶段)</t>
    <phoneticPr fontId="1" type="noConversion"/>
  </si>
  <si>
    <r>
      <rPr>
        <sz val="9"/>
        <color rgb="FF00B0F0"/>
        <rFont val="微软雅黑"/>
        <family val="2"/>
        <charset val="134"/>
      </rPr>
      <t>190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12240</t>
    </r>
    <r>
      <rPr>
        <sz val="9"/>
        <color rgb="FF00B050"/>
        <rFont val="微软雅黑"/>
        <family val="2"/>
        <charset val="134"/>
      </rPr>
      <t>/元宝30000000/等级20</t>
    </r>
    <phoneticPr fontId="1" type="noConversion"/>
  </si>
  <si>
    <r>
      <rPr>
        <sz val="9"/>
        <color rgb="FF00B0F0"/>
        <rFont val="微软雅黑"/>
        <family val="2"/>
        <charset val="134"/>
      </rPr>
      <t>155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9180</t>
    </r>
    <r>
      <rPr>
        <sz val="9"/>
        <color rgb="FF00B050"/>
        <rFont val="微软雅黑"/>
        <family val="2"/>
        <charset val="134"/>
      </rPr>
      <t>/元宝15000000/等级15</t>
    </r>
    <phoneticPr fontId="1" type="noConversion"/>
  </si>
  <si>
    <r>
      <rPr>
        <sz val="9"/>
        <color rgb="FF00B0F0"/>
        <rFont val="微软雅黑"/>
        <family val="2"/>
        <charset val="134"/>
      </rPr>
      <t>200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火龙凭证15300/转生精华500/元宝50000000</t>
    </r>
    <phoneticPr fontId="1" type="noConversion"/>
  </si>
  <si>
    <r>
      <rPr>
        <sz val="9"/>
        <color rgb="FF00B0F0"/>
        <rFont val="微软雅黑"/>
        <family val="2"/>
        <charset val="134"/>
      </rPr>
      <t>240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36720</t>
    </r>
    <r>
      <rPr>
        <sz val="9"/>
        <color rgb="FF00B050"/>
        <rFont val="微软雅黑"/>
        <family val="2"/>
        <charset val="134"/>
      </rPr>
      <t>/转生精华4000/元宝300000000</t>
    </r>
    <phoneticPr fontId="1" type="noConversion"/>
  </si>
  <si>
    <r>
      <rPr>
        <sz val="9"/>
        <color rgb="FF00B0F0"/>
        <rFont val="微软雅黑"/>
        <family val="2"/>
        <charset val="134"/>
      </rPr>
      <t>240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33660</t>
    </r>
    <r>
      <rPr>
        <sz val="9"/>
        <color rgb="FF00B050"/>
        <rFont val="微软雅黑"/>
        <family val="2"/>
        <charset val="134"/>
      </rPr>
      <t>/转生精华3000/元宝200000000</t>
    </r>
    <phoneticPr fontId="1" type="noConversion"/>
  </si>
  <si>
    <r>
      <rPr>
        <sz val="9"/>
        <color rgb="FF00B0F0"/>
        <rFont val="微软雅黑"/>
        <family val="2"/>
        <charset val="134"/>
      </rPr>
      <t>230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33660</t>
    </r>
    <r>
      <rPr>
        <sz val="9"/>
        <color rgb="FF00B050"/>
        <rFont val="微软雅黑"/>
        <family val="2"/>
        <charset val="134"/>
      </rPr>
      <t>/转生精华2700/元宝150000000</t>
    </r>
    <phoneticPr fontId="1" type="noConversion"/>
  </si>
  <si>
    <r>
      <rPr>
        <sz val="9"/>
        <color rgb="FF00B0F0"/>
        <rFont val="微软雅黑"/>
        <family val="2"/>
        <charset val="134"/>
      </rPr>
      <t>230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30600</t>
    </r>
    <r>
      <rPr>
        <sz val="9"/>
        <color rgb="FF00B050"/>
        <rFont val="微软雅黑"/>
        <family val="2"/>
        <charset val="134"/>
      </rPr>
      <t>/转生精华2400/元宝120000000</t>
    </r>
    <phoneticPr fontId="1" type="noConversion"/>
  </si>
  <si>
    <r>
      <rPr>
        <sz val="9"/>
        <color rgb="FF00B0F0"/>
        <rFont val="微软雅黑"/>
        <family val="2"/>
        <charset val="134"/>
      </rPr>
      <t>220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30600</t>
    </r>
    <r>
      <rPr>
        <sz val="9"/>
        <color rgb="FF00B050"/>
        <rFont val="微软雅黑"/>
        <family val="2"/>
        <charset val="134"/>
      </rPr>
      <t>/转生精华2100/元宝100000000</t>
    </r>
    <phoneticPr fontId="1" type="noConversion"/>
  </si>
  <si>
    <r>
      <rPr>
        <sz val="9"/>
        <color rgb="FF00B0F0"/>
        <rFont val="微软雅黑"/>
        <family val="2"/>
        <charset val="134"/>
      </rPr>
      <t>220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27540</t>
    </r>
    <r>
      <rPr>
        <sz val="9"/>
        <color rgb="FF00B050"/>
        <rFont val="微软雅黑"/>
        <family val="2"/>
        <charset val="134"/>
      </rPr>
      <t>/转生精华1800/元宝90000000</t>
    </r>
    <phoneticPr fontId="1" type="noConversion"/>
  </si>
  <si>
    <r>
      <rPr>
        <sz val="9"/>
        <color rgb="FF00B0F0"/>
        <rFont val="微软雅黑"/>
        <family val="2"/>
        <charset val="134"/>
      </rPr>
      <t>210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24480</t>
    </r>
    <r>
      <rPr>
        <sz val="9"/>
        <color rgb="FF00B050"/>
        <rFont val="微软雅黑"/>
        <family val="2"/>
        <charset val="134"/>
      </rPr>
      <t>/转生精华1500/元宝80000000</t>
    </r>
    <phoneticPr fontId="1" type="noConversion"/>
  </si>
  <si>
    <r>
      <rPr>
        <sz val="9"/>
        <color rgb="FF00B0F0"/>
        <rFont val="微软雅黑"/>
        <family val="2"/>
        <charset val="134"/>
      </rPr>
      <t>210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21420</t>
    </r>
    <r>
      <rPr>
        <sz val="9"/>
        <color rgb="FF00B050"/>
        <rFont val="微软雅黑"/>
        <family val="2"/>
        <charset val="134"/>
      </rPr>
      <t>/转生精华1200/元宝70000000</t>
    </r>
    <phoneticPr fontId="1" type="noConversion"/>
  </si>
  <si>
    <r>
      <rPr>
        <sz val="9"/>
        <color rgb="FF00B0F0"/>
        <rFont val="微软雅黑"/>
        <family val="2"/>
        <charset val="134"/>
      </rPr>
      <t>200</t>
    </r>
    <r>
      <rPr>
        <sz val="9"/>
        <color indexed="8"/>
        <rFont val="微软雅黑"/>
        <family val="2"/>
        <charset val="134"/>
      </rPr>
      <t>/</t>
    </r>
    <r>
      <rPr>
        <sz val="9"/>
        <color rgb="FF00B050"/>
        <rFont val="微软雅黑"/>
        <family val="2"/>
        <charset val="134"/>
      </rPr>
      <t>火龙凭证</t>
    </r>
    <r>
      <rPr>
        <sz val="9"/>
        <color rgb="FFEF8989"/>
        <rFont val="微软雅黑"/>
        <family val="2"/>
        <charset val="134"/>
      </rPr>
      <t>18360</t>
    </r>
    <r>
      <rPr>
        <sz val="9"/>
        <color rgb="FF00B050"/>
        <rFont val="微软雅黑"/>
        <family val="2"/>
        <charset val="134"/>
      </rPr>
      <t>/转生精华800/元宝60000000</t>
    </r>
    <phoneticPr fontId="1" type="noConversion"/>
  </si>
  <si>
    <t>阶段养成线等级</t>
    <phoneticPr fontId="1" type="noConversion"/>
  </si>
  <si>
    <t>附件合成</t>
    <phoneticPr fontId="1" type="noConversion"/>
  </si>
  <si>
    <t>火龙斗笠Lv.4(5星)</t>
    <phoneticPr fontId="1" type="noConversion"/>
  </si>
  <si>
    <t>火龙斗笠Lv.7(1星)</t>
    <phoneticPr fontId="1" type="noConversion"/>
  </si>
  <si>
    <t>火龙斗笠Lv.8(4星)</t>
    <phoneticPr fontId="1" type="noConversion"/>
  </si>
  <si>
    <t>消耗元宝</t>
    <phoneticPr fontId="1" type="noConversion"/>
  </si>
  <si>
    <t>4件Lv.8(5星)</t>
    <phoneticPr fontId="1" type="noConversion"/>
  </si>
  <si>
    <t>4件Lv.7(2星)</t>
    <phoneticPr fontId="1" type="noConversion"/>
  </si>
  <si>
    <t>4件Lv.4(6星)</t>
    <phoneticPr fontId="1" type="noConversion"/>
  </si>
  <si>
    <t>4件1阶</t>
    <phoneticPr fontId="1" type="noConversion"/>
  </si>
  <si>
    <t>4件8阶</t>
    <phoneticPr fontId="1" type="noConversion"/>
  </si>
  <si>
    <t>4件11阶</t>
    <phoneticPr fontId="1" type="noConversion"/>
  </si>
  <si>
    <t>七品</t>
    <phoneticPr fontId="1" type="noConversion"/>
  </si>
  <si>
    <t>1件基础铭文</t>
    <phoneticPr fontId="1" type="noConversion"/>
  </si>
  <si>
    <t>3件基础铭文</t>
    <phoneticPr fontId="1" type="noConversion"/>
  </si>
  <si>
    <t>威武极天之印</t>
    <phoneticPr fontId="1" type="noConversion"/>
  </si>
  <si>
    <t>2件4阶</t>
    <phoneticPr fontId="1" type="noConversion"/>
  </si>
  <si>
    <t>2件7阶</t>
    <phoneticPr fontId="1" type="noConversion"/>
  </si>
  <si>
    <t>2件9阶</t>
    <phoneticPr fontId="1" type="noConversion"/>
  </si>
  <si>
    <t>2件8阶</t>
    <phoneticPr fontId="1" type="noConversion"/>
  </si>
  <si>
    <t>2件10阶</t>
    <phoneticPr fontId="1" type="noConversion"/>
  </si>
  <si>
    <t>暂未投放</t>
    <phoneticPr fontId="1" type="noConversion"/>
  </si>
  <si>
    <t>3阶满属性</t>
    <phoneticPr fontId="1" type="noConversion"/>
  </si>
  <si>
    <t>剩余元宝</t>
    <phoneticPr fontId="1" type="noConversion"/>
  </si>
  <si>
    <t>养成节奏</t>
    <phoneticPr fontId="1" type="noConversion"/>
  </si>
  <si>
    <t>BOSS专属材料</t>
    <phoneticPr fontId="1" type="noConversion"/>
  </si>
  <si>
    <t>物理伤害减免</t>
    <phoneticPr fontId="1" type="noConversion"/>
  </si>
  <si>
    <t>伤害加成</t>
    <phoneticPr fontId="1" type="noConversion"/>
  </si>
  <si>
    <t>火龙斗笠Lv.3(8星)</t>
    <phoneticPr fontId="1" type="noConversion"/>
  </si>
  <si>
    <t>火龙斗笠Lv.1(0星)</t>
    <phoneticPr fontId="1" type="noConversion"/>
  </si>
  <si>
    <t>灵武之印</t>
    <phoneticPr fontId="1" type="noConversion"/>
  </si>
  <si>
    <t>圣武之印</t>
    <phoneticPr fontId="1" type="noConversion"/>
  </si>
  <si>
    <t>技能等级</t>
    <phoneticPr fontId="1" type="noConversion"/>
  </si>
  <si>
    <t>升到下一级所需材料2</t>
    <phoneticPr fontId="1" type="noConversion"/>
  </si>
  <si>
    <t>升到下一级所需材料1</t>
    <phoneticPr fontId="1" type="noConversion"/>
  </si>
  <si>
    <t>同名技能书</t>
    <phoneticPr fontId="1" type="noConversion"/>
  </si>
  <si>
    <t>技能书页0</t>
    <phoneticPr fontId="1" type="noConversion"/>
  </si>
  <si>
    <t>技能书页15</t>
    <phoneticPr fontId="1" type="noConversion"/>
  </si>
  <si>
    <t>技能书页30</t>
    <phoneticPr fontId="1" type="noConversion"/>
  </si>
  <si>
    <t>技能书页45</t>
    <phoneticPr fontId="1" type="noConversion"/>
  </si>
  <si>
    <t>技能书页60</t>
    <phoneticPr fontId="1" type="noConversion"/>
  </si>
  <si>
    <t>技能书页75</t>
    <phoneticPr fontId="1" type="noConversion"/>
  </si>
  <si>
    <t>技能书页90</t>
    <phoneticPr fontId="1" type="noConversion"/>
  </si>
  <si>
    <t>技能书分解获得技能书页</t>
    <phoneticPr fontId="1" type="noConversion"/>
  </si>
  <si>
    <t>技能书名</t>
    <phoneticPr fontId="1" type="noConversion"/>
  </si>
  <si>
    <t>分解获得的技能书页</t>
    <phoneticPr fontId="1" type="noConversion"/>
  </si>
  <si>
    <t>召唤高级月灵</t>
    <phoneticPr fontId="1" type="noConversion"/>
  </si>
  <si>
    <t>嗜血术</t>
    <phoneticPr fontId="1" type="noConversion"/>
  </si>
  <si>
    <t>飓风波</t>
    <phoneticPr fontId="1" type="noConversion"/>
  </si>
  <si>
    <t>技能类型</t>
    <phoneticPr fontId="1" type="noConversion"/>
  </si>
  <si>
    <t>伤害</t>
    <phoneticPr fontId="1" type="noConversion"/>
  </si>
  <si>
    <t>防御</t>
    <phoneticPr fontId="1" type="noConversion"/>
  </si>
  <si>
    <t>召唤</t>
    <phoneticPr fontId="1" type="noConversion"/>
  </si>
  <si>
    <t>治疗</t>
    <phoneticPr fontId="1" type="noConversion"/>
  </si>
  <si>
    <t>每升一级的效果</t>
    <phoneticPr fontId="1" type="noConversion"/>
  </si>
  <si>
    <t>提升5%伤害（多级加算，如2级提升10%）</t>
    <phoneticPr fontId="1" type="noConversion"/>
  </si>
  <si>
    <t>提升5%BUFF效果</t>
    <phoneticPr fontId="1" type="noConversion"/>
  </si>
  <si>
    <t>提升5%召唤兽属性</t>
    <phoneticPr fontId="1" type="noConversion"/>
  </si>
  <si>
    <t>技能书页的获得方式</t>
    <phoneticPr fontId="1" type="noConversion"/>
  </si>
  <si>
    <t>1/2 技能书页</t>
    <phoneticPr fontId="1" type="noConversion"/>
  </si>
  <si>
    <t>1、BOSS掉落增加技能书页</t>
    <phoneticPr fontId="1" type="noConversion"/>
  </si>
  <si>
    <t>2、分解获得</t>
    <phoneticPr fontId="1" type="noConversion"/>
  </si>
  <si>
    <t>1/10 随机技能书</t>
    <phoneticPr fontId="1" type="noConversion"/>
  </si>
  <si>
    <t xml:space="preserve">      BOSS掉落增加技能书</t>
    <phoneticPr fontId="1" type="noConversion"/>
  </si>
  <si>
    <t>技能升级材料消耗</t>
    <phoneticPr fontId="1" type="noConversion"/>
  </si>
  <si>
    <t>提升10%治疗效果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</si>
  <si>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</si>
  <si>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</si>
  <si>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</si>
  <si>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</si>
  <si>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</si>
  <si>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</si>
  <si>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</si>
  <si>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勇闯炼狱</t>
    <phoneticPr fontId="1" type="noConversion"/>
  </si>
  <si>
    <t>世界BOSS</t>
    <phoneticPr fontId="1" type="noConversion"/>
  </si>
  <si>
    <t>天降元宝</t>
    <phoneticPr fontId="1" type="noConversion"/>
  </si>
  <si>
    <t>夺宝奇兵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</si>
</sst>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1"/>
      <color indexed="8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name val="等线"/>
      <family val="3"/>
      <charset val="134"/>
    </font>
    <font>
      <sz val="10"/>
      <color indexed="8"/>
      <name val="微软雅黑"/>
      <family val="2"/>
      <charset val="134"/>
    </font>
    <font>
      <sz val="10"/>
      <color indexed="10"/>
      <name val="等线"/>
      <family val="3"/>
      <charset val="134"/>
    </font>
    <font>
      <sz val="10"/>
      <color indexed="8"/>
      <name val="Arial"/>
      <family val="2"/>
    </font>
    <font>
      <sz val="9"/>
      <color indexed="8"/>
      <name val="微软雅黑"/>
      <family val="2"/>
    </font>
    <font>
      <b/>
      <sz val="12"/>
      <color rgb="FFFF0000"/>
      <name val="微软雅黑"/>
      <family val="2"/>
      <charset val="134"/>
    </font>
    <font>
      <sz val="9"/>
      <color indexed="10"/>
      <name val="微软雅黑"/>
      <family val="2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2"/>
      <color theme="4" tint="-0.249977111117893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2"/>
      <scheme val="minor"/>
    </font>
    <font>
      <sz val="9"/>
      <color rgb="FF00B050"/>
      <name val="微软雅黑"/>
      <family val="2"/>
      <charset val="134"/>
    </font>
    <font>
      <sz val="9"/>
      <color rgb="FF00B0F0"/>
      <name val="微软雅黑"/>
      <family val="2"/>
      <charset val="134"/>
    </font>
    <font>
      <b/>
      <sz val="12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等线"/>
      <family val="2"/>
      <scheme val="minor"/>
    </font>
    <font>
      <b/>
      <sz val="9"/>
      <color rgb="FFFF0000"/>
      <name val="微软雅黑"/>
      <family val="2"/>
      <charset val="134"/>
    </font>
    <font>
      <sz val="11"/>
      <color rgb="FF7030A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color rgb="FFEF8989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F898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0" fillId="3" borderId="0" xfId="0" applyFill="1"/>
    <xf numFmtId="0" fontId="0" fillId="0" borderId="1" xfId="0" applyBorder="1"/>
    <xf numFmtId="0" fontId="4" fillId="4" borderId="1" xfId="0" applyFont="1" applyFill="1" applyBorder="1"/>
    <xf numFmtId="0" fontId="2" fillId="4" borderId="0" xfId="0" applyFont="1" applyFill="1"/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 wrapText="1"/>
    </xf>
    <xf numFmtId="0" fontId="12" fillId="6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4" fillId="8" borderId="1" xfId="0" applyFont="1" applyFill="1" applyBorder="1"/>
    <xf numFmtId="0" fontId="4" fillId="9" borderId="1" xfId="0" applyFont="1" applyFill="1" applyBorder="1"/>
    <xf numFmtId="0" fontId="3" fillId="8" borderId="1" xfId="0" applyFont="1" applyFill="1" applyBorder="1"/>
    <xf numFmtId="0" fontId="5" fillId="8" borderId="1" xfId="0" applyFont="1" applyFill="1" applyBorder="1"/>
    <xf numFmtId="0" fontId="4" fillId="8" borderId="3" xfId="0" applyFont="1" applyFill="1" applyBorder="1"/>
    <xf numFmtId="0" fontId="4" fillId="9" borderId="3" xfId="0" applyFont="1" applyFill="1" applyBorder="1"/>
    <xf numFmtId="0" fontId="15" fillId="0" borderId="0" xfId="0" applyFont="1"/>
    <xf numFmtId="0" fontId="4" fillId="0" borderId="4" xfId="0" applyFont="1" applyBorder="1"/>
    <xf numFmtId="0" fontId="4" fillId="7" borderId="4" xfId="0" applyFont="1" applyFill="1" applyBorder="1"/>
    <xf numFmtId="0" fontId="10" fillId="0" borderId="0" xfId="0" applyFont="1"/>
    <xf numFmtId="0" fontId="15" fillId="3" borderId="0" xfId="0" applyFont="1" applyFill="1"/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4" fillId="11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0" fillId="12" borderId="0" xfId="0" applyFill="1"/>
    <xf numFmtId="0" fontId="4" fillId="12" borderId="1" xfId="0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4" fillId="2" borderId="3" xfId="0" applyFont="1" applyFill="1" applyBorder="1"/>
    <xf numFmtId="0" fontId="4" fillId="16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4" fillId="15" borderId="1" xfId="0" applyFont="1" applyFill="1" applyBorder="1" applyAlignment="1">
      <alignment horizontal="center" vertical="center"/>
    </xf>
    <xf numFmtId="0" fontId="23" fillId="6" borderId="1" xfId="0" applyFont="1" applyFill="1" applyBorder="1"/>
    <xf numFmtId="9" fontId="23" fillId="6" borderId="1" xfId="0" applyNumberFormat="1" applyFont="1" applyFill="1" applyBorder="1" applyAlignment="1">
      <alignment horizontal="center"/>
    </xf>
    <xf numFmtId="0" fontId="6" fillId="16" borderId="1" xfId="0" applyFont="1" applyFill="1" applyBorder="1"/>
    <xf numFmtId="0" fontId="4" fillId="2" borderId="1" xfId="0" applyFont="1" applyFill="1" applyBorder="1"/>
    <xf numFmtId="0" fontId="4" fillId="7" borderId="1" xfId="0" applyFont="1" applyFill="1" applyBorder="1"/>
    <xf numFmtId="0" fontId="4" fillId="3" borderId="1" xfId="0" applyFont="1" applyFill="1" applyBorder="1"/>
    <xf numFmtId="0" fontId="7" fillId="0" borderId="1" xfId="0" applyFont="1" applyBorder="1"/>
    <xf numFmtId="0" fontId="3" fillId="0" borderId="0" xfId="0" applyFont="1"/>
    <xf numFmtId="0" fontId="6" fillId="4" borderId="1" xfId="0" applyFont="1" applyFill="1" applyBorder="1"/>
    <xf numFmtId="0" fontId="6" fillId="4" borderId="0" xfId="0" applyFont="1" applyFill="1"/>
    <xf numFmtId="0" fontId="3" fillId="3" borderId="1" xfId="0" applyFont="1" applyFill="1" applyBorder="1"/>
    <xf numFmtId="0" fontId="3" fillId="3" borderId="0" xfId="0" applyFont="1" applyFill="1"/>
    <xf numFmtId="0" fontId="3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0" fontId="27" fillId="12" borderId="1" xfId="0" applyFont="1" applyFill="1" applyBorder="1" applyAlignment="1">
      <alignment horizontal="center"/>
    </xf>
    <xf numFmtId="0" fontId="3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3" fillId="14" borderId="1" xfId="0" applyFont="1" applyFill="1" applyBorder="1"/>
    <xf numFmtId="0" fontId="3" fillId="14" borderId="1" xfId="0" applyFont="1" applyFill="1" applyBorder="1" applyAlignment="1">
      <alignment horizontal="center"/>
    </xf>
    <xf numFmtId="0" fontId="27" fillId="14" borderId="1" xfId="0" applyFont="1" applyFill="1" applyBorder="1" applyAlignment="1">
      <alignment horizontal="center"/>
    </xf>
    <xf numFmtId="0" fontId="3" fillId="15" borderId="1" xfId="0" applyFont="1" applyFill="1" applyBorder="1"/>
    <xf numFmtId="0" fontId="3" fillId="15" borderId="1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3" fillId="16" borderId="1" xfId="0" applyFont="1" applyFill="1" applyBorder="1"/>
    <xf numFmtId="0" fontId="3" fillId="16" borderId="1" xfId="0" applyFont="1" applyFill="1" applyBorder="1" applyAlignment="1">
      <alignment horizontal="center"/>
    </xf>
    <xf numFmtId="0" fontId="27" fillId="16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29" fillId="0" borderId="0" xfId="0" applyFont="1"/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4" fillId="6" borderId="4" xfId="0" applyFont="1" applyFill="1" applyBorder="1"/>
    <xf numFmtId="0" fontId="4" fillId="0" borderId="4" xfId="0" applyFont="1" applyBorder="1" applyAlignment="1">
      <alignment vertical="center"/>
    </xf>
    <xf numFmtId="0" fontId="4" fillId="10" borderId="4" xfId="0" applyFont="1" applyFill="1" applyBorder="1" applyAlignment="1">
      <alignment horizontal="center" vertical="center"/>
    </xf>
    <xf numFmtId="0" fontId="0" fillId="0" borderId="4" xfId="0" applyBorder="1"/>
    <xf numFmtId="0" fontId="4" fillId="18" borderId="4" xfId="0" applyFont="1" applyFill="1" applyBorder="1"/>
    <xf numFmtId="0" fontId="4" fillId="3" borderId="4" xfId="0" applyFont="1" applyFill="1" applyBorder="1"/>
    <xf numFmtId="0" fontId="4" fillId="8" borderId="4" xfId="0" applyFont="1" applyFill="1" applyBorder="1"/>
    <xf numFmtId="0" fontId="3" fillId="8" borderId="4" xfId="0" applyFont="1" applyFill="1" applyBorder="1"/>
    <xf numFmtId="0" fontId="32" fillId="8" borderId="4" xfId="0" applyFont="1" applyFill="1" applyBorder="1"/>
    <xf numFmtId="0" fontId="31" fillId="4" borderId="4" xfId="0" applyFont="1" applyFill="1" applyBorder="1"/>
    <xf numFmtId="0" fontId="32" fillId="4" borderId="4" xfId="0" applyFont="1" applyFill="1" applyBorder="1"/>
    <xf numFmtId="0" fontId="27" fillId="7" borderId="4" xfId="0" applyFont="1" applyFill="1" applyBorder="1"/>
    <xf numFmtId="0" fontId="33" fillId="4" borderId="4" xfId="0" applyFont="1" applyFill="1" applyBorder="1"/>
    <xf numFmtId="0" fontId="34" fillId="4" borderId="4" xfId="0" applyFont="1" applyFill="1" applyBorder="1"/>
    <xf numFmtId="0" fontId="27" fillId="0" borderId="4" xfId="0" applyFont="1" applyBorder="1" applyAlignment="1">
      <alignment horizontal="center" vertical="center"/>
    </xf>
    <xf numFmtId="0" fontId="23" fillId="19" borderId="4" xfId="0" applyFont="1" applyFill="1" applyBorder="1" applyAlignment="1">
      <alignment horizontal="center" vertical="center"/>
    </xf>
    <xf numFmtId="0" fontId="3" fillId="12" borderId="4" xfId="0" applyFont="1" applyFill="1" applyBorder="1"/>
    <xf numFmtId="0" fontId="4" fillId="12" borderId="4" xfId="0" applyFont="1" applyFill="1" applyBorder="1"/>
    <xf numFmtId="0" fontId="4" fillId="12" borderId="4" xfId="0" applyFont="1" applyFill="1" applyBorder="1" applyAlignment="1">
      <alignment vertical="center"/>
    </xf>
    <xf numFmtId="0" fontId="0" fillId="12" borderId="4" xfId="0" applyFill="1" applyBorder="1"/>
    <xf numFmtId="0" fontId="27" fillId="12" borderId="4" xfId="0" applyFont="1" applyFill="1" applyBorder="1" applyAlignment="1">
      <alignment horizontal="center" vertical="center"/>
    </xf>
    <xf numFmtId="0" fontId="3" fillId="13" borderId="4" xfId="0" applyFont="1" applyFill="1" applyBorder="1"/>
    <xf numFmtId="0" fontId="4" fillId="13" borderId="4" xfId="0" applyFont="1" applyFill="1" applyBorder="1"/>
    <xf numFmtId="0" fontId="4" fillId="13" borderId="4" xfId="0" applyFont="1" applyFill="1" applyBorder="1" applyAlignment="1">
      <alignment vertical="center"/>
    </xf>
    <xf numFmtId="0" fontId="0" fillId="13" borderId="4" xfId="0" applyFill="1" applyBorder="1"/>
    <xf numFmtId="0" fontId="27" fillId="13" borderId="4" xfId="0" applyFont="1" applyFill="1" applyBorder="1" applyAlignment="1">
      <alignment horizontal="center" vertical="center"/>
    </xf>
    <xf numFmtId="0" fontId="3" fillId="14" borderId="4" xfId="0" applyFont="1" applyFill="1" applyBorder="1"/>
    <xf numFmtId="0" fontId="4" fillId="14" borderId="4" xfId="0" applyFont="1" applyFill="1" applyBorder="1"/>
    <xf numFmtId="0" fontId="4" fillId="14" borderId="4" xfId="0" applyFont="1" applyFill="1" applyBorder="1" applyAlignment="1">
      <alignment vertical="center"/>
    </xf>
    <xf numFmtId="0" fontId="0" fillId="14" borderId="4" xfId="0" applyFill="1" applyBorder="1"/>
    <xf numFmtId="0" fontId="27" fillId="14" borderId="4" xfId="0" applyFont="1" applyFill="1" applyBorder="1" applyAlignment="1">
      <alignment horizontal="center" vertical="center"/>
    </xf>
    <xf numFmtId="0" fontId="3" fillId="20" borderId="4" xfId="0" applyFont="1" applyFill="1" applyBorder="1"/>
    <xf numFmtId="0" fontId="4" fillId="20" borderId="4" xfId="0" applyFont="1" applyFill="1" applyBorder="1"/>
    <xf numFmtId="0" fontId="4" fillId="20" borderId="4" xfId="0" applyFont="1" applyFill="1" applyBorder="1" applyAlignment="1">
      <alignment vertical="center"/>
    </xf>
    <xf numFmtId="0" fontId="0" fillId="20" borderId="4" xfId="0" applyFill="1" applyBorder="1"/>
    <xf numFmtId="0" fontId="27" fillId="20" borderId="4" xfId="0" applyFont="1" applyFill="1" applyBorder="1" applyAlignment="1">
      <alignment horizontal="center" vertical="center"/>
    </xf>
    <xf numFmtId="0" fontId="3" fillId="15" borderId="4" xfId="0" applyFont="1" applyFill="1" applyBorder="1"/>
    <xf numFmtId="0" fontId="4" fillId="15" borderId="4" xfId="0" applyFont="1" applyFill="1" applyBorder="1"/>
    <xf numFmtId="0" fontId="4" fillId="15" borderId="4" xfId="0" applyFont="1" applyFill="1" applyBorder="1" applyAlignment="1">
      <alignment vertical="center"/>
    </xf>
    <xf numFmtId="0" fontId="0" fillId="15" borderId="4" xfId="0" applyFill="1" applyBorder="1"/>
    <xf numFmtId="0" fontId="27" fillId="15" borderId="4" xfId="0" applyFont="1" applyFill="1" applyBorder="1" applyAlignment="1">
      <alignment horizontal="center" vertical="center"/>
    </xf>
    <xf numFmtId="0" fontId="3" fillId="16" borderId="4" xfId="0" applyFont="1" applyFill="1" applyBorder="1"/>
    <xf numFmtId="0" fontId="4" fillId="16" borderId="4" xfId="0" applyFont="1" applyFill="1" applyBorder="1"/>
    <xf numFmtId="0" fontId="4" fillId="16" borderId="4" xfId="0" applyFont="1" applyFill="1" applyBorder="1" applyAlignment="1">
      <alignment vertical="center"/>
    </xf>
    <xf numFmtId="0" fontId="0" fillId="16" borderId="4" xfId="0" applyFill="1" applyBorder="1"/>
    <xf numFmtId="0" fontId="27" fillId="16" borderId="4" xfId="0" applyFont="1" applyFill="1" applyBorder="1" applyAlignment="1">
      <alignment horizontal="center" vertical="center"/>
    </xf>
    <xf numFmtId="0" fontId="24" fillId="21" borderId="1" xfId="0" applyFont="1" applyFill="1" applyBorder="1" applyAlignment="1">
      <alignment horizontal="center" vertical="center"/>
    </xf>
    <xf numFmtId="0" fontId="23" fillId="21" borderId="1" xfId="0" applyFont="1" applyFill="1" applyBorder="1"/>
    <xf numFmtId="0" fontId="23" fillId="21" borderId="1" xfId="0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9" borderId="1" xfId="0" applyFont="1" applyFill="1" applyBorder="1"/>
    <xf numFmtId="0" fontId="24" fillId="8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14" xfId="0" applyFont="1" applyFill="1" applyBorder="1"/>
    <xf numFmtId="0" fontId="3" fillId="0" borderId="6" xfId="0" applyFont="1" applyBorder="1"/>
    <xf numFmtId="0" fontId="0" fillId="3" borderId="4" xfId="0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76" fontId="0" fillId="15" borderId="4" xfId="0" applyNumberFormat="1" applyFill="1" applyBorder="1"/>
    <xf numFmtId="176" fontId="2" fillId="15" borderId="4" xfId="0" applyNumberFormat="1" applyFont="1" applyFill="1" applyBorder="1"/>
    <xf numFmtId="176" fontId="35" fillId="15" borderId="4" xfId="0" applyNumberFormat="1" applyFont="1" applyFill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4" fillId="12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4" fillId="5" borderId="4" xfId="0" applyFont="1" applyFill="1" applyBorder="1"/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0" fillId="5" borderId="4" xfId="0" applyFill="1" applyBorder="1"/>
    <xf numFmtId="0" fontId="3" fillId="4" borderId="0" xfId="0" applyFont="1" applyFill="1"/>
    <xf numFmtId="0" fontId="0" fillId="4" borderId="0" xfId="0" applyFill="1"/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76" fontId="0" fillId="0" borderId="0" xfId="0" applyNumberFormat="1"/>
    <xf numFmtId="0" fontId="0" fillId="15" borderId="0" xfId="0" applyFill="1"/>
    <xf numFmtId="176" fontId="0" fillId="15" borderId="0" xfId="0" applyNumberFormat="1" applyFill="1"/>
    <xf numFmtId="177" fontId="0" fillId="0" borderId="0" xfId="0" applyNumberFormat="1"/>
    <xf numFmtId="176" fontId="23" fillId="0" borderId="4" xfId="0" applyNumberFormat="1" applyFont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176" fontId="23" fillId="15" borderId="4" xfId="0" applyNumberFormat="1" applyFont="1" applyFill="1" applyBorder="1" applyAlignment="1">
      <alignment horizontal="center" vertical="center"/>
    </xf>
    <xf numFmtId="177" fontId="23" fillId="0" borderId="4" xfId="0" applyNumberFormat="1" applyFont="1" applyBorder="1" applyAlignment="1">
      <alignment horizontal="center" vertical="center"/>
    </xf>
    <xf numFmtId="176" fontId="30" fillId="15" borderId="4" xfId="0" applyNumberFormat="1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 vertical="center"/>
    </xf>
    <xf numFmtId="177" fontId="30" fillId="0" borderId="4" xfId="0" applyNumberFormat="1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76" fontId="38" fillId="0" borderId="4" xfId="0" applyNumberFormat="1" applyFont="1" applyBorder="1" applyAlignment="1">
      <alignment horizontal="center" vertical="center"/>
    </xf>
    <xf numFmtId="58" fontId="23" fillId="0" borderId="4" xfId="0" applyNumberFormat="1" applyFont="1" applyBorder="1" applyAlignment="1">
      <alignment horizontal="center" vertical="center"/>
    </xf>
    <xf numFmtId="0" fontId="4" fillId="4" borderId="4" xfId="0" applyFont="1" applyFill="1" applyBorder="1"/>
    <xf numFmtId="0" fontId="6" fillId="4" borderId="4" xfId="0" applyFont="1" applyFill="1" applyBorder="1"/>
    <xf numFmtId="0" fontId="3" fillId="9" borderId="4" xfId="0" applyFont="1" applyFill="1" applyBorder="1"/>
    <xf numFmtId="0" fontId="4" fillId="9" borderId="4" xfId="0" applyFont="1" applyFill="1" applyBorder="1"/>
    <xf numFmtId="0" fontId="3" fillId="3" borderId="4" xfId="0" applyFont="1" applyFill="1" applyBorder="1"/>
    <xf numFmtId="0" fontId="17" fillId="5" borderId="4" xfId="0" applyFont="1" applyFill="1" applyBorder="1" applyAlignment="1">
      <alignment horizontal="center" vertical="center"/>
    </xf>
    <xf numFmtId="0" fontId="6" fillId="9" borderId="4" xfId="0" applyFont="1" applyFill="1" applyBorder="1"/>
    <xf numFmtId="0" fontId="6" fillId="8" borderId="4" xfId="0" applyFont="1" applyFill="1" applyBorder="1"/>
    <xf numFmtId="0" fontId="6" fillId="7" borderId="4" xfId="0" applyFont="1" applyFill="1" applyBorder="1"/>
    <xf numFmtId="0" fontId="6" fillId="0" borderId="4" xfId="0" applyFont="1" applyBorder="1"/>
    <xf numFmtId="0" fontId="2" fillId="0" borderId="4" xfId="0" applyFont="1" applyBorder="1"/>
    <xf numFmtId="0" fontId="6" fillId="0" borderId="1" xfId="0" applyFont="1" applyBorder="1"/>
    <xf numFmtId="0" fontId="3" fillId="0" borderId="16" xfId="0" applyFont="1" applyBorder="1"/>
    <xf numFmtId="0" fontId="3" fillId="0" borderId="5" xfId="0" applyFont="1" applyBorder="1"/>
    <xf numFmtId="0" fontId="3" fillId="0" borderId="7" xfId="0" applyFont="1" applyBorder="1"/>
    <xf numFmtId="0" fontId="3" fillId="9" borderId="0" xfId="0" applyFont="1" applyFill="1"/>
    <xf numFmtId="0" fontId="4" fillId="9" borderId="0" xfId="0" applyFont="1" applyFill="1"/>
    <xf numFmtId="0" fontId="4" fillId="8" borderId="0" xfId="0" applyFont="1" applyFill="1"/>
    <xf numFmtId="0" fontId="6" fillId="0" borderId="0" xfId="0" applyFont="1"/>
    <xf numFmtId="0" fontId="3" fillId="0" borderId="18" xfId="0" applyFont="1" applyBorder="1"/>
    <xf numFmtId="0" fontId="38" fillId="15" borderId="4" xfId="0" applyFont="1" applyFill="1" applyBorder="1" applyAlignment="1">
      <alignment horizontal="center" vertical="center"/>
    </xf>
    <xf numFmtId="0" fontId="23" fillId="15" borderId="4" xfId="0" quotePrefix="1" applyFont="1" applyFill="1" applyBorder="1" applyAlignment="1">
      <alignment horizontal="center" vertical="center"/>
    </xf>
    <xf numFmtId="0" fontId="23" fillId="21" borderId="4" xfId="0" applyFont="1" applyFill="1" applyBorder="1" applyAlignment="1">
      <alignment horizontal="center" vertical="center"/>
    </xf>
    <xf numFmtId="0" fontId="38" fillId="21" borderId="4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0" fontId="16" fillId="21" borderId="4" xfId="0" applyFont="1" applyFill="1" applyBorder="1" applyAlignment="1">
      <alignment horizontal="center"/>
    </xf>
    <xf numFmtId="0" fontId="0" fillId="21" borderId="0" xfId="0" applyFill="1"/>
    <xf numFmtId="0" fontId="18" fillId="21" borderId="4" xfId="0" applyFont="1" applyFill="1" applyBorder="1" applyAlignment="1">
      <alignment horizontal="center"/>
    </xf>
    <xf numFmtId="176" fontId="38" fillId="15" borderId="4" xfId="0" applyNumberFormat="1" applyFont="1" applyFill="1" applyBorder="1" applyAlignment="1">
      <alignment horizontal="center" vertical="center"/>
    </xf>
    <xf numFmtId="176" fontId="23" fillId="15" borderId="4" xfId="0" quotePrefix="1" applyNumberFormat="1" applyFont="1" applyFill="1" applyBorder="1" applyAlignment="1">
      <alignment horizontal="center" vertical="center"/>
    </xf>
    <xf numFmtId="176" fontId="23" fillId="0" borderId="4" xfId="0" quotePrefix="1" applyNumberFormat="1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2" fillId="0" borderId="0" xfId="0" applyFont="1"/>
    <xf numFmtId="176" fontId="0" fillId="0" borderId="4" xfId="0" applyNumberFormat="1" applyBorder="1"/>
    <xf numFmtId="176" fontId="23" fillId="0" borderId="4" xfId="0" applyNumberFormat="1" applyFont="1" applyBorder="1"/>
    <xf numFmtId="176" fontId="40" fillId="0" borderId="4" xfId="0" applyNumberFormat="1" applyFont="1" applyBorder="1"/>
    <xf numFmtId="0" fontId="23" fillId="0" borderId="4" xfId="0" applyFont="1" applyBorder="1"/>
    <xf numFmtId="176" fontId="23" fillId="15" borderId="4" xfId="0" applyNumberFormat="1" applyFont="1" applyFill="1" applyBorder="1"/>
    <xf numFmtId="176" fontId="40" fillId="15" borderId="4" xfId="0" applyNumberFormat="1" applyFont="1" applyFill="1" applyBorder="1"/>
    <xf numFmtId="0" fontId="23" fillId="15" borderId="4" xfId="0" applyFont="1" applyFill="1" applyBorder="1"/>
    <xf numFmtId="0" fontId="24" fillId="21" borderId="1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1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177" fontId="24" fillId="22" borderId="8" xfId="0" applyNumberFormat="1" applyFont="1" applyFill="1" applyBorder="1" applyAlignment="1">
      <alignment horizontal="center" vertical="center"/>
    </xf>
    <xf numFmtId="177" fontId="24" fillId="22" borderId="9" xfId="0" applyNumberFormat="1" applyFont="1" applyFill="1" applyBorder="1" applyAlignment="1">
      <alignment horizontal="center" vertical="center"/>
    </xf>
    <xf numFmtId="177" fontId="24" fillId="22" borderId="18" xfId="0" applyNumberFormat="1" applyFont="1" applyFill="1" applyBorder="1" applyAlignment="1">
      <alignment horizontal="center" vertical="center"/>
    </xf>
    <xf numFmtId="177" fontId="24" fillId="5" borderId="8" xfId="0" applyNumberFormat="1" applyFont="1" applyFill="1" applyBorder="1" applyAlignment="1">
      <alignment horizontal="center" vertical="center"/>
    </xf>
    <xf numFmtId="177" fontId="24" fillId="5" borderId="9" xfId="0" applyNumberFormat="1" applyFont="1" applyFill="1" applyBorder="1" applyAlignment="1">
      <alignment horizontal="center" vertical="center"/>
    </xf>
    <xf numFmtId="177" fontId="30" fillId="23" borderId="4" xfId="0" applyNumberFormat="1" applyFont="1" applyFill="1" applyBorder="1" applyAlignment="1">
      <alignment horizontal="center" vertical="center"/>
    </xf>
    <xf numFmtId="177" fontId="24" fillId="22" borderId="4" xfId="0" applyNumberFormat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41" fillId="0" borderId="4" xfId="0" applyFont="1" applyBorder="1"/>
    <xf numFmtId="20" fontId="42" fillId="0" borderId="4" xfId="0" applyNumberFormat="1" applyFont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0" fontId="23" fillId="24" borderId="4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/>
    </xf>
    <xf numFmtId="0" fontId="23" fillId="9" borderId="4" xfId="0" applyFont="1" applyFill="1" applyBorder="1" applyAlignment="1">
      <alignment horizontal="center"/>
    </xf>
  </cellXfs>
  <cellStyles count="1">
    <cellStyle name="常规" xfId="0" builtinId="0"/>
  </cellStyles>
  <dxfs count="5"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EF898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FC65-DF9E-497B-9EFF-4CA7FF951E27}">
  <sheetPr>
    <tabColor rgb="FFFF0000"/>
  </sheetPr>
  <dimension ref="B2:H25"/>
  <sheetViews>
    <sheetView workbookViewId="0">
      <selection activeCell="D31" sqref="D31"/>
    </sheetView>
  </sheetViews>
  <sheetFormatPr defaultRowHeight="14.25" x14ac:dyDescent="0.2"/>
  <cols>
    <col min="2" max="4" width="21" customWidth="1"/>
  </cols>
  <sheetData>
    <row r="2" spans="2:8" ht="28.5" customHeight="1" x14ac:dyDescent="0.2">
      <c r="B2" s="56" t="s">
        <v>5280</v>
      </c>
      <c r="C2" s="56" t="s">
        <v>5281</v>
      </c>
      <c r="D2" s="56" t="s">
        <v>5282</v>
      </c>
      <c r="H2">
        <v>1</v>
      </c>
    </row>
    <row r="3" spans="2:8" ht="16.5" customHeight="1" x14ac:dyDescent="0.3">
      <c r="B3" s="263" t="s">
        <v>5283</v>
      </c>
      <c r="C3" s="57" t="s">
        <v>4</v>
      </c>
      <c r="D3" s="58">
        <v>1</v>
      </c>
    </row>
    <row r="4" spans="2:8" ht="16.5" customHeight="1" x14ac:dyDescent="0.3">
      <c r="B4" s="264"/>
      <c r="C4" s="57" t="s">
        <v>5284</v>
      </c>
      <c r="D4" s="58">
        <v>1</v>
      </c>
    </row>
    <row r="5" spans="2:8" ht="16.5" customHeight="1" x14ac:dyDescent="0.3">
      <c r="B5" s="264"/>
      <c r="C5" s="57" t="s">
        <v>1960</v>
      </c>
      <c r="D5" s="58">
        <v>1</v>
      </c>
    </row>
    <row r="6" spans="2:8" ht="16.5" customHeight="1" x14ac:dyDescent="0.3">
      <c r="B6" s="264"/>
      <c r="C6" s="57" t="s">
        <v>1953</v>
      </c>
      <c r="D6" s="58">
        <v>1</v>
      </c>
    </row>
    <row r="7" spans="2:8" ht="16.5" customHeight="1" x14ac:dyDescent="0.3">
      <c r="B7" s="264"/>
      <c r="C7" s="57" t="s">
        <v>5285</v>
      </c>
      <c r="D7" s="58">
        <v>1</v>
      </c>
    </row>
    <row r="8" spans="2:8" ht="16.5" customHeight="1" x14ac:dyDescent="0.3">
      <c r="B8" s="264"/>
      <c r="C8" s="57" t="s">
        <v>5060</v>
      </c>
      <c r="D8" s="58">
        <v>1</v>
      </c>
    </row>
    <row r="9" spans="2:8" ht="16.5" customHeight="1" x14ac:dyDescent="0.3">
      <c r="B9" s="264"/>
      <c r="C9" s="57" t="s">
        <v>5286</v>
      </c>
      <c r="D9" s="58">
        <v>1</v>
      </c>
    </row>
    <row r="10" spans="2:8" ht="16.5" customHeight="1" x14ac:dyDescent="0.3">
      <c r="B10" s="264"/>
      <c r="C10" s="57" t="s">
        <v>5287</v>
      </c>
      <c r="D10" s="58">
        <v>1</v>
      </c>
    </row>
    <row r="11" spans="2:8" ht="16.5" customHeight="1" x14ac:dyDescent="0.3">
      <c r="B11" s="264"/>
      <c r="C11" s="57" t="s">
        <v>5288</v>
      </c>
      <c r="D11" s="58">
        <v>1</v>
      </c>
    </row>
    <row r="12" spans="2:8" ht="16.5" customHeight="1" x14ac:dyDescent="0.3">
      <c r="B12" s="264"/>
      <c r="C12" s="57" t="s">
        <v>5289</v>
      </c>
      <c r="D12" s="58">
        <v>1</v>
      </c>
    </row>
    <row r="13" spans="2:8" ht="16.5" customHeight="1" x14ac:dyDescent="0.3">
      <c r="B13" s="264"/>
      <c r="C13" s="57" t="s">
        <v>5290</v>
      </c>
      <c r="D13" s="58">
        <v>1</v>
      </c>
    </row>
    <row r="14" spans="2:8" ht="16.5" customHeight="1" x14ac:dyDescent="0.3">
      <c r="B14" s="264"/>
      <c r="C14" s="57" t="s">
        <v>1957</v>
      </c>
      <c r="D14" s="58">
        <v>1</v>
      </c>
    </row>
    <row r="15" spans="2:8" ht="16.5" customHeight="1" x14ac:dyDescent="0.3">
      <c r="B15" s="264"/>
      <c r="C15" s="57" t="s">
        <v>1958</v>
      </c>
      <c r="D15" s="58">
        <v>1</v>
      </c>
    </row>
    <row r="16" spans="2:8" ht="16.5" customHeight="1" x14ac:dyDescent="0.3">
      <c r="B16" s="264"/>
      <c r="C16" s="57" t="s">
        <v>5291</v>
      </c>
      <c r="D16" s="58">
        <v>1</v>
      </c>
    </row>
    <row r="17" spans="2:4" ht="16.5" customHeight="1" x14ac:dyDescent="0.3">
      <c r="B17" s="264"/>
      <c r="C17" s="57" t="s">
        <v>5292</v>
      </c>
      <c r="D17" s="58">
        <v>1</v>
      </c>
    </row>
    <row r="18" spans="2:4" ht="16.5" customHeight="1" x14ac:dyDescent="0.3">
      <c r="B18" s="264"/>
      <c r="C18" s="57" t="s">
        <v>5293</v>
      </c>
      <c r="D18" s="58">
        <v>1</v>
      </c>
    </row>
    <row r="19" spans="2:4" ht="16.5" customHeight="1" x14ac:dyDescent="0.3">
      <c r="B19" s="264"/>
      <c r="C19" s="57" t="s">
        <v>5294</v>
      </c>
      <c r="D19" s="58">
        <v>1</v>
      </c>
    </row>
    <row r="20" spans="2:4" ht="16.5" customHeight="1" x14ac:dyDescent="0.3">
      <c r="B20" s="264"/>
      <c r="C20" s="57" t="s">
        <v>5295</v>
      </c>
      <c r="D20" s="58">
        <v>1</v>
      </c>
    </row>
    <row r="21" spans="2:4" ht="16.5" customHeight="1" x14ac:dyDescent="0.3">
      <c r="B21" s="265"/>
      <c r="C21" s="57" t="s">
        <v>5302</v>
      </c>
      <c r="D21" s="58">
        <v>1</v>
      </c>
    </row>
    <row r="22" spans="2:4" ht="16.5" x14ac:dyDescent="0.3">
      <c r="B22" s="262" t="s">
        <v>5296</v>
      </c>
      <c r="C22" s="164" t="s">
        <v>5297</v>
      </c>
      <c r="D22" s="165">
        <v>0</v>
      </c>
    </row>
    <row r="23" spans="2:4" ht="16.5" x14ac:dyDescent="0.3">
      <c r="B23" s="262"/>
      <c r="C23" s="164" t="s">
        <v>5298</v>
      </c>
      <c r="D23" s="165">
        <v>0</v>
      </c>
    </row>
    <row r="24" spans="2:4" ht="16.5" x14ac:dyDescent="0.3">
      <c r="B24" s="262"/>
      <c r="C24" s="164" t="s">
        <v>5299</v>
      </c>
      <c r="D24" s="165">
        <v>0</v>
      </c>
    </row>
    <row r="25" spans="2:4" ht="21" x14ac:dyDescent="0.3">
      <c r="B25" s="163" t="s">
        <v>5300</v>
      </c>
      <c r="C25" s="164" t="s">
        <v>5301</v>
      </c>
      <c r="D25" s="165">
        <v>0</v>
      </c>
    </row>
  </sheetData>
  <mergeCells count="2">
    <mergeCell ref="B22:B24"/>
    <mergeCell ref="B3:B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5681-0AD4-46AC-B6D5-A436CA9C8874}">
  <sheetPr>
    <tabColor rgb="FF92D050"/>
  </sheetPr>
  <dimension ref="A1:S23"/>
  <sheetViews>
    <sheetView topLeftCell="B1" workbookViewId="0">
      <selection activeCell="N22" sqref="N22"/>
    </sheetView>
  </sheetViews>
  <sheetFormatPr defaultRowHeight="14.25" x14ac:dyDescent="0.2"/>
  <cols>
    <col min="4" max="5" width="0" hidden="1" customWidth="1"/>
    <col min="7" max="7" width="0" hidden="1" customWidth="1"/>
    <col min="9" max="9" width="13.125" customWidth="1"/>
    <col min="10" max="10" width="39" customWidth="1"/>
    <col min="11" max="11" width="40.125" customWidth="1"/>
    <col min="12" max="12" width="39.375" customWidth="1"/>
    <col min="13" max="13" width="9" customWidth="1"/>
    <col min="14" max="14" width="48.375" customWidth="1"/>
    <col min="15" max="16" width="14.625" customWidth="1"/>
    <col min="17" max="17" width="19.125" customWidth="1"/>
    <col min="18" max="18" width="22.125" customWidth="1"/>
    <col min="19" max="19" width="15.5" customWidth="1"/>
  </cols>
  <sheetData>
    <row r="1" spans="1:19" s="96" customFormat="1" ht="18" x14ac:dyDescent="0.2">
      <c r="A1" s="88" t="s">
        <v>0</v>
      </c>
      <c r="B1" s="88" t="s">
        <v>1</v>
      </c>
      <c r="C1" s="88" t="s">
        <v>3</v>
      </c>
      <c r="D1" s="88" t="s">
        <v>2</v>
      </c>
      <c r="E1" s="88" t="s">
        <v>60</v>
      </c>
      <c r="F1" s="88" t="s">
        <v>50</v>
      </c>
      <c r="G1" s="88" t="s">
        <v>9</v>
      </c>
      <c r="H1" s="88" t="s">
        <v>51</v>
      </c>
      <c r="I1" s="88" t="s">
        <v>52</v>
      </c>
      <c r="J1" s="284" t="s">
        <v>54</v>
      </c>
      <c r="K1" s="284"/>
      <c r="L1" s="284"/>
      <c r="M1" s="88" t="s">
        <v>243</v>
      </c>
      <c r="N1" s="88" t="s">
        <v>5061</v>
      </c>
      <c r="O1" s="46" t="s">
        <v>241</v>
      </c>
      <c r="P1" s="88" t="s">
        <v>242</v>
      </c>
    </row>
    <row r="2" spans="1:19" ht="15.75" x14ac:dyDescent="0.3">
      <c r="A2" s="1" t="s">
        <v>0</v>
      </c>
      <c r="B2" s="1" t="s">
        <v>5060</v>
      </c>
      <c r="C2" s="1" t="s">
        <v>5060</v>
      </c>
      <c r="D2" s="1"/>
      <c r="E2" s="1"/>
      <c r="F2" s="2" t="s">
        <v>5132</v>
      </c>
      <c r="G2" s="1"/>
      <c r="H2" s="90"/>
      <c r="I2" s="1">
        <v>0</v>
      </c>
      <c r="J2" s="283"/>
      <c r="K2" s="283"/>
      <c r="L2" s="283"/>
      <c r="M2" s="1"/>
      <c r="N2" s="89" t="s">
        <v>5564</v>
      </c>
      <c r="O2" s="32" t="s">
        <v>240</v>
      </c>
      <c r="P2" s="1" t="s">
        <v>245</v>
      </c>
    </row>
    <row r="3" spans="1:19" ht="15.75" x14ac:dyDescent="0.3">
      <c r="A3" s="1" t="s">
        <v>0</v>
      </c>
      <c r="B3" s="1" t="s">
        <v>5060</v>
      </c>
      <c r="C3" s="1" t="s">
        <v>5060</v>
      </c>
      <c r="D3" s="1"/>
      <c r="E3" s="1"/>
      <c r="F3" s="2" t="s">
        <v>5133</v>
      </c>
      <c r="G3" s="1"/>
      <c r="H3" s="90"/>
      <c r="I3" s="1">
        <v>1</v>
      </c>
      <c r="J3" s="283" t="s">
        <v>5062</v>
      </c>
      <c r="K3" s="283"/>
      <c r="L3" s="283"/>
      <c r="M3" s="1"/>
      <c r="N3" s="89" t="s">
        <v>5565</v>
      </c>
      <c r="O3" s="178" t="s">
        <v>240</v>
      </c>
      <c r="P3" s="179" t="s">
        <v>244</v>
      </c>
    </row>
    <row r="4" spans="1:19" ht="18" x14ac:dyDescent="0.3">
      <c r="A4" s="1" t="s">
        <v>0</v>
      </c>
      <c r="B4" s="1" t="s">
        <v>5060</v>
      </c>
      <c r="C4" s="1" t="s">
        <v>5060</v>
      </c>
      <c r="D4" s="1"/>
      <c r="E4" s="1"/>
      <c r="F4" s="2" t="s">
        <v>5134</v>
      </c>
      <c r="G4" s="1"/>
      <c r="H4" s="1"/>
      <c r="I4" s="1">
        <v>2</v>
      </c>
      <c r="J4" s="283" t="s">
        <v>5063</v>
      </c>
      <c r="K4" s="283"/>
      <c r="L4" s="283"/>
      <c r="M4" s="1"/>
      <c r="N4" s="89" t="s">
        <v>5566</v>
      </c>
      <c r="O4" s="273" t="s">
        <v>8079</v>
      </c>
      <c r="P4" s="273"/>
      <c r="Q4" s="273"/>
      <c r="R4" s="273"/>
      <c r="S4" s="183" t="s">
        <v>8164</v>
      </c>
    </row>
    <row r="5" spans="1:19" ht="18" x14ac:dyDescent="0.3">
      <c r="A5" s="1" t="s">
        <v>0</v>
      </c>
      <c r="B5" s="1" t="s">
        <v>5060</v>
      </c>
      <c r="C5" s="1" t="s">
        <v>5060</v>
      </c>
      <c r="D5" s="1"/>
      <c r="E5" s="1"/>
      <c r="F5" s="2" t="s">
        <v>5135</v>
      </c>
      <c r="G5" s="1"/>
      <c r="H5" s="1"/>
      <c r="I5" s="1">
        <v>3</v>
      </c>
      <c r="J5" s="283" t="s">
        <v>5064</v>
      </c>
      <c r="K5" s="283"/>
      <c r="L5" s="283"/>
      <c r="M5" s="1"/>
      <c r="N5" s="89" t="s">
        <v>5567</v>
      </c>
      <c r="O5" s="115" t="s">
        <v>8081</v>
      </c>
      <c r="P5" s="115" t="s">
        <v>8080</v>
      </c>
      <c r="Q5" s="115" t="s">
        <v>8082</v>
      </c>
      <c r="R5" s="115" t="s">
        <v>8084</v>
      </c>
      <c r="S5" s="183" t="s">
        <v>8163</v>
      </c>
    </row>
    <row r="6" spans="1:19" ht="15.75" x14ac:dyDescent="0.3">
      <c r="A6" s="1" t="s">
        <v>0</v>
      </c>
      <c r="B6" s="1" t="s">
        <v>5060</v>
      </c>
      <c r="C6" s="1" t="s">
        <v>5060</v>
      </c>
      <c r="D6" s="1"/>
      <c r="E6" s="1"/>
      <c r="F6" s="2" t="s">
        <v>5136</v>
      </c>
      <c r="G6" s="1"/>
      <c r="H6" s="1"/>
      <c r="I6" s="1">
        <v>4</v>
      </c>
      <c r="J6" s="283" t="s">
        <v>5065</v>
      </c>
      <c r="K6" s="283"/>
      <c r="L6" s="283"/>
      <c r="M6" s="1"/>
      <c r="N6" s="89" t="s">
        <v>5568</v>
      </c>
      <c r="O6" s="116" t="s">
        <v>55</v>
      </c>
      <c r="P6" s="116">
        <f>8000*4.68+500*11.64+240*43.2+800*43.2</f>
        <v>88188</v>
      </c>
      <c r="Q6" s="120">
        <f>(100000+90000+80000+70000+60000+50000+40000+40000+30000+30000+24576+12288+6120+3060+1158+353+188+52+20+8)*'道具价值参考（暂定）'!D9+(300000000+200000000+150000000+120000000+100000000+90000000+80000000+70000000+60000000+50000000+30000000+15000000+10000000+5000000+1000000+500000+200000+80000+20000+5000)*'道具价值参考（暂定）'!D2</f>
        <v>22385395</v>
      </c>
      <c r="R6" s="120">
        <f>P6/Q6</f>
        <v>3.9395328963370982E-3</v>
      </c>
      <c r="S6">
        <f>R6/0.0035649741291808</f>
        <v>1.1050663352898913</v>
      </c>
    </row>
    <row r="7" spans="1:19" ht="15.75" x14ac:dyDescent="0.3">
      <c r="A7" s="1" t="s">
        <v>0</v>
      </c>
      <c r="B7" s="1" t="s">
        <v>5060</v>
      </c>
      <c r="C7" s="1" t="s">
        <v>5060</v>
      </c>
      <c r="D7" s="1"/>
      <c r="E7" s="1"/>
      <c r="F7" s="2" t="s">
        <v>5137</v>
      </c>
      <c r="G7" s="1"/>
      <c r="H7" s="1"/>
      <c r="I7" s="1">
        <v>5</v>
      </c>
      <c r="J7" s="283" t="s">
        <v>5066</v>
      </c>
      <c r="K7" s="283"/>
      <c r="L7" s="283"/>
      <c r="M7" s="1"/>
      <c r="N7" s="89" t="s">
        <v>5569</v>
      </c>
      <c r="O7" s="116" t="s">
        <v>56</v>
      </c>
      <c r="P7" s="116">
        <f>2100*14.04+1.838*10200+240*43.2+800*43.2</f>
        <v>93159.6</v>
      </c>
      <c r="Q7" s="120">
        <f>(100000+90000+80000+70000+60000+50000+40000+40000+30000+30000+24576+12288+6120+3060+1158+353+188+52+20+8)*'道具价值参考（暂定）'!D9+(300000000+200000000+150000000+120000000+100000000+90000000+80000000+70000000+60000000+50000000+30000000+15000000+10000000+5000000+1000000+500000+200000+80000+20000+5000)*'道具价值参考（暂定）'!D2</f>
        <v>22385395</v>
      </c>
      <c r="R7" s="120">
        <f t="shared" ref="R7:R8" si="0">P7/Q7</f>
        <v>4.161624130376078E-3</v>
      </c>
      <c r="S7">
        <f t="shared" ref="S7:S8" si="1">R7/0.0035649741291808</f>
        <v>1.1673644687380615</v>
      </c>
    </row>
    <row r="8" spans="1:19" ht="15.75" x14ac:dyDescent="0.3">
      <c r="A8" s="1" t="s">
        <v>0</v>
      </c>
      <c r="B8" s="1" t="s">
        <v>5060</v>
      </c>
      <c r="C8" s="1" t="s">
        <v>5060</v>
      </c>
      <c r="D8" s="1"/>
      <c r="E8" s="1"/>
      <c r="F8" s="2" t="s">
        <v>5138</v>
      </c>
      <c r="G8" s="1"/>
      <c r="H8" s="1"/>
      <c r="I8" s="1">
        <v>6</v>
      </c>
      <c r="J8" s="283" t="s">
        <v>5067</v>
      </c>
      <c r="K8" s="283"/>
      <c r="L8" s="283"/>
      <c r="M8" s="1"/>
      <c r="N8" s="89" t="s">
        <v>5570</v>
      </c>
      <c r="O8" s="116" t="s">
        <v>57</v>
      </c>
      <c r="P8" s="116">
        <f>2100*4.68+10200*11.64+240*43.2+800*43.2</f>
        <v>173484</v>
      </c>
      <c r="Q8" s="120">
        <f>(100000+90000+80000+70000+60000+50000+40000+40000+30000+30000+24576+12288+6120+3060+1158+353+188+52+20+8)*'道具价值参考（暂定）'!D9+(300000000+200000000+150000000+120000000+100000000+90000000+80000000+70000000+60000000+50000000+30000000+15000000+10000000+5000000+1000000+500000+200000+80000+20000+5000)*'道具价值参考（暂定）'!D2</f>
        <v>22385395</v>
      </c>
      <c r="R8" s="120">
        <f t="shared" si="0"/>
        <v>7.7498744158858938E-3</v>
      </c>
      <c r="S8">
        <f t="shared" si="1"/>
        <v>2.1738935922283251</v>
      </c>
    </row>
    <row r="9" spans="1:19" ht="15.75" x14ac:dyDescent="0.3">
      <c r="A9" s="1" t="s">
        <v>0</v>
      </c>
      <c r="B9" s="1" t="s">
        <v>5060</v>
      </c>
      <c r="C9" s="1" t="s">
        <v>5060</v>
      </c>
      <c r="D9" s="1"/>
      <c r="E9" s="1"/>
      <c r="F9" s="2" t="s">
        <v>5139</v>
      </c>
      <c r="G9" s="1"/>
      <c r="H9" s="1"/>
      <c r="I9" s="1">
        <v>7</v>
      </c>
      <c r="J9" s="283" t="s">
        <v>5068</v>
      </c>
      <c r="K9" s="283"/>
      <c r="L9" s="283"/>
      <c r="M9" s="1"/>
      <c r="N9" s="89" t="s">
        <v>5571</v>
      </c>
      <c r="O9" s="64"/>
      <c r="P9" s="64"/>
    </row>
    <row r="10" spans="1:19" ht="15.75" x14ac:dyDescent="0.3">
      <c r="A10" s="1" t="s">
        <v>0</v>
      </c>
      <c r="B10" s="1" t="s">
        <v>5060</v>
      </c>
      <c r="C10" s="1" t="s">
        <v>5060</v>
      </c>
      <c r="D10" s="1"/>
      <c r="E10" s="1"/>
      <c r="F10" s="2" t="s">
        <v>5140</v>
      </c>
      <c r="G10" s="1"/>
      <c r="H10" s="1"/>
      <c r="I10" s="1">
        <v>8</v>
      </c>
      <c r="J10" s="283" t="s">
        <v>5069</v>
      </c>
      <c r="K10" s="283"/>
      <c r="L10" s="283"/>
      <c r="M10" s="1"/>
      <c r="N10" s="89" t="s">
        <v>8794</v>
      </c>
      <c r="O10" s="64"/>
      <c r="P10" s="64"/>
    </row>
    <row r="11" spans="1:19" ht="15.75" x14ac:dyDescent="0.3">
      <c r="A11" s="1" t="s">
        <v>0</v>
      </c>
      <c r="B11" s="1" t="s">
        <v>5060</v>
      </c>
      <c r="C11" s="1" t="s">
        <v>5060</v>
      </c>
      <c r="D11" s="1"/>
      <c r="E11" s="1"/>
      <c r="F11" s="2" t="s">
        <v>5141</v>
      </c>
      <c r="G11" s="1"/>
      <c r="H11" s="1"/>
      <c r="I11" s="1">
        <v>9</v>
      </c>
      <c r="J11" s="283" t="s">
        <v>5070</v>
      </c>
      <c r="K11" s="283"/>
      <c r="L11" s="283"/>
      <c r="M11" s="1"/>
      <c r="N11" s="89" t="s">
        <v>8793</v>
      </c>
      <c r="O11" s="64"/>
      <c r="P11" s="64"/>
    </row>
    <row r="12" spans="1:19" ht="15.75" x14ac:dyDescent="0.3">
      <c r="A12" s="1" t="s">
        <v>0</v>
      </c>
      <c r="B12" s="1" t="s">
        <v>5060</v>
      </c>
      <c r="C12" s="1" t="s">
        <v>5060</v>
      </c>
      <c r="D12" s="1"/>
      <c r="E12" s="1"/>
      <c r="F12" s="2" t="s">
        <v>5142</v>
      </c>
      <c r="G12" s="1"/>
      <c r="H12" s="1"/>
      <c r="I12" s="1">
        <v>10</v>
      </c>
      <c r="J12" s="283" t="s">
        <v>5071</v>
      </c>
      <c r="K12" s="283"/>
      <c r="L12" s="283"/>
      <c r="M12" s="1"/>
      <c r="N12" s="89" t="s">
        <v>8795</v>
      </c>
      <c r="O12" s="64"/>
      <c r="P12" s="64"/>
    </row>
    <row r="13" spans="1:19" s="96" customFormat="1" ht="18" x14ac:dyDescent="0.2">
      <c r="A13" s="88" t="s">
        <v>0</v>
      </c>
      <c r="B13" s="88" t="s">
        <v>1</v>
      </c>
      <c r="C13" s="88" t="s">
        <v>3</v>
      </c>
      <c r="D13" s="88" t="s">
        <v>2</v>
      </c>
      <c r="E13" s="88" t="s">
        <v>60</v>
      </c>
      <c r="F13" s="88" t="s">
        <v>50</v>
      </c>
      <c r="G13" s="88" t="s">
        <v>9</v>
      </c>
      <c r="H13" s="88" t="s">
        <v>51</v>
      </c>
      <c r="I13" s="88" t="s">
        <v>52</v>
      </c>
      <c r="J13" s="88" t="s">
        <v>2928</v>
      </c>
      <c r="K13" s="88" t="s">
        <v>2952</v>
      </c>
      <c r="L13" s="88" t="s">
        <v>2953</v>
      </c>
      <c r="M13" s="88" t="s">
        <v>243</v>
      </c>
      <c r="N13" s="88" t="s">
        <v>5061</v>
      </c>
      <c r="O13" s="97"/>
      <c r="P13" s="97"/>
    </row>
    <row r="14" spans="1:19" ht="15.75" x14ac:dyDescent="0.3">
      <c r="A14" s="1" t="s">
        <v>0</v>
      </c>
      <c r="B14" s="1" t="s">
        <v>5060</v>
      </c>
      <c r="C14" s="1" t="s">
        <v>5131</v>
      </c>
      <c r="D14" s="1"/>
      <c r="E14" s="1"/>
      <c r="F14" s="2" t="s">
        <v>5143</v>
      </c>
      <c r="G14" s="1"/>
      <c r="H14" s="1"/>
      <c r="I14" s="1">
        <v>11</v>
      </c>
      <c r="J14" s="86" t="s">
        <v>5155</v>
      </c>
      <c r="K14" s="86" t="s">
        <v>5146</v>
      </c>
      <c r="L14" s="86" t="s">
        <v>5146</v>
      </c>
      <c r="M14" s="1"/>
      <c r="N14" s="89" t="s">
        <v>8804</v>
      </c>
      <c r="O14" s="64"/>
      <c r="P14" s="64"/>
    </row>
    <row r="15" spans="1:19" ht="15.75" x14ac:dyDescent="0.3">
      <c r="A15" s="1" t="s">
        <v>0</v>
      </c>
      <c r="B15" s="1" t="s">
        <v>5060</v>
      </c>
      <c r="C15" s="1" t="s">
        <v>5131</v>
      </c>
      <c r="D15" s="1"/>
      <c r="E15" s="1"/>
      <c r="F15" s="2" t="s">
        <v>5147</v>
      </c>
      <c r="G15" s="1"/>
      <c r="H15" s="1"/>
      <c r="I15" s="1">
        <v>12</v>
      </c>
      <c r="J15" s="86" t="s">
        <v>5156</v>
      </c>
      <c r="K15" s="86" t="s">
        <v>5157</v>
      </c>
      <c r="L15" s="86" t="s">
        <v>5157</v>
      </c>
      <c r="M15" s="1"/>
      <c r="N15" s="89" t="s">
        <v>8803</v>
      </c>
      <c r="O15" s="64"/>
      <c r="P15" s="64"/>
    </row>
    <row r="16" spans="1:19" ht="15.75" x14ac:dyDescent="0.3">
      <c r="A16" s="1" t="s">
        <v>0</v>
      </c>
      <c r="B16" s="1" t="s">
        <v>5060</v>
      </c>
      <c r="C16" s="1" t="s">
        <v>5131</v>
      </c>
      <c r="D16" s="1"/>
      <c r="E16" s="1"/>
      <c r="F16" s="2" t="s">
        <v>5148</v>
      </c>
      <c r="G16" s="1"/>
      <c r="H16" s="1"/>
      <c r="I16" s="1">
        <v>13</v>
      </c>
      <c r="J16" s="86" t="s">
        <v>5158</v>
      </c>
      <c r="K16" s="86" t="s">
        <v>5159</v>
      </c>
      <c r="L16" s="86" t="s">
        <v>5159</v>
      </c>
      <c r="M16" s="1"/>
      <c r="N16" s="89" t="s">
        <v>8802</v>
      </c>
      <c r="O16" s="64"/>
      <c r="P16" s="64"/>
    </row>
    <row r="17" spans="1:16" ht="15.75" x14ac:dyDescent="0.3">
      <c r="A17" s="1" t="s">
        <v>0</v>
      </c>
      <c r="B17" s="1" t="s">
        <v>5060</v>
      </c>
      <c r="C17" s="1" t="s">
        <v>5131</v>
      </c>
      <c r="D17" s="1"/>
      <c r="E17" s="1"/>
      <c r="F17" s="2" t="s">
        <v>5149</v>
      </c>
      <c r="G17" s="1"/>
      <c r="H17" s="1"/>
      <c r="I17" s="1">
        <v>14</v>
      </c>
      <c r="J17" s="86" t="s">
        <v>5160</v>
      </c>
      <c r="K17" s="86" t="s">
        <v>5166</v>
      </c>
      <c r="L17" s="86" t="s">
        <v>5166</v>
      </c>
      <c r="M17" s="1"/>
      <c r="N17" s="89" t="s">
        <v>8801</v>
      </c>
      <c r="O17" s="64"/>
      <c r="P17" s="64"/>
    </row>
    <row r="18" spans="1:16" ht="15.75" x14ac:dyDescent="0.3">
      <c r="A18" s="1" t="s">
        <v>0</v>
      </c>
      <c r="B18" s="1" t="s">
        <v>5060</v>
      </c>
      <c r="C18" s="1" t="s">
        <v>5131</v>
      </c>
      <c r="D18" s="1"/>
      <c r="E18" s="1"/>
      <c r="F18" s="2" t="s">
        <v>5150</v>
      </c>
      <c r="G18" s="1"/>
      <c r="H18" s="1"/>
      <c r="I18" s="1">
        <v>15</v>
      </c>
      <c r="J18" s="86" t="s">
        <v>5161</v>
      </c>
      <c r="K18" s="86" t="s">
        <v>5167</v>
      </c>
      <c r="L18" s="86" t="s">
        <v>5167</v>
      </c>
      <c r="M18" s="1"/>
      <c r="N18" s="89" t="s">
        <v>8800</v>
      </c>
      <c r="O18" s="64"/>
      <c r="P18" s="64"/>
    </row>
    <row r="19" spans="1:16" ht="15.75" x14ac:dyDescent="0.3">
      <c r="A19" s="1" t="s">
        <v>0</v>
      </c>
      <c r="B19" s="1" t="s">
        <v>5060</v>
      </c>
      <c r="C19" s="1" t="s">
        <v>5131</v>
      </c>
      <c r="D19" s="1"/>
      <c r="E19" s="1"/>
      <c r="F19" s="2" t="s">
        <v>5151</v>
      </c>
      <c r="G19" s="1"/>
      <c r="H19" s="1"/>
      <c r="I19" s="1">
        <v>16</v>
      </c>
      <c r="J19" s="86" t="s">
        <v>5162</v>
      </c>
      <c r="K19" s="86" t="s">
        <v>5168</v>
      </c>
      <c r="L19" s="86" t="s">
        <v>5168</v>
      </c>
      <c r="M19" s="1"/>
      <c r="N19" s="89" t="s">
        <v>8799</v>
      </c>
      <c r="O19" s="64"/>
      <c r="P19" s="64"/>
    </row>
    <row r="20" spans="1:16" ht="15.75" x14ac:dyDescent="0.3">
      <c r="A20" s="1" t="s">
        <v>0</v>
      </c>
      <c r="B20" s="1" t="s">
        <v>5060</v>
      </c>
      <c r="C20" s="1" t="s">
        <v>5131</v>
      </c>
      <c r="D20" s="1"/>
      <c r="E20" s="1"/>
      <c r="F20" s="2" t="s">
        <v>5152</v>
      </c>
      <c r="G20" s="1"/>
      <c r="H20" s="1"/>
      <c r="I20" s="1">
        <v>17</v>
      </c>
      <c r="J20" s="86" t="s">
        <v>5163</v>
      </c>
      <c r="K20" s="86" t="s">
        <v>5169</v>
      </c>
      <c r="L20" s="86" t="s">
        <v>5169</v>
      </c>
      <c r="M20" s="1"/>
      <c r="N20" s="89" t="s">
        <v>8798</v>
      </c>
      <c r="O20" s="64"/>
      <c r="P20" s="64"/>
    </row>
    <row r="21" spans="1:16" ht="15.75" x14ac:dyDescent="0.3">
      <c r="A21" s="1" t="s">
        <v>0</v>
      </c>
      <c r="B21" s="1" t="s">
        <v>5060</v>
      </c>
      <c r="C21" s="1" t="s">
        <v>5131</v>
      </c>
      <c r="D21" s="1"/>
      <c r="E21" s="1"/>
      <c r="F21" s="2" t="s">
        <v>5153</v>
      </c>
      <c r="G21" s="1"/>
      <c r="H21" s="1"/>
      <c r="I21" s="1">
        <v>18</v>
      </c>
      <c r="J21" s="86" t="s">
        <v>5164</v>
      </c>
      <c r="K21" s="86" t="s">
        <v>5170</v>
      </c>
      <c r="L21" s="86" t="s">
        <v>5170</v>
      </c>
      <c r="M21" s="1"/>
      <c r="N21" s="89" t="s">
        <v>8797</v>
      </c>
      <c r="O21" s="64"/>
      <c r="P21" s="64"/>
    </row>
    <row r="22" spans="1:16" ht="15.75" x14ac:dyDescent="0.3">
      <c r="A22" s="1" t="s">
        <v>0</v>
      </c>
      <c r="B22" s="1" t="s">
        <v>5060</v>
      </c>
      <c r="C22" s="1" t="s">
        <v>5131</v>
      </c>
      <c r="D22" s="1"/>
      <c r="E22" s="1"/>
      <c r="F22" s="2" t="s">
        <v>5154</v>
      </c>
      <c r="G22" s="1"/>
      <c r="H22" s="1"/>
      <c r="I22" s="1">
        <v>19</v>
      </c>
      <c r="J22" s="86" t="s">
        <v>5165</v>
      </c>
      <c r="K22" s="86" t="s">
        <v>5171</v>
      </c>
      <c r="L22" s="86" t="s">
        <v>5171</v>
      </c>
      <c r="M22" s="1"/>
      <c r="N22" s="89" t="s">
        <v>8796</v>
      </c>
      <c r="O22" s="64"/>
      <c r="P22" s="64"/>
    </row>
    <row r="23" spans="1:16" ht="15.75" x14ac:dyDescent="0.3">
      <c r="A23" s="1" t="s">
        <v>0</v>
      </c>
      <c r="B23" s="1" t="s">
        <v>5060</v>
      </c>
      <c r="C23" s="1" t="s">
        <v>5131</v>
      </c>
      <c r="D23" s="64"/>
      <c r="E23" s="64"/>
      <c r="F23" s="2" t="s">
        <v>5172</v>
      </c>
      <c r="G23" s="1"/>
      <c r="H23" s="1"/>
      <c r="I23" s="1">
        <v>20</v>
      </c>
      <c r="J23" s="86" t="s">
        <v>5165</v>
      </c>
      <c r="K23" s="86" t="s">
        <v>5171</v>
      </c>
      <c r="L23" s="86" t="s">
        <v>5171</v>
      </c>
      <c r="M23" s="1"/>
      <c r="N23" s="1"/>
      <c r="O23" s="64"/>
      <c r="P23" s="64"/>
    </row>
  </sheetData>
  <mergeCells count="13">
    <mergeCell ref="J1:L1"/>
    <mergeCell ref="J2:L2"/>
    <mergeCell ref="J3:L3"/>
    <mergeCell ref="J4:L4"/>
    <mergeCell ref="J5:L5"/>
    <mergeCell ref="O4:R4"/>
    <mergeCell ref="J9:L9"/>
    <mergeCell ref="J10:L10"/>
    <mergeCell ref="J11:L11"/>
    <mergeCell ref="J12:L12"/>
    <mergeCell ref="J6:L6"/>
    <mergeCell ref="J7:L7"/>
    <mergeCell ref="J8:L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1895-71D0-4A98-8A58-1BB165282A88}">
  <sheetPr codeName="Sheet6">
    <tabColor rgb="FF92D050"/>
  </sheetPr>
  <dimension ref="A1:R123"/>
  <sheetViews>
    <sheetView topLeftCell="A85" workbookViewId="0">
      <selection activeCell="L103" sqref="L103"/>
    </sheetView>
  </sheetViews>
  <sheetFormatPr defaultRowHeight="14.25" x14ac:dyDescent="0.2"/>
  <cols>
    <col min="6" max="6" width="17.75" customWidth="1"/>
    <col min="9" max="9" width="13.25" customWidth="1"/>
    <col min="10" max="10" width="12.75" customWidth="1"/>
    <col min="11" max="11" width="60.875" customWidth="1"/>
    <col min="12" max="12" width="31.375" style="55" customWidth="1"/>
    <col min="14" max="15" width="12.125" customWidth="1"/>
    <col min="16" max="17" width="19.125" customWidth="1"/>
    <col min="18" max="18" width="13.5" customWidth="1"/>
  </cols>
  <sheetData>
    <row r="1" spans="1:18" s="96" customFormat="1" ht="18" x14ac:dyDescent="0.2">
      <c r="A1" s="88" t="s">
        <v>0</v>
      </c>
      <c r="B1" s="88" t="s">
        <v>1</v>
      </c>
      <c r="C1" s="88" t="s">
        <v>3</v>
      </c>
      <c r="D1" s="88" t="s">
        <v>2</v>
      </c>
      <c r="E1" s="88" t="s">
        <v>60</v>
      </c>
      <c r="F1" s="88" t="s">
        <v>50</v>
      </c>
      <c r="G1" s="88" t="s">
        <v>9</v>
      </c>
      <c r="H1" s="88" t="s">
        <v>51</v>
      </c>
      <c r="I1" s="88" t="s">
        <v>5173</v>
      </c>
      <c r="J1" s="88" t="s">
        <v>52</v>
      </c>
      <c r="K1" s="88" t="s">
        <v>54</v>
      </c>
      <c r="L1" s="88" t="s">
        <v>5061</v>
      </c>
      <c r="M1" s="88" t="s">
        <v>243</v>
      </c>
      <c r="N1" s="46" t="s">
        <v>241</v>
      </c>
      <c r="O1" s="88" t="s">
        <v>242</v>
      </c>
    </row>
    <row r="2" spans="1:18" ht="15.75" x14ac:dyDescent="0.3">
      <c r="A2" s="1" t="s">
        <v>1957</v>
      </c>
      <c r="B2" s="1" t="s">
        <v>1958</v>
      </c>
      <c r="C2" s="1" t="s">
        <v>53</v>
      </c>
      <c r="D2" s="1"/>
      <c r="E2" s="1"/>
      <c r="F2" s="2" t="s">
        <v>5199</v>
      </c>
      <c r="G2" s="1">
        <v>0</v>
      </c>
      <c r="H2" s="1"/>
      <c r="I2" s="1"/>
      <c r="J2" s="1"/>
      <c r="K2" s="1"/>
      <c r="L2" s="69"/>
      <c r="M2" s="1"/>
      <c r="N2" s="52"/>
      <c r="O2" s="1" t="s">
        <v>5233</v>
      </c>
    </row>
    <row r="3" spans="1:18" ht="18" x14ac:dyDescent="0.3">
      <c r="A3" s="1" t="s">
        <v>1957</v>
      </c>
      <c r="B3" s="1" t="s">
        <v>1958</v>
      </c>
      <c r="C3" s="1" t="s">
        <v>53</v>
      </c>
      <c r="D3" s="1"/>
      <c r="E3" s="1"/>
      <c r="F3" s="2" t="s">
        <v>2904</v>
      </c>
      <c r="G3" s="1">
        <v>1</v>
      </c>
      <c r="H3" s="1"/>
      <c r="I3" s="1" t="s">
        <v>5174</v>
      </c>
      <c r="J3" s="1"/>
      <c r="K3" s="1" t="s">
        <v>5175</v>
      </c>
      <c r="L3" s="70" t="s">
        <v>5246</v>
      </c>
      <c r="M3" s="1"/>
      <c r="N3" s="273" t="s">
        <v>8079</v>
      </c>
      <c r="O3" s="273"/>
      <c r="P3" s="273"/>
      <c r="Q3" s="273"/>
      <c r="R3" s="183" t="s">
        <v>8164</v>
      </c>
    </row>
    <row r="4" spans="1:18" ht="18" x14ac:dyDescent="0.3">
      <c r="A4" s="1" t="s">
        <v>1957</v>
      </c>
      <c r="B4" s="1" t="s">
        <v>1958</v>
      </c>
      <c r="C4" s="1" t="s">
        <v>53</v>
      </c>
      <c r="D4" s="1"/>
      <c r="E4" s="1"/>
      <c r="F4" s="2" t="s">
        <v>2904</v>
      </c>
      <c r="G4" s="1">
        <v>2</v>
      </c>
      <c r="H4" s="1"/>
      <c r="I4" s="1" t="s">
        <v>5174</v>
      </c>
      <c r="J4" s="1"/>
      <c r="K4" s="1" t="s">
        <v>5179</v>
      </c>
      <c r="L4" s="70" t="s">
        <v>5246</v>
      </c>
      <c r="M4" s="1"/>
      <c r="N4" s="115" t="s">
        <v>8081</v>
      </c>
      <c r="O4" s="115" t="s">
        <v>8080</v>
      </c>
      <c r="P4" s="115" t="s">
        <v>8082</v>
      </c>
      <c r="Q4" s="115" t="s">
        <v>8084</v>
      </c>
      <c r="R4" s="183" t="s">
        <v>8163</v>
      </c>
    </row>
    <row r="5" spans="1:18" ht="15.75" x14ac:dyDescent="0.3">
      <c r="A5" s="1" t="s">
        <v>1957</v>
      </c>
      <c r="B5" s="1" t="s">
        <v>1958</v>
      </c>
      <c r="C5" s="1" t="s">
        <v>53</v>
      </c>
      <c r="D5" s="1"/>
      <c r="E5" s="1"/>
      <c r="F5" s="2" t="s">
        <v>2904</v>
      </c>
      <c r="G5" s="1">
        <v>3</v>
      </c>
      <c r="H5" s="1"/>
      <c r="I5" s="1" t="s">
        <v>5174</v>
      </c>
      <c r="J5" s="1"/>
      <c r="K5" s="1" t="s">
        <v>5180</v>
      </c>
      <c r="L5" s="70" t="s">
        <v>5245</v>
      </c>
      <c r="M5" s="1"/>
      <c r="N5" s="116" t="s">
        <v>55</v>
      </c>
      <c r="O5" s="116">
        <f>6046*4.68+100*43.2+598*43.2+100*13.2+598*19.2+100*14.4+598*21.6</f>
        <v>85607.280000000013</v>
      </c>
      <c r="P5" s="120">
        <f>9*(10000+20000+30000+50000+70000+90000+150000+180000+210000+250000)*'道具价值参考（暂定）'!D2+9*(30+50+100+200+400+800+1600+2000+3000+4000)/100*'道具价值参考（暂定）'!D14</f>
        <v>150210</v>
      </c>
      <c r="Q5" s="120">
        <f>O5/P5</f>
        <v>0.56991731575793902</v>
      </c>
      <c r="R5">
        <f>Q5/0.0035649741291808</f>
        <v>159.86576482923905</v>
      </c>
    </row>
    <row r="6" spans="1:18" ht="15.75" x14ac:dyDescent="0.3">
      <c r="A6" s="1" t="s">
        <v>1957</v>
      </c>
      <c r="B6" s="1" t="s">
        <v>1958</v>
      </c>
      <c r="C6" s="1" t="s">
        <v>53</v>
      </c>
      <c r="D6" s="1"/>
      <c r="E6" s="1"/>
      <c r="F6" s="2" t="s">
        <v>2904</v>
      </c>
      <c r="G6" s="1">
        <v>4</v>
      </c>
      <c r="H6" s="1"/>
      <c r="I6" s="1" t="s">
        <v>5174</v>
      </c>
      <c r="J6" s="1"/>
      <c r="K6" s="1" t="s">
        <v>5181</v>
      </c>
      <c r="L6" s="70" t="s">
        <v>5245</v>
      </c>
      <c r="M6" s="1"/>
      <c r="N6" s="116" t="s">
        <v>56</v>
      </c>
      <c r="O6" s="116">
        <f>6046*4.68+100*43.2+598*43.2+100*14.4+598*21.6+100*14.4+598*21.6</f>
        <v>87162.48000000001</v>
      </c>
      <c r="P6" s="120">
        <f>9*(10000+20000+30000+50000+70000+90000+150000+180000+210000+250000)*'道具价值参考（暂定）'!D2+9*(30+50+100+200+400+800+1600+2000+3000+4000)/100*'道具价值参考（暂定）'!D14</f>
        <v>150210</v>
      </c>
      <c r="Q6" s="120">
        <f t="shared" ref="Q6:Q7" si="0">O6/P6</f>
        <v>0.58027082085080894</v>
      </c>
      <c r="R6">
        <f t="shared" ref="R6:R7" si="1">Q6/0.0035649741291808</f>
        <v>162.76999490712998</v>
      </c>
    </row>
    <row r="7" spans="1:18" ht="15.75" x14ac:dyDescent="0.3">
      <c r="A7" s="1" t="s">
        <v>1957</v>
      </c>
      <c r="B7" s="1" t="s">
        <v>1958</v>
      </c>
      <c r="C7" s="1" t="s">
        <v>53</v>
      </c>
      <c r="D7" s="1"/>
      <c r="E7" s="1"/>
      <c r="F7" s="2" t="s">
        <v>2904</v>
      </c>
      <c r="G7" s="1">
        <v>5</v>
      </c>
      <c r="H7" s="1"/>
      <c r="I7" s="1" t="s">
        <v>5174</v>
      </c>
      <c r="J7" s="1"/>
      <c r="K7" s="1" t="s">
        <v>5182</v>
      </c>
      <c r="L7" s="70" t="s">
        <v>5245</v>
      </c>
      <c r="M7" s="1"/>
      <c r="N7" s="116" t="s">
        <v>57</v>
      </c>
      <c r="O7" s="116">
        <f>6046*4.68+100*43.2+598*43.2+100*13.2+598*19.2+100*14.4+598*21.6</f>
        <v>85607.280000000013</v>
      </c>
      <c r="P7" s="120">
        <f>9*(10000+20000+30000+50000+70000+90000+150000+180000+210000+250000)*'道具价值参考（暂定）'!D2+9*(30+50+100+200+400+800+1600+2000+3000+4000)/100*'道具价值参考（暂定）'!D14</f>
        <v>150210</v>
      </c>
      <c r="Q7" s="120">
        <f t="shared" si="0"/>
        <v>0.56991731575793902</v>
      </c>
      <c r="R7">
        <f t="shared" si="1"/>
        <v>159.86576482923905</v>
      </c>
    </row>
    <row r="8" spans="1:18" ht="15.75" x14ac:dyDescent="0.3">
      <c r="A8" s="1" t="s">
        <v>1957</v>
      </c>
      <c r="B8" s="1" t="s">
        <v>1958</v>
      </c>
      <c r="C8" s="1" t="s">
        <v>53</v>
      </c>
      <c r="D8" s="1"/>
      <c r="E8" s="1"/>
      <c r="F8" s="2" t="s">
        <v>2904</v>
      </c>
      <c r="G8" s="1">
        <v>6</v>
      </c>
      <c r="H8" s="1"/>
      <c r="I8" s="1" t="s">
        <v>5174</v>
      </c>
      <c r="J8" s="1"/>
      <c r="K8" s="1" t="s">
        <v>5183</v>
      </c>
      <c r="L8" s="70" t="s">
        <v>5245</v>
      </c>
      <c r="M8" s="1"/>
      <c r="N8" s="64"/>
      <c r="O8" s="64"/>
    </row>
    <row r="9" spans="1:18" ht="15.75" x14ac:dyDescent="0.3">
      <c r="A9" s="1" t="s">
        <v>1957</v>
      </c>
      <c r="B9" s="1" t="s">
        <v>1958</v>
      </c>
      <c r="C9" s="1" t="s">
        <v>53</v>
      </c>
      <c r="D9" s="1"/>
      <c r="E9" s="1"/>
      <c r="F9" s="2" t="s">
        <v>2904</v>
      </c>
      <c r="G9" s="1">
        <v>7</v>
      </c>
      <c r="H9" s="1"/>
      <c r="I9" s="1" t="s">
        <v>5174</v>
      </c>
      <c r="J9" s="1"/>
      <c r="K9" s="1" t="s">
        <v>5184</v>
      </c>
      <c r="L9" s="70" t="s">
        <v>5245</v>
      </c>
      <c r="M9" s="1"/>
      <c r="N9" s="64"/>
      <c r="O9" s="64"/>
    </row>
    <row r="10" spans="1:18" ht="15.75" x14ac:dyDescent="0.3">
      <c r="A10" s="1" t="s">
        <v>1957</v>
      </c>
      <c r="B10" s="1" t="s">
        <v>1958</v>
      </c>
      <c r="C10" s="1" t="s">
        <v>53</v>
      </c>
      <c r="D10" s="1"/>
      <c r="E10" s="1"/>
      <c r="F10" s="2" t="s">
        <v>2904</v>
      </c>
      <c r="G10" s="1">
        <v>8</v>
      </c>
      <c r="H10" s="1"/>
      <c r="I10" s="1" t="s">
        <v>5174</v>
      </c>
      <c r="J10" s="1"/>
      <c r="K10" s="1" t="s">
        <v>5185</v>
      </c>
      <c r="L10" s="70" t="s">
        <v>5245</v>
      </c>
      <c r="M10" s="1"/>
      <c r="N10" s="64"/>
    </row>
    <row r="11" spans="1:18" ht="15.75" x14ac:dyDescent="0.3">
      <c r="A11" s="1" t="s">
        <v>1957</v>
      </c>
      <c r="B11" s="1" t="s">
        <v>1958</v>
      </c>
      <c r="C11" s="1" t="s">
        <v>53</v>
      </c>
      <c r="D11" s="1"/>
      <c r="E11" s="1"/>
      <c r="F11" s="2" t="s">
        <v>2904</v>
      </c>
      <c r="G11" s="1">
        <v>9</v>
      </c>
      <c r="H11" s="1"/>
      <c r="I11" s="1" t="s">
        <v>5174</v>
      </c>
      <c r="J11" s="1"/>
      <c r="K11" s="1" t="s">
        <v>5186</v>
      </c>
      <c r="L11" s="70" t="s">
        <v>5245</v>
      </c>
      <c r="M11" s="1"/>
      <c r="N11" s="64"/>
      <c r="O11" s="64"/>
    </row>
    <row r="12" spans="1:18" ht="15.75" x14ac:dyDescent="0.3">
      <c r="A12" s="71" t="s">
        <v>1957</v>
      </c>
      <c r="B12" s="71" t="s">
        <v>1958</v>
      </c>
      <c r="C12" s="71" t="s">
        <v>53</v>
      </c>
      <c r="D12" s="71"/>
      <c r="E12" s="71"/>
      <c r="F12" s="48" t="s">
        <v>5198</v>
      </c>
      <c r="G12" s="71">
        <v>0</v>
      </c>
      <c r="H12" s="71"/>
      <c r="I12" s="71" t="s">
        <v>5174</v>
      </c>
      <c r="J12" s="71"/>
      <c r="K12" s="71" t="s">
        <v>5187</v>
      </c>
      <c r="L12" s="72"/>
      <c r="M12" s="71"/>
      <c r="N12" s="64"/>
      <c r="O12" s="64"/>
    </row>
    <row r="13" spans="1:18" ht="15.75" x14ac:dyDescent="0.3">
      <c r="A13" s="71" t="s">
        <v>1957</v>
      </c>
      <c r="B13" s="71" t="s">
        <v>1958</v>
      </c>
      <c r="C13" s="71" t="s">
        <v>53</v>
      </c>
      <c r="D13" s="71"/>
      <c r="E13" s="71"/>
      <c r="F13" s="48" t="s">
        <v>8835</v>
      </c>
      <c r="G13" s="71">
        <v>1</v>
      </c>
      <c r="H13" s="71"/>
      <c r="I13" s="71" t="s">
        <v>5176</v>
      </c>
      <c r="J13" s="71"/>
      <c r="K13" s="71" t="s">
        <v>5188</v>
      </c>
      <c r="L13" s="73" t="s">
        <v>5247</v>
      </c>
      <c r="M13" s="71"/>
      <c r="N13" s="64"/>
      <c r="O13" s="64"/>
    </row>
    <row r="14" spans="1:18" ht="15.75" x14ac:dyDescent="0.3">
      <c r="A14" s="71" t="s">
        <v>1957</v>
      </c>
      <c r="B14" s="71" t="s">
        <v>1958</v>
      </c>
      <c r="C14" s="71" t="s">
        <v>53</v>
      </c>
      <c r="D14" s="71"/>
      <c r="E14" s="71"/>
      <c r="F14" s="48" t="s">
        <v>1389</v>
      </c>
      <c r="G14" s="71">
        <v>2</v>
      </c>
      <c r="H14" s="71"/>
      <c r="I14" s="71" t="s">
        <v>5176</v>
      </c>
      <c r="J14" s="71"/>
      <c r="K14" s="71" t="s">
        <v>5189</v>
      </c>
      <c r="L14" s="73" t="s">
        <v>5247</v>
      </c>
      <c r="M14" s="71"/>
      <c r="N14" s="64"/>
      <c r="O14" s="64"/>
    </row>
    <row r="15" spans="1:18" ht="15.75" x14ac:dyDescent="0.3">
      <c r="A15" s="71" t="s">
        <v>1957</v>
      </c>
      <c r="B15" s="71" t="s">
        <v>1958</v>
      </c>
      <c r="C15" s="71" t="s">
        <v>53</v>
      </c>
      <c r="D15" s="71"/>
      <c r="E15" s="71"/>
      <c r="F15" s="48" t="s">
        <v>1389</v>
      </c>
      <c r="G15" s="71">
        <v>3</v>
      </c>
      <c r="H15" s="71"/>
      <c r="I15" s="71" t="s">
        <v>5176</v>
      </c>
      <c r="J15" s="71"/>
      <c r="K15" s="71" t="s">
        <v>5190</v>
      </c>
      <c r="L15" s="73" t="s">
        <v>5247</v>
      </c>
      <c r="M15" s="71"/>
      <c r="N15" s="64"/>
      <c r="O15" s="64"/>
    </row>
    <row r="16" spans="1:18" ht="15.75" x14ac:dyDescent="0.3">
      <c r="A16" s="71" t="s">
        <v>1957</v>
      </c>
      <c r="B16" s="71" t="s">
        <v>1958</v>
      </c>
      <c r="C16" s="71" t="s">
        <v>53</v>
      </c>
      <c r="D16" s="71"/>
      <c r="E16" s="71"/>
      <c r="F16" s="48" t="s">
        <v>1389</v>
      </c>
      <c r="G16" s="71">
        <v>4</v>
      </c>
      <c r="H16" s="71"/>
      <c r="I16" s="71" t="s">
        <v>5176</v>
      </c>
      <c r="J16" s="71"/>
      <c r="K16" s="71" t="s">
        <v>5191</v>
      </c>
      <c r="L16" s="73" t="s">
        <v>5247</v>
      </c>
      <c r="M16" s="71"/>
      <c r="N16" s="64"/>
      <c r="O16" s="64"/>
    </row>
    <row r="17" spans="1:15" ht="15.75" x14ac:dyDescent="0.3">
      <c r="A17" s="71" t="s">
        <v>1957</v>
      </c>
      <c r="B17" s="71" t="s">
        <v>1958</v>
      </c>
      <c r="C17" s="71" t="s">
        <v>53</v>
      </c>
      <c r="D17" s="71"/>
      <c r="E17" s="71"/>
      <c r="F17" s="48" t="s">
        <v>1389</v>
      </c>
      <c r="G17" s="71">
        <v>5</v>
      </c>
      <c r="H17" s="71"/>
      <c r="I17" s="71" t="s">
        <v>5176</v>
      </c>
      <c r="J17" s="71"/>
      <c r="K17" s="71" t="s">
        <v>5192</v>
      </c>
      <c r="L17" s="73" t="s">
        <v>5247</v>
      </c>
      <c r="M17" s="71"/>
      <c r="N17" s="64"/>
      <c r="O17" s="64"/>
    </row>
    <row r="18" spans="1:15" ht="15.75" x14ac:dyDescent="0.3">
      <c r="A18" s="71" t="s">
        <v>1957</v>
      </c>
      <c r="B18" s="71" t="s">
        <v>1958</v>
      </c>
      <c r="C18" s="71" t="s">
        <v>53</v>
      </c>
      <c r="D18" s="71"/>
      <c r="E18" s="71"/>
      <c r="F18" s="48" t="s">
        <v>1389</v>
      </c>
      <c r="G18" s="71">
        <v>6</v>
      </c>
      <c r="H18" s="71"/>
      <c r="I18" s="71" t="s">
        <v>5176</v>
      </c>
      <c r="J18" s="71"/>
      <c r="K18" s="71" t="s">
        <v>5193</v>
      </c>
      <c r="L18" s="73" t="s">
        <v>5247</v>
      </c>
      <c r="M18" s="71"/>
      <c r="N18" s="64"/>
      <c r="O18" s="64"/>
    </row>
    <row r="19" spans="1:15" ht="15.75" x14ac:dyDescent="0.3">
      <c r="A19" s="71" t="s">
        <v>1957</v>
      </c>
      <c r="B19" s="71" t="s">
        <v>1958</v>
      </c>
      <c r="C19" s="71" t="s">
        <v>53</v>
      </c>
      <c r="D19" s="71"/>
      <c r="E19" s="71"/>
      <c r="F19" s="48" t="s">
        <v>1389</v>
      </c>
      <c r="G19" s="71">
        <v>7</v>
      </c>
      <c r="H19" s="71"/>
      <c r="I19" s="71" t="s">
        <v>5176</v>
      </c>
      <c r="J19" s="71"/>
      <c r="K19" s="71" t="s">
        <v>5194</v>
      </c>
      <c r="L19" s="73" t="s">
        <v>5247</v>
      </c>
      <c r="M19" s="71"/>
      <c r="N19" s="64"/>
      <c r="O19" s="64"/>
    </row>
    <row r="20" spans="1:15" ht="15.75" x14ac:dyDescent="0.3">
      <c r="A20" s="71" t="s">
        <v>1957</v>
      </c>
      <c r="B20" s="71" t="s">
        <v>1958</v>
      </c>
      <c r="C20" s="71" t="s">
        <v>53</v>
      </c>
      <c r="D20" s="71"/>
      <c r="E20" s="71"/>
      <c r="F20" s="48" t="s">
        <v>1389</v>
      </c>
      <c r="G20" s="71">
        <v>8</v>
      </c>
      <c r="H20" s="71"/>
      <c r="I20" s="71" t="s">
        <v>5176</v>
      </c>
      <c r="J20" s="71"/>
      <c r="K20" s="71" t="s">
        <v>5195</v>
      </c>
      <c r="L20" s="73" t="s">
        <v>5247</v>
      </c>
      <c r="M20" s="71"/>
      <c r="N20" s="64"/>
      <c r="O20" s="64"/>
    </row>
    <row r="21" spans="1:15" ht="15.75" x14ac:dyDescent="0.3">
      <c r="A21" s="71" t="s">
        <v>1957</v>
      </c>
      <c r="B21" s="71" t="s">
        <v>1958</v>
      </c>
      <c r="C21" s="71" t="s">
        <v>53</v>
      </c>
      <c r="D21" s="71"/>
      <c r="E21" s="71"/>
      <c r="F21" s="48" t="s">
        <v>1389</v>
      </c>
      <c r="G21" s="71">
        <v>9</v>
      </c>
      <c r="H21" s="71"/>
      <c r="I21" s="71" t="s">
        <v>5176</v>
      </c>
      <c r="J21" s="71"/>
      <c r="K21" s="71" t="s">
        <v>5196</v>
      </c>
      <c r="L21" s="73" t="s">
        <v>5247</v>
      </c>
      <c r="M21" s="71"/>
      <c r="N21" s="64"/>
      <c r="O21" s="64"/>
    </row>
    <row r="22" spans="1:15" ht="15.75" x14ac:dyDescent="0.3">
      <c r="A22" s="74" t="s">
        <v>1957</v>
      </c>
      <c r="B22" s="74" t="s">
        <v>1958</v>
      </c>
      <c r="C22" s="74" t="s">
        <v>53</v>
      </c>
      <c r="D22" s="74"/>
      <c r="E22" s="74"/>
      <c r="F22" s="49" t="s">
        <v>5197</v>
      </c>
      <c r="G22" s="74">
        <v>0</v>
      </c>
      <c r="H22" s="74"/>
      <c r="I22" s="74" t="s">
        <v>5176</v>
      </c>
      <c r="J22" s="74"/>
      <c r="K22" s="74" t="s">
        <v>5200</v>
      </c>
      <c r="L22" s="75"/>
      <c r="M22" s="74"/>
      <c r="N22" s="64"/>
      <c r="O22" s="64"/>
    </row>
    <row r="23" spans="1:15" ht="15.75" x14ac:dyDescent="0.3">
      <c r="A23" s="74" t="s">
        <v>1957</v>
      </c>
      <c r="B23" s="74" t="s">
        <v>1958</v>
      </c>
      <c r="C23" s="74" t="s">
        <v>53</v>
      </c>
      <c r="D23" s="74"/>
      <c r="E23" s="74"/>
      <c r="F23" s="49" t="s">
        <v>5201</v>
      </c>
      <c r="G23" s="74">
        <v>1</v>
      </c>
      <c r="H23" s="74"/>
      <c r="I23" s="74" t="s">
        <v>5177</v>
      </c>
      <c r="J23" s="74"/>
      <c r="K23" s="74" t="s">
        <v>5202</v>
      </c>
      <c r="L23" s="76" t="s">
        <v>5248</v>
      </c>
      <c r="M23" s="74"/>
      <c r="N23" s="64"/>
      <c r="O23" s="64"/>
    </row>
    <row r="24" spans="1:15" ht="15.75" x14ac:dyDescent="0.3">
      <c r="A24" s="74" t="s">
        <v>1957</v>
      </c>
      <c r="B24" s="74" t="s">
        <v>1958</v>
      </c>
      <c r="C24" s="74" t="s">
        <v>53</v>
      </c>
      <c r="D24" s="74"/>
      <c r="E24" s="74"/>
      <c r="F24" s="49" t="s">
        <v>5201</v>
      </c>
      <c r="G24" s="74">
        <v>2</v>
      </c>
      <c r="H24" s="74"/>
      <c r="I24" s="74" t="s">
        <v>5177</v>
      </c>
      <c r="J24" s="74"/>
      <c r="K24" s="74" t="s">
        <v>5203</v>
      </c>
      <c r="L24" s="76" t="s">
        <v>5248</v>
      </c>
      <c r="M24" s="74"/>
      <c r="N24" s="64"/>
      <c r="O24" s="64"/>
    </row>
    <row r="25" spans="1:15" ht="15.75" x14ac:dyDescent="0.3">
      <c r="A25" s="74" t="s">
        <v>1957</v>
      </c>
      <c r="B25" s="74" t="s">
        <v>1958</v>
      </c>
      <c r="C25" s="74" t="s">
        <v>53</v>
      </c>
      <c r="D25" s="74"/>
      <c r="E25" s="74"/>
      <c r="F25" s="49" t="s">
        <v>5201</v>
      </c>
      <c r="G25" s="74">
        <v>3</v>
      </c>
      <c r="H25" s="74"/>
      <c r="I25" s="74" t="s">
        <v>5177</v>
      </c>
      <c r="J25" s="74"/>
      <c r="K25" s="74" t="s">
        <v>5204</v>
      </c>
      <c r="L25" s="76" t="s">
        <v>5248</v>
      </c>
      <c r="M25" s="74"/>
      <c r="N25" s="64"/>
      <c r="O25" s="64"/>
    </row>
    <row r="26" spans="1:15" ht="15.75" x14ac:dyDescent="0.3">
      <c r="A26" s="74" t="s">
        <v>1957</v>
      </c>
      <c r="B26" s="74" t="s">
        <v>1958</v>
      </c>
      <c r="C26" s="74" t="s">
        <v>53</v>
      </c>
      <c r="D26" s="74"/>
      <c r="E26" s="74"/>
      <c r="F26" s="49" t="s">
        <v>5201</v>
      </c>
      <c r="G26" s="74">
        <v>4</v>
      </c>
      <c r="H26" s="74"/>
      <c r="I26" s="74" t="s">
        <v>5177</v>
      </c>
      <c r="J26" s="74"/>
      <c r="K26" s="74" t="s">
        <v>5205</v>
      </c>
      <c r="L26" s="76" t="s">
        <v>5248</v>
      </c>
      <c r="M26" s="74"/>
      <c r="N26" s="64"/>
      <c r="O26" s="64"/>
    </row>
    <row r="27" spans="1:15" ht="15.75" x14ac:dyDescent="0.3">
      <c r="A27" s="74" t="s">
        <v>1957</v>
      </c>
      <c r="B27" s="74" t="s">
        <v>1958</v>
      </c>
      <c r="C27" s="74" t="s">
        <v>53</v>
      </c>
      <c r="D27" s="74"/>
      <c r="E27" s="74"/>
      <c r="F27" s="49" t="s">
        <v>5201</v>
      </c>
      <c r="G27" s="74">
        <v>5</v>
      </c>
      <c r="H27" s="74"/>
      <c r="I27" s="74" t="s">
        <v>5177</v>
      </c>
      <c r="J27" s="74"/>
      <c r="K27" s="74" t="s">
        <v>5206</v>
      </c>
      <c r="L27" s="76" t="s">
        <v>5248</v>
      </c>
      <c r="M27" s="74"/>
      <c r="N27" s="64"/>
      <c r="O27" s="64"/>
    </row>
    <row r="28" spans="1:15" ht="15.75" x14ac:dyDescent="0.3">
      <c r="A28" s="74" t="s">
        <v>1957</v>
      </c>
      <c r="B28" s="74" t="s">
        <v>1958</v>
      </c>
      <c r="C28" s="74" t="s">
        <v>53</v>
      </c>
      <c r="D28" s="74"/>
      <c r="E28" s="74"/>
      <c r="F28" s="49" t="s">
        <v>5201</v>
      </c>
      <c r="G28" s="74">
        <v>6</v>
      </c>
      <c r="H28" s="74"/>
      <c r="I28" s="74" t="s">
        <v>5177</v>
      </c>
      <c r="J28" s="74"/>
      <c r="K28" s="74" t="s">
        <v>5207</v>
      </c>
      <c r="L28" s="76" t="s">
        <v>5248</v>
      </c>
      <c r="M28" s="74"/>
      <c r="N28" s="64"/>
      <c r="O28" s="64"/>
    </row>
    <row r="29" spans="1:15" ht="15.75" x14ac:dyDescent="0.3">
      <c r="A29" s="74" t="s">
        <v>1957</v>
      </c>
      <c r="B29" s="74" t="s">
        <v>1958</v>
      </c>
      <c r="C29" s="74" t="s">
        <v>53</v>
      </c>
      <c r="D29" s="74"/>
      <c r="E29" s="74"/>
      <c r="F29" s="49" t="s">
        <v>5201</v>
      </c>
      <c r="G29" s="74">
        <v>7</v>
      </c>
      <c r="H29" s="74"/>
      <c r="I29" s="74" t="s">
        <v>5177</v>
      </c>
      <c r="J29" s="74"/>
      <c r="K29" s="74" t="s">
        <v>5208</v>
      </c>
      <c r="L29" s="76" t="s">
        <v>5248</v>
      </c>
      <c r="M29" s="74"/>
      <c r="N29" s="64"/>
      <c r="O29" s="64"/>
    </row>
    <row r="30" spans="1:15" ht="15.75" x14ac:dyDescent="0.3">
      <c r="A30" s="74" t="s">
        <v>1957</v>
      </c>
      <c r="B30" s="74" t="s">
        <v>1958</v>
      </c>
      <c r="C30" s="74" t="s">
        <v>53</v>
      </c>
      <c r="D30" s="74"/>
      <c r="E30" s="74"/>
      <c r="F30" s="49" t="s">
        <v>5201</v>
      </c>
      <c r="G30" s="74">
        <v>8</v>
      </c>
      <c r="H30" s="74"/>
      <c r="I30" s="74" t="s">
        <v>5177</v>
      </c>
      <c r="J30" s="74"/>
      <c r="K30" s="74" t="s">
        <v>5209</v>
      </c>
      <c r="L30" s="76" t="s">
        <v>5248</v>
      </c>
      <c r="M30" s="74"/>
      <c r="N30" s="64"/>
      <c r="O30" s="64"/>
    </row>
    <row r="31" spans="1:15" ht="15.75" x14ac:dyDescent="0.3">
      <c r="A31" s="74" t="s">
        <v>1957</v>
      </c>
      <c r="B31" s="74" t="s">
        <v>1958</v>
      </c>
      <c r="C31" s="74" t="s">
        <v>53</v>
      </c>
      <c r="D31" s="74"/>
      <c r="E31" s="74"/>
      <c r="F31" s="49" t="s">
        <v>5201</v>
      </c>
      <c r="G31" s="74">
        <v>9</v>
      </c>
      <c r="H31" s="74"/>
      <c r="I31" s="74" t="s">
        <v>5177</v>
      </c>
      <c r="J31" s="74"/>
      <c r="K31" s="74" t="s">
        <v>5210</v>
      </c>
      <c r="L31" s="76" t="s">
        <v>5248</v>
      </c>
      <c r="M31" s="74"/>
      <c r="N31" s="64"/>
      <c r="O31" s="64"/>
    </row>
    <row r="32" spans="1:15" ht="15.75" x14ac:dyDescent="0.3">
      <c r="A32" s="77" t="s">
        <v>1957</v>
      </c>
      <c r="B32" s="77" t="s">
        <v>1958</v>
      </c>
      <c r="C32" s="77" t="s">
        <v>53</v>
      </c>
      <c r="D32" s="77"/>
      <c r="E32" s="77"/>
      <c r="F32" s="50" t="s">
        <v>5211</v>
      </c>
      <c r="G32" s="77">
        <v>0</v>
      </c>
      <c r="H32" s="77"/>
      <c r="I32" s="77" t="s">
        <v>5177</v>
      </c>
      <c r="J32" s="77"/>
      <c r="K32" s="77" t="s">
        <v>5212</v>
      </c>
      <c r="L32" s="78"/>
      <c r="M32" s="77"/>
      <c r="N32" s="64"/>
      <c r="O32" s="64"/>
    </row>
    <row r="33" spans="1:15" ht="15.75" x14ac:dyDescent="0.3">
      <c r="A33" s="77" t="s">
        <v>1957</v>
      </c>
      <c r="B33" s="77" t="s">
        <v>1958</v>
      </c>
      <c r="C33" s="77" t="s">
        <v>53</v>
      </c>
      <c r="D33" s="77"/>
      <c r="E33" s="77"/>
      <c r="F33" s="50" t="s">
        <v>1390</v>
      </c>
      <c r="G33" s="77">
        <v>1</v>
      </c>
      <c r="H33" s="77"/>
      <c r="I33" s="77" t="s">
        <v>5178</v>
      </c>
      <c r="J33" s="77"/>
      <c r="K33" s="77" t="s">
        <v>5213</v>
      </c>
      <c r="L33" s="79" t="s">
        <v>5249</v>
      </c>
      <c r="M33" s="77"/>
      <c r="N33" s="64"/>
      <c r="O33" s="64"/>
    </row>
    <row r="34" spans="1:15" ht="15.75" x14ac:dyDescent="0.3">
      <c r="A34" s="77" t="s">
        <v>1957</v>
      </c>
      <c r="B34" s="77" t="s">
        <v>1958</v>
      </c>
      <c r="C34" s="77" t="s">
        <v>53</v>
      </c>
      <c r="D34" s="77"/>
      <c r="E34" s="77"/>
      <c r="F34" s="50" t="s">
        <v>1390</v>
      </c>
      <c r="G34" s="77">
        <v>2</v>
      </c>
      <c r="H34" s="77"/>
      <c r="I34" s="77" t="s">
        <v>5178</v>
      </c>
      <c r="J34" s="77"/>
      <c r="K34" s="77" t="s">
        <v>5214</v>
      </c>
      <c r="L34" s="79" t="s">
        <v>5249</v>
      </c>
      <c r="M34" s="77"/>
      <c r="N34" s="64"/>
      <c r="O34" s="64"/>
    </row>
    <row r="35" spans="1:15" ht="15.75" x14ac:dyDescent="0.3">
      <c r="A35" s="77" t="s">
        <v>1957</v>
      </c>
      <c r="B35" s="77" t="s">
        <v>1958</v>
      </c>
      <c r="C35" s="77" t="s">
        <v>53</v>
      </c>
      <c r="D35" s="77"/>
      <c r="E35" s="77"/>
      <c r="F35" s="50" t="s">
        <v>8836</v>
      </c>
      <c r="G35" s="77">
        <v>3</v>
      </c>
      <c r="H35" s="77"/>
      <c r="I35" s="77" t="s">
        <v>5178</v>
      </c>
      <c r="J35" s="77"/>
      <c r="K35" s="77" t="s">
        <v>5215</v>
      </c>
      <c r="L35" s="79" t="s">
        <v>5249</v>
      </c>
      <c r="M35" s="77"/>
      <c r="N35" s="64"/>
      <c r="O35" s="64"/>
    </row>
    <row r="36" spans="1:15" ht="15.75" x14ac:dyDescent="0.3">
      <c r="A36" s="77" t="s">
        <v>1957</v>
      </c>
      <c r="B36" s="77" t="s">
        <v>1958</v>
      </c>
      <c r="C36" s="77" t="s">
        <v>53</v>
      </c>
      <c r="D36" s="77"/>
      <c r="E36" s="77"/>
      <c r="F36" s="50" t="s">
        <v>1390</v>
      </c>
      <c r="G36" s="77">
        <v>4</v>
      </c>
      <c r="H36" s="77"/>
      <c r="I36" s="77" t="s">
        <v>5178</v>
      </c>
      <c r="J36" s="77"/>
      <c r="K36" s="77" t="s">
        <v>5216</v>
      </c>
      <c r="L36" s="79" t="s">
        <v>5249</v>
      </c>
      <c r="M36" s="77"/>
      <c r="N36" s="64"/>
      <c r="O36" s="64"/>
    </row>
    <row r="37" spans="1:15" ht="15.75" x14ac:dyDescent="0.3">
      <c r="A37" s="77" t="s">
        <v>1957</v>
      </c>
      <c r="B37" s="77" t="s">
        <v>1958</v>
      </c>
      <c r="C37" s="77" t="s">
        <v>53</v>
      </c>
      <c r="D37" s="77"/>
      <c r="E37" s="77"/>
      <c r="F37" s="50" t="s">
        <v>1390</v>
      </c>
      <c r="G37" s="77">
        <v>5</v>
      </c>
      <c r="H37" s="77"/>
      <c r="I37" s="77" t="s">
        <v>5178</v>
      </c>
      <c r="J37" s="77"/>
      <c r="K37" s="77" t="s">
        <v>5217</v>
      </c>
      <c r="L37" s="79" t="s">
        <v>5249</v>
      </c>
      <c r="M37" s="77"/>
      <c r="N37" s="64"/>
      <c r="O37" s="64"/>
    </row>
    <row r="38" spans="1:15" ht="15.75" x14ac:dyDescent="0.3">
      <c r="A38" s="77" t="s">
        <v>1957</v>
      </c>
      <c r="B38" s="77" t="s">
        <v>1958</v>
      </c>
      <c r="C38" s="77" t="s">
        <v>53</v>
      </c>
      <c r="D38" s="77"/>
      <c r="E38" s="77"/>
      <c r="F38" s="50" t="s">
        <v>1390</v>
      </c>
      <c r="G38" s="77">
        <v>6</v>
      </c>
      <c r="H38" s="77"/>
      <c r="I38" s="77" t="s">
        <v>5178</v>
      </c>
      <c r="J38" s="77"/>
      <c r="K38" s="77" t="s">
        <v>5218</v>
      </c>
      <c r="L38" s="79" t="s">
        <v>5249</v>
      </c>
      <c r="M38" s="77"/>
      <c r="N38" s="64"/>
      <c r="O38" s="64"/>
    </row>
    <row r="39" spans="1:15" ht="15.75" x14ac:dyDescent="0.3">
      <c r="A39" s="77" t="s">
        <v>1957</v>
      </c>
      <c r="B39" s="77" t="s">
        <v>1958</v>
      </c>
      <c r="C39" s="77" t="s">
        <v>53</v>
      </c>
      <c r="D39" s="77"/>
      <c r="E39" s="77"/>
      <c r="F39" s="50" t="s">
        <v>1390</v>
      </c>
      <c r="G39" s="77">
        <v>7</v>
      </c>
      <c r="H39" s="77"/>
      <c r="I39" s="77" t="s">
        <v>5178</v>
      </c>
      <c r="J39" s="77"/>
      <c r="K39" s="77" t="s">
        <v>5219</v>
      </c>
      <c r="L39" s="79" t="s">
        <v>5249</v>
      </c>
      <c r="M39" s="77"/>
      <c r="N39" s="64"/>
      <c r="O39" s="64"/>
    </row>
    <row r="40" spans="1:15" ht="15.75" x14ac:dyDescent="0.3">
      <c r="A40" s="77" t="s">
        <v>1957</v>
      </c>
      <c r="B40" s="77" t="s">
        <v>1958</v>
      </c>
      <c r="C40" s="77" t="s">
        <v>53</v>
      </c>
      <c r="D40" s="77"/>
      <c r="E40" s="77"/>
      <c r="F40" s="50" t="s">
        <v>1390</v>
      </c>
      <c r="G40" s="77">
        <v>8</v>
      </c>
      <c r="H40" s="77"/>
      <c r="I40" s="77" t="s">
        <v>5178</v>
      </c>
      <c r="J40" s="77"/>
      <c r="K40" s="77" t="s">
        <v>5220</v>
      </c>
      <c r="L40" s="79" t="s">
        <v>5249</v>
      </c>
      <c r="M40" s="77"/>
      <c r="N40" s="64"/>
      <c r="O40" s="64"/>
    </row>
    <row r="41" spans="1:15" ht="15.75" x14ac:dyDescent="0.3">
      <c r="A41" s="77" t="s">
        <v>1957</v>
      </c>
      <c r="B41" s="77" t="s">
        <v>1958</v>
      </c>
      <c r="C41" s="77" t="s">
        <v>53</v>
      </c>
      <c r="D41" s="77"/>
      <c r="E41" s="77"/>
      <c r="F41" s="50" t="s">
        <v>1390</v>
      </c>
      <c r="G41" s="77">
        <v>9</v>
      </c>
      <c r="H41" s="77"/>
      <c r="I41" s="77" t="s">
        <v>5178</v>
      </c>
      <c r="J41" s="77"/>
      <c r="K41" s="77" t="s">
        <v>5221</v>
      </c>
      <c r="L41" s="79" t="s">
        <v>5249</v>
      </c>
      <c r="M41" s="77"/>
      <c r="N41" s="64"/>
      <c r="O41" s="64"/>
    </row>
    <row r="42" spans="1:15" ht="15.75" x14ac:dyDescent="0.3">
      <c r="A42" s="80" t="s">
        <v>1957</v>
      </c>
      <c r="B42" s="80" t="s">
        <v>1958</v>
      </c>
      <c r="C42" s="80" t="s">
        <v>53</v>
      </c>
      <c r="D42" s="80"/>
      <c r="E42" s="80"/>
      <c r="F42" s="51" t="s">
        <v>5267</v>
      </c>
      <c r="G42" s="80">
        <v>0</v>
      </c>
      <c r="H42" s="80"/>
      <c r="I42" s="80" t="s">
        <v>5178</v>
      </c>
      <c r="J42" s="80"/>
      <c r="K42" s="80" t="s">
        <v>5222</v>
      </c>
      <c r="L42" s="81"/>
      <c r="M42" s="80"/>
      <c r="N42" s="64"/>
      <c r="O42" s="64"/>
    </row>
    <row r="43" spans="1:15" ht="15.75" x14ac:dyDescent="0.3">
      <c r="A43" s="80" t="s">
        <v>1957</v>
      </c>
      <c r="B43" s="80" t="s">
        <v>1958</v>
      </c>
      <c r="C43" s="80" t="s">
        <v>53</v>
      </c>
      <c r="D43" s="80"/>
      <c r="E43" s="80"/>
      <c r="F43" s="51" t="s">
        <v>1391</v>
      </c>
      <c r="G43" s="80">
        <v>1</v>
      </c>
      <c r="H43" s="80"/>
      <c r="I43" s="80" t="s">
        <v>5224</v>
      </c>
      <c r="J43" s="80"/>
      <c r="K43" s="80" t="s">
        <v>5223</v>
      </c>
      <c r="L43" s="82" t="s">
        <v>5250</v>
      </c>
      <c r="M43" s="80"/>
      <c r="N43" s="64"/>
      <c r="O43" s="64"/>
    </row>
    <row r="44" spans="1:15" ht="15.75" x14ac:dyDescent="0.3">
      <c r="A44" s="80" t="s">
        <v>1957</v>
      </c>
      <c r="B44" s="80" t="s">
        <v>1958</v>
      </c>
      <c r="C44" s="80" t="s">
        <v>53</v>
      </c>
      <c r="D44" s="80"/>
      <c r="E44" s="80"/>
      <c r="F44" s="51" t="s">
        <v>1391</v>
      </c>
      <c r="G44" s="80">
        <v>2</v>
      </c>
      <c r="H44" s="80"/>
      <c r="I44" s="80" t="s">
        <v>5224</v>
      </c>
      <c r="J44" s="80"/>
      <c r="K44" s="80" t="s">
        <v>5225</v>
      </c>
      <c r="L44" s="82" t="s">
        <v>5250</v>
      </c>
      <c r="M44" s="80"/>
      <c r="N44" s="64"/>
      <c r="O44" s="64"/>
    </row>
    <row r="45" spans="1:15" ht="15.75" x14ac:dyDescent="0.3">
      <c r="A45" s="80" t="s">
        <v>1957</v>
      </c>
      <c r="B45" s="80" t="s">
        <v>1958</v>
      </c>
      <c r="C45" s="80" t="s">
        <v>53</v>
      </c>
      <c r="D45" s="80"/>
      <c r="E45" s="80"/>
      <c r="F45" s="51" t="s">
        <v>1391</v>
      </c>
      <c r="G45" s="80">
        <v>3</v>
      </c>
      <c r="H45" s="80"/>
      <c r="I45" s="80" t="s">
        <v>5224</v>
      </c>
      <c r="J45" s="80"/>
      <c r="K45" s="80" t="s">
        <v>5226</v>
      </c>
      <c r="L45" s="82" t="s">
        <v>5250</v>
      </c>
      <c r="M45" s="80"/>
      <c r="N45" s="64"/>
      <c r="O45" s="64"/>
    </row>
    <row r="46" spans="1:15" ht="15.75" x14ac:dyDescent="0.3">
      <c r="A46" s="80" t="s">
        <v>1957</v>
      </c>
      <c r="B46" s="80" t="s">
        <v>1958</v>
      </c>
      <c r="C46" s="80" t="s">
        <v>53</v>
      </c>
      <c r="D46" s="80"/>
      <c r="E46" s="80"/>
      <c r="F46" s="51" t="s">
        <v>1391</v>
      </c>
      <c r="G46" s="80">
        <v>4</v>
      </c>
      <c r="H46" s="80"/>
      <c r="I46" s="80" t="s">
        <v>5224</v>
      </c>
      <c r="J46" s="80"/>
      <c r="K46" s="80" t="s">
        <v>5227</v>
      </c>
      <c r="L46" s="82" t="s">
        <v>5250</v>
      </c>
      <c r="M46" s="80"/>
      <c r="N46" s="64"/>
      <c r="O46" s="64"/>
    </row>
    <row r="47" spans="1:15" ht="15.75" x14ac:dyDescent="0.3">
      <c r="A47" s="80" t="s">
        <v>1957</v>
      </c>
      <c r="B47" s="80" t="s">
        <v>1958</v>
      </c>
      <c r="C47" s="80" t="s">
        <v>53</v>
      </c>
      <c r="D47" s="80"/>
      <c r="E47" s="80"/>
      <c r="F47" s="51" t="s">
        <v>1391</v>
      </c>
      <c r="G47" s="80">
        <v>5</v>
      </c>
      <c r="H47" s="80"/>
      <c r="I47" s="80" t="s">
        <v>5224</v>
      </c>
      <c r="J47" s="80"/>
      <c r="K47" s="80" t="s">
        <v>5228</v>
      </c>
      <c r="L47" s="82" t="s">
        <v>5250</v>
      </c>
      <c r="M47" s="80"/>
      <c r="N47" s="64"/>
      <c r="O47" s="64"/>
    </row>
    <row r="48" spans="1:15" ht="15.75" x14ac:dyDescent="0.3">
      <c r="A48" s="80" t="s">
        <v>1957</v>
      </c>
      <c r="B48" s="80" t="s">
        <v>1958</v>
      </c>
      <c r="C48" s="80" t="s">
        <v>53</v>
      </c>
      <c r="D48" s="80"/>
      <c r="E48" s="80"/>
      <c r="F48" s="51" t="s">
        <v>1391</v>
      </c>
      <c r="G48" s="80">
        <v>6</v>
      </c>
      <c r="H48" s="80"/>
      <c r="I48" s="80" t="s">
        <v>5224</v>
      </c>
      <c r="J48" s="80"/>
      <c r="K48" s="80" t="s">
        <v>5229</v>
      </c>
      <c r="L48" s="82" t="s">
        <v>5250</v>
      </c>
      <c r="M48" s="80"/>
      <c r="N48" s="64"/>
      <c r="O48" s="64"/>
    </row>
    <row r="49" spans="1:15" ht="15.75" x14ac:dyDescent="0.3">
      <c r="A49" s="80" t="s">
        <v>1957</v>
      </c>
      <c r="B49" s="80" t="s">
        <v>1958</v>
      </c>
      <c r="C49" s="80" t="s">
        <v>53</v>
      </c>
      <c r="D49" s="80"/>
      <c r="E49" s="80"/>
      <c r="F49" s="51" t="s">
        <v>1391</v>
      </c>
      <c r="G49" s="80">
        <v>7</v>
      </c>
      <c r="H49" s="80"/>
      <c r="I49" s="80" t="s">
        <v>5224</v>
      </c>
      <c r="J49" s="80"/>
      <c r="K49" s="80" t="s">
        <v>5230</v>
      </c>
      <c r="L49" s="82" t="s">
        <v>5250</v>
      </c>
      <c r="M49" s="80"/>
      <c r="N49" s="64"/>
      <c r="O49" s="64"/>
    </row>
    <row r="50" spans="1:15" ht="15.75" x14ac:dyDescent="0.3">
      <c r="A50" s="80" t="s">
        <v>1957</v>
      </c>
      <c r="B50" s="80" t="s">
        <v>1958</v>
      </c>
      <c r="C50" s="80" t="s">
        <v>53</v>
      </c>
      <c r="D50" s="80"/>
      <c r="E50" s="80"/>
      <c r="F50" s="51" t="s">
        <v>1391</v>
      </c>
      <c r="G50" s="80">
        <v>8</v>
      </c>
      <c r="H50" s="80"/>
      <c r="I50" s="80" t="s">
        <v>5224</v>
      </c>
      <c r="J50" s="80"/>
      <c r="K50" s="80" t="s">
        <v>5231</v>
      </c>
      <c r="L50" s="82" t="s">
        <v>5250</v>
      </c>
      <c r="M50" s="80"/>
      <c r="N50" s="64"/>
      <c r="O50" s="64"/>
    </row>
    <row r="51" spans="1:15" ht="15.75" x14ac:dyDescent="0.3">
      <c r="A51" s="80" t="s">
        <v>1957</v>
      </c>
      <c r="B51" s="80" t="s">
        <v>1958</v>
      </c>
      <c r="C51" s="80" t="s">
        <v>53</v>
      </c>
      <c r="D51" s="80"/>
      <c r="E51" s="80"/>
      <c r="F51" s="51" t="s">
        <v>8820</v>
      </c>
      <c r="G51" s="80">
        <v>9</v>
      </c>
      <c r="H51" s="80"/>
      <c r="I51" s="80" t="s">
        <v>5224</v>
      </c>
      <c r="J51" s="80"/>
      <c r="K51" s="80" t="s">
        <v>5232</v>
      </c>
      <c r="L51" s="82" t="s">
        <v>5250</v>
      </c>
      <c r="M51" s="80"/>
      <c r="N51" s="64"/>
      <c r="O51" s="64"/>
    </row>
    <row r="52" spans="1:15" ht="15.75" x14ac:dyDescent="0.3">
      <c r="A52" s="83" t="s">
        <v>1957</v>
      </c>
      <c r="B52" s="83" t="s">
        <v>1958</v>
      </c>
      <c r="C52" s="83" t="s">
        <v>53</v>
      </c>
      <c r="D52" s="83"/>
      <c r="E52" s="83"/>
      <c r="F52" s="53" t="s">
        <v>5234</v>
      </c>
      <c r="G52" s="83">
        <v>0</v>
      </c>
      <c r="H52" s="83"/>
      <c r="I52" s="83" t="s">
        <v>5224</v>
      </c>
      <c r="J52" s="83"/>
      <c r="K52" s="83" t="s">
        <v>5235</v>
      </c>
      <c r="L52" s="84"/>
      <c r="M52" s="83"/>
      <c r="N52" s="64"/>
      <c r="O52" s="64"/>
    </row>
    <row r="53" spans="1:15" ht="15.75" x14ac:dyDescent="0.3">
      <c r="A53" s="83" t="s">
        <v>1957</v>
      </c>
      <c r="B53" s="83" t="s">
        <v>1958</v>
      </c>
      <c r="C53" s="83" t="s">
        <v>53</v>
      </c>
      <c r="D53" s="83"/>
      <c r="E53" s="83"/>
      <c r="F53" s="53" t="s">
        <v>1392</v>
      </c>
      <c r="G53" s="83">
        <v>1</v>
      </c>
      <c r="H53" s="83"/>
      <c r="I53" s="83" t="s">
        <v>5110</v>
      </c>
      <c r="J53" s="83"/>
      <c r="K53" s="83" t="s">
        <v>5236</v>
      </c>
      <c r="L53" s="85" t="s">
        <v>5251</v>
      </c>
      <c r="M53" s="83"/>
      <c r="N53" s="64"/>
      <c r="O53" s="64"/>
    </row>
    <row r="54" spans="1:15" ht="15.75" x14ac:dyDescent="0.3">
      <c r="A54" s="83" t="s">
        <v>1957</v>
      </c>
      <c r="B54" s="83" t="s">
        <v>1958</v>
      </c>
      <c r="C54" s="83" t="s">
        <v>53</v>
      </c>
      <c r="D54" s="83"/>
      <c r="E54" s="83"/>
      <c r="F54" s="53" t="s">
        <v>5254</v>
      </c>
      <c r="G54" s="83">
        <v>2</v>
      </c>
      <c r="H54" s="83"/>
      <c r="I54" s="83" t="s">
        <v>5110</v>
      </c>
      <c r="J54" s="83"/>
      <c r="K54" s="83" t="s">
        <v>5237</v>
      </c>
      <c r="L54" s="85" t="s">
        <v>5251</v>
      </c>
      <c r="M54" s="83"/>
      <c r="N54" s="64"/>
      <c r="O54" s="64"/>
    </row>
    <row r="55" spans="1:15" ht="15.75" x14ac:dyDescent="0.3">
      <c r="A55" s="83" t="s">
        <v>1957</v>
      </c>
      <c r="B55" s="83" t="s">
        <v>1958</v>
      </c>
      <c r="C55" s="83" t="s">
        <v>53</v>
      </c>
      <c r="D55" s="83"/>
      <c r="E55" s="83"/>
      <c r="F55" s="53" t="s">
        <v>1392</v>
      </c>
      <c r="G55" s="83">
        <v>3</v>
      </c>
      <c r="H55" s="83"/>
      <c r="I55" s="83" t="s">
        <v>5110</v>
      </c>
      <c r="J55" s="83"/>
      <c r="K55" s="83" t="s">
        <v>5238</v>
      </c>
      <c r="L55" s="85" t="s">
        <v>5251</v>
      </c>
      <c r="M55" s="83"/>
      <c r="N55" s="64"/>
      <c r="O55" s="64"/>
    </row>
    <row r="56" spans="1:15" ht="15.75" x14ac:dyDescent="0.3">
      <c r="A56" s="83" t="s">
        <v>1957</v>
      </c>
      <c r="B56" s="83" t="s">
        <v>1958</v>
      </c>
      <c r="C56" s="83" t="s">
        <v>53</v>
      </c>
      <c r="D56" s="83"/>
      <c r="E56" s="83"/>
      <c r="F56" s="53" t="s">
        <v>1392</v>
      </c>
      <c r="G56" s="83">
        <v>4</v>
      </c>
      <c r="H56" s="83"/>
      <c r="I56" s="83" t="s">
        <v>5110</v>
      </c>
      <c r="J56" s="83"/>
      <c r="K56" s="83" t="s">
        <v>5239</v>
      </c>
      <c r="L56" s="85" t="s">
        <v>5251</v>
      </c>
      <c r="M56" s="83"/>
      <c r="N56" s="64"/>
      <c r="O56" s="64"/>
    </row>
    <row r="57" spans="1:15" ht="15.75" x14ac:dyDescent="0.3">
      <c r="A57" s="83" t="s">
        <v>1957</v>
      </c>
      <c r="B57" s="83" t="s">
        <v>1958</v>
      </c>
      <c r="C57" s="83" t="s">
        <v>53</v>
      </c>
      <c r="D57" s="83"/>
      <c r="E57" s="83"/>
      <c r="F57" s="53" t="s">
        <v>1392</v>
      </c>
      <c r="G57" s="83">
        <v>5</v>
      </c>
      <c r="H57" s="83"/>
      <c r="I57" s="83" t="s">
        <v>5110</v>
      </c>
      <c r="J57" s="83"/>
      <c r="K57" s="83" t="s">
        <v>5240</v>
      </c>
      <c r="L57" s="85" t="s">
        <v>5251</v>
      </c>
      <c r="M57" s="83"/>
      <c r="N57" s="64"/>
      <c r="O57" s="64"/>
    </row>
    <row r="58" spans="1:15" ht="15.75" x14ac:dyDescent="0.3">
      <c r="A58" s="83" t="s">
        <v>1957</v>
      </c>
      <c r="B58" s="83" t="s">
        <v>1958</v>
      </c>
      <c r="C58" s="83" t="s">
        <v>53</v>
      </c>
      <c r="D58" s="83"/>
      <c r="E58" s="83"/>
      <c r="F58" s="53" t="s">
        <v>1392</v>
      </c>
      <c r="G58" s="83">
        <v>6</v>
      </c>
      <c r="H58" s="83"/>
      <c r="I58" s="83" t="s">
        <v>5110</v>
      </c>
      <c r="J58" s="83"/>
      <c r="K58" s="83" t="s">
        <v>5241</v>
      </c>
      <c r="L58" s="85" t="s">
        <v>5251</v>
      </c>
      <c r="M58" s="83"/>
      <c r="N58" s="64"/>
      <c r="O58" s="64"/>
    </row>
    <row r="59" spans="1:15" ht="15.75" x14ac:dyDescent="0.3">
      <c r="A59" s="83" t="s">
        <v>1957</v>
      </c>
      <c r="B59" s="83" t="s">
        <v>1958</v>
      </c>
      <c r="C59" s="83" t="s">
        <v>53</v>
      </c>
      <c r="D59" s="83"/>
      <c r="E59" s="83"/>
      <c r="F59" s="53" t="s">
        <v>1392</v>
      </c>
      <c r="G59" s="83">
        <v>7</v>
      </c>
      <c r="H59" s="83"/>
      <c r="I59" s="83" t="s">
        <v>5110</v>
      </c>
      <c r="J59" s="83"/>
      <c r="K59" s="83" t="s">
        <v>5242</v>
      </c>
      <c r="L59" s="85" t="s">
        <v>5251</v>
      </c>
      <c r="M59" s="83"/>
      <c r="N59" s="64"/>
      <c r="O59" s="64"/>
    </row>
    <row r="60" spans="1:15" ht="15.75" x14ac:dyDescent="0.3">
      <c r="A60" s="83" t="s">
        <v>1957</v>
      </c>
      <c r="B60" s="83" t="s">
        <v>1958</v>
      </c>
      <c r="C60" s="83" t="s">
        <v>53</v>
      </c>
      <c r="D60" s="83"/>
      <c r="E60" s="83"/>
      <c r="F60" s="53" t="s">
        <v>1392</v>
      </c>
      <c r="G60" s="83">
        <v>8</v>
      </c>
      <c r="H60" s="83"/>
      <c r="I60" s="83" t="s">
        <v>5110</v>
      </c>
      <c r="J60" s="83"/>
      <c r="K60" s="83" t="s">
        <v>5243</v>
      </c>
      <c r="L60" s="85" t="s">
        <v>5251</v>
      </c>
      <c r="M60" s="83"/>
      <c r="N60" s="64"/>
      <c r="O60" s="64"/>
    </row>
    <row r="61" spans="1:15" ht="15.75" x14ac:dyDescent="0.3">
      <c r="A61" s="83" t="s">
        <v>1957</v>
      </c>
      <c r="B61" s="83" t="s">
        <v>1958</v>
      </c>
      <c r="C61" s="83" t="s">
        <v>53</v>
      </c>
      <c r="D61" s="83"/>
      <c r="E61" s="83"/>
      <c r="F61" s="53" t="s">
        <v>1392</v>
      </c>
      <c r="G61" s="83">
        <v>9</v>
      </c>
      <c r="H61" s="83"/>
      <c r="I61" s="83" t="s">
        <v>5110</v>
      </c>
      <c r="J61" s="83"/>
      <c r="K61" s="83" t="s">
        <v>5244</v>
      </c>
      <c r="L61" s="85" t="s">
        <v>5251</v>
      </c>
      <c r="M61" s="83"/>
      <c r="N61" s="64"/>
      <c r="O61" s="64"/>
    </row>
    <row r="62" spans="1:15" ht="15.75" x14ac:dyDescent="0.3">
      <c r="A62" s="83" t="s">
        <v>1957</v>
      </c>
      <c r="B62" s="83" t="s">
        <v>1958</v>
      </c>
      <c r="C62" s="83" t="s">
        <v>53</v>
      </c>
      <c r="D62" s="83"/>
      <c r="E62" s="83"/>
      <c r="F62" s="53" t="s">
        <v>5234</v>
      </c>
      <c r="G62" s="83">
        <v>10</v>
      </c>
      <c r="H62" s="83"/>
      <c r="I62" s="83" t="s">
        <v>5110</v>
      </c>
      <c r="J62" s="83"/>
      <c r="K62" s="83" t="s">
        <v>5252</v>
      </c>
      <c r="L62" s="85"/>
      <c r="M62" s="83"/>
      <c r="N62" s="64"/>
      <c r="O62" s="64"/>
    </row>
    <row r="63" spans="1:15" ht="15.75" x14ac:dyDescent="0.3">
      <c r="A63" s="83" t="s">
        <v>1957</v>
      </c>
      <c r="B63" s="83" t="s">
        <v>1958</v>
      </c>
      <c r="C63" s="83" t="s">
        <v>53</v>
      </c>
      <c r="D63" s="83"/>
      <c r="E63" s="83"/>
      <c r="F63" s="53" t="s">
        <v>5254</v>
      </c>
      <c r="G63" s="83">
        <v>10</v>
      </c>
      <c r="H63" s="83"/>
      <c r="I63" s="83" t="s">
        <v>5115</v>
      </c>
      <c r="J63" s="83"/>
      <c r="K63" s="83" t="s">
        <v>5253</v>
      </c>
      <c r="L63" s="85"/>
      <c r="M63" s="83"/>
      <c r="N63" s="64"/>
      <c r="O63" s="64"/>
    </row>
    <row r="64" spans="1:15" ht="15.75" x14ac:dyDescent="0.3">
      <c r="A64" s="71" t="s">
        <v>1957</v>
      </c>
      <c r="B64" s="71" t="s">
        <v>5255</v>
      </c>
      <c r="C64" s="71" t="s">
        <v>53</v>
      </c>
      <c r="D64" s="71"/>
      <c r="E64" s="71"/>
      <c r="F64" s="48" t="s">
        <v>5256</v>
      </c>
      <c r="G64" s="71">
        <v>0</v>
      </c>
      <c r="H64" s="71"/>
      <c r="I64" s="71" t="s">
        <v>5115</v>
      </c>
      <c r="J64" s="71"/>
      <c r="K64" s="71" t="s">
        <v>5253</v>
      </c>
      <c r="L64" s="72"/>
      <c r="M64" s="71"/>
      <c r="N64" s="64"/>
      <c r="O64" s="64"/>
    </row>
    <row r="65" spans="1:15" ht="15.75" x14ac:dyDescent="0.3">
      <c r="A65" s="71" t="s">
        <v>1957</v>
      </c>
      <c r="B65" s="71" t="s">
        <v>5255</v>
      </c>
      <c r="C65" s="71" t="s">
        <v>53</v>
      </c>
      <c r="D65" s="71"/>
      <c r="E65" s="71"/>
      <c r="F65" s="48" t="s">
        <v>5257</v>
      </c>
      <c r="G65" s="71">
        <v>1</v>
      </c>
      <c r="H65" s="71"/>
      <c r="I65" s="71" t="s">
        <v>5119</v>
      </c>
      <c r="J65" s="71"/>
      <c r="K65" s="71" t="s">
        <v>5258</v>
      </c>
      <c r="L65" s="73" t="s">
        <v>5310</v>
      </c>
      <c r="M65" s="71"/>
      <c r="N65" s="64"/>
      <c r="O65" s="64"/>
    </row>
    <row r="66" spans="1:15" ht="15.75" x14ac:dyDescent="0.3">
      <c r="A66" s="71" t="s">
        <v>1957</v>
      </c>
      <c r="B66" s="71" t="s">
        <v>5255</v>
      </c>
      <c r="C66" s="71" t="s">
        <v>53</v>
      </c>
      <c r="D66" s="71"/>
      <c r="E66" s="71"/>
      <c r="F66" s="48" t="s">
        <v>5257</v>
      </c>
      <c r="G66" s="71">
        <v>2</v>
      </c>
      <c r="H66" s="71"/>
      <c r="I66" s="71" t="s">
        <v>5119</v>
      </c>
      <c r="J66" s="71"/>
      <c r="K66" s="71" t="s">
        <v>5259</v>
      </c>
      <c r="L66" s="73" t="s">
        <v>5310</v>
      </c>
      <c r="M66" s="71"/>
      <c r="N66" s="64"/>
      <c r="O66" s="64"/>
    </row>
    <row r="67" spans="1:15" ht="15.75" x14ac:dyDescent="0.3">
      <c r="A67" s="71" t="s">
        <v>1957</v>
      </c>
      <c r="B67" s="71" t="s">
        <v>5255</v>
      </c>
      <c r="C67" s="71" t="s">
        <v>53</v>
      </c>
      <c r="D67" s="71"/>
      <c r="E67" s="71"/>
      <c r="F67" s="48" t="s">
        <v>5257</v>
      </c>
      <c r="G67" s="71">
        <v>3</v>
      </c>
      <c r="H67" s="71"/>
      <c r="I67" s="71" t="s">
        <v>5119</v>
      </c>
      <c r="J67" s="71"/>
      <c r="K67" s="71" t="s">
        <v>5260</v>
      </c>
      <c r="L67" s="73" t="s">
        <v>5310</v>
      </c>
      <c r="M67" s="71"/>
      <c r="N67" s="64"/>
      <c r="O67" s="64"/>
    </row>
    <row r="68" spans="1:15" ht="15.75" x14ac:dyDescent="0.3">
      <c r="A68" s="71" t="s">
        <v>1957</v>
      </c>
      <c r="B68" s="71" t="s">
        <v>5255</v>
      </c>
      <c r="C68" s="71" t="s">
        <v>53</v>
      </c>
      <c r="D68" s="71"/>
      <c r="E68" s="71"/>
      <c r="F68" s="48" t="s">
        <v>5257</v>
      </c>
      <c r="G68" s="71">
        <v>4</v>
      </c>
      <c r="H68" s="71"/>
      <c r="I68" s="71" t="s">
        <v>5119</v>
      </c>
      <c r="J68" s="71"/>
      <c r="K68" s="71" t="s">
        <v>5261</v>
      </c>
      <c r="L68" s="73" t="s">
        <v>5310</v>
      </c>
      <c r="M68" s="71"/>
      <c r="N68" s="64"/>
      <c r="O68" s="64"/>
    </row>
    <row r="69" spans="1:15" ht="15.75" x14ac:dyDescent="0.3">
      <c r="A69" s="71" t="s">
        <v>1957</v>
      </c>
      <c r="B69" s="71" t="s">
        <v>5255</v>
      </c>
      <c r="C69" s="71" t="s">
        <v>53</v>
      </c>
      <c r="D69" s="71"/>
      <c r="E69" s="71"/>
      <c r="F69" s="48" t="s">
        <v>5257</v>
      </c>
      <c r="G69" s="71">
        <v>5</v>
      </c>
      <c r="H69" s="71"/>
      <c r="I69" s="71" t="s">
        <v>5119</v>
      </c>
      <c r="J69" s="71"/>
      <c r="K69" s="71" t="s">
        <v>5262</v>
      </c>
      <c r="L69" s="73" t="s">
        <v>5310</v>
      </c>
      <c r="M69" s="71"/>
      <c r="N69" s="64"/>
      <c r="O69" s="64"/>
    </row>
    <row r="70" spans="1:15" ht="15.75" x14ac:dyDescent="0.3">
      <c r="A70" s="71" t="s">
        <v>1957</v>
      </c>
      <c r="B70" s="71" t="s">
        <v>5255</v>
      </c>
      <c r="C70" s="71" t="s">
        <v>53</v>
      </c>
      <c r="D70" s="71"/>
      <c r="E70" s="71"/>
      <c r="F70" s="48" t="s">
        <v>5257</v>
      </c>
      <c r="G70" s="71">
        <v>6</v>
      </c>
      <c r="H70" s="71"/>
      <c r="I70" s="71" t="s">
        <v>5119</v>
      </c>
      <c r="J70" s="71"/>
      <c r="K70" s="71" t="s">
        <v>5263</v>
      </c>
      <c r="L70" s="73" t="s">
        <v>5310</v>
      </c>
      <c r="M70" s="71"/>
      <c r="N70" s="64"/>
      <c r="O70" s="64"/>
    </row>
    <row r="71" spans="1:15" ht="15.75" x14ac:dyDescent="0.3">
      <c r="A71" s="71" t="s">
        <v>1957</v>
      </c>
      <c r="B71" s="71" t="s">
        <v>5255</v>
      </c>
      <c r="C71" s="71" t="s">
        <v>53</v>
      </c>
      <c r="D71" s="71"/>
      <c r="E71" s="71"/>
      <c r="F71" s="48" t="s">
        <v>5257</v>
      </c>
      <c r="G71" s="71">
        <v>7</v>
      </c>
      <c r="H71" s="71"/>
      <c r="I71" s="71" t="s">
        <v>5119</v>
      </c>
      <c r="J71" s="71"/>
      <c r="K71" s="71" t="s">
        <v>5264</v>
      </c>
      <c r="L71" s="73" t="s">
        <v>5310</v>
      </c>
      <c r="M71" s="71"/>
      <c r="N71" s="64"/>
      <c r="O71" s="64"/>
    </row>
    <row r="72" spans="1:15" ht="15.75" x14ac:dyDescent="0.3">
      <c r="A72" s="71" t="s">
        <v>1957</v>
      </c>
      <c r="B72" s="71" t="s">
        <v>5255</v>
      </c>
      <c r="C72" s="71" t="s">
        <v>53</v>
      </c>
      <c r="D72" s="71"/>
      <c r="E72" s="71"/>
      <c r="F72" s="48" t="s">
        <v>5257</v>
      </c>
      <c r="G72" s="71">
        <v>8</v>
      </c>
      <c r="H72" s="71"/>
      <c r="I72" s="71" t="s">
        <v>5119</v>
      </c>
      <c r="J72" s="71"/>
      <c r="K72" s="71" t="s">
        <v>5265</v>
      </c>
      <c r="L72" s="73" t="s">
        <v>5310</v>
      </c>
      <c r="M72" s="71"/>
      <c r="N72" s="64"/>
      <c r="O72" s="64"/>
    </row>
    <row r="73" spans="1:15" ht="15.75" x14ac:dyDescent="0.3">
      <c r="A73" s="71" t="s">
        <v>1957</v>
      </c>
      <c r="B73" s="71" t="s">
        <v>5255</v>
      </c>
      <c r="C73" s="71" t="s">
        <v>53</v>
      </c>
      <c r="D73" s="71"/>
      <c r="E73" s="71"/>
      <c r="F73" s="48" t="s">
        <v>5257</v>
      </c>
      <c r="G73" s="71">
        <v>9</v>
      </c>
      <c r="H73" s="71"/>
      <c r="I73" s="71" t="s">
        <v>5119</v>
      </c>
      <c r="J73" s="71"/>
      <c r="K73" s="71" t="s">
        <v>5266</v>
      </c>
      <c r="L73" s="73" t="s">
        <v>5310</v>
      </c>
      <c r="M73" s="71"/>
      <c r="N73" s="64"/>
      <c r="O73" s="64"/>
    </row>
    <row r="74" spans="1:15" ht="15.75" x14ac:dyDescent="0.3">
      <c r="A74" s="74" t="s">
        <v>1957</v>
      </c>
      <c r="B74" s="74" t="s">
        <v>5255</v>
      </c>
      <c r="C74" s="74" t="s">
        <v>53</v>
      </c>
      <c r="D74" s="74"/>
      <c r="E74" s="74"/>
      <c r="F74" s="49" t="s">
        <v>5268</v>
      </c>
      <c r="G74" s="74">
        <v>0</v>
      </c>
      <c r="H74" s="74"/>
      <c r="I74" s="74" t="s">
        <v>5119</v>
      </c>
      <c r="J74" s="74"/>
      <c r="K74" s="74" t="s">
        <v>5269</v>
      </c>
      <c r="L74" s="75"/>
      <c r="M74" s="74"/>
      <c r="N74" s="64"/>
      <c r="O74" s="64"/>
    </row>
    <row r="75" spans="1:15" ht="15.75" x14ac:dyDescent="0.3">
      <c r="A75" s="74" t="s">
        <v>1957</v>
      </c>
      <c r="B75" s="74" t="s">
        <v>5255</v>
      </c>
      <c r="C75" s="74" t="s">
        <v>53</v>
      </c>
      <c r="D75" s="74"/>
      <c r="E75" s="74"/>
      <c r="F75" s="49" t="s">
        <v>1393</v>
      </c>
      <c r="G75" s="74">
        <v>1</v>
      </c>
      <c r="H75" s="74"/>
      <c r="I75" s="74" t="s">
        <v>5123</v>
      </c>
      <c r="J75" s="74"/>
      <c r="K75" s="74" t="s">
        <v>5270</v>
      </c>
      <c r="L75" s="76" t="s">
        <v>5307</v>
      </c>
      <c r="M75" s="74"/>
      <c r="N75" s="64"/>
      <c r="O75" s="64"/>
    </row>
    <row r="76" spans="1:15" ht="15.75" x14ac:dyDescent="0.3">
      <c r="A76" s="74" t="s">
        <v>1957</v>
      </c>
      <c r="B76" s="74" t="s">
        <v>5255</v>
      </c>
      <c r="C76" s="74" t="s">
        <v>53</v>
      </c>
      <c r="D76" s="74"/>
      <c r="E76" s="74"/>
      <c r="F76" s="49" t="s">
        <v>1393</v>
      </c>
      <c r="G76" s="74">
        <v>2</v>
      </c>
      <c r="H76" s="74"/>
      <c r="I76" s="74" t="s">
        <v>5123</v>
      </c>
      <c r="J76" s="74"/>
      <c r="K76" s="74" t="s">
        <v>5271</v>
      </c>
      <c r="L76" s="76" t="s">
        <v>5307</v>
      </c>
      <c r="M76" s="74"/>
      <c r="N76" s="64"/>
      <c r="O76" s="64"/>
    </row>
    <row r="77" spans="1:15" ht="15.75" x14ac:dyDescent="0.3">
      <c r="A77" s="74" t="s">
        <v>1957</v>
      </c>
      <c r="B77" s="74" t="s">
        <v>5255</v>
      </c>
      <c r="C77" s="74" t="s">
        <v>53</v>
      </c>
      <c r="D77" s="74"/>
      <c r="E77" s="74"/>
      <c r="F77" s="49" t="s">
        <v>1393</v>
      </c>
      <c r="G77" s="74">
        <v>3</v>
      </c>
      <c r="H77" s="74"/>
      <c r="I77" s="74" t="s">
        <v>5123</v>
      </c>
      <c r="J77" s="74"/>
      <c r="K77" s="74" t="s">
        <v>5272</v>
      </c>
      <c r="L77" s="76" t="s">
        <v>5307</v>
      </c>
      <c r="M77" s="74"/>
      <c r="N77" s="64"/>
      <c r="O77" s="64"/>
    </row>
    <row r="78" spans="1:15" ht="15.75" x14ac:dyDescent="0.3">
      <c r="A78" s="74" t="s">
        <v>1957</v>
      </c>
      <c r="B78" s="74" t="s">
        <v>5255</v>
      </c>
      <c r="C78" s="74" t="s">
        <v>53</v>
      </c>
      <c r="D78" s="74"/>
      <c r="E78" s="74"/>
      <c r="F78" s="49" t="s">
        <v>1393</v>
      </c>
      <c r="G78" s="74">
        <v>4</v>
      </c>
      <c r="H78" s="74"/>
      <c r="I78" s="74" t="s">
        <v>5123</v>
      </c>
      <c r="J78" s="74"/>
      <c r="K78" s="74" t="s">
        <v>5273</v>
      </c>
      <c r="L78" s="76" t="s">
        <v>5307</v>
      </c>
      <c r="M78" s="74"/>
      <c r="N78" s="64"/>
      <c r="O78" s="64"/>
    </row>
    <row r="79" spans="1:15" ht="15.75" x14ac:dyDescent="0.3">
      <c r="A79" s="74" t="s">
        <v>1957</v>
      </c>
      <c r="B79" s="74" t="s">
        <v>5255</v>
      </c>
      <c r="C79" s="74" t="s">
        <v>53</v>
      </c>
      <c r="D79" s="74"/>
      <c r="E79" s="74"/>
      <c r="F79" s="49" t="s">
        <v>1393</v>
      </c>
      <c r="G79" s="74">
        <v>5</v>
      </c>
      <c r="H79" s="74"/>
      <c r="I79" s="74" t="s">
        <v>5123</v>
      </c>
      <c r="J79" s="74"/>
      <c r="K79" s="74" t="s">
        <v>5274</v>
      </c>
      <c r="L79" s="76" t="s">
        <v>5307</v>
      </c>
      <c r="M79" s="74"/>
      <c r="N79" s="64"/>
      <c r="O79" s="64"/>
    </row>
    <row r="80" spans="1:15" ht="15.75" x14ac:dyDescent="0.3">
      <c r="A80" s="74" t="s">
        <v>1957</v>
      </c>
      <c r="B80" s="74" t="s">
        <v>5255</v>
      </c>
      <c r="C80" s="74" t="s">
        <v>53</v>
      </c>
      <c r="D80" s="74"/>
      <c r="E80" s="74"/>
      <c r="F80" s="49" t="s">
        <v>5279</v>
      </c>
      <c r="G80" s="74">
        <v>6</v>
      </c>
      <c r="H80" s="74"/>
      <c r="I80" s="74" t="s">
        <v>5123</v>
      </c>
      <c r="J80" s="74"/>
      <c r="K80" s="74" t="s">
        <v>5275</v>
      </c>
      <c r="L80" s="76" t="s">
        <v>5307</v>
      </c>
      <c r="M80" s="74"/>
      <c r="N80" s="64"/>
      <c r="O80" s="64"/>
    </row>
    <row r="81" spans="1:15" ht="15.75" x14ac:dyDescent="0.3">
      <c r="A81" s="74" t="s">
        <v>1957</v>
      </c>
      <c r="B81" s="74" t="s">
        <v>5255</v>
      </c>
      <c r="C81" s="74" t="s">
        <v>53</v>
      </c>
      <c r="D81" s="74"/>
      <c r="E81" s="74"/>
      <c r="F81" s="49" t="s">
        <v>1393</v>
      </c>
      <c r="G81" s="74">
        <v>7</v>
      </c>
      <c r="H81" s="74"/>
      <c r="I81" s="74" t="s">
        <v>5123</v>
      </c>
      <c r="J81" s="74"/>
      <c r="K81" s="74" t="s">
        <v>5276</v>
      </c>
      <c r="L81" s="76" t="s">
        <v>5307</v>
      </c>
      <c r="M81" s="74"/>
      <c r="N81" s="64"/>
      <c r="O81" s="64"/>
    </row>
    <row r="82" spans="1:15" ht="15.75" x14ac:dyDescent="0.3">
      <c r="A82" s="74" t="s">
        <v>1957</v>
      </c>
      <c r="B82" s="74" t="s">
        <v>5255</v>
      </c>
      <c r="C82" s="74" t="s">
        <v>53</v>
      </c>
      <c r="D82" s="74"/>
      <c r="E82" s="74"/>
      <c r="F82" s="49" t="s">
        <v>1393</v>
      </c>
      <c r="G82" s="74">
        <v>8</v>
      </c>
      <c r="H82" s="74"/>
      <c r="I82" s="74" t="s">
        <v>5123</v>
      </c>
      <c r="J82" s="74"/>
      <c r="K82" s="74" t="s">
        <v>5277</v>
      </c>
      <c r="L82" s="76" t="s">
        <v>5307</v>
      </c>
      <c r="M82" s="74"/>
      <c r="N82" s="64"/>
      <c r="O82" s="64"/>
    </row>
    <row r="83" spans="1:15" ht="15.75" x14ac:dyDescent="0.3">
      <c r="A83" s="74" t="s">
        <v>1957</v>
      </c>
      <c r="B83" s="74" t="s">
        <v>5255</v>
      </c>
      <c r="C83" s="74" t="s">
        <v>53</v>
      </c>
      <c r="D83" s="74"/>
      <c r="E83" s="74"/>
      <c r="F83" s="49" t="s">
        <v>1393</v>
      </c>
      <c r="G83" s="74">
        <v>9</v>
      </c>
      <c r="H83" s="74"/>
      <c r="I83" s="74" t="s">
        <v>5123</v>
      </c>
      <c r="J83" s="74"/>
      <c r="K83" s="74" t="s">
        <v>5278</v>
      </c>
      <c r="L83" s="76" t="s">
        <v>5307</v>
      </c>
      <c r="M83" s="74"/>
      <c r="N83" s="64"/>
      <c r="O83" s="64"/>
    </row>
    <row r="84" spans="1:15" ht="15.75" x14ac:dyDescent="0.3">
      <c r="A84" s="77" t="s">
        <v>1957</v>
      </c>
      <c r="B84" s="77" t="s">
        <v>5255</v>
      </c>
      <c r="C84" s="77" t="s">
        <v>53</v>
      </c>
      <c r="D84" s="77"/>
      <c r="E84" s="77"/>
      <c r="F84" s="50" t="s">
        <v>5304</v>
      </c>
      <c r="G84" s="77">
        <v>0</v>
      </c>
      <c r="H84" s="77"/>
      <c r="I84" s="77" t="s">
        <v>5123</v>
      </c>
      <c r="J84" s="77"/>
      <c r="K84" s="77" t="s">
        <v>5305</v>
      </c>
      <c r="L84" s="78"/>
      <c r="M84" s="77"/>
      <c r="N84" s="64"/>
      <c r="O84" s="64"/>
    </row>
    <row r="85" spans="1:15" ht="15.75" x14ac:dyDescent="0.3">
      <c r="A85" s="77" t="s">
        <v>1957</v>
      </c>
      <c r="B85" s="77" t="s">
        <v>5255</v>
      </c>
      <c r="C85" s="77" t="s">
        <v>53</v>
      </c>
      <c r="D85" s="77"/>
      <c r="E85" s="77"/>
      <c r="F85" s="50" t="s">
        <v>5303</v>
      </c>
      <c r="G85" s="77">
        <v>1</v>
      </c>
      <c r="H85" s="77"/>
      <c r="I85" s="77" t="s">
        <v>5126</v>
      </c>
      <c r="J85" s="77"/>
      <c r="K85" s="77" t="s">
        <v>5308</v>
      </c>
      <c r="L85" s="79" t="s">
        <v>5306</v>
      </c>
      <c r="M85" s="77"/>
      <c r="N85" s="64"/>
      <c r="O85" s="64"/>
    </row>
    <row r="86" spans="1:15" ht="15.75" x14ac:dyDescent="0.3">
      <c r="A86" s="77" t="s">
        <v>1957</v>
      </c>
      <c r="B86" s="77" t="s">
        <v>5255</v>
      </c>
      <c r="C86" s="77" t="s">
        <v>53</v>
      </c>
      <c r="D86" s="77"/>
      <c r="E86" s="77"/>
      <c r="F86" s="50" t="s">
        <v>5303</v>
      </c>
      <c r="G86" s="77">
        <v>2</v>
      </c>
      <c r="H86" s="77"/>
      <c r="I86" s="77" t="s">
        <v>5126</v>
      </c>
      <c r="J86" s="77"/>
      <c r="K86" s="77" t="s">
        <v>5309</v>
      </c>
      <c r="L86" s="79" t="s">
        <v>5306</v>
      </c>
      <c r="M86" s="77"/>
      <c r="N86" s="64"/>
      <c r="O86" s="64"/>
    </row>
    <row r="87" spans="1:15" ht="15.75" x14ac:dyDescent="0.3">
      <c r="A87" s="77" t="s">
        <v>1957</v>
      </c>
      <c r="B87" s="77" t="s">
        <v>5255</v>
      </c>
      <c r="C87" s="77" t="s">
        <v>53</v>
      </c>
      <c r="D87" s="77"/>
      <c r="E87" s="77"/>
      <c r="F87" s="50" t="s">
        <v>5303</v>
      </c>
      <c r="G87" s="77">
        <v>3</v>
      </c>
      <c r="H87" s="77"/>
      <c r="I87" s="77" t="s">
        <v>5126</v>
      </c>
      <c r="J87" s="77"/>
      <c r="K87" s="77" t="s">
        <v>5311</v>
      </c>
      <c r="L87" s="79" t="s">
        <v>5306</v>
      </c>
      <c r="M87" s="77"/>
      <c r="N87" s="64"/>
      <c r="O87" s="64"/>
    </row>
    <row r="88" spans="1:15" ht="15.75" x14ac:dyDescent="0.3">
      <c r="A88" s="77" t="s">
        <v>1957</v>
      </c>
      <c r="B88" s="77" t="s">
        <v>5255</v>
      </c>
      <c r="C88" s="77" t="s">
        <v>53</v>
      </c>
      <c r="D88" s="77"/>
      <c r="E88" s="77"/>
      <c r="F88" s="50" t="s">
        <v>5303</v>
      </c>
      <c r="G88" s="77">
        <v>4</v>
      </c>
      <c r="H88" s="77"/>
      <c r="I88" s="77" t="s">
        <v>5126</v>
      </c>
      <c r="J88" s="77"/>
      <c r="K88" s="77" t="s">
        <v>5312</v>
      </c>
      <c r="L88" s="79" t="s">
        <v>5306</v>
      </c>
      <c r="M88" s="77"/>
      <c r="N88" s="64"/>
      <c r="O88" s="64"/>
    </row>
    <row r="89" spans="1:15" ht="15.75" x14ac:dyDescent="0.3">
      <c r="A89" s="77" t="s">
        <v>1957</v>
      </c>
      <c r="B89" s="77" t="s">
        <v>5255</v>
      </c>
      <c r="C89" s="77" t="s">
        <v>53</v>
      </c>
      <c r="D89" s="77"/>
      <c r="E89" s="77"/>
      <c r="F89" s="50" t="s">
        <v>5303</v>
      </c>
      <c r="G89" s="77">
        <v>5</v>
      </c>
      <c r="H89" s="77"/>
      <c r="I89" s="77" t="s">
        <v>5126</v>
      </c>
      <c r="J89" s="77"/>
      <c r="K89" s="77" t="s">
        <v>5313</v>
      </c>
      <c r="L89" s="79" t="s">
        <v>5306</v>
      </c>
      <c r="M89" s="77"/>
      <c r="N89" s="64"/>
      <c r="O89" s="64"/>
    </row>
    <row r="90" spans="1:15" ht="15.75" x14ac:dyDescent="0.3">
      <c r="A90" s="77" t="s">
        <v>1957</v>
      </c>
      <c r="B90" s="77" t="s">
        <v>5255</v>
      </c>
      <c r="C90" s="77" t="s">
        <v>53</v>
      </c>
      <c r="D90" s="77"/>
      <c r="E90" s="77"/>
      <c r="F90" s="50" t="s">
        <v>5303</v>
      </c>
      <c r="G90" s="77">
        <v>6</v>
      </c>
      <c r="H90" s="77"/>
      <c r="I90" s="77" t="s">
        <v>5126</v>
      </c>
      <c r="J90" s="77"/>
      <c r="K90" s="77" t="s">
        <v>5314</v>
      </c>
      <c r="L90" s="79" t="s">
        <v>5306</v>
      </c>
      <c r="M90" s="77"/>
      <c r="N90" s="64"/>
      <c r="O90" s="64"/>
    </row>
    <row r="91" spans="1:15" ht="15.75" x14ac:dyDescent="0.3">
      <c r="A91" s="77" t="s">
        <v>1957</v>
      </c>
      <c r="B91" s="77" t="s">
        <v>5255</v>
      </c>
      <c r="C91" s="77" t="s">
        <v>53</v>
      </c>
      <c r="D91" s="77"/>
      <c r="E91" s="77"/>
      <c r="F91" s="50" t="s">
        <v>5303</v>
      </c>
      <c r="G91" s="77">
        <v>7</v>
      </c>
      <c r="H91" s="77"/>
      <c r="I91" s="77" t="s">
        <v>5126</v>
      </c>
      <c r="J91" s="77"/>
      <c r="K91" s="77" t="s">
        <v>5315</v>
      </c>
      <c r="L91" s="79" t="s">
        <v>5306</v>
      </c>
      <c r="M91" s="77"/>
      <c r="N91" s="64"/>
      <c r="O91" s="64"/>
    </row>
    <row r="92" spans="1:15" ht="15.75" x14ac:dyDescent="0.3">
      <c r="A92" s="77" t="s">
        <v>1957</v>
      </c>
      <c r="B92" s="77" t="s">
        <v>5255</v>
      </c>
      <c r="C92" s="77" t="s">
        <v>53</v>
      </c>
      <c r="D92" s="77"/>
      <c r="E92" s="77"/>
      <c r="F92" s="50" t="s">
        <v>5303</v>
      </c>
      <c r="G92" s="77">
        <v>8</v>
      </c>
      <c r="H92" s="77"/>
      <c r="I92" s="77" t="s">
        <v>5126</v>
      </c>
      <c r="J92" s="77"/>
      <c r="K92" s="77" t="s">
        <v>5316</v>
      </c>
      <c r="L92" s="79" t="s">
        <v>5306</v>
      </c>
      <c r="M92" s="77"/>
      <c r="N92" s="64"/>
      <c r="O92" s="64"/>
    </row>
    <row r="93" spans="1:15" ht="15.75" x14ac:dyDescent="0.3">
      <c r="A93" s="77" t="s">
        <v>1957</v>
      </c>
      <c r="B93" s="77" t="s">
        <v>5255</v>
      </c>
      <c r="C93" s="77" t="s">
        <v>53</v>
      </c>
      <c r="D93" s="77"/>
      <c r="E93" s="77"/>
      <c r="F93" s="50" t="s">
        <v>5303</v>
      </c>
      <c r="G93" s="77">
        <v>9</v>
      </c>
      <c r="H93" s="77"/>
      <c r="I93" s="77" t="s">
        <v>5126</v>
      </c>
      <c r="J93" s="77"/>
      <c r="K93" s="77" t="s">
        <v>5317</v>
      </c>
      <c r="L93" s="79" t="s">
        <v>5306</v>
      </c>
      <c r="M93" s="77"/>
      <c r="N93" s="64"/>
      <c r="O93" s="64"/>
    </row>
    <row r="94" spans="1:15" ht="15.75" x14ac:dyDescent="0.3">
      <c r="A94" s="80" t="s">
        <v>1957</v>
      </c>
      <c r="B94" s="80" t="s">
        <v>5255</v>
      </c>
      <c r="C94" s="80" t="s">
        <v>53</v>
      </c>
      <c r="D94" s="80"/>
      <c r="E94" s="80"/>
      <c r="F94" s="51" t="s">
        <v>1394</v>
      </c>
      <c r="G94" s="80">
        <v>0</v>
      </c>
      <c r="H94" s="80"/>
      <c r="I94" s="80" t="s">
        <v>5126</v>
      </c>
      <c r="J94" s="80"/>
      <c r="K94" s="80" t="s">
        <v>5318</v>
      </c>
      <c r="L94" s="81"/>
      <c r="M94" s="80"/>
      <c r="N94" s="64"/>
      <c r="O94" s="64"/>
    </row>
    <row r="95" spans="1:15" ht="15.75" x14ac:dyDescent="0.3">
      <c r="A95" s="80" t="s">
        <v>1957</v>
      </c>
      <c r="B95" s="80" t="s">
        <v>5255</v>
      </c>
      <c r="C95" s="80" t="s">
        <v>53</v>
      </c>
      <c r="D95" s="80"/>
      <c r="E95" s="80"/>
      <c r="F95" s="51" t="s">
        <v>1394</v>
      </c>
      <c r="G95" s="80">
        <v>1</v>
      </c>
      <c r="H95" s="80"/>
      <c r="I95" s="80" t="s">
        <v>5129</v>
      </c>
      <c r="J95" s="80"/>
      <c r="K95" s="80" t="s">
        <v>5319</v>
      </c>
      <c r="L95" s="82" t="s">
        <v>5331</v>
      </c>
      <c r="M95" s="80"/>
      <c r="N95" s="64"/>
      <c r="O95" s="64"/>
    </row>
    <row r="96" spans="1:15" ht="15.75" x14ac:dyDescent="0.3">
      <c r="A96" s="80" t="s">
        <v>1957</v>
      </c>
      <c r="B96" s="80" t="s">
        <v>5255</v>
      </c>
      <c r="C96" s="80" t="s">
        <v>53</v>
      </c>
      <c r="D96" s="80"/>
      <c r="E96" s="80"/>
      <c r="F96" s="51" t="s">
        <v>1394</v>
      </c>
      <c r="G96" s="80">
        <v>2</v>
      </c>
      <c r="H96" s="80"/>
      <c r="I96" s="80" t="s">
        <v>5129</v>
      </c>
      <c r="J96" s="80"/>
      <c r="K96" s="80" t="s">
        <v>5320</v>
      </c>
      <c r="L96" s="82" t="s">
        <v>5331</v>
      </c>
      <c r="M96" s="80"/>
      <c r="N96" s="64"/>
      <c r="O96" s="64"/>
    </row>
    <row r="97" spans="1:15" ht="15.75" x14ac:dyDescent="0.3">
      <c r="A97" s="80" t="s">
        <v>1957</v>
      </c>
      <c r="B97" s="80" t="s">
        <v>5255</v>
      </c>
      <c r="C97" s="80" t="s">
        <v>53</v>
      </c>
      <c r="D97" s="80"/>
      <c r="E97" s="80"/>
      <c r="F97" s="51" t="s">
        <v>1394</v>
      </c>
      <c r="G97" s="80">
        <v>3</v>
      </c>
      <c r="H97" s="80"/>
      <c r="I97" s="80" t="s">
        <v>5129</v>
      </c>
      <c r="J97" s="80"/>
      <c r="K97" s="80" t="s">
        <v>5321</v>
      </c>
      <c r="L97" s="82" t="s">
        <v>5331</v>
      </c>
      <c r="M97" s="80"/>
      <c r="N97" s="64"/>
      <c r="O97" s="64"/>
    </row>
    <row r="98" spans="1:15" ht="15.75" x14ac:dyDescent="0.3">
      <c r="A98" s="80" t="s">
        <v>1957</v>
      </c>
      <c r="B98" s="80" t="s">
        <v>5255</v>
      </c>
      <c r="C98" s="80" t="s">
        <v>53</v>
      </c>
      <c r="D98" s="80"/>
      <c r="E98" s="80"/>
      <c r="F98" s="51" t="s">
        <v>1394</v>
      </c>
      <c r="G98" s="80">
        <v>4</v>
      </c>
      <c r="H98" s="80"/>
      <c r="I98" s="80" t="s">
        <v>5129</v>
      </c>
      <c r="J98" s="80"/>
      <c r="K98" s="80" t="s">
        <v>5322</v>
      </c>
      <c r="L98" s="82" t="s">
        <v>5331</v>
      </c>
      <c r="M98" s="80"/>
      <c r="N98" s="64"/>
      <c r="O98" s="64"/>
    </row>
    <row r="99" spans="1:15" ht="15.75" x14ac:dyDescent="0.3">
      <c r="A99" s="80" t="s">
        <v>1957</v>
      </c>
      <c r="B99" s="80" t="s">
        <v>5255</v>
      </c>
      <c r="C99" s="80" t="s">
        <v>53</v>
      </c>
      <c r="D99" s="80"/>
      <c r="E99" s="80"/>
      <c r="F99" s="51" t="s">
        <v>1394</v>
      </c>
      <c r="G99" s="80">
        <v>5</v>
      </c>
      <c r="H99" s="80"/>
      <c r="I99" s="80" t="s">
        <v>5129</v>
      </c>
      <c r="J99" s="80"/>
      <c r="K99" s="80" t="s">
        <v>5323</v>
      </c>
      <c r="L99" s="82" t="s">
        <v>5331</v>
      </c>
      <c r="M99" s="80"/>
      <c r="N99" s="64"/>
      <c r="O99" s="64"/>
    </row>
    <row r="100" spans="1:15" ht="15.75" x14ac:dyDescent="0.3">
      <c r="A100" s="80" t="s">
        <v>1957</v>
      </c>
      <c r="B100" s="80" t="s">
        <v>5255</v>
      </c>
      <c r="C100" s="80" t="s">
        <v>53</v>
      </c>
      <c r="D100" s="80"/>
      <c r="E100" s="80"/>
      <c r="F100" s="51" t="s">
        <v>1394</v>
      </c>
      <c r="G100" s="80">
        <v>6</v>
      </c>
      <c r="H100" s="80"/>
      <c r="I100" s="80" t="s">
        <v>5129</v>
      </c>
      <c r="J100" s="80"/>
      <c r="K100" s="80" t="s">
        <v>5324</v>
      </c>
      <c r="L100" s="82" t="s">
        <v>5331</v>
      </c>
      <c r="M100" s="80"/>
      <c r="N100" s="64"/>
      <c r="O100" s="64"/>
    </row>
    <row r="101" spans="1:15" ht="15.75" x14ac:dyDescent="0.3">
      <c r="A101" s="80" t="s">
        <v>1957</v>
      </c>
      <c r="B101" s="80" t="s">
        <v>5255</v>
      </c>
      <c r="C101" s="80" t="s">
        <v>53</v>
      </c>
      <c r="D101" s="80"/>
      <c r="E101" s="80"/>
      <c r="F101" s="51" t="s">
        <v>1394</v>
      </c>
      <c r="G101" s="80">
        <v>7</v>
      </c>
      <c r="H101" s="80"/>
      <c r="I101" s="80" t="s">
        <v>5129</v>
      </c>
      <c r="J101" s="80"/>
      <c r="K101" s="80" t="s">
        <v>5325</v>
      </c>
      <c r="L101" s="82" t="s">
        <v>5331</v>
      </c>
      <c r="M101" s="80"/>
      <c r="N101" s="64"/>
      <c r="O101" s="64"/>
    </row>
    <row r="102" spans="1:15" ht="15.75" x14ac:dyDescent="0.3">
      <c r="A102" s="80" t="s">
        <v>1957</v>
      </c>
      <c r="B102" s="80" t="s">
        <v>5255</v>
      </c>
      <c r="C102" s="80" t="s">
        <v>53</v>
      </c>
      <c r="D102" s="80"/>
      <c r="E102" s="80"/>
      <c r="F102" s="51" t="s">
        <v>1394</v>
      </c>
      <c r="G102" s="80">
        <v>8</v>
      </c>
      <c r="H102" s="80"/>
      <c r="I102" s="80" t="s">
        <v>5129</v>
      </c>
      <c r="J102" s="80"/>
      <c r="K102" s="80" t="s">
        <v>5326</v>
      </c>
      <c r="L102" s="82" t="s">
        <v>5331</v>
      </c>
      <c r="M102" s="80"/>
      <c r="N102" s="64"/>
      <c r="O102" s="64"/>
    </row>
    <row r="103" spans="1:15" ht="15.75" x14ac:dyDescent="0.3">
      <c r="A103" s="80" t="s">
        <v>1957</v>
      </c>
      <c r="B103" s="80" t="s">
        <v>5255</v>
      </c>
      <c r="C103" s="80" t="s">
        <v>53</v>
      </c>
      <c r="D103" s="80"/>
      <c r="E103" s="80"/>
      <c r="F103" s="51" t="s">
        <v>1394</v>
      </c>
      <c r="G103" s="80">
        <v>9</v>
      </c>
      <c r="H103" s="80"/>
      <c r="I103" s="80" t="s">
        <v>5129</v>
      </c>
      <c r="J103" s="80"/>
      <c r="K103" s="80" t="s">
        <v>5327</v>
      </c>
      <c r="L103" s="82" t="s">
        <v>5331</v>
      </c>
      <c r="M103" s="80"/>
      <c r="N103" s="64"/>
      <c r="O103" s="64"/>
    </row>
    <row r="104" spans="1:15" ht="15.75" x14ac:dyDescent="0.3">
      <c r="A104" s="59" t="s">
        <v>1957</v>
      </c>
      <c r="B104" s="59" t="s">
        <v>5255</v>
      </c>
      <c r="C104" s="59" t="s">
        <v>53</v>
      </c>
      <c r="D104" s="59"/>
      <c r="E104" s="59"/>
      <c r="F104" s="59" t="s">
        <v>5328</v>
      </c>
      <c r="G104" s="59">
        <v>0</v>
      </c>
      <c r="H104" s="59"/>
      <c r="I104" s="59" t="s">
        <v>5115</v>
      </c>
      <c r="J104" s="59"/>
      <c r="K104" s="59" t="s">
        <v>5329</v>
      </c>
      <c r="L104" s="84"/>
      <c r="M104" s="83"/>
      <c r="N104" s="64"/>
      <c r="O104" s="64"/>
    </row>
    <row r="105" spans="1:15" ht="15.75" x14ac:dyDescent="0.3">
      <c r="A105" s="59" t="s">
        <v>1957</v>
      </c>
      <c r="B105" s="59" t="s">
        <v>5255</v>
      </c>
      <c r="C105" s="59" t="s">
        <v>53</v>
      </c>
      <c r="D105" s="59"/>
      <c r="E105" s="59"/>
      <c r="F105" s="59" t="s">
        <v>1394</v>
      </c>
      <c r="G105" s="59">
        <v>10</v>
      </c>
      <c r="H105" s="59"/>
      <c r="I105" s="59" t="s">
        <v>5129</v>
      </c>
      <c r="J105" s="59"/>
      <c r="K105" s="59" t="s">
        <v>5330</v>
      </c>
      <c r="L105" s="84"/>
      <c r="M105" s="83"/>
      <c r="N105" s="64"/>
      <c r="O105" s="64"/>
    </row>
    <row r="106" spans="1: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54"/>
      <c r="M106" s="4"/>
    </row>
    <row r="107" spans="1:1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54"/>
      <c r="M107" s="4"/>
    </row>
    <row r="108" spans="1: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4"/>
      <c r="M108" s="4"/>
    </row>
    <row r="109" spans="1:1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54"/>
      <c r="M109" s="4"/>
    </row>
    <row r="110" spans="1: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54"/>
      <c r="M110" s="4"/>
    </row>
    <row r="111" spans="1:1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54"/>
      <c r="M111" s="4"/>
    </row>
    <row r="112" spans="1: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54"/>
      <c r="M112" s="4"/>
    </row>
    <row r="120" spans="1:8" ht="15.75" x14ac:dyDescent="0.3">
      <c r="A120" s="4" t="s">
        <v>1957</v>
      </c>
      <c r="B120" s="4" t="s">
        <v>1958</v>
      </c>
      <c r="C120" s="4" t="s">
        <v>53</v>
      </c>
      <c r="D120" s="4"/>
      <c r="E120" s="4"/>
      <c r="F120" s="2" t="s">
        <v>1394</v>
      </c>
      <c r="G120" s="4"/>
      <c r="H120" s="4">
        <v>1</v>
      </c>
    </row>
    <row r="121" spans="1:8" ht="15.75" x14ac:dyDescent="0.3">
      <c r="A121" s="4" t="s">
        <v>1957</v>
      </c>
      <c r="B121" s="4" t="s">
        <v>1958</v>
      </c>
      <c r="C121" s="4" t="s">
        <v>53</v>
      </c>
      <c r="D121" s="4"/>
      <c r="E121" s="4"/>
      <c r="F121" s="2" t="s">
        <v>1395</v>
      </c>
      <c r="G121" s="4"/>
      <c r="H121" s="4">
        <v>1</v>
      </c>
    </row>
    <row r="122" spans="1:8" ht="15.75" x14ac:dyDescent="0.3">
      <c r="A122" s="4" t="s">
        <v>1957</v>
      </c>
      <c r="B122" s="4" t="s">
        <v>1958</v>
      </c>
      <c r="C122" s="4" t="s">
        <v>53</v>
      </c>
      <c r="D122" s="4"/>
      <c r="E122" s="4"/>
      <c r="F122" s="2" t="s">
        <v>1396</v>
      </c>
      <c r="G122" s="4"/>
      <c r="H122" s="4">
        <v>1</v>
      </c>
    </row>
    <row r="123" spans="1:8" ht="15.75" x14ac:dyDescent="0.3">
      <c r="A123" s="4" t="s">
        <v>1957</v>
      </c>
      <c r="B123" s="4" t="s">
        <v>1958</v>
      </c>
      <c r="C123" s="4" t="s">
        <v>53</v>
      </c>
      <c r="D123" s="4"/>
      <c r="E123" s="4"/>
      <c r="F123" s="2" t="s">
        <v>2905</v>
      </c>
      <c r="G123" s="4"/>
      <c r="H123" s="4">
        <v>1</v>
      </c>
    </row>
  </sheetData>
  <mergeCells count="1">
    <mergeCell ref="N3:Q3"/>
  </mergeCells>
  <phoneticPr fontId="1" type="noConversion"/>
  <pageMargins left="0.7" right="0.7" top="0.75" bottom="0.75" header="0.3" footer="0.3"/>
  <ignoredErrors>
    <ignoredError sqref="O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4473-66FC-4376-9FAC-FEAD1F48325D}">
  <sheetPr codeName="Sheet1">
    <tabColor rgb="FF92D050"/>
  </sheetPr>
  <dimension ref="A1:S847"/>
  <sheetViews>
    <sheetView zoomScaleNormal="100" workbookViewId="0">
      <selection activeCell="L27" sqref="L27"/>
    </sheetView>
  </sheetViews>
  <sheetFormatPr defaultRowHeight="14.25" x14ac:dyDescent="0.2"/>
  <cols>
    <col min="1" max="3" width="13.125" style="4" customWidth="1"/>
    <col min="4" max="5" width="13.125" style="4" hidden="1" customWidth="1"/>
    <col min="6" max="6" width="18.25" style="4" customWidth="1"/>
    <col min="7" max="7" width="13.125" style="4" customWidth="1"/>
    <col min="8" max="8" width="14.125" style="4" customWidth="1"/>
    <col min="9" max="9" width="12.75" style="4" customWidth="1"/>
    <col min="10" max="10" width="24.75" style="231" bestFit="1" customWidth="1"/>
    <col min="11" max="11" width="114.25" style="4" hidden="1" customWidth="1"/>
    <col min="12" max="12" width="128.625" style="231" customWidth="1"/>
    <col min="13" max="13" width="15.5" style="4" hidden="1" customWidth="1"/>
    <col min="14" max="14" width="15.5" style="231" customWidth="1"/>
    <col min="17" max="19" width="20.625" customWidth="1"/>
  </cols>
  <sheetData>
    <row r="1" spans="1:19" s="96" customFormat="1" ht="18" x14ac:dyDescent="0.2">
      <c r="A1" s="88" t="s">
        <v>2135</v>
      </c>
      <c r="B1" s="88" t="s">
        <v>2134</v>
      </c>
      <c r="C1" s="88" t="s">
        <v>2133</v>
      </c>
      <c r="D1" s="88" t="s">
        <v>2132</v>
      </c>
      <c r="E1" s="88" t="s">
        <v>2131</v>
      </c>
      <c r="F1" s="88" t="s">
        <v>2130</v>
      </c>
      <c r="G1" s="88" t="s">
        <v>2129</v>
      </c>
      <c r="H1" s="88" t="s">
        <v>2128</v>
      </c>
      <c r="I1" s="88" t="s">
        <v>2127</v>
      </c>
      <c r="J1" s="226" t="s">
        <v>8677</v>
      </c>
      <c r="K1" s="88" t="s">
        <v>2126</v>
      </c>
      <c r="L1" s="226" t="s">
        <v>8676</v>
      </c>
      <c r="M1" s="88" t="s">
        <v>2125</v>
      </c>
      <c r="N1" s="226" t="s">
        <v>8679</v>
      </c>
      <c r="O1" s="97" t="s">
        <v>2124</v>
      </c>
      <c r="P1" s="97" t="s">
        <v>2123</v>
      </c>
    </row>
    <row r="2" spans="1:19" ht="15.75" x14ac:dyDescent="0.3">
      <c r="A2" s="2" t="s">
        <v>373</v>
      </c>
      <c r="B2" s="2" t="s">
        <v>2022</v>
      </c>
      <c r="C2" s="2" t="s">
        <v>376</v>
      </c>
      <c r="D2" s="2"/>
      <c r="E2" s="2"/>
      <c r="F2" s="2" t="s">
        <v>22</v>
      </c>
      <c r="G2" s="2"/>
      <c r="H2" s="2">
        <v>1</v>
      </c>
      <c r="I2" s="2"/>
      <c r="J2" s="35"/>
      <c r="K2" s="1" t="s">
        <v>2121</v>
      </c>
      <c r="L2" s="116"/>
      <c r="M2" s="1"/>
      <c r="N2" s="240"/>
      <c r="O2" s="32" t="s">
        <v>469</v>
      </c>
      <c r="P2" s="64" t="s">
        <v>2122</v>
      </c>
    </row>
    <row r="3" spans="1:19" ht="15.75" x14ac:dyDescent="0.3">
      <c r="A3" s="2" t="s">
        <v>373</v>
      </c>
      <c r="B3" s="2" t="s">
        <v>2022</v>
      </c>
      <c r="C3" s="2" t="s">
        <v>376</v>
      </c>
      <c r="D3" s="2"/>
      <c r="E3" s="2"/>
      <c r="F3" s="2" t="s">
        <v>23</v>
      </c>
      <c r="G3" s="2"/>
      <c r="H3" s="2">
        <v>1</v>
      </c>
      <c r="I3" s="2"/>
      <c r="J3" s="35"/>
      <c r="K3" s="1" t="s">
        <v>2121</v>
      </c>
      <c r="L3" s="116"/>
      <c r="M3" s="1"/>
      <c r="N3" s="93"/>
      <c r="O3" s="33" t="s">
        <v>469</v>
      </c>
      <c r="P3" s="64" t="s">
        <v>2120</v>
      </c>
    </row>
    <row r="4" spans="1:19" ht="18" x14ac:dyDescent="0.3">
      <c r="A4" s="2" t="s">
        <v>373</v>
      </c>
      <c r="B4" s="2" t="s">
        <v>2022</v>
      </c>
      <c r="C4" s="2" t="s">
        <v>376</v>
      </c>
      <c r="D4" s="2"/>
      <c r="E4" s="2"/>
      <c r="F4" s="2" t="s">
        <v>24</v>
      </c>
      <c r="G4" s="2"/>
      <c r="H4" s="2">
        <v>5</v>
      </c>
      <c r="I4" s="2"/>
      <c r="J4" s="35"/>
      <c r="K4" s="5" t="s">
        <v>2119</v>
      </c>
      <c r="L4" s="221"/>
      <c r="M4" s="1"/>
      <c r="N4" s="233"/>
      <c r="O4" s="285" t="s">
        <v>8079</v>
      </c>
      <c r="P4" s="286"/>
      <c r="Q4" s="286"/>
      <c r="R4" s="286"/>
      <c r="S4" s="287"/>
    </row>
    <row r="5" spans="1:19" ht="18" x14ac:dyDescent="0.3">
      <c r="A5" s="2" t="s">
        <v>373</v>
      </c>
      <c r="B5" s="2" t="s">
        <v>2022</v>
      </c>
      <c r="C5" s="2" t="s">
        <v>376</v>
      </c>
      <c r="D5" s="2"/>
      <c r="E5" s="2"/>
      <c r="F5" s="2" t="s">
        <v>25</v>
      </c>
      <c r="G5" s="2"/>
      <c r="H5" s="2">
        <v>5</v>
      </c>
      <c r="I5" s="2"/>
      <c r="J5" s="35"/>
      <c r="K5" s="5" t="s">
        <v>2118</v>
      </c>
      <c r="L5" s="221"/>
      <c r="M5" s="1"/>
      <c r="N5" s="116"/>
      <c r="O5" s="115" t="s">
        <v>8161</v>
      </c>
      <c r="P5" s="115" t="s">
        <v>8081</v>
      </c>
      <c r="Q5" s="115" t="s">
        <v>8080</v>
      </c>
      <c r="R5" s="115" t="s">
        <v>8082</v>
      </c>
      <c r="S5" s="115" t="s">
        <v>8084</v>
      </c>
    </row>
    <row r="6" spans="1:19" ht="15.75" x14ac:dyDescent="0.3">
      <c r="A6" s="2" t="s">
        <v>373</v>
      </c>
      <c r="B6" s="2" t="s">
        <v>2022</v>
      </c>
      <c r="C6" s="2" t="s">
        <v>376</v>
      </c>
      <c r="D6" s="2"/>
      <c r="E6" s="2"/>
      <c r="F6" s="2" t="s">
        <v>26</v>
      </c>
      <c r="G6" s="2"/>
      <c r="H6" s="2">
        <v>5</v>
      </c>
      <c r="I6" s="2"/>
      <c r="J6" s="35"/>
      <c r="K6" s="5" t="s">
        <v>2117</v>
      </c>
      <c r="L6" s="221"/>
      <c r="M6" s="1"/>
      <c r="N6" s="179"/>
      <c r="O6" s="288" t="s">
        <v>8162</v>
      </c>
      <c r="P6" s="181" t="s">
        <v>55</v>
      </c>
      <c r="Q6" s="181"/>
      <c r="R6" s="174"/>
      <c r="S6" s="174"/>
    </row>
    <row r="7" spans="1:19" ht="15.75" x14ac:dyDescent="0.3">
      <c r="A7" s="2" t="s">
        <v>373</v>
      </c>
      <c r="B7" s="2" t="s">
        <v>2022</v>
      </c>
      <c r="C7" s="2" t="s">
        <v>376</v>
      </c>
      <c r="D7" s="2"/>
      <c r="E7" s="2"/>
      <c r="F7" s="2" t="s">
        <v>27</v>
      </c>
      <c r="G7" s="2"/>
      <c r="H7" s="2">
        <v>10</v>
      </c>
      <c r="I7" s="2"/>
      <c r="J7" s="35"/>
      <c r="K7" s="5" t="s">
        <v>2116</v>
      </c>
      <c r="L7" s="221"/>
      <c r="M7" s="1"/>
      <c r="N7" s="234"/>
      <c r="O7" s="289"/>
      <c r="P7" s="181" t="s">
        <v>56</v>
      </c>
      <c r="Q7" s="181"/>
      <c r="R7" s="174"/>
      <c r="S7" s="174"/>
    </row>
    <row r="8" spans="1:19" ht="15.75" x14ac:dyDescent="0.3">
      <c r="A8" s="2" t="s">
        <v>373</v>
      </c>
      <c r="B8" s="2" t="s">
        <v>2022</v>
      </c>
      <c r="C8" s="2" t="s">
        <v>376</v>
      </c>
      <c r="D8" s="2"/>
      <c r="E8" s="2"/>
      <c r="F8" s="2" t="s">
        <v>28</v>
      </c>
      <c r="G8" s="2"/>
      <c r="H8" s="2">
        <v>10</v>
      </c>
      <c r="I8" s="2"/>
      <c r="J8" s="35"/>
      <c r="K8" s="5" t="s">
        <v>2115</v>
      </c>
      <c r="L8" s="221"/>
      <c r="M8" s="1"/>
      <c r="N8" s="235"/>
      <c r="O8" s="290"/>
      <c r="P8" s="181" t="s">
        <v>57</v>
      </c>
      <c r="Q8" s="181"/>
      <c r="R8" s="174"/>
      <c r="S8" s="174"/>
    </row>
    <row r="9" spans="1:19" ht="15.75" x14ac:dyDescent="0.3">
      <c r="A9" s="2" t="s">
        <v>373</v>
      </c>
      <c r="B9" s="2" t="s">
        <v>2022</v>
      </c>
      <c r="C9" s="2" t="s">
        <v>376</v>
      </c>
      <c r="D9" s="2"/>
      <c r="E9" s="2"/>
      <c r="F9" s="2" t="s">
        <v>29</v>
      </c>
      <c r="G9" s="2"/>
      <c r="H9" s="2">
        <v>10</v>
      </c>
      <c r="I9" s="2"/>
      <c r="J9" s="35"/>
      <c r="K9" s="5" t="s">
        <v>2114</v>
      </c>
      <c r="L9" s="221"/>
      <c r="M9" s="1"/>
      <c r="N9" s="64"/>
      <c r="O9" s="64"/>
      <c r="P9" s="64"/>
    </row>
    <row r="10" spans="1:19" ht="15.75" x14ac:dyDescent="0.3">
      <c r="A10" s="2" t="s">
        <v>373</v>
      </c>
      <c r="B10" s="2" t="s">
        <v>2022</v>
      </c>
      <c r="C10" s="2" t="s">
        <v>376</v>
      </c>
      <c r="D10" s="2"/>
      <c r="E10" s="2"/>
      <c r="F10" s="2" t="s">
        <v>30</v>
      </c>
      <c r="G10" s="2"/>
      <c r="H10" s="2">
        <v>15</v>
      </c>
      <c r="I10" s="2"/>
      <c r="J10" s="35"/>
      <c r="K10" s="5" t="s">
        <v>2113</v>
      </c>
      <c r="L10" s="221"/>
      <c r="M10" s="1"/>
      <c r="N10" s="64"/>
      <c r="O10" s="64"/>
      <c r="P10" s="64"/>
    </row>
    <row r="11" spans="1:19" ht="15.75" x14ac:dyDescent="0.3">
      <c r="A11" s="2" t="s">
        <v>373</v>
      </c>
      <c r="B11" s="2" t="s">
        <v>2022</v>
      </c>
      <c r="C11" s="2" t="s">
        <v>376</v>
      </c>
      <c r="D11" s="2"/>
      <c r="E11" s="2"/>
      <c r="F11" s="2" t="s">
        <v>31</v>
      </c>
      <c r="G11" s="2"/>
      <c r="H11" s="2">
        <v>15</v>
      </c>
      <c r="I11" s="2"/>
      <c r="J11" s="35"/>
      <c r="K11" s="5" t="s">
        <v>2112</v>
      </c>
      <c r="L11" s="221"/>
      <c r="M11" s="1"/>
      <c r="N11" s="64"/>
      <c r="O11" s="64"/>
      <c r="P11" s="64"/>
    </row>
    <row r="12" spans="1:19" ht="15.75" x14ac:dyDescent="0.3">
      <c r="A12" s="2" t="s">
        <v>373</v>
      </c>
      <c r="B12" s="2" t="s">
        <v>2022</v>
      </c>
      <c r="C12" s="2" t="s">
        <v>376</v>
      </c>
      <c r="D12" s="2"/>
      <c r="E12" s="2"/>
      <c r="F12" s="2" t="s">
        <v>32</v>
      </c>
      <c r="G12" s="2"/>
      <c r="H12" s="2">
        <v>20</v>
      </c>
      <c r="I12" s="2"/>
      <c r="J12" s="35"/>
      <c r="K12" s="5" t="s">
        <v>2111</v>
      </c>
      <c r="L12" s="221"/>
      <c r="M12" s="1"/>
      <c r="N12" s="64"/>
      <c r="O12" s="64"/>
      <c r="P12" s="64"/>
    </row>
    <row r="13" spans="1:19" ht="15.75" x14ac:dyDescent="0.3">
      <c r="A13" s="2" t="s">
        <v>373</v>
      </c>
      <c r="B13" s="2" t="s">
        <v>2022</v>
      </c>
      <c r="C13" s="2" t="s">
        <v>376</v>
      </c>
      <c r="D13" s="2"/>
      <c r="E13" s="2"/>
      <c r="F13" s="2" t="s">
        <v>33</v>
      </c>
      <c r="G13" s="2"/>
      <c r="H13" s="2">
        <v>20</v>
      </c>
      <c r="I13" s="2"/>
      <c r="J13" s="35"/>
      <c r="K13" s="1" t="s">
        <v>2110</v>
      </c>
      <c r="L13" s="116"/>
      <c r="M13" s="1"/>
      <c r="N13" s="64"/>
      <c r="O13" s="64"/>
      <c r="P13" s="64"/>
    </row>
    <row r="14" spans="1:19" ht="15.75" x14ac:dyDescent="0.3">
      <c r="A14" s="2" t="s">
        <v>373</v>
      </c>
      <c r="B14" s="2" t="s">
        <v>2022</v>
      </c>
      <c r="C14" s="2" t="s">
        <v>376</v>
      </c>
      <c r="D14" s="2"/>
      <c r="E14" s="2"/>
      <c r="F14" s="2" t="s">
        <v>34</v>
      </c>
      <c r="G14" s="2"/>
      <c r="H14" s="2">
        <v>20</v>
      </c>
      <c r="I14" s="2"/>
      <c r="J14" s="35"/>
      <c r="K14" s="1" t="s">
        <v>2109</v>
      </c>
      <c r="L14" s="116"/>
      <c r="M14" s="1"/>
      <c r="N14" s="64"/>
      <c r="O14" s="64"/>
      <c r="P14" s="64"/>
    </row>
    <row r="15" spans="1:19" ht="15.75" x14ac:dyDescent="0.3">
      <c r="A15" s="2" t="s">
        <v>373</v>
      </c>
      <c r="B15" s="2" t="s">
        <v>2022</v>
      </c>
      <c r="C15" s="2" t="s">
        <v>376</v>
      </c>
      <c r="D15" s="2"/>
      <c r="E15" s="2"/>
      <c r="F15" s="2" t="s">
        <v>35</v>
      </c>
      <c r="G15" s="2"/>
      <c r="H15" s="2">
        <v>20</v>
      </c>
      <c r="I15" s="2"/>
      <c r="J15" s="35"/>
      <c r="K15" s="1" t="s">
        <v>2108</v>
      </c>
      <c r="L15" s="116"/>
      <c r="M15" s="1"/>
      <c r="N15" s="64"/>
      <c r="O15" s="64"/>
      <c r="P15" s="64"/>
    </row>
    <row r="16" spans="1:19" ht="15.75" x14ac:dyDescent="0.3">
      <c r="A16" s="2" t="s">
        <v>373</v>
      </c>
      <c r="B16" s="2" t="s">
        <v>2022</v>
      </c>
      <c r="C16" s="2" t="s">
        <v>376</v>
      </c>
      <c r="D16" s="2"/>
      <c r="E16" s="2"/>
      <c r="F16" s="2" t="s">
        <v>36</v>
      </c>
      <c r="G16" s="2"/>
      <c r="H16" s="2">
        <v>20</v>
      </c>
      <c r="I16" s="2"/>
      <c r="J16" s="35"/>
      <c r="K16" s="1" t="s">
        <v>2107</v>
      </c>
      <c r="L16" s="116"/>
      <c r="M16" s="1"/>
      <c r="N16" s="64"/>
      <c r="O16" s="64"/>
      <c r="P16" s="64"/>
    </row>
    <row r="17" spans="1:16" ht="15.75" x14ac:dyDescent="0.3">
      <c r="A17" s="2" t="s">
        <v>373</v>
      </c>
      <c r="B17" s="2" t="s">
        <v>2022</v>
      </c>
      <c r="C17" s="2" t="s">
        <v>376</v>
      </c>
      <c r="D17" s="2"/>
      <c r="E17" s="2"/>
      <c r="F17" s="2" t="s">
        <v>37</v>
      </c>
      <c r="G17" s="2"/>
      <c r="H17" s="2">
        <v>20</v>
      </c>
      <c r="I17" s="2"/>
      <c r="J17" s="35"/>
      <c r="K17" s="1" t="s">
        <v>2106</v>
      </c>
      <c r="L17" s="116"/>
      <c r="M17" s="1"/>
      <c r="N17" s="64"/>
      <c r="O17" s="64"/>
      <c r="P17" s="64"/>
    </row>
    <row r="18" spans="1:16" ht="15.75" x14ac:dyDescent="0.3">
      <c r="A18" s="2" t="s">
        <v>373</v>
      </c>
      <c r="B18" s="2" t="s">
        <v>2022</v>
      </c>
      <c r="C18" s="2" t="s">
        <v>376</v>
      </c>
      <c r="D18" s="2"/>
      <c r="E18" s="2"/>
      <c r="F18" s="2" t="s">
        <v>38</v>
      </c>
      <c r="G18" s="2"/>
      <c r="H18" s="2">
        <v>25</v>
      </c>
      <c r="I18" s="2"/>
      <c r="J18" s="35"/>
      <c r="K18" s="1" t="s">
        <v>2105</v>
      </c>
      <c r="L18" s="116"/>
      <c r="M18" s="1"/>
      <c r="N18" s="64"/>
      <c r="O18" s="64"/>
      <c r="P18" s="64"/>
    </row>
    <row r="19" spans="1:16" s="6" customFormat="1" ht="15.75" x14ac:dyDescent="0.3">
      <c r="A19" s="2" t="s">
        <v>373</v>
      </c>
      <c r="B19" s="2" t="s">
        <v>2022</v>
      </c>
      <c r="C19" s="2" t="s">
        <v>376</v>
      </c>
      <c r="D19" s="2"/>
      <c r="E19" s="2"/>
      <c r="F19" s="2" t="s">
        <v>39</v>
      </c>
      <c r="G19" s="2">
        <v>1</v>
      </c>
      <c r="H19" s="2">
        <v>30</v>
      </c>
      <c r="I19" s="2"/>
      <c r="J19" s="35"/>
      <c r="K19" s="65" t="s">
        <v>2033</v>
      </c>
      <c r="L19" s="222"/>
      <c r="M19" s="65" t="s">
        <v>268</v>
      </c>
      <c r="N19" s="66"/>
      <c r="O19" s="66"/>
      <c r="P19" s="66"/>
    </row>
    <row r="20" spans="1:16" ht="15.75" x14ac:dyDescent="0.3">
      <c r="A20" s="29" t="s">
        <v>373</v>
      </c>
      <c r="B20" s="29" t="s">
        <v>2022</v>
      </c>
      <c r="C20" s="29" t="s">
        <v>472</v>
      </c>
      <c r="D20" s="29"/>
      <c r="E20" s="29"/>
      <c r="F20" s="29" t="s">
        <v>610</v>
      </c>
      <c r="G20" s="29">
        <v>2</v>
      </c>
      <c r="H20" s="29">
        <v>35</v>
      </c>
      <c r="I20" s="29"/>
      <c r="J20" s="224"/>
      <c r="K20" s="1" t="s">
        <v>2104</v>
      </c>
      <c r="L20" s="116"/>
      <c r="M20" s="1" t="s">
        <v>5345</v>
      </c>
      <c r="N20" s="64"/>
      <c r="O20" s="64"/>
      <c r="P20" s="64"/>
    </row>
    <row r="21" spans="1:16" ht="15.75" x14ac:dyDescent="0.3">
      <c r="A21" s="29" t="s">
        <v>373</v>
      </c>
      <c r="B21" s="29" t="s">
        <v>2022</v>
      </c>
      <c r="C21" s="29" t="s">
        <v>474</v>
      </c>
      <c r="D21" s="29"/>
      <c r="E21" s="29"/>
      <c r="F21" s="29" t="s">
        <v>622</v>
      </c>
      <c r="G21" s="29">
        <v>2</v>
      </c>
      <c r="H21" s="29">
        <v>35</v>
      </c>
      <c r="I21" s="29"/>
      <c r="J21" s="224"/>
      <c r="K21" s="1" t="s">
        <v>2103</v>
      </c>
      <c r="L21" s="116"/>
      <c r="M21" s="1" t="s">
        <v>5346</v>
      </c>
      <c r="N21" s="64"/>
      <c r="O21" s="64"/>
      <c r="P21" s="64"/>
    </row>
    <row r="22" spans="1:16" ht="15.75" x14ac:dyDescent="0.3">
      <c r="A22" s="29" t="s">
        <v>373</v>
      </c>
      <c r="B22" s="29" t="s">
        <v>2022</v>
      </c>
      <c r="C22" s="29" t="s">
        <v>473</v>
      </c>
      <c r="D22" s="29"/>
      <c r="E22" s="29"/>
      <c r="F22" s="29" t="s">
        <v>615</v>
      </c>
      <c r="G22" s="29">
        <v>2</v>
      </c>
      <c r="H22" s="29">
        <v>35</v>
      </c>
      <c r="I22" s="29"/>
      <c r="J22" s="224"/>
      <c r="K22" s="1" t="s">
        <v>2102</v>
      </c>
      <c r="L22" s="116"/>
      <c r="M22" s="1" t="s">
        <v>5347</v>
      </c>
      <c r="N22" s="64"/>
      <c r="O22" s="64"/>
      <c r="P22" s="64"/>
    </row>
    <row r="23" spans="1:16" ht="15.75" x14ac:dyDescent="0.3">
      <c r="A23" s="29" t="s">
        <v>373</v>
      </c>
      <c r="B23" s="29" t="s">
        <v>2022</v>
      </c>
      <c r="C23" s="29" t="s">
        <v>472</v>
      </c>
      <c r="D23" s="29"/>
      <c r="E23" s="29"/>
      <c r="F23" s="29" t="s">
        <v>628</v>
      </c>
      <c r="G23" s="29">
        <v>3</v>
      </c>
      <c r="H23" s="29">
        <v>40</v>
      </c>
      <c r="I23" s="29"/>
      <c r="J23" s="224"/>
      <c r="K23" s="1" t="s">
        <v>2101</v>
      </c>
      <c r="L23" s="116"/>
      <c r="M23" s="1" t="s">
        <v>5348</v>
      </c>
      <c r="N23" s="64"/>
      <c r="O23" s="64"/>
      <c r="P23" s="64"/>
    </row>
    <row r="24" spans="1:16" ht="15.75" x14ac:dyDescent="0.3">
      <c r="A24" s="29" t="s">
        <v>373</v>
      </c>
      <c r="B24" s="29" t="s">
        <v>2022</v>
      </c>
      <c r="C24" s="29" t="s">
        <v>56</v>
      </c>
      <c r="D24" s="29"/>
      <c r="E24" s="29"/>
      <c r="F24" s="29" t="s">
        <v>640</v>
      </c>
      <c r="G24" s="29">
        <v>3</v>
      </c>
      <c r="H24" s="29">
        <v>40</v>
      </c>
      <c r="I24" s="29"/>
      <c r="J24" s="224"/>
      <c r="K24" s="1" t="s">
        <v>8013</v>
      </c>
      <c r="L24" s="116"/>
      <c r="M24" s="1" t="s">
        <v>5349</v>
      </c>
      <c r="N24" s="64"/>
      <c r="O24" s="64"/>
      <c r="P24" s="64"/>
    </row>
    <row r="25" spans="1:16" ht="15.75" x14ac:dyDescent="0.3">
      <c r="A25" s="29" t="s">
        <v>373</v>
      </c>
      <c r="B25" s="29" t="s">
        <v>2022</v>
      </c>
      <c r="C25" s="29" t="s">
        <v>473</v>
      </c>
      <c r="D25" s="29"/>
      <c r="E25" s="29"/>
      <c r="F25" s="29" t="s">
        <v>634</v>
      </c>
      <c r="G25" s="29">
        <v>3</v>
      </c>
      <c r="H25" s="29">
        <v>40</v>
      </c>
      <c r="I25" s="29"/>
      <c r="J25" s="224"/>
      <c r="K25" s="1" t="s">
        <v>2100</v>
      </c>
      <c r="L25" s="116"/>
      <c r="M25" s="1" t="s">
        <v>5350</v>
      </c>
      <c r="N25" s="64"/>
      <c r="O25" s="64"/>
      <c r="P25" s="64"/>
    </row>
    <row r="26" spans="1:16" ht="15.75" x14ac:dyDescent="0.3">
      <c r="A26" s="29" t="s">
        <v>373</v>
      </c>
      <c r="B26" s="29" t="s">
        <v>2022</v>
      </c>
      <c r="C26" s="29" t="s">
        <v>472</v>
      </c>
      <c r="D26" s="29"/>
      <c r="E26" s="29"/>
      <c r="F26" s="29" t="s">
        <v>646</v>
      </c>
      <c r="G26" s="29">
        <v>4</v>
      </c>
      <c r="H26" s="29">
        <v>50</v>
      </c>
      <c r="I26" s="29"/>
      <c r="J26" s="224"/>
      <c r="K26" s="1" t="s">
        <v>2099</v>
      </c>
      <c r="L26" s="116"/>
      <c r="M26" s="1" t="s">
        <v>5351</v>
      </c>
      <c r="N26" s="64"/>
      <c r="O26" s="64"/>
      <c r="P26" s="64"/>
    </row>
    <row r="27" spans="1:16" ht="15.75" x14ac:dyDescent="0.3">
      <c r="A27" s="29" t="s">
        <v>373</v>
      </c>
      <c r="B27" s="29" t="s">
        <v>2022</v>
      </c>
      <c r="C27" s="29" t="s">
        <v>474</v>
      </c>
      <c r="D27" s="29"/>
      <c r="E27" s="29"/>
      <c r="F27" s="29" t="s">
        <v>658</v>
      </c>
      <c r="G27" s="29">
        <v>4</v>
      </c>
      <c r="H27" s="29">
        <v>50</v>
      </c>
      <c r="I27" s="29"/>
      <c r="J27" s="224"/>
      <c r="K27" s="1" t="s">
        <v>2098</v>
      </c>
      <c r="L27" s="116"/>
      <c r="M27" s="1" t="s">
        <v>5352</v>
      </c>
      <c r="N27" s="64"/>
      <c r="O27" s="64"/>
      <c r="P27" s="64"/>
    </row>
    <row r="28" spans="1:16" ht="15.75" x14ac:dyDescent="0.3">
      <c r="A28" s="29" t="s">
        <v>373</v>
      </c>
      <c r="B28" s="29" t="s">
        <v>2022</v>
      </c>
      <c r="C28" s="29" t="s">
        <v>473</v>
      </c>
      <c r="D28" s="29"/>
      <c r="E28" s="29"/>
      <c r="F28" s="29" t="s">
        <v>652</v>
      </c>
      <c r="G28" s="29">
        <v>4</v>
      </c>
      <c r="H28" s="29">
        <v>50</v>
      </c>
      <c r="I28" s="29"/>
      <c r="J28" s="224"/>
      <c r="K28" s="1" t="s">
        <v>2097</v>
      </c>
      <c r="L28" s="116"/>
      <c r="M28" s="1" t="s">
        <v>5353</v>
      </c>
      <c r="N28" s="64"/>
      <c r="O28" s="64"/>
      <c r="P28" s="64"/>
    </row>
    <row r="29" spans="1:16" ht="15.75" x14ac:dyDescent="0.3">
      <c r="A29" s="29" t="s">
        <v>373</v>
      </c>
      <c r="B29" s="29" t="s">
        <v>2022</v>
      </c>
      <c r="C29" s="29" t="s">
        <v>472</v>
      </c>
      <c r="D29" s="29"/>
      <c r="E29" s="29"/>
      <c r="F29" s="29" t="s">
        <v>665</v>
      </c>
      <c r="G29" s="29">
        <v>6</v>
      </c>
      <c r="H29" s="29">
        <v>60</v>
      </c>
      <c r="I29" s="29"/>
      <c r="J29" s="224"/>
      <c r="K29" s="1" t="s">
        <v>2096</v>
      </c>
      <c r="L29" s="116"/>
      <c r="M29" s="1" t="s">
        <v>5354</v>
      </c>
      <c r="N29" s="64"/>
      <c r="O29" s="64"/>
      <c r="P29" s="64"/>
    </row>
    <row r="30" spans="1:16" ht="15.75" x14ac:dyDescent="0.3">
      <c r="A30" s="29" t="s">
        <v>373</v>
      </c>
      <c r="B30" s="29" t="s">
        <v>2022</v>
      </c>
      <c r="C30" s="29" t="s">
        <v>474</v>
      </c>
      <c r="D30" s="29"/>
      <c r="E30" s="29"/>
      <c r="F30" s="29" t="s">
        <v>677</v>
      </c>
      <c r="G30" s="29">
        <v>6</v>
      </c>
      <c r="H30" s="29">
        <v>60</v>
      </c>
      <c r="I30" s="29"/>
      <c r="J30" s="224"/>
      <c r="K30" s="1" t="s">
        <v>2095</v>
      </c>
      <c r="L30" s="116"/>
      <c r="M30" s="1" t="s">
        <v>5355</v>
      </c>
      <c r="N30" s="64"/>
      <c r="O30" s="64"/>
      <c r="P30" s="64"/>
    </row>
    <row r="31" spans="1:16" ht="15.75" x14ac:dyDescent="0.3">
      <c r="A31" s="29" t="s">
        <v>373</v>
      </c>
      <c r="B31" s="29" t="s">
        <v>2022</v>
      </c>
      <c r="C31" s="29" t="s">
        <v>473</v>
      </c>
      <c r="D31" s="29"/>
      <c r="E31" s="29"/>
      <c r="F31" s="29" t="s">
        <v>671</v>
      </c>
      <c r="G31" s="29">
        <v>6</v>
      </c>
      <c r="H31" s="29">
        <v>60</v>
      </c>
      <c r="I31" s="29"/>
      <c r="J31" s="224"/>
      <c r="K31" s="1" t="s">
        <v>2094</v>
      </c>
      <c r="L31" s="116"/>
      <c r="M31" s="1" t="s">
        <v>5356</v>
      </c>
      <c r="N31" s="64"/>
      <c r="O31" s="64"/>
      <c r="P31" s="64"/>
    </row>
    <row r="32" spans="1:16" ht="15.75" x14ac:dyDescent="0.3">
      <c r="A32" s="29" t="s">
        <v>373</v>
      </c>
      <c r="B32" s="29" t="s">
        <v>2022</v>
      </c>
      <c r="C32" s="29" t="s">
        <v>472</v>
      </c>
      <c r="D32" s="29"/>
      <c r="E32" s="29"/>
      <c r="F32" s="29" t="s">
        <v>684</v>
      </c>
      <c r="G32" s="29">
        <v>7</v>
      </c>
      <c r="H32" s="29">
        <v>65</v>
      </c>
      <c r="I32" s="29"/>
      <c r="J32" s="224"/>
      <c r="K32" s="1" t="s">
        <v>2093</v>
      </c>
      <c r="L32" s="116"/>
      <c r="M32" s="1" t="s">
        <v>5357</v>
      </c>
      <c r="N32" s="64"/>
      <c r="O32" s="64"/>
      <c r="P32" s="64"/>
    </row>
    <row r="33" spans="1:16" ht="15.75" x14ac:dyDescent="0.3">
      <c r="A33" s="29" t="s">
        <v>373</v>
      </c>
      <c r="B33" s="29" t="s">
        <v>2022</v>
      </c>
      <c r="C33" s="29" t="s">
        <v>474</v>
      </c>
      <c r="D33" s="29"/>
      <c r="E33" s="29"/>
      <c r="F33" s="29" t="s">
        <v>696</v>
      </c>
      <c r="G33" s="29">
        <v>7</v>
      </c>
      <c r="H33" s="29">
        <v>65</v>
      </c>
      <c r="I33" s="29"/>
      <c r="J33" s="224"/>
      <c r="K33" s="1" t="s">
        <v>2092</v>
      </c>
      <c r="L33" s="116"/>
      <c r="M33" s="1" t="s">
        <v>5358</v>
      </c>
      <c r="N33" s="64"/>
      <c r="O33" s="64"/>
      <c r="P33" s="64"/>
    </row>
    <row r="34" spans="1:16" ht="15.75" x14ac:dyDescent="0.3">
      <c r="A34" s="29" t="s">
        <v>373</v>
      </c>
      <c r="B34" s="29" t="s">
        <v>2022</v>
      </c>
      <c r="C34" s="29" t="s">
        <v>473</v>
      </c>
      <c r="D34" s="29"/>
      <c r="E34" s="29"/>
      <c r="F34" s="29" t="s">
        <v>690</v>
      </c>
      <c r="G34" s="29">
        <v>7</v>
      </c>
      <c r="H34" s="29">
        <v>65</v>
      </c>
      <c r="I34" s="29"/>
      <c r="J34" s="224"/>
      <c r="K34" s="1" t="s">
        <v>2091</v>
      </c>
      <c r="L34" s="116"/>
      <c r="M34" s="1" t="s">
        <v>5359</v>
      </c>
      <c r="N34" s="64"/>
      <c r="O34" s="64"/>
      <c r="P34" s="64"/>
    </row>
    <row r="35" spans="1:16" ht="15.75" x14ac:dyDescent="0.3">
      <c r="A35" s="29" t="s">
        <v>373</v>
      </c>
      <c r="B35" s="29" t="s">
        <v>2022</v>
      </c>
      <c r="C35" s="29" t="s">
        <v>472</v>
      </c>
      <c r="D35" s="29"/>
      <c r="E35" s="29"/>
      <c r="F35" s="29" t="s">
        <v>703</v>
      </c>
      <c r="G35" s="29">
        <v>8</v>
      </c>
      <c r="H35" s="29">
        <v>70</v>
      </c>
      <c r="I35" s="29"/>
      <c r="J35" s="224"/>
      <c r="K35" s="1" t="s">
        <v>2090</v>
      </c>
      <c r="L35" s="116"/>
      <c r="M35" s="1" t="s">
        <v>5360</v>
      </c>
      <c r="N35" s="64"/>
      <c r="O35" s="64"/>
      <c r="P35" s="64"/>
    </row>
    <row r="36" spans="1:16" ht="15.75" x14ac:dyDescent="0.3">
      <c r="A36" s="29" t="s">
        <v>373</v>
      </c>
      <c r="B36" s="29" t="s">
        <v>2022</v>
      </c>
      <c r="C36" s="29" t="s">
        <v>474</v>
      </c>
      <c r="D36" s="29"/>
      <c r="E36" s="29"/>
      <c r="F36" s="29" t="s">
        <v>715</v>
      </c>
      <c r="G36" s="29">
        <v>8</v>
      </c>
      <c r="H36" s="29">
        <v>70</v>
      </c>
      <c r="I36" s="29"/>
      <c r="J36" s="224"/>
      <c r="K36" s="1" t="s">
        <v>2089</v>
      </c>
      <c r="L36" s="116"/>
      <c r="M36" s="1" t="s">
        <v>5361</v>
      </c>
      <c r="N36" s="64"/>
      <c r="O36" s="64"/>
      <c r="P36" s="64"/>
    </row>
    <row r="37" spans="1:16" ht="15.75" x14ac:dyDescent="0.3">
      <c r="A37" s="29" t="s">
        <v>373</v>
      </c>
      <c r="B37" s="29" t="s">
        <v>2022</v>
      </c>
      <c r="C37" s="29" t="s">
        <v>473</v>
      </c>
      <c r="D37" s="29"/>
      <c r="E37" s="29"/>
      <c r="F37" s="29" t="s">
        <v>709</v>
      </c>
      <c r="G37" s="29">
        <v>8</v>
      </c>
      <c r="H37" s="29">
        <v>70</v>
      </c>
      <c r="I37" s="29"/>
      <c r="J37" s="224"/>
      <c r="K37" s="1" t="s">
        <v>2088</v>
      </c>
      <c r="L37" s="116"/>
      <c r="M37" s="1" t="s">
        <v>5362</v>
      </c>
      <c r="N37" s="64"/>
      <c r="O37" s="64"/>
      <c r="P37" s="64"/>
    </row>
    <row r="38" spans="1:16" ht="15.75" x14ac:dyDescent="0.3">
      <c r="A38" s="29" t="s">
        <v>373</v>
      </c>
      <c r="B38" s="29" t="s">
        <v>2022</v>
      </c>
      <c r="C38" s="29" t="s">
        <v>472</v>
      </c>
      <c r="D38" s="29"/>
      <c r="E38" s="29"/>
      <c r="F38" s="29" t="s">
        <v>722</v>
      </c>
      <c r="G38" s="29">
        <v>9</v>
      </c>
      <c r="H38" s="29">
        <v>75</v>
      </c>
      <c r="I38" s="29"/>
      <c r="J38" s="224"/>
      <c r="K38" s="1" t="s">
        <v>2087</v>
      </c>
      <c r="L38" s="116"/>
      <c r="M38" s="1" t="s">
        <v>5363</v>
      </c>
      <c r="N38" s="64"/>
      <c r="O38" s="64"/>
      <c r="P38" s="64"/>
    </row>
    <row r="39" spans="1:16" ht="15.75" x14ac:dyDescent="0.3">
      <c r="A39" s="29" t="s">
        <v>373</v>
      </c>
      <c r="B39" s="29" t="s">
        <v>2022</v>
      </c>
      <c r="C39" s="29" t="s">
        <v>474</v>
      </c>
      <c r="D39" s="29"/>
      <c r="E39" s="29"/>
      <c r="F39" s="29" t="s">
        <v>734</v>
      </c>
      <c r="G39" s="29">
        <v>9</v>
      </c>
      <c r="H39" s="29">
        <v>75</v>
      </c>
      <c r="I39" s="29"/>
      <c r="J39" s="224"/>
      <c r="K39" s="1" t="s">
        <v>2086</v>
      </c>
      <c r="L39" s="116"/>
      <c r="M39" s="1" t="s">
        <v>5364</v>
      </c>
      <c r="N39" s="64"/>
      <c r="O39" s="64"/>
      <c r="P39" s="64"/>
    </row>
    <row r="40" spans="1:16" ht="15.75" x14ac:dyDescent="0.3">
      <c r="A40" s="29" t="s">
        <v>373</v>
      </c>
      <c r="B40" s="29" t="s">
        <v>2022</v>
      </c>
      <c r="C40" s="29" t="s">
        <v>473</v>
      </c>
      <c r="D40" s="29"/>
      <c r="E40" s="29"/>
      <c r="F40" s="29" t="s">
        <v>728</v>
      </c>
      <c r="G40" s="29">
        <v>9</v>
      </c>
      <c r="H40" s="29">
        <v>75</v>
      </c>
      <c r="I40" s="29"/>
      <c r="J40" s="224"/>
      <c r="K40" s="1" t="s">
        <v>2085</v>
      </c>
      <c r="L40" s="116"/>
      <c r="M40" s="1" t="s">
        <v>5365</v>
      </c>
      <c r="N40" s="64"/>
      <c r="O40" s="64"/>
      <c r="P40" s="64"/>
    </row>
    <row r="41" spans="1:16" ht="15.75" x14ac:dyDescent="0.3">
      <c r="A41" s="29" t="s">
        <v>373</v>
      </c>
      <c r="B41" s="29" t="s">
        <v>2022</v>
      </c>
      <c r="C41" s="29" t="s">
        <v>472</v>
      </c>
      <c r="D41" s="29"/>
      <c r="E41" s="29"/>
      <c r="F41" s="29" t="s">
        <v>741</v>
      </c>
      <c r="G41" s="29">
        <v>10</v>
      </c>
      <c r="H41" s="29">
        <v>80</v>
      </c>
      <c r="I41" s="29"/>
      <c r="J41" s="224"/>
      <c r="K41" s="1" t="s">
        <v>2084</v>
      </c>
      <c r="L41" s="116"/>
      <c r="M41" s="1" t="s">
        <v>5366</v>
      </c>
      <c r="N41" s="64"/>
      <c r="O41" s="64"/>
      <c r="P41" s="64"/>
    </row>
    <row r="42" spans="1:16" ht="15.75" x14ac:dyDescent="0.3">
      <c r="A42" s="29" t="s">
        <v>373</v>
      </c>
      <c r="B42" s="29" t="s">
        <v>2022</v>
      </c>
      <c r="C42" s="29" t="s">
        <v>474</v>
      </c>
      <c r="D42" s="29"/>
      <c r="E42" s="29"/>
      <c r="F42" s="29" t="s">
        <v>753</v>
      </c>
      <c r="G42" s="29">
        <v>10</v>
      </c>
      <c r="H42" s="29">
        <v>80</v>
      </c>
      <c r="I42" s="29"/>
      <c r="J42" s="224"/>
      <c r="K42" s="1" t="s">
        <v>2083</v>
      </c>
      <c r="L42" s="116"/>
      <c r="M42" s="1" t="s">
        <v>5367</v>
      </c>
      <c r="N42" s="64"/>
      <c r="O42" s="64"/>
      <c r="P42" s="64"/>
    </row>
    <row r="43" spans="1:16" ht="15.75" x14ac:dyDescent="0.3">
      <c r="A43" s="29" t="s">
        <v>373</v>
      </c>
      <c r="B43" s="29" t="s">
        <v>2022</v>
      </c>
      <c r="C43" s="29" t="s">
        <v>473</v>
      </c>
      <c r="D43" s="29"/>
      <c r="E43" s="29"/>
      <c r="F43" s="29" t="s">
        <v>747</v>
      </c>
      <c r="G43" s="29">
        <v>10</v>
      </c>
      <c r="H43" s="29">
        <v>80</v>
      </c>
      <c r="I43" s="29"/>
      <c r="J43" s="224"/>
      <c r="K43" s="1" t="s">
        <v>2082</v>
      </c>
      <c r="L43" s="116"/>
      <c r="M43" s="1" t="s">
        <v>5368</v>
      </c>
      <c r="N43" s="64"/>
      <c r="O43" s="64"/>
      <c r="P43" s="64"/>
    </row>
    <row r="44" spans="1:16" ht="15.75" x14ac:dyDescent="0.3">
      <c r="A44" s="29" t="s">
        <v>373</v>
      </c>
      <c r="B44" s="29" t="s">
        <v>2022</v>
      </c>
      <c r="C44" s="29" t="s">
        <v>472</v>
      </c>
      <c r="D44" s="29"/>
      <c r="E44" s="29"/>
      <c r="F44" s="29" t="s">
        <v>759</v>
      </c>
      <c r="G44" s="29">
        <v>11</v>
      </c>
      <c r="H44" s="29">
        <v>90</v>
      </c>
      <c r="I44" s="29"/>
      <c r="J44" s="224"/>
      <c r="K44" s="1" t="s">
        <v>2081</v>
      </c>
      <c r="L44" s="116"/>
      <c r="M44" s="1" t="s">
        <v>5435</v>
      </c>
      <c r="N44" s="64"/>
      <c r="O44" s="64"/>
      <c r="P44" s="64"/>
    </row>
    <row r="45" spans="1:16" ht="15.75" x14ac:dyDescent="0.3">
      <c r="A45" s="29" t="s">
        <v>373</v>
      </c>
      <c r="B45" s="29" t="s">
        <v>2022</v>
      </c>
      <c r="C45" s="29" t="s">
        <v>474</v>
      </c>
      <c r="D45" s="29"/>
      <c r="E45" s="29"/>
      <c r="F45" s="29" t="s">
        <v>772</v>
      </c>
      <c r="G45" s="29">
        <v>11</v>
      </c>
      <c r="H45" s="29">
        <v>90</v>
      </c>
      <c r="I45" s="29"/>
      <c r="J45" s="224"/>
      <c r="K45" s="1" t="s">
        <v>2080</v>
      </c>
      <c r="L45" s="116"/>
      <c r="M45" s="1" t="s">
        <v>5436</v>
      </c>
      <c r="N45" s="64"/>
      <c r="O45" s="64"/>
      <c r="P45" s="64"/>
    </row>
    <row r="46" spans="1:16" ht="15.75" x14ac:dyDescent="0.3">
      <c r="A46" s="29" t="s">
        <v>373</v>
      </c>
      <c r="B46" s="29" t="s">
        <v>2022</v>
      </c>
      <c r="C46" s="29" t="s">
        <v>473</v>
      </c>
      <c r="D46" s="29"/>
      <c r="E46" s="29"/>
      <c r="F46" s="29" t="s">
        <v>766</v>
      </c>
      <c r="G46" s="29">
        <v>11</v>
      </c>
      <c r="H46" s="29">
        <v>90</v>
      </c>
      <c r="I46" s="29"/>
      <c r="J46" s="224"/>
      <c r="K46" s="1" t="s">
        <v>2079</v>
      </c>
      <c r="L46" s="116"/>
      <c r="M46" s="1" t="s">
        <v>5437</v>
      </c>
      <c r="N46" s="64"/>
      <c r="O46" s="64"/>
      <c r="P46" s="64"/>
    </row>
    <row r="47" spans="1:16" ht="15.75" x14ac:dyDescent="0.3">
      <c r="A47" s="29" t="s">
        <v>373</v>
      </c>
      <c r="B47" s="29" t="s">
        <v>2022</v>
      </c>
      <c r="C47" s="29" t="s">
        <v>472</v>
      </c>
      <c r="D47" s="29"/>
      <c r="E47" s="29"/>
      <c r="F47" s="29" t="s">
        <v>779</v>
      </c>
      <c r="G47" s="29">
        <v>12</v>
      </c>
      <c r="H47" s="29">
        <v>100</v>
      </c>
      <c r="I47" s="29"/>
      <c r="J47" s="224"/>
      <c r="K47" s="1" t="s">
        <v>2078</v>
      </c>
      <c r="L47" s="116"/>
      <c r="M47" s="1" t="s">
        <v>5438</v>
      </c>
      <c r="N47" s="64"/>
      <c r="O47" s="64"/>
      <c r="P47" s="64"/>
    </row>
    <row r="48" spans="1:16" ht="15.75" x14ac:dyDescent="0.3">
      <c r="A48" s="29" t="s">
        <v>373</v>
      </c>
      <c r="B48" s="29" t="s">
        <v>2022</v>
      </c>
      <c r="C48" s="29" t="s">
        <v>474</v>
      </c>
      <c r="D48" s="29"/>
      <c r="E48" s="29"/>
      <c r="F48" s="29" t="s">
        <v>790</v>
      </c>
      <c r="G48" s="29">
        <v>12</v>
      </c>
      <c r="H48" s="29">
        <v>100</v>
      </c>
      <c r="I48" s="29"/>
      <c r="J48" s="224"/>
      <c r="K48" s="1" t="s">
        <v>2077</v>
      </c>
      <c r="L48" s="116"/>
      <c r="M48" s="1" t="s">
        <v>5439</v>
      </c>
      <c r="N48" s="64"/>
      <c r="O48" s="64"/>
      <c r="P48" s="64"/>
    </row>
    <row r="49" spans="1:16" ht="15.75" x14ac:dyDescent="0.3">
      <c r="A49" s="29" t="s">
        <v>373</v>
      </c>
      <c r="B49" s="29" t="s">
        <v>2022</v>
      </c>
      <c r="C49" s="29" t="s">
        <v>473</v>
      </c>
      <c r="D49" s="29"/>
      <c r="E49" s="29"/>
      <c r="F49" s="29" t="s">
        <v>8734</v>
      </c>
      <c r="G49" s="29">
        <v>12</v>
      </c>
      <c r="H49" s="29">
        <v>100</v>
      </c>
      <c r="I49" s="29"/>
      <c r="J49" s="224"/>
      <c r="K49" s="1" t="s">
        <v>2076</v>
      </c>
      <c r="L49" s="116"/>
      <c r="M49" s="1" t="s">
        <v>5440</v>
      </c>
      <c r="N49" s="64"/>
      <c r="O49" s="64"/>
      <c r="P49" s="64"/>
    </row>
    <row r="50" spans="1:16" ht="15.75" x14ac:dyDescent="0.3">
      <c r="A50" s="29" t="s">
        <v>373</v>
      </c>
      <c r="B50" s="29" t="s">
        <v>2022</v>
      </c>
      <c r="C50" s="29" t="s">
        <v>472</v>
      </c>
      <c r="D50" s="29"/>
      <c r="E50" s="29"/>
      <c r="F50" s="29" t="s">
        <v>797</v>
      </c>
      <c r="G50" s="29">
        <v>13</v>
      </c>
      <c r="H50" s="29">
        <v>110</v>
      </c>
      <c r="I50" s="29"/>
      <c r="J50" s="224"/>
      <c r="K50" s="1" t="s">
        <v>2075</v>
      </c>
      <c r="L50" s="116"/>
      <c r="M50" s="1" t="s">
        <v>5441</v>
      </c>
      <c r="N50" s="64"/>
      <c r="O50" s="64"/>
      <c r="P50" s="64"/>
    </row>
    <row r="51" spans="1:16" ht="15.75" x14ac:dyDescent="0.3">
      <c r="A51" s="29" t="s">
        <v>373</v>
      </c>
      <c r="B51" s="29" t="s">
        <v>2022</v>
      </c>
      <c r="C51" s="29" t="s">
        <v>474</v>
      </c>
      <c r="D51" s="29"/>
      <c r="E51" s="29"/>
      <c r="F51" s="29" t="s">
        <v>808</v>
      </c>
      <c r="G51" s="29">
        <v>13</v>
      </c>
      <c r="H51" s="29">
        <v>110</v>
      </c>
      <c r="I51" s="29"/>
      <c r="J51" s="224"/>
      <c r="K51" s="1" t="s">
        <v>2074</v>
      </c>
      <c r="L51" s="116"/>
      <c r="M51" s="1" t="s">
        <v>5442</v>
      </c>
      <c r="N51" s="64"/>
      <c r="O51" s="64"/>
      <c r="P51" s="64"/>
    </row>
    <row r="52" spans="1:16" ht="15.75" x14ac:dyDescent="0.3">
      <c r="A52" s="29" t="s">
        <v>373</v>
      </c>
      <c r="B52" s="29" t="s">
        <v>2022</v>
      </c>
      <c r="C52" s="29" t="s">
        <v>473</v>
      </c>
      <c r="D52" s="29"/>
      <c r="E52" s="29"/>
      <c r="F52" s="29" t="s">
        <v>8620</v>
      </c>
      <c r="G52" s="29">
        <v>13</v>
      </c>
      <c r="H52" s="29">
        <v>110</v>
      </c>
      <c r="I52" s="29"/>
      <c r="J52" s="224"/>
      <c r="K52" s="1" t="s">
        <v>2073</v>
      </c>
      <c r="L52" s="116"/>
      <c r="M52" s="1" t="s">
        <v>5443</v>
      </c>
      <c r="N52" s="64"/>
      <c r="O52" s="64"/>
      <c r="P52" s="64"/>
    </row>
    <row r="53" spans="1:16" ht="15.75" x14ac:dyDescent="0.3">
      <c r="A53" s="29" t="s">
        <v>373</v>
      </c>
      <c r="B53" s="29" t="s">
        <v>2022</v>
      </c>
      <c r="C53" s="29" t="s">
        <v>376</v>
      </c>
      <c r="D53" s="29"/>
      <c r="E53" s="29"/>
      <c r="F53" s="29" t="s">
        <v>40</v>
      </c>
      <c r="G53" s="29">
        <v>5</v>
      </c>
      <c r="H53" s="29">
        <v>55</v>
      </c>
      <c r="I53" s="29"/>
      <c r="J53" s="224"/>
      <c r="K53" s="1" t="s">
        <v>2072</v>
      </c>
      <c r="L53" s="116"/>
      <c r="M53" s="1" t="s">
        <v>5444</v>
      </c>
      <c r="N53" s="64"/>
      <c r="O53" s="64"/>
      <c r="P53" s="64"/>
    </row>
    <row r="54" spans="1:16" ht="15.75" x14ac:dyDescent="0.3">
      <c r="A54" s="29" t="s">
        <v>373</v>
      </c>
      <c r="B54" s="29" t="s">
        <v>2022</v>
      </c>
      <c r="C54" s="29" t="s">
        <v>376</v>
      </c>
      <c r="D54" s="29"/>
      <c r="E54" s="29"/>
      <c r="F54" s="29" t="s">
        <v>41</v>
      </c>
      <c r="G54" s="29">
        <v>6</v>
      </c>
      <c r="H54" s="29">
        <v>60</v>
      </c>
      <c r="I54" s="29"/>
      <c r="J54" s="224"/>
      <c r="K54" s="1" t="s">
        <v>2071</v>
      </c>
      <c r="L54" s="116"/>
      <c r="M54" s="1" t="s">
        <v>5445</v>
      </c>
      <c r="N54" s="64"/>
      <c r="O54" s="64"/>
      <c r="P54" s="64"/>
    </row>
    <row r="55" spans="1:16" ht="15.75" x14ac:dyDescent="0.3">
      <c r="A55" s="29" t="s">
        <v>373</v>
      </c>
      <c r="B55" s="29" t="s">
        <v>2022</v>
      </c>
      <c r="C55" s="29" t="s">
        <v>376</v>
      </c>
      <c r="D55" s="29"/>
      <c r="E55" s="29"/>
      <c r="F55" s="29" t="s">
        <v>42</v>
      </c>
      <c r="G55" s="29">
        <v>7</v>
      </c>
      <c r="H55" s="29">
        <v>65</v>
      </c>
      <c r="I55" s="29"/>
      <c r="J55" s="224"/>
      <c r="K55" s="1" t="s">
        <v>2070</v>
      </c>
      <c r="L55" s="116"/>
      <c r="M55" s="1" t="s">
        <v>5446</v>
      </c>
      <c r="N55" s="64"/>
      <c r="O55" s="64"/>
      <c r="P55" s="64"/>
    </row>
    <row r="56" spans="1:16" ht="15.75" x14ac:dyDescent="0.3">
      <c r="A56" s="29" t="s">
        <v>373</v>
      </c>
      <c r="B56" s="29" t="s">
        <v>2022</v>
      </c>
      <c r="C56" s="29" t="s">
        <v>376</v>
      </c>
      <c r="D56" s="29"/>
      <c r="E56" s="29"/>
      <c r="F56" s="29" t="s">
        <v>43</v>
      </c>
      <c r="G56" s="29">
        <v>8</v>
      </c>
      <c r="H56" s="29">
        <v>70</v>
      </c>
      <c r="I56" s="29"/>
      <c r="J56" s="224"/>
      <c r="K56" s="1" t="s">
        <v>2069</v>
      </c>
      <c r="L56" s="116"/>
      <c r="M56" s="1" t="s">
        <v>5447</v>
      </c>
      <c r="N56" s="64"/>
      <c r="O56" s="64"/>
      <c r="P56" s="64"/>
    </row>
    <row r="57" spans="1:16" ht="15.75" x14ac:dyDescent="0.3">
      <c r="A57" s="29" t="s">
        <v>373</v>
      </c>
      <c r="B57" s="29" t="s">
        <v>2022</v>
      </c>
      <c r="C57" s="29" t="s">
        <v>376</v>
      </c>
      <c r="D57" s="29"/>
      <c r="E57" s="29"/>
      <c r="F57" s="29" t="s">
        <v>8621</v>
      </c>
      <c r="G57" s="29">
        <v>14</v>
      </c>
      <c r="H57" s="29"/>
      <c r="I57" s="29">
        <v>2</v>
      </c>
      <c r="J57" s="227">
        <v>5</v>
      </c>
      <c r="K57" s="1" t="s">
        <v>8675</v>
      </c>
      <c r="L57" s="232" t="s">
        <v>8754</v>
      </c>
      <c r="M57" s="1" t="s">
        <v>5448</v>
      </c>
      <c r="N57" s="230" t="s">
        <v>8685</v>
      </c>
      <c r="O57" s="64"/>
      <c r="P57" s="64"/>
    </row>
    <row r="58" spans="1:16" ht="15.75" x14ac:dyDescent="0.3">
      <c r="A58" s="29" t="s">
        <v>373</v>
      </c>
      <c r="B58" s="29" t="s">
        <v>2022</v>
      </c>
      <c r="C58" s="29" t="s">
        <v>376</v>
      </c>
      <c r="D58" s="29"/>
      <c r="E58" s="29"/>
      <c r="F58" s="29" t="s">
        <v>8740</v>
      </c>
      <c r="G58" s="29">
        <v>15</v>
      </c>
      <c r="H58" s="29"/>
      <c r="I58" s="29">
        <v>3</v>
      </c>
      <c r="J58" s="227">
        <v>6</v>
      </c>
      <c r="K58" s="1" t="s">
        <v>2068</v>
      </c>
      <c r="L58" s="232" t="s">
        <v>8755</v>
      </c>
      <c r="M58" s="1" t="s">
        <v>5449</v>
      </c>
      <c r="N58" s="230" t="s">
        <v>8684</v>
      </c>
      <c r="O58" s="64"/>
      <c r="P58" s="64"/>
    </row>
    <row r="59" spans="1:16" ht="15.75" x14ac:dyDescent="0.3">
      <c r="A59" s="29" t="s">
        <v>373</v>
      </c>
      <c r="B59" s="29" t="s">
        <v>2022</v>
      </c>
      <c r="C59" s="29" t="s">
        <v>376</v>
      </c>
      <c r="D59" s="29"/>
      <c r="E59" s="29"/>
      <c r="F59" s="29" t="s">
        <v>8741</v>
      </c>
      <c r="G59" s="29">
        <v>16</v>
      </c>
      <c r="H59" s="29"/>
      <c r="I59" s="29">
        <v>4</v>
      </c>
      <c r="J59" s="227">
        <v>7</v>
      </c>
      <c r="K59" s="1" t="s">
        <v>2067</v>
      </c>
      <c r="L59" s="232" t="s">
        <v>8756</v>
      </c>
      <c r="M59" s="1" t="s">
        <v>5450</v>
      </c>
      <c r="N59" s="230" t="s">
        <v>8683</v>
      </c>
      <c r="O59" s="64"/>
      <c r="P59" s="64"/>
    </row>
    <row r="60" spans="1:16" ht="15.75" x14ac:dyDescent="0.3">
      <c r="A60" s="29" t="s">
        <v>373</v>
      </c>
      <c r="B60" s="29" t="s">
        <v>2022</v>
      </c>
      <c r="C60" s="29" t="s">
        <v>376</v>
      </c>
      <c r="D60" s="29"/>
      <c r="E60" s="29"/>
      <c r="F60" s="29" t="s">
        <v>8742</v>
      </c>
      <c r="G60" s="29">
        <v>17</v>
      </c>
      <c r="H60" s="29"/>
      <c r="I60" s="29">
        <v>5</v>
      </c>
      <c r="J60" s="227">
        <v>8</v>
      </c>
      <c r="K60" s="1" t="s">
        <v>2066</v>
      </c>
      <c r="L60" s="232" t="s">
        <v>8757</v>
      </c>
      <c r="M60" s="1" t="s">
        <v>5451</v>
      </c>
      <c r="N60" s="230" t="s">
        <v>8682</v>
      </c>
      <c r="O60" s="64"/>
      <c r="P60" s="64"/>
    </row>
    <row r="61" spans="1:16" ht="15.75" x14ac:dyDescent="0.3">
      <c r="A61" s="29" t="s">
        <v>373</v>
      </c>
      <c r="B61" s="29" t="s">
        <v>2022</v>
      </c>
      <c r="C61" s="29" t="s">
        <v>376</v>
      </c>
      <c r="D61" s="29"/>
      <c r="E61" s="29"/>
      <c r="F61" s="29" t="s">
        <v>8743</v>
      </c>
      <c r="G61" s="29">
        <v>18</v>
      </c>
      <c r="H61" s="29"/>
      <c r="I61" s="29">
        <v>6</v>
      </c>
      <c r="J61" s="227">
        <v>9</v>
      </c>
      <c r="K61" s="1" t="s">
        <v>2065</v>
      </c>
      <c r="L61" s="232" t="s">
        <v>8758</v>
      </c>
      <c r="M61" s="1" t="s">
        <v>5452</v>
      </c>
      <c r="N61" s="230" t="s">
        <v>8681</v>
      </c>
      <c r="O61" s="64"/>
      <c r="P61" s="64"/>
    </row>
    <row r="62" spans="1:16" ht="15.75" x14ac:dyDescent="0.3">
      <c r="A62" s="29" t="s">
        <v>373</v>
      </c>
      <c r="B62" s="29" t="s">
        <v>2022</v>
      </c>
      <c r="C62" s="29" t="s">
        <v>376</v>
      </c>
      <c r="D62" s="29"/>
      <c r="E62" s="29"/>
      <c r="F62" s="29" t="s">
        <v>8739</v>
      </c>
      <c r="G62" s="29">
        <v>19</v>
      </c>
      <c r="H62" s="29"/>
      <c r="I62" s="29">
        <v>7</v>
      </c>
      <c r="J62" s="227">
        <v>10</v>
      </c>
      <c r="K62" s="1" t="s">
        <v>2064</v>
      </c>
      <c r="L62" s="232" t="s">
        <v>8759</v>
      </c>
      <c r="M62" s="1" t="s">
        <v>8678</v>
      </c>
      <c r="N62" s="230" t="s">
        <v>8680</v>
      </c>
      <c r="O62" s="64"/>
      <c r="P62" s="64"/>
    </row>
    <row r="63" spans="1:16" ht="15.75" x14ac:dyDescent="0.3">
      <c r="A63" s="29" t="s">
        <v>373</v>
      </c>
      <c r="B63" s="29" t="s">
        <v>2022</v>
      </c>
      <c r="C63" s="29" t="s">
        <v>376</v>
      </c>
      <c r="D63" s="29"/>
      <c r="E63" s="29"/>
      <c r="F63" s="29" t="s">
        <v>44</v>
      </c>
      <c r="G63" s="29">
        <v>28</v>
      </c>
      <c r="H63" s="29"/>
      <c r="I63" s="29">
        <v>0</v>
      </c>
      <c r="J63" s="224"/>
      <c r="K63" s="1" t="s">
        <v>2063</v>
      </c>
      <c r="L63" s="116"/>
      <c r="M63" s="1" t="s">
        <v>5453</v>
      </c>
      <c r="N63" s="64"/>
      <c r="O63" s="64"/>
      <c r="P63" s="64"/>
    </row>
    <row r="64" spans="1:16" ht="15.75" x14ac:dyDescent="0.3">
      <c r="A64" s="29" t="s">
        <v>373</v>
      </c>
      <c r="B64" s="29" t="s">
        <v>2022</v>
      </c>
      <c r="C64" s="29" t="s">
        <v>376</v>
      </c>
      <c r="D64" s="29"/>
      <c r="E64" s="29"/>
      <c r="F64" s="29" t="s">
        <v>45</v>
      </c>
      <c r="G64" s="29">
        <v>29</v>
      </c>
      <c r="H64" s="29"/>
      <c r="I64" s="29">
        <v>0</v>
      </c>
      <c r="J64" s="224"/>
      <c r="K64" s="1" t="s">
        <v>2062</v>
      </c>
      <c r="L64" s="116"/>
      <c r="M64" s="1" t="s">
        <v>5454</v>
      </c>
      <c r="N64" s="64"/>
      <c r="O64" s="64"/>
      <c r="P64" s="64"/>
    </row>
    <row r="65" spans="1:16" ht="15.75" x14ac:dyDescent="0.3">
      <c r="A65" s="29" t="s">
        <v>373</v>
      </c>
      <c r="B65" s="29" t="s">
        <v>2022</v>
      </c>
      <c r="C65" s="29" t="s">
        <v>376</v>
      </c>
      <c r="D65" s="29"/>
      <c r="E65" s="29"/>
      <c r="F65" s="29" t="s">
        <v>46</v>
      </c>
      <c r="G65" s="29">
        <v>30</v>
      </c>
      <c r="H65" s="29"/>
      <c r="I65" s="29">
        <v>0</v>
      </c>
      <c r="J65" s="224"/>
      <c r="K65" s="1" t="s">
        <v>2061</v>
      </c>
      <c r="L65" s="116"/>
      <c r="M65" s="1" t="s">
        <v>5455</v>
      </c>
      <c r="N65" s="64"/>
      <c r="O65" s="64"/>
      <c r="P65" s="64"/>
    </row>
    <row r="66" spans="1:16" ht="15.75" x14ac:dyDescent="0.3">
      <c r="A66" s="29" t="s">
        <v>373</v>
      </c>
      <c r="B66" s="29" t="s">
        <v>2022</v>
      </c>
      <c r="C66" s="29" t="s">
        <v>376</v>
      </c>
      <c r="D66" s="29"/>
      <c r="E66" s="29"/>
      <c r="F66" s="29" t="s">
        <v>47</v>
      </c>
      <c r="G66" s="29">
        <v>31</v>
      </c>
      <c r="H66" s="29"/>
      <c r="I66" s="29">
        <v>0</v>
      </c>
      <c r="J66" s="224"/>
      <c r="K66" s="1" t="s">
        <v>2060</v>
      </c>
      <c r="L66" s="116"/>
      <c r="M66" s="1" t="s">
        <v>5456</v>
      </c>
      <c r="N66" s="64"/>
      <c r="O66" s="64"/>
      <c r="P66" s="64"/>
    </row>
    <row r="67" spans="1:16" ht="15.75" x14ac:dyDescent="0.3">
      <c r="A67" s="29" t="s">
        <v>373</v>
      </c>
      <c r="B67" s="29" t="s">
        <v>2022</v>
      </c>
      <c r="C67" s="29" t="s">
        <v>376</v>
      </c>
      <c r="D67" s="29"/>
      <c r="E67" s="29"/>
      <c r="F67" s="29" t="s">
        <v>48</v>
      </c>
      <c r="G67" s="29">
        <v>32</v>
      </c>
      <c r="H67" s="29"/>
      <c r="I67" s="29">
        <v>0</v>
      </c>
      <c r="J67" s="224"/>
      <c r="K67" s="1" t="s">
        <v>2059</v>
      </c>
      <c r="L67" s="116"/>
      <c r="M67" s="1" t="s">
        <v>5457</v>
      </c>
      <c r="N67" s="64"/>
      <c r="O67" s="64"/>
      <c r="P67" s="64"/>
    </row>
    <row r="68" spans="1:16" ht="15.75" x14ac:dyDescent="0.3">
      <c r="A68" s="29" t="s">
        <v>373</v>
      </c>
      <c r="B68" s="29" t="s">
        <v>2022</v>
      </c>
      <c r="C68" s="29" t="s">
        <v>376</v>
      </c>
      <c r="D68" s="29"/>
      <c r="E68" s="29"/>
      <c r="F68" s="29" t="s">
        <v>49</v>
      </c>
      <c r="G68" s="29">
        <v>33</v>
      </c>
      <c r="H68" s="29"/>
      <c r="I68" s="29">
        <v>0</v>
      </c>
      <c r="J68" s="224"/>
      <c r="K68" s="1" t="s">
        <v>2058</v>
      </c>
      <c r="L68" s="116"/>
      <c r="M68" s="1" t="s">
        <v>5458</v>
      </c>
      <c r="N68" s="64"/>
      <c r="O68" s="64"/>
      <c r="P68" s="64"/>
    </row>
    <row r="69" spans="1:16" ht="15.75" x14ac:dyDescent="0.3">
      <c r="A69" s="29" t="s">
        <v>373</v>
      </c>
      <c r="B69" s="29" t="s">
        <v>2022</v>
      </c>
      <c r="C69" s="29" t="s">
        <v>376</v>
      </c>
      <c r="D69" s="29"/>
      <c r="E69" s="29"/>
      <c r="F69" s="29" t="s">
        <v>6382</v>
      </c>
      <c r="G69" s="29">
        <v>20</v>
      </c>
      <c r="H69" s="29"/>
      <c r="I69" s="29">
        <v>11</v>
      </c>
      <c r="J69" s="227"/>
      <c r="K69" s="1" t="s">
        <v>58</v>
      </c>
      <c r="L69" s="230"/>
      <c r="M69" s="1" t="s">
        <v>5459</v>
      </c>
      <c r="N69" s="230"/>
      <c r="O69" s="64"/>
      <c r="P69" s="64"/>
    </row>
    <row r="70" spans="1:16" ht="15.75" x14ac:dyDescent="0.3">
      <c r="A70" s="29" t="s">
        <v>373</v>
      </c>
      <c r="B70" s="29" t="s">
        <v>2022</v>
      </c>
      <c r="C70" s="29" t="s">
        <v>376</v>
      </c>
      <c r="D70" s="29"/>
      <c r="E70" s="29"/>
      <c r="F70" s="29" t="s">
        <v>6383</v>
      </c>
      <c r="G70" s="29">
        <v>21</v>
      </c>
      <c r="H70" s="29"/>
      <c r="I70" s="29">
        <v>12</v>
      </c>
      <c r="J70" s="227"/>
      <c r="K70" s="1" t="s">
        <v>2057</v>
      </c>
      <c r="L70" s="230"/>
      <c r="M70" s="1" t="s">
        <v>5460</v>
      </c>
      <c r="N70" s="230"/>
      <c r="O70" s="64"/>
      <c r="P70" s="64"/>
    </row>
    <row r="71" spans="1:16" ht="15.75" x14ac:dyDescent="0.3">
      <c r="A71" s="29" t="s">
        <v>373</v>
      </c>
      <c r="B71" s="29" t="s">
        <v>2022</v>
      </c>
      <c r="C71" s="29" t="s">
        <v>376</v>
      </c>
      <c r="D71" s="29"/>
      <c r="E71" s="29"/>
      <c r="F71" s="29" t="s">
        <v>6370</v>
      </c>
      <c r="G71" s="29">
        <v>22</v>
      </c>
      <c r="H71" s="29"/>
      <c r="I71" s="29">
        <v>13</v>
      </c>
      <c r="J71" s="224"/>
      <c r="K71" s="1" t="s">
        <v>2056</v>
      </c>
      <c r="L71" s="116"/>
      <c r="M71" s="1" t="s">
        <v>5461</v>
      </c>
      <c r="N71" s="64"/>
      <c r="O71" s="64"/>
      <c r="P71" s="64"/>
    </row>
    <row r="72" spans="1:16" ht="15.75" x14ac:dyDescent="0.3">
      <c r="A72" s="29" t="s">
        <v>373</v>
      </c>
      <c r="B72" s="29" t="s">
        <v>2022</v>
      </c>
      <c r="C72" s="29" t="s">
        <v>376</v>
      </c>
      <c r="D72" s="29"/>
      <c r="E72" s="29"/>
      <c r="F72" s="29" t="s">
        <v>6369</v>
      </c>
      <c r="G72" s="29">
        <v>23</v>
      </c>
      <c r="H72" s="29"/>
      <c r="I72" s="29">
        <v>14</v>
      </c>
      <c r="J72" s="224"/>
      <c r="K72" s="1" t="s">
        <v>2055</v>
      </c>
      <c r="L72" s="116"/>
      <c r="M72" s="1" t="s">
        <v>5462</v>
      </c>
      <c r="N72" s="64"/>
      <c r="O72" s="64"/>
      <c r="P72" s="64"/>
    </row>
    <row r="73" spans="1:16" ht="15.75" x14ac:dyDescent="0.3">
      <c r="A73" s="29" t="s">
        <v>373</v>
      </c>
      <c r="B73" s="29" t="s">
        <v>2022</v>
      </c>
      <c r="C73" s="29" t="s">
        <v>376</v>
      </c>
      <c r="D73" s="29"/>
      <c r="E73" s="29"/>
      <c r="F73" s="29" t="s">
        <v>929</v>
      </c>
      <c r="G73" s="29">
        <v>24</v>
      </c>
      <c r="H73" s="29"/>
      <c r="I73" s="29">
        <v>15</v>
      </c>
      <c r="J73" s="224"/>
      <c r="K73" s="1" t="s">
        <v>2054</v>
      </c>
      <c r="L73" s="116"/>
      <c r="M73" s="1" t="s">
        <v>5463</v>
      </c>
      <c r="N73" s="64"/>
      <c r="O73" s="64"/>
      <c r="P73" s="64"/>
    </row>
    <row r="74" spans="1:16" ht="15.75" x14ac:dyDescent="0.3">
      <c r="A74" s="29" t="s">
        <v>373</v>
      </c>
      <c r="B74" s="29" t="s">
        <v>2022</v>
      </c>
      <c r="C74" s="29" t="s">
        <v>376</v>
      </c>
      <c r="D74" s="29"/>
      <c r="E74" s="29"/>
      <c r="F74" s="29" t="s">
        <v>18</v>
      </c>
      <c r="G74" s="29">
        <v>25</v>
      </c>
      <c r="H74" s="29"/>
      <c r="I74" s="29">
        <v>16</v>
      </c>
      <c r="J74" s="224"/>
      <c r="K74" s="1" t="s">
        <v>2053</v>
      </c>
      <c r="L74" s="116"/>
      <c r="M74" s="1" t="s">
        <v>5464</v>
      </c>
      <c r="N74" s="64"/>
      <c r="O74" s="64"/>
      <c r="P74" s="64"/>
    </row>
    <row r="75" spans="1:16" ht="15.75" x14ac:dyDescent="0.3">
      <c r="A75" s="29" t="s">
        <v>373</v>
      </c>
      <c r="B75" s="29" t="s">
        <v>2022</v>
      </c>
      <c r="C75" s="29" t="s">
        <v>376</v>
      </c>
      <c r="D75" s="29"/>
      <c r="E75" s="29"/>
      <c r="F75" s="29" t="s">
        <v>19</v>
      </c>
      <c r="G75" s="29">
        <v>26</v>
      </c>
      <c r="H75" s="29"/>
      <c r="I75" s="29">
        <v>17</v>
      </c>
      <c r="J75" s="224"/>
      <c r="K75" s="1" t="s">
        <v>2052</v>
      </c>
      <c r="L75" s="116"/>
      <c r="M75" s="1" t="s">
        <v>5465</v>
      </c>
      <c r="N75" s="64"/>
      <c r="O75" s="64"/>
      <c r="P75" s="64"/>
    </row>
    <row r="76" spans="1:16" ht="15.75" x14ac:dyDescent="0.3">
      <c r="A76" s="29" t="s">
        <v>373</v>
      </c>
      <c r="B76" s="29" t="s">
        <v>2022</v>
      </c>
      <c r="C76" s="29" t="s">
        <v>376</v>
      </c>
      <c r="D76" s="29"/>
      <c r="E76" s="29"/>
      <c r="F76" s="29" t="s">
        <v>20</v>
      </c>
      <c r="G76" s="29">
        <v>27</v>
      </c>
      <c r="H76" s="29"/>
      <c r="I76" s="29">
        <v>18</v>
      </c>
      <c r="J76" s="224"/>
      <c r="K76" s="1" t="s">
        <v>2051</v>
      </c>
      <c r="L76" s="116"/>
      <c r="M76" s="1" t="s">
        <v>5466</v>
      </c>
      <c r="N76" s="64"/>
      <c r="O76" s="64"/>
      <c r="P76" s="64"/>
    </row>
    <row r="77" spans="1:16" ht="15.75" x14ac:dyDescent="0.3">
      <c r="A77" s="29" t="s">
        <v>373</v>
      </c>
      <c r="B77" s="29" t="s">
        <v>2022</v>
      </c>
      <c r="C77" s="29" t="s">
        <v>376</v>
      </c>
      <c r="D77" s="29"/>
      <c r="E77" s="29"/>
      <c r="F77" s="29" t="s">
        <v>21</v>
      </c>
      <c r="G77" s="29">
        <v>28</v>
      </c>
      <c r="H77" s="29"/>
      <c r="I77" s="29">
        <v>19</v>
      </c>
      <c r="J77" s="224"/>
      <c r="K77" s="1" t="s">
        <v>2050</v>
      </c>
      <c r="L77" s="116"/>
      <c r="M77" s="1" t="s">
        <v>5467</v>
      </c>
      <c r="N77" s="64"/>
      <c r="O77" s="64"/>
      <c r="P77" s="64"/>
    </row>
    <row r="78" spans="1:16" ht="15.75" x14ac:dyDescent="0.3">
      <c r="A78" s="29" t="s">
        <v>373</v>
      </c>
      <c r="B78" s="29" t="s">
        <v>2022</v>
      </c>
      <c r="C78" s="29" t="s">
        <v>376</v>
      </c>
      <c r="D78" s="29"/>
      <c r="E78" s="29"/>
      <c r="F78" s="29" t="s">
        <v>960</v>
      </c>
      <c r="G78" s="29">
        <v>29</v>
      </c>
      <c r="H78" s="29"/>
      <c r="I78" s="29">
        <v>20</v>
      </c>
      <c r="J78" s="224"/>
      <c r="K78" s="1" t="s">
        <v>2049</v>
      </c>
      <c r="L78" s="116"/>
      <c r="M78" s="1" t="s">
        <v>5468</v>
      </c>
      <c r="N78" s="64"/>
      <c r="O78" s="64"/>
      <c r="P78" s="64"/>
    </row>
    <row r="79" spans="1:16" ht="15.75" x14ac:dyDescent="0.3">
      <c r="A79" s="28" t="s">
        <v>373</v>
      </c>
      <c r="B79" s="28" t="s">
        <v>2022</v>
      </c>
      <c r="C79" s="28" t="s">
        <v>376</v>
      </c>
      <c r="D79" s="28"/>
      <c r="E79" s="28"/>
      <c r="F79" s="28" t="s">
        <v>1276</v>
      </c>
      <c r="G79" s="28"/>
      <c r="H79" s="28">
        <v>1</v>
      </c>
      <c r="I79" s="28"/>
      <c r="J79" s="123"/>
      <c r="K79" s="1" t="s">
        <v>2874</v>
      </c>
      <c r="L79" s="116"/>
      <c r="M79" s="1"/>
      <c r="N79" s="64"/>
      <c r="O79" s="64"/>
      <c r="P79" s="64"/>
    </row>
    <row r="80" spans="1:16" ht="15.75" x14ac:dyDescent="0.3">
      <c r="A80" s="28" t="s">
        <v>373</v>
      </c>
      <c r="B80" s="28" t="s">
        <v>2022</v>
      </c>
      <c r="C80" s="28" t="s">
        <v>376</v>
      </c>
      <c r="D80" s="28"/>
      <c r="E80" s="28"/>
      <c r="F80" s="28" t="s">
        <v>1277</v>
      </c>
      <c r="G80" s="28"/>
      <c r="H80" s="28">
        <v>1</v>
      </c>
      <c r="I80" s="28"/>
      <c r="J80" s="123"/>
      <c r="K80" s="1" t="s">
        <v>2048</v>
      </c>
      <c r="L80" s="116"/>
      <c r="M80" s="1"/>
      <c r="N80" s="64"/>
      <c r="O80" s="64"/>
      <c r="P80" s="64"/>
    </row>
    <row r="81" spans="1:16" ht="15.75" x14ac:dyDescent="0.3">
      <c r="A81" s="28" t="s">
        <v>373</v>
      </c>
      <c r="B81" s="28" t="s">
        <v>2022</v>
      </c>
      <c r="C81" s="28" t="s">
        <v>376</v>
      </c>
      <c r="D81" s="28"/>
      <c r="E81" s="28"/>
      <c r="F81" s="28" t="s">
        <v>1278</v>
      </c>
      <c r="G81" s="28"/>
      <c r="H81" s="28">
        <v>1</v>
      </c>
      <c r="I81" s="28"/>
      <c r="J81" s="123"/>
      <c r="K81" s="1" t="s">
        <v>2047</v>
      </c>
      <c r="L81" s="116"/>
      <c r="M81" s="1"/>
      <c r="N81" s="64"/>
      <c r="O81" s="64"/>
      <c r="P81" s="64"/>
    </row>
    <row r="82" spans="1:16" ht="15.75" x14ac:dyDescent="0.3">
      <c r="A82" s="28" t="s">
        <v>373</v>
      </c>
      <c r="B82" s="28" t="s">
        <v>2022</v>
      </c>
      <c r="C82" s="28" t="s">
        <v>376</v>
      </c>
      <c r="D82" s="28"/>
      <c r="E82" s="28"/>
      <c r="F82" s="28" t="s">
        <v>1279</v>
      </c>
      <c r="G82" s="28"/>
      <c r="H82" s="28"/>
      <c r="I82" s="28">
        <v>1</v>
      </c>
      <c r="J82" s="228"/>
      <c r="K82" s="1" t="s">
        <v>2046</v>
      </c>
      <c r="L82" s="230"/>
      <c r="M82" s="1" t="s">
        <v>268</v>
      </c>
      <c r="N82" s="239"/>
      <c r="O82" s="64"/>
      <c r="P82" s="64"/>
    </row>
    <row r="83" spans="1:16" ht="15.75" x14ac:dyDescent="0.3">
      <c r="A83" s="28" t="s">
        <v>373</v>
      </c>
      <c r="B83" s="28" t="s">
        <v>2022</v>
      </c>
      <c r="C83" s="28" t="s">
        <v>376</v>
      </c>
      <c r="D83" s="28"/>
      <c r="E83" s="28"/>
      <c r="F83" s="28" t="s">
        <v>1285</v>
      </c>
      <c r="G83" s="29">
        <v>14</v>
      </c>
      <c r="H83" s="28"/>
      <c r="I83" s="28">
        <v>2</v>
      </c>
      <c r="J83" s="228"/>
      <c r="K83" s="1" t="s">
        <v>2045</v>
      </c>
      <c r="L83" s="230"/>
      <c r="M83" s="1" t="s">
        <v>268</v>
      </c>
      <c r="N83" s="230"/>
      <c r="O83" s="64"/>
      <c r="P83" s="64"/>
    </row>
    <row r="84" spans="1:16" ht="15.75" x14ac:dyDescent="0.3">
      <c r="A84" s="28" t="s">
        <v>373</v>
      </c>
      <c r="B84" s="28" t="s">
        <v>2022</v>
      </c>
      <c r="C84" s="28" t="s">
        <v>376</v>
      </c>
      <c r="D84" s="28"/>
      <c r="E84" s="28"/>
      <c r="F84" s="28" t="s">
        <v>1291</v>
      </c>
      <c r="G84" s="28"/>
      <c r="H84" s="28"/>
      <c r="I84" s="28">
        <v>3</v>
      </c>
      <c r="J84" s="228"/>
      <c r="K84" s="1" t="s">
        <v>2044</v>
      </c>
      <c r="L84" s="230"/>
      <c r="M84" s="1" t="s">
        <v>268</v>
      </c>
      <c r="N84" s="230"/>
      <c r="O84" s="64"/>
      <c r="P84" s="64"/>
    </row>
    <row r="85" spans="1:16" ht="15.75" x14ac:dyDescent="0.3">
      <c r="A85" s="28" t="s">
        <v>373</v>
      </c>
      <c r="B85" s="28" t="s">
        <v>2022</v>
      </c>
      <c r="C85" s="28" t="s">
        <v>376</v>
      </c>
      <c r="D85" s="28"/>
      <c r="E85" s="28"/>
      <c r="F85" s="28" t="s">
        <v>1297</v>
      </c>
      <c r="G85" s="28"/>
      <c r="H85" s="28"/>
      <c r="I85" s="28">
        <v>4</v>
      </c>
      <c r="J85" s="228"/>
      <c r="K85" s="1" t="s">
        <v>2043</v>
      </c>
      <c r="L85" s="230"/>
      <c r="M85" s="1" t="s">
        <v>268</v>
      </c>
      <c r="N85" s="230"/>
      <c r="O85" s="64"/>
      <c r="P85" s="64"/>
    </row>
    <row r="86" spans="1:16" ht="15.75" x14ac:dyDescent="0.3">
      <c r="A86" s="28" t="s">
        <v>373</v>
      </c>
      <c r="B86" s="28" t="s">
        <v>2022</v>
      </c>
      <c r="C86" s="28" t="s">
        <v>376</v>
      </c>
      <c r="D86" s="28"/>
      <c r="E86" s="28"/>
      <c r="F86" s="28" t="s">
        <v>1301</v>
      </c>
      <c r="G86" s="28"/>
      <c r="H86" s="28"/>
      <c r="I86" s="28">
        <v>5</v>
      </c>
      <c r="J86" s="228"/>
      <c r="K86" s="1"/>
      <c r="L86" s="230"/>
      <c r="M86" s="1" t="s">
        <v>268</v>
      </c>
      <c r="N86" s="230"/>
      <c r="O86" s="64"/>
      <c r="P86" s="64"/>
    </row>
    <row r="87" spans="1:16" ht="15.75" x14ac:dyDescent="0.3">
      <c r="A87" s="28" t="s">
        <v>373</v>
      </c>
      <c r="B87" s="28" t="s">
        <v>2022</v>
      </c>
      <c r="C87" s="28" t="s">
        <v>376</v>
      </c>
      <c r="D87" s="28"/>
      <c r="E87" s="28"/>
      <c r="F87" s="28" t="s">
        <v>1307</v>
      </c>
      <c r="G87" s="28"/>
      <c r="H87" s="28"/>
      <c r="I87" s="28">
        <v>6</v>
      </c>
      <c r="J87" s="228"/>
      <c r="K87" s="1"/>
      <c r="L87" s="230"/>
      <c r="M87" s="1" t="s">
        <v>268</v>
      </c>
      <c r="N87" s="230"/>
      <c r="O87" s="64"/>
      <c r="P87" s="64"/>
    </row>
    <row r="88" spans="1:16" ht="15.75" x14ac:dyDescent="0.3">
      <c r="A88" s="28" t="s">
        <v>373</v>
      </c>
      <c r="B88" s="28" t="s">
        <v>2022</v>
      </c>
      <c r="C88" s="28" t="s">
        <v>376</v>
      </c>
      <c r="D88" s="28"/>
      <c r="E88" s="28"/>
      <c r="F88" s="28" t="s">
        <v>1313</v>
      </c>
      <c r="G88" s="28"/>
      <c r="H88" s="28"/>
      <c r="I88" s="28">
        <v>5</v>
      </c>
      <c r="J88" s="228"/>
      <c r="K88" s="1" t="s">
        <v>2042</v>
      </c>
      <c r="L88" s="230"/>
      <c r="M88" s="1" t="s">
        <v>268</v>
      </c>
      <c r="N88" s="230"/>
      <c r="O88" s="64"/>
      <c r="P88" s="64"/>
    </row>
    <row r="89" spans="1:16" ht="15.75" x14ac:dyDescent="0.3">
      <c r="A89" s="28" t="s">
        <v>373</v>
      </c>
      <c r="B89" s="28" t="s">
        <v>2022</v>
      </c>
      <c r="C89" s="28" t="s">
        <v>376</v>
      </c>
      <c r="D89" s="28"/>
      <c r="E89" s="28"/>
      <c r="F89" s="28" t="s">
        <v>1314</v>
      </c>
      <c r="G89" s="28"/>
      <c r="H89" s="28"/>
      <c r="I89" s="28">
        <v>5</v>
      </c>
      <c r="J89" s="228"/>
      <c r="K89" s="1" t="s">
        <v>2042</v>
      </c>
      <c r="L89" s="230"/>
      <c r="M89" s="1" t="s">
        <v>268</v>
      </c>
      <c r="N89" s="230"/>
      <c r="O89" s="64"/>
      <c r="P89" s="64"/>
    </row>
    <row r="90" spans="1:16" ht="15.75" x14ac:dyDescent="0.3">
      <c r="A90" s="28" t="s">
        <v>373</v>
      </c>
      <c r="B90" s="28" t="s">
        <v>2022</v>
      </c>
      <c r="C90" s="28" t="s">
        <v>376</v>
      </c>
      <c r="D90" s="28"/>
      <c r="E90" s="28"/>
      <c r="F90" s="28" t="s">
        <v>1315</v>
      </c>
      <c r="G90" s="28"/>
      <c r="H90" s="28"/>
      <c r="I90" s="28">
        <v>5</v>
      </c>
      <c r="J90" s="228"/>
      <c r="K90" s="1" t="s">
        <v>2042</v>
      </c>
      <c r="L90" s="230"/>
      <c r="M90" s="1" t="s">
        <v>268</v>
      </c>
      <c r="N90" s="230"/>
      <c r="O90" s="64"/>
      <c r="P90" s="64"/>
    </row>
    <row r="91" spans="1:16" ht="15.75" x14ac:dyDescent="0.3">
      <c r="A91" s="28" t="s">
        <v>373</v>
      </c>
      <c r="B91" s="28" t="s">
        <v>2022</v>
      </c>
      <c r="C91" s="28" t="s">
        <v>376</v>
      </c>
      <c r="D91" s="28"/>
      <c r="E91" s="28"/>
      <c r="F91" s="28" t="s">
        <v>1316</v>
      </c>
      <c r="G91" s="28"/>
      <c r="H91" s="28"/>
      <c r="I91" s="28">
        <v>5</v>
      </c>
      <c r="J91" s="228"/>
      <c r="K91" s="1" t="s">
        <v>2042</v>
      </c>
      <c r="L91" s="230"/>
      <c r="M91" s="1"/>
      <c r="N91" s="230"/>
      <c r="O91" s="64"/>
      <c r="P91" s="64"/>
    </row>
    <row r="92" spans="1:16" ht="15.75" x14ac:dyDescent="0.3">
      <c r="A92" s="28" t="s">
        <v>373</v>
      </c>
      <c r="B92" s="28" t="s">
        <v>2022</v>
      </c>
      <c r="C92" s="28" t="s">
        <v>376</v>
      </c>
      <c r="D92" s="28"/>
      <c r="E92" s="28"/>
      <c r="F92" s="28" t="s">
        <v>1317</v>
      </c>
      <c r="G92" s="28"/>
      <c r="H92" s="28"/>
      <c r="I92" s="28">
        <v>5</v>
      </c>
      <c r="J92" s="228"/>
      <c r="K92" s="1" t="s">
        <v>2042</v>
      </c>
      <c r="L92" s="230"/>
      <c r="M92" s="1"/>
      <c r="N92" s="230"/>
      <c r="O92" s="64"/>
      <c r="P92" s="64"/>
    </row>
    <row r="93" spans="1:16" ht="15.75" x14ac:dyDescent="0.3">
      <c r="A93" s="28" t="s">
        <v>373</v>
      </c>
      <c r="B93" s="28" t="s">
        <v>2022</v>
      </c>
      <c r="C93" s="28" t="s">
        <v>376</v>
      </c>
      <c r="D93" s="28"/>
      <c r="E93" s="28"/>
      <c r="F93" s="28" t="s">
        <v>1318</v>
      </c>
      <c r="G93" s="28"/>
      <c r="H93" s="28"/>
      <c r="I93" s="28">
        <v>5</v>
      </c>
      <c r="J93" s="228"/>
      <c r="K93" s="1" t="s">
        <v>2042</v>
      </c>
      <c r="L93" s="230"/>
      <c r="M93" s="1"/>
      <c r="N93" s="230"/>
      <c r="O93" s="64"/>
      <c r="P93" s="64"/>
    </row>
    <row r="94" spans="1:16" ht="15.75" x14ac:dyDescent="0.3">
      <c r="A94" s="28" t="s">
        <v>373</v>
      </c>
      <c r="B94" s="28" t="s">
        <v>2022</v>
      </c>
      <c r="C94" s="28" t="s">
        <v>376</v>
      </c>
      <c r="D94" s="28"/>
      <c r="E94" s="28"/>
      <c r="F94" s="28" t="s">
        <v>1319</v>
      </c>
      <c r="G94" s="28"/>
      <c r="H94" s="28"/>
      <c r="I94" s="28">
        <v>5</v>
      </c>
      <c r="J94" s="228"/>
      <c r="K94" s="1" t="s">
        <v>2042</v>
      </c>
      <c r="L94" s="230"/>
      <c r="M94" s="1"/>
      <c r="N94" s="230"/>
      <c r="O94" s="64"/>
      <c r="P94" s="64"/>
    </row>
    <row r="95" spans="1:16" ht="15.75" x14ac:dyDescent="0.3">
      <c r="A95" s="28" t="s">
        <v>373</v>
      </c>
      <c r="B95" s="28" t="s">
        <v>2022</v>
      </c>
      <c r="C95" s="28" t="s">
        <v>376</v>
      </c>
      <c r="D95" s="28"/>
      <c r="E95" s="28"/>
      <c r="F95" s="28" t="s">
        <v>1320</v>
      </c>
      <c r="G95" s="28"/>
      <c r="H95" s="28"/>
      <c r="I95" s="28">
        <v>6</v>
      </c>
      <c r="J95" s="228"/>
      <c r="K95" s="1" t="s">
        <v>2041</v>
      </c>
      <c r="L95" s="230"/>
      <c r="M95" s="1" t="s">
        <v>268</v>
      </c>
      <c r="N95" s="230"/>
      <c r="O95" s="64"/>
      <c r="P95" s="64"/>
    </row>
    <row r="96" spans="1:16" ht="15.75" x14ac:dyDescent="0.3">
      <c r="A96" s="28" t="s">
        <v>373</v>
      </c>
      <c r="B96" s="28" t="s">
        <v>2022</v>
      </c>
      <c r="C96" s="28" t="s">
        <v>376</v>
      </c>
      <c r="D96" s="28"/>
      <c r="E96" s="28"/>
      <c r="F96" s="28" t="s">
        <v>1321</v>
      </c>
      <c r="G96" s="28"/>
      <c r="H96" s="28"/>
      <c r="I96" s="28">
        <v>6</v>
      </c>
      <c r="J96" s="228"/>
      <c r="K96" s="1" t="s">
        <v>2041</v>
      </c>
      <c r="L96" s="230"/>
      <c r="M96" s="1" t="s">
        <v>268</v>
      </c>
      <c r="N96" s="230"/>
      <c r="O96" s="64"/>
      <c r="P96" s="64"/>
    </row>
    <row r="97" spans="1:16" ht="15.75" x14ac:dyDescent="0.3">
      <c r="A97" s="28" t="s">
        <v>373</v>
      </c>
      <c r="B97" s="28" t="s">
        <v>2022</v>
      </c>
      <c r="C97" s="28" t="s">
        <v>376</v>
      </c>
      <c r="D97" s="28"/>
      <c r="E97" s="28"/>
      <c r="F97" s="28" t="s">
        <v>1322</v>
      </c>
      <c r="G97" s="28"/>
      <c r="H97" s="28"/>
      <c r="I97" s="28">
        <v>6</v>
      </c>
      <c r="J97" s="228"/>
      <c r="K97" s="1" t="s">
        <v>2041</v>
      </c>
      <c r="L97" s="230"/>
      <c r="M97" s="1" t="s">
        <v>268</v>
      </c>
      <c r="N97" s="230"/>
      <c r="O97" s="64"/>
      <c r="P97" s="64"/>
    </row>
    <row r="98" spans="1:16" ht="15.75" x14ac:dyDescent="0.3">
      <c r="A98" s="28" t="s">
        <v>373</v>
      </c>
      <c r="B98" s="28" t="s">
        <v>2022</v>
      </c>
      <c r="C98" s="28" t="s">
        <v>376</v>
      </c>
      <c r="D98" s="28"/>
      <c r="E98" s="28"/>
      <c r="F98" s="28" t="s">
        <v>1323</v>
      </c>
      <c r="G98" s="28"/>
      <c r="H98" s="28"/>
      <c r="I98" s="28">
        <v>6</v>
      </c>
      <c r="J98" s="228"/>
      <c r="K98" s="1" t="s">
        <v>2041</v>
      </c>
      <c r="L98" s="230"/>
      <c r="M98" s="1"/>
      <c r="N98" s="230"/>
      <c r="O98" s="64"/>
      <c r="P98" s="64"/>
    </row>
    <row r="99" spans="1:16" ht="15.75" x14ac:dyDescent="0.3">
      <c r="A99" s="28" t="s">
        <v>373</v>
      </c>
      <c r="B99" s="28" t="s">
        <v>2022</v>
      </c>
      <c r="C99" s="28" t="s">
        <v>376</v>
      </c>
      <c r="D99" s="28"/>
      <c r="E99" s="28"/>
      <c r="F99" s="28" t="s">
        <v>1324</v>
      </c>
      <c r="G99" s="28"/>
      <c r="H99" s="28"/>
      <c r="I99" s="28">
        <v>6</v>
      </c>
      <c r="J99" s="228"/>
      <c r="K99" s="1" t="s">
        <v>2041</v>
      </c>
      <c r="L99" s="230"/>
      <c r="M99" s="1"/>
      <c r="N99" s="230"/>
      <c r="O99" s="64"/>
      <c r="P99" s="64"/>
    </row>
    <row r="100" spans="1:16" ht="15.75" x14ac:dyDescent="0.3">
      <c r="A100" s="28" t="s">
        <v>373</v>
      </c>
      <c r="B100" s="28" t="s">
        <v>2022</v>
      </c>
      <c r="C100" s="28" t="s">
        <v>376</v>
      </c>
      <c r="D100" s="28"/>
      <c r="E100" s="28"/>
      <c r="F100" s="28" t="s">
        <v>1325</v>
      </c>
      <c r="G100" s="28"/>
      <c r="H100" s="28"/>
      <c r="I100" s="28">
        <v>6</v>
      </c>
      <c r="J100" s="228"/>
      <c r="K100" s="1" t="s">
        <v>2041</v>
      </c>
      <c r="L100" s="230"/>
      <c r="M100" s="1"/>
      <c r="N100" s="230"/>
      <c r="O100" s="64"/>
      <c r="P100" s="64"/>
    </row>
    <row r="101" spans="1:16" ht="15.75" x14ac:dyDescent="0.3">
      <c r="A101" s="28" t="s">
        <v>373</v>
      </c>
      <c r="B101" s="28" t="s">
        <v>2022</v>
      </c>
      <c r="C101" s="28" t="s">
        <v>376</v>
      </c>
      <c r="D101" s="28"/>
      <c r="E101" s="28"/>
      <c r="F101" s="28" t="s">
        <v>1326</v>
      </c>
      <c r="G101" s="28"/>
      <c r="H101" s="28"/>
      <c r="I101" s="28">
        <v>6</v>
      </c>
      <c r="J101" s="228"/>
      <c r="K101" s="1" t="s">
        <v>2041</v>
      </c>
      <c r="L101" s="230"/>
      <c r="M101" s="1" t="s">
        <v>268</v>
      </c>
      <c r="N101" s="230"/>
      <c r="O101" s="64"/>
      <c r="P101" s="64"/>
    </row>
    <row r="102" spans="1:16" ht="15.75" x14ac:dyDescent="0.3">
      <c r="A102" s="28" t="s">
        <v>373</v>
      </c>
      <c r="B102" s="28" t="s">
        <v>2022</v>
      </c>
      <c r="C102" s="28" t="s">
        <v>376</v>
      </c>
      <c r="D102" s="28"/>
      <c r="E102" s="28"/>
      <c r="F102" s="28" t="s">
        <v>1327</v>
      </c>
      <c r="G102" s="28"/>
      <c r="H102" s="28"/>
      <c r="I102" s="28">
        <v>7</v>
      </c>
      <c r="J102" s="228"/>
      <c r="K102" s="1" t="s">
        <v>2040</v>
      </c>
      <c r="L102" s="230"/>
      <c r="M102" s="1" t="s">
        <v>268</v>
      </c>
      <c r="N102" s="230"/>
      <c r="O102" s="64"/>
      <c r="P102" s="64"/>
    </row>
    <row r="103" spans="1:16" ht="15.75" x14ac:dyDescent="0.3">
      <c r="A103" s="28" t="s">
        <v>373</v>
      </c>
      <c r="B103" s="28" t="s">
        <v>2022</v>
      </c>
      <c r="C103" s="28" t="s">
        <v>376</v>
      </c>
      <c r="D103" s="28"/>
      <c r="E103" s="28"/>
      <c r="F103" s="28" t="s">
        <v>1328</v>
      </c>
      <c r="G103" s="28"/>
      <c r="H103" s="28"/>
      <c r="I103" s="28">
        <v>7</v>
      </c>
      <c r="J103" s="228"/>
      <c r="K103" s="1" t="s">
        <v>2040</v>
      </c>
      <c r="L103" s="230"/>
      <c r="M103" s="1" t="s">
        <v>268</v>
      </c>
      <c r="N103" s="230"/>
      <c r="O103" s="64"/>
      <c r="P103" s="64"/>
    </row>
    <row r="104" spans="1:16" ht="15.75" x14ac:dyDescent="0.3">
      <c r="A104" s="28" t="s">
        <v>373</v>
      </c>
      <c r="B104" s="28" t="s">
        <v>2022</v>
      </c>
      <c r="C104" s="28" t="s">
        <v>376</v>
      </c>
      <c r="D104" s="28"/>
      <c r="E104" s="28"/>
      <c r="F104" s="28" t="s">
        <v>1329</v>
      </c>
      <c r="G104" s="28"/>
      <c r="H104" s="28"/>
      <c r="I104" s="28">
        <v>7</v>
      </c>
      <c r="J104" s="228"/>
      <c r="K104" s="1" t="s">
        <v>2040</v>
      </c>
      <c r="L104" s="230"/>
      <c r="M104" s="1" t="s">
        <v>268</v>
      </c>
      <c r="N104" s="230"/>
      <c r="O104" s="64"/>
      <c r="P104" s="64"/>
    </row>
    <row r="105" spans="1:16" ht="15.75" x14ac:dyDescent="0.3">
      <c r="A105" s="28" t="s">
        <v>373</v>
      </c>
      <c r="B105" s="28" t="s">
        <v>2022</v>
      </c>
      <c r="C105" s="28" t="s">
        <v>376</v>
      </c>
      <c r="D105" s="28"/>
      <c r="E105" s="28"/>
      <c r="F105" s="28" t="s">
        <v>1330</v>
      </c>
      <c r="G105" s="28"/>
      <c r="H105" s="28"/>
      <c r="I105" s="28">
        <v>7</v>
      </c>
      <c r="J105" s="228"/>
      <c r="K105" s="1" t="s">
        <v>2040</v>
      </c>
      <c r="L105" s="230"/>
      <c r="M105" s="1" t="s">
        <v>268</v>
      </c>
      <c r="N105" s="230"/>
      <c r="O105" s="64"/>
      <c r="P105" s="64"/>
    </row>
    <row r="106" spans="1:16" ht="15.75" x14ac:dyDescent="0.3">
      <c r="A106" s="28" t="s">
        <v>373</v>
      </c>
      <c r="B106" s="28" t="s">
        <v>2022</v>
      </c>
      <c r="C106" s="28" t="s">
        <v>376</v>
      </c>
      <c r="D106" s="28"/>
      <c r="E106" s="28"/>
      <c r="F106" s="28" t="s">
        <v>1331</v>
      </c>
      <c r="G106" s="28"/>
      <c r="H106" s="28"/>
      <c r="I106" s="28">
        <v>7</v>
      </c>
      <c r="J106" s="228"/>
      <c r="K106" s="1" t="s">
        <v>2040</v>
      </c>
      <c r="L106" s="230"/>
      <c r="M106" s="1"/>
      <c r="N106" s="230"/>
      <c r="O106" s="64"/>
      <c r="P106" s="64"/>
    </row>
    <row r="107" spans="1:16" ht="15.75" x14ac:dyDescent="0.3">
      <c r="A107" s="28" t="s">
        <v>373</v>
      </c>
      <c r="B107" s="28" t="s">
        <v>2022</v>
      </c>
      <c r="C107" s="28" t="s">
        <v>376</v>
      </c>
      <c r="D107" s="28"/>
      <c r="E107" s="28"/>
      <c r="F107" s="28" t="s">
        <v>1332</v>
      </c>
      <c r="G107" s="28"/>
      <c r="H107" s="28"/>
      <c r="I107" s="28">
        <v>7</v>
      </c>
      <c r="J107" s="228"/>
      <c r="K107" s="1" t="s">
        <v>2040</v>
      </c>
      <c r="L107" s="230"/>
      <c r="M107" s="1"/>
      <c r="N107" s="230"/>
      <c r="O107" s="64"/>
      <c r="P107" s="64"/>
    </row>
    <row r="108" spans="1:16" ht="15.75" x14ac:dyDescent="0.3">
      <c r="A108" s="28" t="s">
        <v>373</v>
      </c>
      <c r="B108" s="28" t="s">
        <v>2022</v>
      </c>
      <c r="C108" s="28" t="s">
        <v>376</v>
      </c>
      <c r="D108" s="28"/>
      <c r="E108" s="28"/>
      <c r="F108" s="28" t="s">
        <v>1333</v>
      </c>
      <c r="G108" s="28"/>
      <c r="H108" s="28"/>
      <c r="I108" s="28">
        <v>7</v>
      </c>
      <c r="J108" s="228"/>
      <c r="K108" s="1" t="s">
        <v>2040</v>
      </c>
      <c r="L108" s="230"/>
      <c r="M108" s="1"/>
      <c r="N108" s="230"/>
      <c r="O108" s="64"/>
      <c r="P108" s="64"/>
    </row>
    <row r="109" spans="1:16" ht="15.75" x14ac:dyDescent="0.3">
      <c r="A109" s="28" t="s">
        <v>373</v>
      </c>
      <c r="B109" s="28" t="s">
        <v>2022</v>
      </c>
      <c r="C109" s="28" t="s">
        <v>376</v>
      </c>
      <c r="D109" s="28"/>
      <c r="E109" s="28"/>
      <c r="F109" s="28" t="s">
        <v>1334</v>
      </c>
      <c r="G109" s="28"/>
      <c r="H109" s="28"/>
      <c r="I109" s="28">
        <v>8</v>
      </c>
      <c r="J109" s="228"/>
      <c r="K109" s="1"/>
      <c r="L109" s="230"/>
      <c r="M109" s="1" t="s">
        <v>268</v>
      </c>
      <c r="N109" s="230"/>
      <c r="O109" s="64"/>
      <c r="P109" s="64"/>
    </row>
    <row r="110" spans="1:16" ht="15.75" x14ac:dyDescent="0.3">
      <c r="A110" s="28" t="s">
        <v>373</v>
      </c>
      <c r="B110" s="28" t="s">
        <v>2022</v>
      </c>
      <c r="C110" s="28" t="s">
        <v>376</v>
      </c>
      <c r="D110" s="28"/>
      <c r="E110" s="28"/>
      <c r="F110" s="28" t="s">
        <v>1335</v>
      </c>
      <c r="G110" s="28"/>
      <c r="H110" s="28"/>
      <c r="I110" s="28">
        <v>8</v>
      </c>
      <c r="J110" s="228"/>
      <c r="K110" s="1"/>
      <c r="L110" s="230"/>
      <c r="M110" s="1" t="s">
        <v>268</v>
      </c>
      <c r="N110" s="230"/>
      <c r="O110" s="64"/>
      <c r="P110" s="64"/>
    </row>
    <row r="111" spans="1:16" ht="15.75" x14ac:dyDescent="0.3">
      <c r="A111" s="28" t="s">
        <v>373</v>
      </c>
      <c r="B111" s="28" t="s">
        <v>2022</v>
      </c>
      <c r="C111" s="28" t="s">
        <v>376</v>
      </c>
      <c r="D111" s="28"/>
      <c r="E111" s="28"/>
      <c r="F111" s="28" t="s">
        <v>1336</v>
      </c>
      <c r="G111" s="28"/>
      <c r="H111" s="28"/>
      <c r="I111" s="28">
        <v>8</v>
      </c>
      <c r="J111" s="228"/>
      <c r="K111" s="1"/>
      <c r="L111" s="230"/>
      <c r="M111" s="1" t="s">
        <v>268</v>
      </c>
      <c r="N111" s="230"/>
      <c r="O111" s="64"/>
      <c r="P111" s="64"/>
    </row>
    <row r="112" spans="1:16" ht="15.75" x14ac:dyDescent="0.3">
      <c r="A112" s="28" t="s">
        <v>373</v>
      </c>
      <c r="B112" s="28" t="s">
        <v>2022</v>
      </c>
      <c r="C112" s="28" t="s">
        <v>376</v>
      </c>
      <c r="D112" s="28"/>
      <c r="E112" s="28"/>
      <c r="F112" s="28" t="s">
        <v>1337</v>
      </c>
      <c r="G112" s="28"/>
      <c r="H112" s="28"/>
      <c r="I112" s="28">
        <v>8</v>
      </c>
      <c r="J112" s="228"/>
      <c r="K112" s="1"/>
      <c r="L112" s="230"/>
      <c r="M112" s="1" t="s">
        <v>268</v>
      </c>
      <c r="N112" s="230"/>
      <c r="O112" s="64"/>
      <c r="P112" s="64"/>
    </row>
    <row r="113" spans="1:16" ht="15.75" x14ac:dyDescent="0.3">
      <c r="A113" s="28" t="s">
        <v>373</v>
      </c>
      <c r="B113" s="28" t="s">
        <v>2022</v>
      </c>
      <c r="C113" s="28" t="s">
        <v>376</v>
      </c>
      <c r="D113" s="28"/>
      <c r="E113" s="28"/>
      <c r="F113" s="28" t="s">
        <v>1338</v>
      </c>
      <c r="G113" s="28"/>
      <c r="H113" s="28"/>
      <c r="I113" s="28">
        <v>8</v>
      </c>
      <c r="J113" s="228"/>
      <c r="K113" s="1"/>
      <c r="L113" s="230"/>
      <c r="M113" s="1" t="s">
        <v>268</v>
      </c>
      <c r="N113" s="230"/>
      <c r="O113" s="64"/>
      <c r="P113" s="64"/>
    </row>
    <row r="114" spans="1:16" ht="15.75" x14ac:dyDescent="0.3">
      <c r="A114" s="28" t="s">
        <v>373</v>
      </c>
      <c r="B114" s="28" t="s">
        <v>2022</v>
      </c>
      <c r="C114" s="28" t="s">
        <v>376</v>
      </c>
      <c r="D114" s="28"/>
      <c r="E114" s="28"/>
      <c r="F114" s="28" t="s">
        <v>1339</v>
      </c>
      <c r="G114" s="28"/>
      <c r="H114" s="28"/>
      <c r="I114" s="28">
        <v>8</v>
      </c>
      <c r="J114" s="228"/>
      <c r="K114" s="1"/>
      <c r="L114" s="230"/>
      <c r="M114" s="1" t="s">
        <v>268</v>
      </c>
      <c r="N114" s="230"/>
      <c r="O114" s="64"/>
      <c r="P114" s="64"/>
    </row>
    <row r="115" spans="1:16" ht="15.75" x14ac:dyDescent="0.3">
      <c r="A115" s="28" t="s">
        <v>373</v>
      </c>
      <c r="B115" s="28" t="s">
        <v>2022</v>
      </c>
      <c r="C115" s="28" t="s">
        <v>376</v>
      </c>
      <c r="D115" s="28"/>
      <c r="E115" s="28"/>
      <c r="F115" s="28" t="s">
        <v>1340</v>
      </c>
      <c r="G115" s="28"/>
      <c r="H115" s="28"/>
      <c r="I115" s="28">
        <v>8</v>
      </c>
      <c r="J115" s="228"/>
      <c r="K115" s="1"/>
      <c r="L115" s="230"/>
      <c r="M115" s="1" t="s">
        <v>268</v>
      </c>
      <c r="N115" s="230"/>
      <c r="O115" s="64"/>
      <c r="P115" s="64"/>
    </row>
    <row r="116" spans="1:16" ht="15.75" x14ac:dyDescent="0.3">
      <c r="A116" s="28" t="s">
        <v>373</v>
      </c>
      <c r="B116" s="28" t="s">
        <v>2022</v>
      </c>
      <c r="C116" s="28" t="s">
        <v>376</v>
      </c>
      <c r="D116" s="28"/>
      <c r="E116" s="28"/>
      <c r="F116" s="28" t="s">
        <v>8622</v>
      </c>
      <c r="G116" s="28"/>
      <c r="H116" s="28"/>
      <c r="I116" s="28">
        <v>9</v>
      </c>
      <c r="J116" s="228"/>
      <c r="K116" s="1"/>
      <c r="L116" s="230"/>
      <c r="M116" s="1" t="s">
        <v>268</v>
      </c>
      <c r="N116" s="230"/>
      <c r="O116" s="64"/>
      <c r="P116" s="64"/>
    </row>
    <row r="117" spans="1:16" ht="15.75" x14ac:dyDescent="0.3">
      <c r="A117" s="28" t="s">
        <v>373</v>
      </c>
      <c r="B117" s="28" t="s">
        <v>2022</v>
      </c>
      <c r="C117" s="28" t="s">
        <v>376</v>
      </c>
      <c r="D117" s="28"/>
      <c r="E117" s="28"/>
      <c r="F117" s="28" t="s">
        <v>1341</v>
      </c>
      <c r="G117" s="28"/>
      <c r="H117" s="28"/>
      <c r="I117" s="28">
        <v>9</v>
      </c>
      <c r="J117" s="228"/>
      <c r="K117" s="1"/>
      <c r="L117" s="230"/>
      <c r="M117" s="1" t="s">
        <v>268</v>
      </c>
      <c r="N117" s="230"/>
      <c r="O117" s="64"/>
      <c r="P117" s="64"/>
    </row>
    <row r="118" spans="1:16" ht="15.75" x14ac:dyDescent="0.3">
      <c r="A118" s="28" t="s">
        <v>373</v>
      </c>
      <c r="B118" s="28" t="s">
        <v>2022</v>
      </c>
      <c r="C118" s="28" t="s">
        <v>376</v>
      </c>
      <c r="D118" s="28"/>
      <c r="E118" s="28"/>
      <c r="F118" s="28" t="s">
        <v>1342</v>
      </c>
      <c r="G118" s="28"/>
      <c r="H118" s="28"/>
      <c r="I118" s="28">
        <v>9</v>
      </c>
      <c r="J118" s="228"/>
      <c r="K118" s="1"/>
      <c r="L118" s="230"/>
      <c r="M118" s="1" t="s">
        <v>268</v>
      </c>
      <c r="N118" s="230"/>
      <c r="O118" s="64"/>
      <c r="P118" s="64"/>
    </row>
    <row r="119" spans="1:16" ht="15.75" x14ac:dyDescent="0.3">
      <c r="A119" s="28" t="s">
        <v>373</v>
      </c>
      <c r="B119" s="28" t="s">
        <v>2022</v>
      </c>
      <c r="C119" s="28" t="s">
        <v>376</v>
      </c>
      <c r="D119" s="28"/>
      <c r="E119" s="28"/>
      <c r="F119" s="28" t="s">
        <v>1343</v>
      </c>
      <c r="G119" s="28"/>
      <c r="H119" s="28"/>
      <c r="I119" s="28">
        <v>9</v>
      </c>
      <c r="J119" s="228"/>
      <c r="K119" s="1"/>
      <c r="L119" s="230"/>
      <c r="M119" s="1" t="s">
        <v>268</v>
      </c>
      <c r="N119" s="230"/>
      <c r="O119" s="64"/>
      <c r="P119" s="64"/>
    </row>
    <row r="120" spans="1:16" ht="15.75" x14ac:dyDescent="0.3">
      <c r="A120" s="28" t="s">
        <v>373</v>
      </c>
      <c r="B120" s="28" t="s">
        <v>2022</v>
      </c>
      <c r="C120" s="28" t="s">
        <v>376</v>
      </c>
      <c r="D120" s="28"/>
      <c r="E120" s="28"/>
      <c r="F120" s="28" t="s">
        <v>1344</v>
      </c>
      <c r="G120" s="28"/>
      <c r="H120" s="28"/>
      <c r="I120" s="28">
        <v>9</v>
      </c>
      <c r="J120" s="228"/>
      <c r="K120" s="1"/>
      <c r="L120" s="230"/>
      <c r="M120" s="1" t="s">
        <v>268</v>
      </c>
      <c r="N120" s="230"/>
      <c r="O120" s="64"/>
      <c r="P120" s="64"/>
    </row>
    <row r="121" spans="1:16" ht="15.75" x14ac:dyDescent="0.3">
      <c r="A121" s="28" t="s">
        <v>373</v>
      </c>
      <c r="B121" s="28" t="s">
        <v>2022</v>
      </c>
      <c r="C121" s="28" t="s">
        <v>376</v>
      </c>
      <c r="D121" s="28"/>
      <c r="E121" s="28"/>
      <c r="F121" s="28" t="s">
        <v>1345</v>
      </c>
      <c r="G121" s="28"/>
      <c r="H121" s="28"/>
      <c r="I121" s="28">
        <v>9</v>
      </c>
      <c r="J121" s="228"/>
      <c r="K121" s="1"/>
      <c r="L121" s="230"/>
      <c r="M121" s="1" t="s">
        <v>268</v>
      </c>
      <c r="N121" s="230"/>
      <c r="O121" s="64"/>
      <c r="P121" s="64"/>
    </row>
    <row r="122" spans="1:16" ht="15.75" x14ac:dyDescent="0.3">
      <c r="A122" s="28" t="s">
        <v>373</v>
      </c>
      <c r="B122" s="28" t="s">
        <v>2022</v>
      </c>
      <c r="C122" s="28" t="s">
        <v>376</v>
      </c>
      <c r="D122" s="28"/>
      <c r="E122" s="28"/>
      <c r="F122" s="28" t="s">
        <v>1346</v>
      </c>
      <c r="G122" s="28"/>
      <c r="H122" s="28"/>
      <c r="I122" s="28">
        <v>9</v>
      </c>
      <c r="J122" s="228"/>
      <c r="K122" s="1"/>
      <c r="L122" s="230"/>
      <c r="M122" s="1" t="s">
        <v>268</v>
      </c>
      <c r="N122" s="230"/>
      <c r="O122" s="64"/>
      <c r="P122" s="64"/>
    </row>
    <row r="123" spans="1:16" ht="15.75" x14ac:dyDescent="0.3">
      <c r="A123" s="28" t="s">
        <v>373</v>
      </c>
      <c r="B123" s="28" t="s">
        <v>2022</v>
      </c>
      <c r="C123" s="28" t="s">
        <v>376</v>
      </c>
      <c r="D123" s="28"/>
      <c r="E123" s="28"/>
      <c r="F123" s="28" t="s">
        <v>1347</v>
      </c>
      <c r="G123" s="28"/>
      <c r="H123" s="28"/>
      <c r="I123" s="28">
        <v>3</v>
      </c>
      <c r="J123" s="228"/>
      <c r="K123" s="1" t="s">
        <v>2039</v>
      </c>
      <c r="L123" s="230"/>
      <c r="M123" s="1" t="s">
        <v>268</v>
      </c>
      <c r="N123" s="230"/>
      <c r="O123" s="64"/>
      <c r="P123" s="64"/>
    </row>
    <row r="124" spans="1:16" ht="15.75" x14ac:dyDescent="0.3">
      <c r="A124" s="28" t="s">
        <v>373</v>
      </c>
      <c r="B124" s="28" t="s">
        <v>2022</v>
      </c>
      <c r="C124" s="28" t="s">
        <v>376</v>
      </c>
      <c r="D124" s="28"/>
      <c r="E124" s="28"/>
      <c r="F124" s="28" t="s">
        <v>1348</v>
      </c>
      <c r="G124" s="28"/>
      <c r="H124" s="28"/>
      <c r="I124" s="28">
        <v>3</v>
      </c>
      <c r="J124" s="228"/>
      <c r="K124" s="1" t="s">
        <v>2039</v>
      </c>
      <c r="L124" s="230"/>
      <c r="M124" s="1" t="s">
        <v>268</v>
      </c>
      <c r="N124" s="230"/>
      <c r="O124" s="64"/>
      <c r="P124" s="64"/>
    </row>
    <row r="125" spans="1:16" ht="15.75" x14ac:dyDescent="0.3">
      <c r="A125" s="28" t="s">
        <v>373</v>
      </c>
      <c r="B125" s="28" t="s">
        <v>2022</v>
      </c>
      <c r="C125" s="28" t="s">
        <v>376</v>
      </c>
      <c r="D125" s="28"/>
      <c r="E125" s="28"/>
      <c r="F125" s="28" t="s">
        <v>1349</v>
      </c>
      <c r="G125" s="28"/>
      <c r="H125" s="28"/>
      <c r="I125" s="28">
        <v>3</v>
      </c>
      <c r="J125" s="228"/>
      <c r="K125" s="1" t="s">
        <v>2039</v>
      </c>
      <c r="L125" s="230"/>
      <c r="M125" s="1" t="s">
        <v>268</v>
      </c>
      <c r="N125" s="230"/>
      <c r="O125" s="64"/>
      <c r="P125" s="64"/>
    </row>
    <row r="126" spans="1:16" ht="15.75" x14ac:dyDescent="0.3">
      <c r="A126" s="28" t="s">
        <v>373</v>
      </c>
      <c r="B126" s="28" t="s">
        <v>2022</v>
      </c>
      <c r="C126" s="28" t="s">
        <v>376</v>
      </c>
      <c r="D126" s="28"/>
      <c r="E126" s="28"/>
      <c r="F126" s="28" t="s">
        <v>1350</v>
      </c>
      <c r="G126" s="28"/>
      <c r="H126" s="28"/>
      <c r="I126" s="28">
        <v>3</v>
      </c>
      <c r="J126" s="228"/>
      <c r="K126" s="1" t="s">
        <v>2039</v>
      </c>
      <c r="L126" s="230"/>
      <c r="M126" s="1" t="s">
        <v>268</v>
      </c>
      <c r="N126" s="230"/>
      <c r="O126" s="64"/>
      <c r="P126" s="64"/>
    </row>
    <row r="127" spans="1:16" ht="15.75" x14ac:dyDescent="0.3">
      <c r="A127" s="28" t="s">
        <v>373</v>
      </c>
      <c r="B127" s="28" t="s">
        <v>2022</v>
      </c>
      <c r="C127" s="28" t="s">
        <v>376</v>
      </c>
      <c r="D127" s="28"/>
      <c r="E127" s="28"/>
      <c r="F127" s="28" t="s">
        <v>1351</v>
      </c>
      <c r="G127" s="28"/>
      <c r="H127" s="28"/>
      <c r="I127" s="28">
        <v>3</v>
      </c>
      <c r="J127" s="228"/>
      <c r="K127" s="1" t="s">
        <v>2039</v>
      </c>
      <c r="L127" s="230"/>
      <c r="M127" s="1" t="s">
        <v>268</v>
      </c>
      <c r="N127" s="230"/>
      <c r="O127" s="64"/>
      <c r="P127" s="64"/>
    </row>
    <row r="128" spans="1:16" ht="15.75" x14ac:dyDescent="0.3">
      <c r="A128" s="28" t="s">
        <v>373</v>
      </c>
      <c r="B128" s="28" t="s">
        <v>2022</v>
      </c>
      <c r="C128" s="28" t="s">
        <v>376</v>
      </c>
      <c r="D128" s="28"/>
      <c r="E128" s="28"/>
      <c r="F128" s="28" t="s">
        <v>1352</v>
      </c>
      <c r="G128" s="28"/>
      <c r="H128" s="28"/>
      <c r="I128" s="28">
        <v>3</v>
      </c>
      <c r="J128" s="228"/>
      <c r="K128" s="1" t="s">
        <v>2039</v>
      </c>
      <c r="L128" s="230"/>
      <c r="M128" s="1" t="s">
        <v>268</v>
      </c>
      <c r="N128" s="230"/>
      <c r="O128" s="64"/>
      <c r="P128" s="64"/>
    </row>
    <row r="129" spans="1:16" ht="15.75" x14ac:dyDescent="0.3">
      <c r="A129" s="28" t="s">
        <v>373</v>
      </c>
      <c r="B129" s="28" t="s">
        <v>2022</v>
      </c>
      <c r="C129" s="28" t="s">
        <v>376</v>
      </c>
      <c r="D129" s="28"/>
      <c r="E129" s="28"/>
      <c r="F129" s="28" t="s">
        <v>1353</v>
      </c>
      <c r="G129" s="28"/>
      <c r="H129" s="28"/>
      <c r="I129" s="28">
        <v>3</v>
      </c>
      <c r="J129" s="228"/>
      <c r="K129" s="1" t="s">
        <v>2039</v>
      </c>
      <c r="L129" s="230"/>
      <c r="M129" s="1" t="s">
        <v>268</v>
      </c>
      <c r="N129" s="230"/>
      <c r="O129" s="64"/>
      <c r="P129" s="64"/>
    </row>
    <row r="130" spans="1:16" ht="15.75" x14ac:dyDescent="0.3">
      <c r="A130" s="28" t="s">
        <v>373</v>
      </c>
      <c r="B130" s="28" t="s">
        <v>2022</v>
      </c>
      <c r="C130" s="28" t="s">
        <v>376</v>
      </c>
      <c r="D130" s="28"/>
      <c r="E130" s="28"/>
      <c r="F130" s="28" t="s">
        <v>1354</v>
      </c>
      <c r="G130" s="28"/>
      <c r="H130" s="28"/>
      <c r="I130" s="28">
        <v>4</v>
      </c>
      <c r="J130" s="228"/>
      <c r="K130" s="1" t="s">
        <v>2038</v>
      </c>
      <c r="L130" s="230"/>
      <c r="M130" s="1" t="s">
        <v>268</v>
      </c>
      <c r="N130" s="230"/>
      <c r="O130" s="64"/>
      <c r="P130" s="64"/>
    </row>
    <row r="131" spans="1:16" ht="15.75" x14ac:dyDescent="0.3">
      <c r="A131" s="28" t="s">
        <v>373</v>
      </c>
      <c r="B131" s="28" t="s">
        <v>2022</v>
      </c>
      <c r="C131" s="28" t="s">
        <v>376</v>
      </c>
      <c r="D131" s="28"/>
      <c r="E131" s="28"/>
      <c r="F131" s="28" t="s">
        <v>1355</v>
      </c>
      <c r="G131" s="28"/>
      <c r="H131" s="28"/>
      <c r="I131" s="28">
        <v>4</v>
      </c>
      <c r="J131" s="228"/>
      <c r="K131" s="1" t="s">
        <v>2038</v>
      </c>
      <c r="L131" s="230"/>
      <c r="M131" s="1" t="s">
        <v>268</v>
      </c>
      <c r="N131" s="230"/>
      <c r="O131" s="64"/>
      <c r="P131" s="64"/>
    </row>
    <row r="132" spans="1:16" ht="15.75" x14ac:dyDescent="0.3">
      <c r="A132" s="28" t="s">
        <v>373</v>
      </c>
      <c r="B132" s="28" t="s">
        <v>2022</v>
      </c>
      <c r="C132" s="28" t="s">
        <v>376</v>
      </c>
      <c r="D132" s="28"/>
      <c r="E132" s="28"/>
      <c r="F132" s="28" t="s">
        <v>1356</v>
      </c>
      <c r="G132" s="28"/>
      <c r="H132" s="28"/>
      <c r="I132" s="28">
        <v>4</v>
      </c>
      <c r="J132" s="228"/>
      <c r="K132" s="1" t="s">
        <v>2038</v>
      </c>
      <c r="L132" s="230"/>
      <c r="M132" s="1" t="s">
        <v>268</v>
      </c>
      <c r="N132" s="230"/>
      <c r="O132" s="64"/>
      <c r="P132" s="64"/>
    </row>
    <row r="133" spans="1:16" ht="15.75" x14ac:dyDescent="0.3">
      <c r="A133" s="28" t="s">
        <v>373</v>
      </c>
      <c r="B133" s="28" t="s">
        <v>2022</v>
      </c>
      <c r="C133" s="28" t="s">
        <v>376</v>
      </c>
      <c r="D133" s="28"/>
      <c r="E133" s="28"/>
      <c r="F133" s="28" t="s">
        <v>1357</v>
      </c>
      <c r="G133" s="28"/>
      <c r="H133" s="28"/>
      <c r="I133" s="28">
        <v>4</v>
      </c>
      <c r="J133" s="228"/>
      <c r="K133" s="1" t="s">
        <v>2038</v>
      </c>
      <c r="L133" s="230"/>
      <c r="M133" s="1" t="s">
        <v>268</v>
      </c>
      <c r="N133" s="230"/>
      <c r="O133" s="64"/>
      <c r="P133" s="64"/>
    </row>
    <row r="134" spans="1:16" ht="15.75" x14ac:dyDescent="0.3">
      <c r="A134" s="28" t="s">
        <v>373</v>
      </c>
      <c r="B134" s="28" t="s">
        <v>2022</v>
      </c>
      <c r="C134" s="28" t="s">
        <v>376</v>
      </c>
      <c r="D134" s="28"/>
      <c r="E134" s="28"/>
      <c r="F134" s="28" t="s">
        <v>1358</v>
      </c>
      <c r="G134" s="28"/>
      <c r="H134" s="28"/>
      <c r="I134" s="28">
        <v>4</v>
      </c>
      <c r="J134" s="228"/>
      <c r="K134" s="1" t="s">
        <v>2038</v>
      </c>
      <c r="L134" s="230"/>
      <c r="M134" s="1" t="s">
        <v>268</v>
      </c>
      <c r="N134" s="230"/>
      <c r="O134" s="64"/>
      <c r="P134" s="64"/>
    </row>
    <row r="135" spans="1:16" ht="15.75" x14ac:dyDescent="0.3">
      <c r="A135" s="28" t="s">
        <v>373</v>
      </c>
      <c r="B135" s="28" t="s">
        <v>2022</v>
      </c>
      <c r="C135" s="28" t="s">
        <v>376</v>
      </c>
      <c r="D135" s="28"/>
      <c r="E135" s="28"/>
      <c r="F135" s="28" t="s">
        <v>1359</v>
      </c>
      <c r="G135" s="28"/>
      <c r="H135" s="28"/>
      <c r="I135" s="28">
        <v>4</v>
      </c>
      <c r="J135" s="228"/>
      <c r="K135" s="1" t="s">
        <v>2038</v>
      </c>
      <c r="L135" s="230"/>
      <c r="M135" s="1" t="s">
        <v>268</v>
      </c>
      <c r="N135" s="230"/>
      <c r="O135" s="64"/>
      <c r="P135" s="64"/>
    </row>
    <row r="136" spans="1:16" ht="15.75" x14ac:dyDescent="0.3">
      <c r="A136" s="28" t="s">
        <v>373</v>
      </c>
      <c r="B136" s="28" t="s">
        <v>2022</v>
      </c>
      <c r="C136" s="28" t="s">
        <v>376</v>
      </c>
      <c r="D136" s="28"/>
      <c r="E136" s="28"/>
      <c r="F136" s="28" t="s">
        <v>1360</v>
      </c>
      <c r="G136" s="28"/>
      <c r="H136" s="28"/>
      <c r="I136" s="28">
        <v>4</v>
      </c>
      <c r="J136" s="228"/>
      <c r="K136" s="1" t="s">
        <v>2038</v>
      </c>
      <c r="L136" s="230"/>
      <c r="M136" s="1" t="s">
        <v>268</v>
      </c>
      <c r="N136" s="230"/>
      <c r="O136" s="64"/>
      <c r="P136" s="64"/>
    </row>
    <row r="137" spans="1:16" ht="15.75" x14ac:dyDescent="0.3">
      <c r="A137" s="28" t="s">
        <v>373</v>
      </c>
      <c r="B137" s="28" t="s">
        <v>2022</v>
      </c>
      <c r="C137" s="28" t="s">
        <v>376</v>
      </c>
      <c r="D137" s="28"/>
      <c r="E137" s="28"/>
      <c r="F137" s="28" t="s">
        <v>1361</v>
      </c>
      <c r="G137" s="28"/>
      <c r="H137" s="28"/>
      <c r="I137" s="28">
        <v>5</v>
      </c>
      <c r="J137" s="228"/>
      <c r="K137" s="1" t="s">
        <v>2037</v>
      </c>
      <c r="L137" s="230"/>
      <c r="M137" s="1" t="s">
        <v>268</v>
      </c>
      <c r="N137" s="230"/>
      <c r="O137" s="64"/>
      <c r="P137" s="64"/>
    </row>
    <row r="138" spans="1:16" ht="15.75" x14ac:dyDescent="0.3">
      <c r="A138" s="28" t="s">
        <v>373</v>
      </c>
      <c r="B138" s="28" t="s">
        <v>2022</v>
      </c>
      <c r="C138" s="28" t="s">
        <v>376</v>
      </c>
      <c r="D138" s="28"/>
      <c r="E138" s="28"/>
      <c r="F138" s="28" t="s">
        <v>1362</v>
      </c>
      <c r="G138" s="28"/>
      <c r="H138" s="28"/>
      <c r="I138" s="28">
        <v>5</v>
      </c>
      <c r="J138" s="228"/>
      <c r="K138" s="1" t="s">
        <v>2037</v>
      </c>
      <c r="L138" s="230"/>
      <c r="M138" s="1" t="s">
        <v>268</v>
      </c>
      <c r="N138" s="230"/>
      <c r="O138" s="64"/>
      <c r="P138" s="64"/>
    </row>
    <row r="139" spans="1:16" ht="15.75" x14ac:dyDescent="0.3">
      <c r="A139" s="28" t="s">
        <v>373</v>
      </c>
      <c r="B139" s="28" t="s">
        <v>2022</v>
      </c>
      <c r="C139" s="28" t="s">
        <v>376</v>
      </c>
      <c r="D139" s="28"/>
      <c r="E139" s="28"/>
      <c r="F139" s="28" t="s">
        <v>1363</v>
      </c>
      <c r="G139" s="28"/>
      <c r="H139" s="28"/>
      <c r="I139" s="28">
        <v>5</v>
      </c>
      <c r="J139" s="228"/>
      <c r="K139" s="1" t="s">
        <v>2037</v>
      </c>
      <c r="L139" s="230"/>
      <c r="M139" s="1" t="s">
        <v>268</v>
      </c>
      <c r="N139" s="230"/>
      <c r="O139" s="64"/>
      <c r="P139" s="64"/>
    </row>
    <row r="140" spans="1:16" ht="15.75" x14ac:dyDescent="0.3">
      <c r="A140" s="28" t="s">
        <v>373</v>
      </c>
      <c r="B140" s="28" t="s">
        <v>2022</v>
      </c>
      <c r="C140" s="28" t="s">
        <v>376</v>
      </c>
      <c r="D140" s="28"/>
      <c r="E140" s="28"/>
      <c r="F140" s="28" t="s">
        <v>1364</v>
      </c>
      <c r="G140" s="28"/>
      <c r="H140" s="28"/>
      <c r="I140" s="28">
        <v>5</v>
      </c>
      <c r="J140" s="228"/>
      <c r="K140" s="1" t="s">
        <v>2037</v>
      </c>
      <c r="L140" s="230"/>
      <c r="M140" s="1" t="s">
        <v>268</v>
      </c>
      <c r="N140" s="230"/>
      <c r="O140" s="64"/>
      <c r="P140" s="64"/>
    </row>
    <row r="141" spans="1:16" ht="15.75" x14ac:dyDescent="0.3">
      <c r="A141" s="28" t="s">
        <v>373</v>
      </c>
      <c r="B141" s="28" t="s">
        <v>2022</v>
      </c>
      <c r="C141" s="28" t="s">
        <v>376</v>
      </c>
      <c r="D141" s="28"/>
      <c r="E141" s="28"/>
      <c r="F141" s="28" t="s">
        <v>1365</v>
      </c>
      <c r="G141" s="28"/>
      <c r="H141" s="28"/>
      <c r="I141" s="28">
        <v>5</v>
      </c>
      <c r="J141" s="228"/>
      <c r="K141" s="1" t="s">
        <v>2037</v>
      </c>
      <c r="L141" s="230"/>
      <c r="M141" s="1" t="s">
        <v>268</v>
      </c>
      <c r="N141" s="230"/>
      <c r="O141" s="64"/>
      <c r="P141" s="64"/>
    </row>
    <row r="142" spans="1:16" ht="15.75" x14ac:dyDescent="0.3">
      <c r="A142" s="28" t="s">
        <v>373</v>
      </c>
      <c r="B142" s="28" t="s">
        <v>2022</v>
      </c>
      <c r="C142" s="28" t="s">
        <v>376</v>
      </c>
      <c r="D142" s="28"/>
      <c r="E142" s="28"/>
      <c r="F142" s="28" t="s">
        <v>1366</v>
      </c>
      <c r="G142" s="28"/>
      <c r="H142" s="28"/>
      <c r="I142" s="28">
        <v>5</v>
      </c>
      <c r="J142" s="228"/>
      <c r="K142" s="1" t="s">
        <v>2037</v>
      </c>
      <c r="L142" s="230"/>
      <c r="M142" s="1" t="s">
        <v>268</v>
      </c>
      <c r="N142" s="230"/>
      <c r="O142" s="64"/>
      <c r="P142" s="64"/>
    </row>
    <row r="143" spans="1:16" ht="15.75" x14ac:dyDescent="0.3">
      <c r="A143" s="28" t="s">
        <v>373</v>
      </c>
      <c r="B143" s="28" t="s">
        <v>2022</v>
      </c>
      <c r="C143" s="28" t="s">
        <v>376</v>
      </c>
      <c r="D143" s="28"/>
      <c r="E143" s="28"/>
      <c r="F143" s="28" t="s">
        <v>1367</v>
      </c>
      <c r="G143" s="28"/>
      <c r="H143" s="28"/>
      <c r="I143" s="28">
        <v>5</v>
      </c>
      <c r="J143" s="228"/>
      <c r="K143" s="1" t="s">
        <v>2037</v>
      </c>
      <c r="L143" s="230"/>
      <c r="M143" s="1" t="s">
        <v>268</v>
      </c>
      <c r="N143" s="230"/>
      <c r="O143" s="64"/>
      <c r="P143" s="64"/>
    </row>
    <row r="144" spans="1:16" ht="15.75" x14ac:dyDescent="0.3">
      <c r="A144" s="28" t="s">
        <v>373</v>
      </c>
      <c r="B144" s="28" t="s">
        <v>2022</v>
      </c>
      <c r="C144" s="28" t="s">
        <v>376</v>
      </c>
      <c r="D144" s="28"/>
      <c r="E144" s="28"/>
      <c r="F144" s="28" t="s">
        <v>1368</v>
      </c>
      <c r="G144" s="28"/>
      <c r="H144" s="28"/>
      <c r="I144" s="28">
        <v>6</v>
      </c>
      <c r="J144" s="228"/>
      <c r="K144" s="1"/>
      <c r="L144" s="230"/>
      <c r="M144" s="1" t="s">
        <v>268</v>
      </c>
      <c r="N144" s="230"/>
      <c r="O144" s="64"/>
      <c r="P144" s="64"/>
    </row>
    <row r="145" spans="1:16" ht="15.75" x14ac:dyDescent="0.3">
      <c r="A145" s="28" t="s">
        <v>373</v>
      </c>
      <c r="B145" s="28" t="s">
        <v>2022</v>
      </c>
      <c r="C145" s="28" t="s">
        <v>376</v>
      </c>
      <c r="D145" s="28"/>
      <c r="E145" s="28"/>
      <c r="F145" s="28" t="s">
        <v>1369</v>
      </c>
      <c r="G145" s="28"/>
      <c r="H145" s="28"/>
      <c r="I145" s="28">
        <v>6</v>
      </c>
      <c r="J145" s="228"/>
      <c r="K145" s="1"/>
      <c r="L145" s="230"/>
      <c r="M145" s="1" t="s">
        <v>268</v>
      </c>
      <c r="N145" s="230"/>
      <c r="O145" s="64"/>
      <c r="P145" s="64"/>
    </row>
    <row r="146" spans="1:16" ht="15.75" x14ac:dyDescent="0.3">
      <c r="A146" s="28" t="s">
        <v>373</v>
      </c>
      <c r="B146" s="28" t="s">
        <v>2022</v>
      </c>
      <c r="C146" s="28" t="s">
        <v>376</v>
      </c>
      <c r="D146" s="28"/>
      <c r="E146" s="28"/>
      <c r="F146" s="28" t="s">
        <v>1370</v>
      </c>
      <c r="G146" s="28"/>
      <c r="H146" s="28"/>
      <c r="I146" s="28">
        <v>6</v>
      </c>
      <c r="J146" s="228"/>
      <c r="K146" s="1"/>
      <c r="L146" s="230"/>
      <c r="M146" s="1" t="s">
        <v>268</v>
      </c>
      <c r="N146" s="230"/>
      <c r="O146" s="64"/>
      <c r="P146" s="64"/>
    </row>
    <row r="147" spans="1:16" ht="15.75" x14ac:dyDescent="0.3">
      <c r="A147" s="28" t="s">
        <v>373</v>
      </c>
      <c r="B147" s="28" t="s">
        <v>2022</v>
      </c>
      <c r="C147" s="28" t="s">
        <v>376</v>
      </c>
      <c r="D147" s="28"/>
      <c r="E147" s="28"/>
      <c r="F147" s="28" t="s">
        <v>1371</v>
      </c>
      <c r="G147" s="28"/>
      <c r="H147" s="28"/>
      <c r="I147" s="28">
        <v>6</v>
      </c>
      <c r="J147" s="228"/>
      <c r="K147" s="1"/>
      <c r="L147" s="230"/>
      <c r="M147" s="1" t="s">
        <v>268</v>
      </c>
      <c r="N147" s="230"/>
      <c r="O147" s="64"/>
      <c r="P147" s="64"/>
    </row>
    <row r="148" spans="1:16" ht="15.75" x14ac:dyDescent="0.3">
      <c r="A148" s="28" t="s">
        <v>373</v>
      </c>
      <c r="B148" s="28" t="s">
        <v>2022</v>
      </c>
      <c r="C148" s="28" t="s">
        <v>376</v>
      </c>
      <c r="D148" s="28"/>
      <c r="E148" s="28"/>
      <c r="F148" s="28" t="s">
        <v>1372</v>
      </c>
      <c r="G148" s="28"/>
      <c r="H148" s="28"/>
      <c r="I148" s="28">
        <v>6</v>
      </c>
      <c r="J148" s="228"/>
      <c r="K148" s="1"/>
      <c r="L148" s="230"/>
      <c r="M148" s="1" t="s">
        <v>268</v>
      </c>
      <c r="N148" s="230"/>
      <c r="O148" s="64"/>
      <c r="P148" s="64"/>
    </row>
    <row r="149" spans="1:16" ht="15.75" x14ac:dyDescent="0.3">
      <c r="A149" s="28" t="s">
        <v>373</v>
      </c>
      <c r="B149" s="28" t="s">
        <v>2022</v>
      </c>
      <c r="C149" s="28" t="s">
        <v>376</v>
      </c>
      <c r="D149" s="28"/>
      <c r="E149" s="28"/>
      <c r="F149" s="28" t="s">
        <v>1373</v>
      </c>
      <c r="G149" s="28"/>
      <c r="H149" s="28"/>
      <c r="I149" s="28">
        <v>6</v>
      </c>
      <c r="J149" s="228"/>
      <c r="K149" s="1"/>
      <c r="L149" s="230"/>
      <c r="M149" s="1" t="s">
        <v>268</v>
      </c>
      <c r="N149" s="230"/>
      <c r="O149" s="64"/>
      <c r="P149" s="64"/>
    </row>
    <row r="150" spans="1:16" ht="15.75" x14ac:dyDescent="0.3">
      <c r="A150" s="28" t="s">
        <v>373</v>
      </c>
      <c r="B150" s="28" t="s">
        <v>2022</v>
      </c>
      <c r="C150" s="28" t="s">
        <v>376</v>
      </c>
      <c r="D150" s="28"/>
      <c r="E150" s="28"/>
      <c r="F150" s="28" t="s">
        <v>1374</v>
      </c>
      <c r="G150" s="28"/>
      <c r="H150" s="28"/>
      <c r="I150" s="28">
        <v>6</v>
      </c>
      <c r="J150" s="228"/>
      <c r="K150" s="1"/>
      <c r="L150" s="230"/>
      <c r="M150" s="1" t="s">
        <v>268</v>
      </c>
      <c r="N150" s="230"/>
      <c r="O150" s="64"/>
      <c r="P150" s="64"/>
    </row>
    <row r="151" spans="1:16" ht="15.75" x14ac:dyDescent="0.3">
      <c r="A151" s="28" t="s">
        <v>373</v>
      </c>
      <c r="B151" s="28" t="s">
        <v>2022</v>
      </c>
      <c r="C151" s="28" t="s">
        <v>376</v>
      </c>
      <c r="D151" s="28"/>
      <c r="E151" s="28"/>
      <c r="F151" s="28" t="s">
        <v>1375</v>
      </c>
      <c r="G151" s="28"/>
      <c r="H151" s="28"/>
      <c r="I151" s="28">
        <v>7</v>
      </c>
      <c r="J151" s="228"/>
      <c r="K151" s="1"/>
      <c r="L151" s="230"/>
      <c r="M151" s="1" t="s">
        <v>268</v>
      </c>
      <c r="N151" s="230"/>
      <c r="O151" s="64"/>
      <c r="P151" s="64"/>
    </row>
    <row r="152" spans="1:16" ht="15.75" x14ac:dyDescent="0.3">
      <c r="A152" s="28" t="s">
        <v>373</v>
      </c>
      <c r="B152" s="28" t="s">
        <v>2022</v>
      </c>
      <c r="C152" s="28" t="s">
        <v>376</v>
      </c>
      <c r="D152" s="28"/>
      <c r="E152" s="28"/>
      <c r="F152" s="28" t="s">
        <v>1376</v>
      </c>
      <c r="G152" s="28"/>
      <c r="H152" s="28"/>
      <c r="I152" s="28">
        <v>7</v>
      </c>
      <c r="J152" s="228"/>
      <c r="K152" s="1"/>
      <c r="L152" s="230"/>
      <c r="M152" s="1" t="s">
        <v>268</v>
      </c>
      <c r="N152" s="230"/>
      <c r="O152" s="64"/>
      <c r="P152" s="64"/>
    </row>
    <row r="153" spans="1:16" ht="15.75" x14ac:dyDescent="0.3">
      <c r="A153" s="28" t="s">
        <v>373</v>
      </c>
      <c r="B153" s="28" t="s">
        <v>2022</v>
      </c>
      <c r="C153" s="28" t="s">
        <v>376</v>
      </c>
      <c r="D153" s="28"/>
      <c r="E153" s="28"/>
      <c r="F153" s="28" t="s">
        <v>1377</v>
      </c>
      <c r="G153" s="28"/>
      <c r="H153" s="28"/>
      <c r="I153" s="28">
        <v>7</v>
      </c>
      <c r="J153" s="228"/>
      <c r="K153" s="1"/>
      <c r="L153" s="230"/>
      <c r="M153" s="1" t="s">
        <v>268</v>
      </c>
      <c r="N153" s="230"/>
      <c r="O153" s="64"/>
      <c r="P153" s="64"/>
    </row>
    <row r="154" spans="1:16" ht="15.75" x14ac:dyDescent="0.3">
      <c r="A154" s="28" t="s">
        <v>373</v>
      </c>
      <c r="B154" s="28" t="s">
        <v>2022</v>
      </c>
      <c r="C154" s="28" t="s">
        <v>376</v>
      </c>
      <c r="D154" s="28"/>
      <c r="E154" s="28"/>
      <c r="F154" s="28" t="s">
        <v>1378</v>
      </c>
      <c r="G154" s="28"/>
      <c r="H154" s="28"/>
      <c r="I154" s="28">
        <v>7</v>
      </c>
      <c r="J154" s="228"/>
      <c r="K154" s="1"/>
      <c r="L154" s="230"/>
      <c r="M154" s="1" t="s">
        <v>268</v>
      </c>
      <c r="N154" s="230"/>
      <c r="O154" s="64"/>
      <c r="P154" s="64"/>
    </row>
    <row r="155" spans="1:16" ht="15.75" x14ac:dyDescent="0.3">
      <c r="A155" s="28" t="s">
        <v>373</v>
      </c>
      <c r="B155" s="28" t="s">
        <v>2022</v>
      </c>
      <c r="C155" s="28" t="s">
        <v>376</v>
      </c>
      <c r="D155" s="28"/>
      <c r="E155" s="28"/>
      <c r="F155" s="28" t="s">
        <v>1379</v>
      </c>
      <c r="G155" s="28"/>
      <c r="H155" s="28"/>
      <c r="I155" s="28">
        <v>7</v>
      </c>
      <c r="J155" s="228"/>
      <c r="K155" s="1"/>
      <c r="L155" s="230"/>
      <c r="M155" s="1" t="s">
        <v>268</v>
      </c>
      <c r="N155" s="230"/>
      <c r="O155" s="64"/>
      <c r="P155" s="64"/>
    </row>
    <row r="156" spans="1:16" ht="15.75" x14ac:dyDescent="0.3">
      <c r="A156" s="28" t="s">
        <v>373</v>
      </c>
      <c r="B156" s="28" t="s">
        <v>2022</v>
      </c>
      <c r="C156" s="28" t="s">
        <v>376</v>
      </c>
      <c r="D156" s="28"/>
      <c r="E156" s="28"/>
      <c r="F156" s="28" t="s">
        <v>1380</v>
      </c>
      <c r="G156" s="28"/>
      <c r="H156" s="28"/>
      <c r="I156" s="28">
        <v>7</v>
      </c>
      <c r="J156" s="228"/>
      <c r="K156" s="1"/>
      <c r="L156" s="230"/>
      <c r="M156" s="1" t="s">
        <v>268</v>
      </c>
      <c r="N156" s="230"/>
      <c r="O156" s="64"/>
      <c r="P156" s="64"/>
    </row>
    <row r="157" spans="1:16" ht="15.75" x14ac:dyDescent="0.3">
      <c r="A157" s="28" t="s">
        <v>373</v>
      </c>
      <c r="B157" s="28" t="s">
        <v>2022</v>
      </c>
      <c r="C157" s="28" t="s">
        <v>376</v>
      </c>
      <c r="D157" s="28"/>
      <c r="E157" s="28"/>
      <c r="F157" s="28" t="s">
        <v>1381</v>
      </c>
      <c r="G157" s="28"/>
      <c r="H157" s="28"/>
      <c r="I157" s="28">
        <v>7</v>
      </c>
      <c r="J157" s="228"/>
      <c r="K157" s="1"/>
      <c r="L157" s="230"/>
      <c r="M157" s="1" t="s">
        <v>268</v>
      </c>
      <c r="N157" s="230"/>
      <c r="O157" s="64"/>
      <c r="P157" s="64"/>
    </row>
    <row r="158" spans="1:16" ht="15.75" x14ac:dyDescent="0.3">
      <c r="A158" s="28" t="s">
        <v>373</v>
      </c>
      <c r="B158" s="28" t="s">
        <v>2022</v>
      </c>
      <c r="C158" s="28" t="s">
        <v>376</v>
      </c>
      <c r="D158" s="28"/>
      <c r="E158" s="28"/>
      <c r="F158" s="28" t="s">
        <v>1382</v>
      </c>
      <c r="G158" s="28"/>
      <c r="H158" s="28"/>
      <c r="I158" s="28">
        <v>1</v>
      </c>
      <c r="J158" s="228"/>
      <c r="K158" s="1" t="s">
        <v>2036</v>
      </c>
      <c r="L158" s="230"/>
      <c r="M158" s="1"/>
      <c r="N158" s="239"/>
      <c r="O158" s="64"/>
      <c r="P158" s="64"/>
    </row>
    <row r="159" spans="1:16" ht="15.75" x14ac:dyDescent="0.3">
      <c r="A159" s="28" t="s">
        <v>373</v>
      </c>
      <c r="B159" s="28" t="s">
        <v>2022</v>
      </c>
      <c r="C159" s="28" t="s">
        <v>376</v>
      </c>
      <c r="D159" s="28"/>
      <c r="E159" s="28"/>
      <c r="F159" s="28" t="s">
        <v>1383</v>
      </c>
      <c r="G159" s="28"/>
      <c r="H159" s="28"/>
      <c r="I159" s="28">
        <v>1</v>
      </c>
      <c r="J159" s="228"/>
      <c r="K159" s="1" t="s">
        <v>2036</v>
      </c>
      <c r="L159" s="230"/>
      <c r="M159" s="1"/>
      <c r="N159" s="239"/>
      <c r="O159" s="64"/>
      <c r="P159" s="64"/>
    </row>
    <row r="160" spans="1:16" ht="15.75" x14ac:dyDescent="0.3">
      <c r="A160" s="28" t="s">
        <v>373</v>
      </c>
      <c r="B160" s="28" t="s">
        <v>2022</v>
      </c>
      <c r="C160" s="28" t="s">
        <v>376</v>
      </c>
      <c r="D160" s="28"/>
      <c r="E160" s="28"/>
      <c r="F160" s="28" t="s">
        <v>1384</v>
      </c>
      <c r="G160" s="28"/>
      <c r="H160" s="28"/>
      <c r="I160" s="28">
        <v>1</v>
      </c>
      <c r="J160" s="228"/>
      <c r="K160" s="1" t="s">
        <v>2035</v>
      </c>
      <c r="L160" s="230"/>
      <c r="M160" s="1"/>
      <c r="N160" s="239"/>
      <c r="O160" s="64"/>
      <c r="P160" s="64"/>
    </row>
    <row r="161" spans="1:16" ht="15.75" x14ac:dyDescent="0.3">
      <c r="A161" s="28" t="s">
        <v>373</v>
      </c>
      <c r="B161" s="28" t="s">
        <v>2022</v>
      </c>
      <c r="C161" s="28" t="s">
        <v>376</v>
      </c>
      <c r="D161" s="28"/>
      <c r="E161" s="28"/>
      <c r="F161" s="28" t="s">
        <v>1385</v>
      </c>
      <c r="G161" s="28"/>
      <c r="H161" s="28"/>
      <c r="I161" s="28">
        <v>1</v>
      </c>
      <c r="J161" s="228"/>
      <c r="K161" s="1" t="s">
        <v>2035</v>
      </c>
      <c r="L161" s="230"/>
      <c r="M161" s="1"/>
      <c r="N161" s="239"/>
      <c r="O161" s="64"/>
      <c r="P161" s="64"/>
    </row>
    <row r="162" spans="1:16" ht="15.75" x14ac:dyDescent="0.3">
      <c r="A162" s="28" t="s">
        <v>373</v>
      </c>
      <c r="B162" s="28" t="s">
        <v>2022</v>
      </c>
      <c r="C162" s="28" t="s">
        <v>376</v>
      </c>
      <c r="D162" s="28"/>
      <c r="E162" s="28"/>
      <c r="F162" s="28" t="s">
        <v>1386</v>
      </c>
      <c r="G162" s="28"/>
      <c r="H162" s="28"/>
      <c r="I162" s="28">
        <v>1</v>
      </c>
      <c r="J162" s="228"/>
      <c r="K162" s="1" t="s">
        <v>2034</v>
      </c>
      <c r="L162" s="230"/>
      <c r="M162" s="1"/>
      <c r="N162" s="239"/>
      <c r="O162" s="64"/>
      <c r="P162" s="64"/>
    </row>
    <row r="163" spans="1:16" ht="15.75" x14ac:dyDescent="0.3">
      <c r="A163" s="28" t="s">
        <v>373</v>
      </c>
      <c r="B163" s="28" t="s">
        <v>2022</v>
      </c>
      <c r="C163" s="28" t="s">
        <v>376</v>
      </c>
      <c r="D163" s="28"/>
      <c r="E163" s="28"/>
      <c r="F163" s="28" t="s">
        <v>1387</v>
      </c>
      <c r="G163" s="28"/>
      <c r="H163" s="28"/>
      <c r="I163" s="28">
        <v>1</v>
      </c>
      <c r="J163" s="228"/>
      <c r="K163" s="1" t="s">
        <v>2034</v>
      </c>
      <c r="L163" s="230"/>
      <c r="M163" s="1"/>
      <c r="N163" s="239"/>
      <c r="O163" s="64"/>
      <c r="P163" s="64"/>
    </row>
    <row r="164" spans="1:16" ht="15.75" x14ac:dyDescent="0.3">
      <c r="A164" s="28" t="s">
        <v>373</v>
      </c>
      <c r="B164" s="28" t="s">
        <v>2022</v>
      </c>
      <c r="C164" s="28" t="s">
        <v>376</v>
      </c>
      <c r="D164" s="28"/>
      <c r="E164" s="28"/>
      <c r="F164" s="28" t="s">
        <v>1388</v>
      </c>
      <c r="G164" s="28"/>
      <c r="H164" s="28"/>
      <c r="I164" s="28">
        <v>1</v>
      </c>
      <c r="J164" s="228"/>
      <c r="K164" s="1" t="s">
        <v>2034</v>
      </c>
      <c r="L164" s="230"/>
      <c r="M164" s="1"/>
      <c r="N164" s="239"/>
      <c r="O164" s="64"/>
      <c r="P164" s="64"/>
    </row>
    <row r="165" spans="1:16" ht="15.75" x14ac:dyDescent="0.3">
      <c r="A165" s="29" t="s">
        <v>373</v>
      </c>
      <c r="B165" s="29" t="s">
        <v>2022</v>
      </c>
      <c r="C165" s="29" t="s">
        <v>376</v>
      </c>
      <c r="D165" s="28"/>
      <c r="E165" s="28"/>
      <c r="F165" s="29" t="s">
        <v>1437</v>
      </c>
      <c r="G165" s="2">
        <v>1</v>
      </c>
      <c r="H165" s="29">
        <v>30</v>
      </c>
      <c r="I165" s="29"/>
      <c r="J165" s="224"/>
      <c r="K165" s="168" t="s">
        <v>2033</v>
      </c>
      <c r="L165" s="223"/>
      <c r="M165" s="168" t="s">
        <v>268</v>
      </c>
      <c r="N165" s="236"/>
      <c r="O165" s="64"/>
      <c r="P165" s="64"/>
    </row>
    <row r="166" spans="1:16" ht="15.75" x14ac:dyDescent="0.3">
      <c r="A166" s="29" t="s">
        <v>373</v>
      </c>
      <c r="B166" s="29" t="s">
        <v>2022</v>
      </c>
      <c r="C166" s="29" t="s">
        <v>376</v>
      </c>
      <c r="D166" s="28"/>
      <c r="E166" s="28"/>
      <c r="F166" s="29" t="s">
        <v>1443</v>
      </c>
      <c r="G166" s="2">
        <v>1</v>
      </c>
      <c r="H166" s="29">
        <v>30</v>
      </c>
      <c r="I166" s="29"/>
      <c r="J166" s="224"/>
      <c r="K166" s="168" t="s">
        <v>2033</v>
      </c>
      <c r="L166" s="223"/>
      <c r="M166" s="168" t="s">
        <v>268</v>
      </c>
      <c r="N166" s="236"/>
      <c r="O166" s="64"/>
      <c r="P166" s="64"/>
    </row>
    <row r="167" spans="1:16" ht="15.75" x14ac:dyDescent="0.3">
      <c r="A167" s="29" t="s">
        <v>373</v>
      </c>
      <c r="B167" s="29" t="s">
        <v>2022</v>
      </c>
      <c r="C167" s="29" t="s">
        <v>472</v>
      </c>
      <c r="D167" s="29"/>
      <c r="E167" s="29"/>
      <c r="F167" s="29" t="s">
        <v>470</v>
      </c>
      <c r="G167" s="29">
        <v>17</v>
      </c>
      <c r="H167" s="29"/>
      <c r="I167" s="29"/>
      <c r="J167" s="224"/>
      <c r="K167" s="29" t="s">
        <v>2032</v>
      </c>
      <c r="L167" s="224"/>
      <c r="M167" s="29" t="s">
        <v>5554</v>
      </c>
      <c r="N167" s="237"/>
      <c r="O167" s="64"/>
      <c r="P167" s="64"/>
    </row>
    <row r="168" spans="1:16" ht="15.75" x14ac:dyDescent="0.3">
      <c r="A168" s="29" t="s">
        <v>373</v>
      </c>
      <c r="B168" s="29" t="s">
        <v>2022</v>
      </c>
      <c r="C168" s="29" t="s">
        <v>473</v>
      </c>
      <c r="D168" s="29"/>
      <c r="E168" s="29"/>
      <c r="F168" s="29" t="s">
        <v>1777</v>
      </c>
      <c r="G168" s="29">
        <v>17</v>
      </c>
      <c r="H168" s="29"/>
      <c r="I168" s="29"/>
      <c r="J168" s="224"/>
      <c r="K168" s="29" t="s">
        <v>2031</v>
      </c>
      <c r="L168" s="224"/>
      <c r="M168" s="29" t="s">
        <v>5555</v>
      </c>
      <c r="N168" s="237"/>
      <c r="O168" s="64"/>
      <c r="P168" s="64"/>
    </row>
    <row r="169" spans="1:16" ht="15.75" x14ac:dyDescent="0.3">
      <c r="A169" s="29" t="s">
        <v>373</v>
      </c>
      <c r="B169" s="29" t="s">
        <v>2022</v>
      </c>
      <c r="C169" s="29" t="s">
        <v>474</v>
      </c>
      <c r="D169" s="29"/>
      <c r="E169" s="29"/>
      <c r="F169" s="29" t="s">
        <v>1782</v>
      </c>
      <c r="G169" s="29">
        <v>17</v>
      </c>
      <c r="H169" s="29"/>
      <c r="I169" s="29"/>
      <c r="J169" s="224"/>
      <c r="K169" s="29" t="s">
        <v>2030</v>
      </c>
      <c r="L169" s="224"/>
      <c r="M169" s="29" t="s">
        <v>5556</v>
      </c>
      <c r="N169" s="237"/>
      <c r="O169" s="64"/>
      <c r="P169" s="64"/>
    </row>
    <row r="170" spans="1:16" ht="15.75" x14ac:dyDescent="0.3">
      <c r="A170" s="29" t="s">
        <v>373</v>
      </c>
      <c r="B170" s="29" t="s">
        <v>2022</v>
      </c>
      <c r="C170" s="29" t="s">
        <v>472</v>
      </c>
      <c r="D170" s="29"/>
      <c r="E170" s="29"/>
      <c r="F170" s="29" t="s">
        <v>1787</v>
      </c>
      <c r="G170" s="29">
        <v>18</v>
      </c>
      <c r="H170" s="29"/>
      <c r="I170" s="29"/>
      <c r="J170" s="224"/>
      <c r="K170" s="29" t="s">
        <v>2029</v>
      </c>
      <c r="L170" s="224"/>
      <c r="M170" s="29" t="s">
        <v>5557</v>
      </c>
      <c r="N170" s="237"/>
      <c r="O170" s="64"/>
      <c r="P170" s="64"/>
    </row>
    <row r="171" spans="1:16" ht="15.75" x14ac:dyDescent="0.3">
      <c r="A171" s="29" t="s">
        <v>373</v>
      </c>
      <c r="B171" s="29" t="s">
        <v>2022</v>
      </c>
      <c r="C171" s="29" t="s">
        <v>473</v>
      </c>
      <c r="D171" s="29"/>
      <c r="E171" s="29"/>
      <c r="F171" s="29" t="s">
        <v>1792</v>
      </c>
      <c r="G171" s="29">
        <v>18</v>
      </c>
      <c r="H171" s="29"/>
      <c r="I171" s="29"/>
      <c r="J171" s="224"/>
      <c r="K171" s="29" t="s">
        <v>2028</v>
      </c>
      <c r="L171" s="224"/>
      <c r="M171" s="29" t="s">
        <v>5558</v>
      </c>
      <c r="N171" s="237"/>
      <c r="O171" s="64"/>
      <c r="P171" s="64"/>
    </row>
    <row r="172" spans="1:16" ht="15.75" x14ac:dyDescent="0.3">
      <c r="A172" s="29" t="s">
        <v>373</v>
      </c>
      <c r="B172" s="29" t="s">
        <v>2022</v>
      </c>
      <c r="C172" s="29" t="s">
        <v>474</v>
      </c>
      <c r="D172" s="29"/>
      <c r="E172" s="29"/>
      <c r="F172" s="29" t="s">
        <v>1797</v>
      </c>
      <c r="G172" s="29">
        <v>18</v>
      </c>
      <c r="H172" s="29"/>
      <c r="I172" s="29"/>
      <c r="J172" s="224"/>
      <c r="K172" s="29" t="s">
        <v>2027</v>
      </c>
      <c r="L172" s="224"/>
      <c r="M172" s="29" t="s">
        <v>5559</v>
      </c>
      <c r="N172" s="237"/>
      <c r="O172" s="64"/>
      <c r="P172" s="64"/>
    </row>
    <row r="173" spans="1:16" ht="15.75" x14ac:dyDescent="0.3">
      <c r="A173" s="29" t="s">
        <v>373</v>
      </c>
      <c r="B173" s="29" t="s">
        <v>2022</v>
      </c>
      <c r="C173" s="29" t="s">
        <v>472</v>
      </c>
      <c r="D173" s="29"/>
      <c r="E173" s="29"/>
      <c r="F173" s="29" t="s">
        <v>1803</v>
      </c>
      <c r="G173" s="29">
        <v>19</v>
      </c>
      <c r="H173" s="29"/>
      <c r="I173" s="29"/>
      <c r="J173" s="224"/>
      <c r="K173" s="29" t="s">
        <v>2026</v>
      </c>
      <c r="L173" s="224"/>
      <c r="M173" s="29" t="s">
        <v>5560</v>
      </c>
      <c r="N173" s="237"/>
      <c r="O173" s="64"/>
      <c r="P173" s="64"/>
    </row>
    <row r="174" spans="1:16" ht="15.75" x14ac:dyDescent="0.3">
      <c r="A174" s="29" t="s">
        <v>373</v>
      </c>
      <c r="B174" s="29" t="s">
        <v>2022</v>
      </c>
      <c r="C174" s="29" t="s">
        <v>473</v>
      </c>
      <c r="D174" s="29"/>
      <c r="E174" s="29"/>
      <c r="F174" s="29" t="s">
        <v>1807</v>
      </c>
      <c r="G174" s="29">
        <v>19</v>
      </c>
      <c r="H174" s="29"/>
      <c r="I174" s="29"/>
      <c r="J174" s="224"/>
      <c r="K174" s="29" t="s">
        <v>2025</v>
      </c>
      <c r="L174" s="224"/>
      <c r="M174" s="29" t="s">
        <v>5561</v>
      </c>
      <c r="N174" s="237"/>
      <c r="O174" s="64"/>
      <c r="P174" s="64"/>
    </row>
    <row r="175" spans="1:16" ht="15.75" x14ac:dyDescent="0.3">
      <c r="A175" s="29" t="s">
        <v>373</v>
      </c>
      <c r="B175" s="29" t="s">
        <v>2022</v>
      </c>
      <c r="C175" s="29" t="s">
        <v>474</v>
      </c>
      <c r="D175" s="29"/>
      <c r="E175" s="29"/>
      <c r="F175" s="29" t="s">
        <v>1811</v>
      </c>
      <c r="G175" s="29">
        <v>19</v>
      </c>
      <c r="H175" s="29"/>
      <c r="I175" s="29"/>
      <c r="J175" s="224"/>
      <c r="K175" s="29" t="s">
        <v>2024</v>
      </c>
      <c r="L175" s="224"/>
      <c r="M175" s="29" t="s">
        <v>5562</v>
      </c>
      <c r="N175" s="237"/>
      <c r="O175" s="64"/>
      <c r="P175" s="64"/>
    </row>
    <row r="176" spans="1:16" ht="15.75" x14ac:dyDescent="0.3">
      <c r="A176" s="28" t="s">
        <v>373</v>
      </c>
      <c r="B176" s="28" t="s">
        <v>2022</v>
      </c>
      <c r="C176" s="28" t="s">
        <v>376</v>
      </c>
      <c r="D176" s="28"/>
      <c r="E176" s="28"/>
      <c r="F176" s="28" t="s">
        <v>554</v>
      </c>
      <c r="G176" s="28"/>
      <c r="H176" s="28">
        <v>5</v>
      </c>
      <c r="I176" s="28"/>
      <c r="J176" s="123"/>
      <c r="K176" s="1" t="s">
        <v>2023</v>
      </c>
      <c r="L176" s="116"/>
      <c r="M176" s="1"/>
      <c r="N176" s="64"/>
      <c r="O176" s="64"/>
      <c r="P176" s="64"/>
    </row>
    <row r="177" spans="1:19" ht="15.75" x14ac:dyDescent="0.3">
      <c r="A177" s="28" t="s">
        <v>373</v>
      </c>
      <c r="B177" s="28" t="s">
        <v>2022</v>
      </c>
      <c r="C177" s="28" t="s">
        <v>376</v>
      </c>
      <c r="D177" s="28"/>
      <c r="E177" s="28"/>
      <c r="F177" s="28" t="s">
        <v>599</v>
      </c>
      <c r="G177" s="28"/>
      <c r="H177" s="28">
        <v>25</v>
      </c>
      <c r="I177" s="28"/>
      <c r="J177" s="123"/>
      <c r="K177" s="1" t="s">
        <v>2021</v>
      </c>
      <c r="L177" s="116"/>
      <c r="M177" s="1"/>
      <c r="N177" s="64"/>
      <c r="O177" s="64"/>
      <c r="P177" s="64"/>
    </row>
    <row r="178" spans="1:19" ht="15.75" x14ac:dyDescent="0.3">
      <c r="A178" s="28" t="s">
        <v>373</v>
      </c>
      <c r="B178" s="28" t="s">
        <v>1947</v>
      </c>
      <c r="C178" s="28" t="s">
        <v>376</v>
      </c>
      <c r="D178" s="28" t="s">
        <v>999</v>
      </c>
      <c r="E178" s="28"/>
      <c r="F178" s="28" t="s">
        <v>999</v>
      </c>
      <c r="G178" s="28">
        <v>1</v>
      </c>
      <c r="H178" s="28"/>
      <c r="I178" s="29"/>
      <c r="J178" s="224"/>
      <c r="K178" s="1"/>
      <c r="L178" s="116"/>
      <c r="M178" s="1" t="s">
        <v>5576</v>
      </c>
      <c r="N178" s="64"/>
      <c r="O178" s="64"/>
      <c r="P178" s="64"/>
    </row>
    <row r="179" spans="1:19" ht="15.75" x14ac:dyDescent="0.3">
      <c r="A179" s="5" t="s">
        <v>373</v>
      </c>
      <c r="B179" s="5" t="s">
        <v>1965</v>
      </c>
      <c r="C179" s="5" t="s">
        <v>376</v>
      </c>
      <c r="D179" s="5" t="s">
        <v>1964</v>
      </c>
      <c r="E179" s="5"/>
      <c r="F179" s="5" t="s">
        <v>548</v>
      </c>
      <c r="G179" s="5"/>
      <c r="H179" s="5">
        <v>1</v>
      </c>
      <c r="I179" s="5"/>
      <c r="J179" s="221"/>
      <c r="K179" s="1"/>
      <c r="L179" s="116"/>
      <c r="M179" s="1"/>
      <c r="N179" s="64"/>
      <c r="O179" s="64"/>
      <c r="P179" s="64"/>
    </row>
    <row r="180" spans="1:19" ht="15.75" x14ac:dyDescent="0.3">
      <c r="A180" s="5" t="s">
        <v>373</v>
      </c>
      <c r="B180" s="5" t="s">
        <v>1965</v>
      </c>
      <c r="C180" s="5" t="s">
        <v>376</v>
      </c>
      <c r="D180" s="5" t="s">
        <v>1964</v>
      </c>
      <c r="E180" s="5"/>
      <c r="F180" s="5" t="s">
        <v>549</v>
      </c>
      <c r="G180" s="5"/>
      <c r="H180" s="5">
        <v>5</v>
      </c>
      <c r="I180" s="5"/>
      <c r="J180" s="221"/>
      <c r="K180" s="1" t="s">
        <v>2020</v>
      </c>
      <c r="L180" s="116"/>
      <c r="M180" s="1"/>
      <c r="N180" s="64"/>
      <c r="O180" s="64"/>
      <c r="P180" s="64"/>
    </row>
    <row r="181" spans="1:19" ht="15.75" x14ac:dyDescent="0.3">
      <c r="A181" s="5" t="s">
        <v>373</v>
      </c>
      <c r="B181" s="5" t="s">
        <v>1965</v>
      </c>
      <c r="C181" s="5" t="s">
        <v>376</v>
      </c>
      <c r="D181" s="5" t="s">
        <v>1964</v>
      </c>
      <c r="E181" s="5"/>
      <c r="F181" s="5" t="s">
        <v>553</v>
      </c>
      <c r="G181" s="5"/>
      <c r="H181" s="5">
        <v>5</v>
      </c>
      <c r="I181" s="5"/>
      <c r="J181" s="221"/>
      <c r="K181" s="1" t="s">
        <v>2019</v>
      </c>
      <c r="L181" s="116"/>
      <c r="M181" s="1"/>
      <c r="N181" s="64"/>
      <c r="O181" s="64"/>
      <c r="P181" s="64"/>
    </row>
    <row r="182" spans="1:19" ht="15.75" x14ac:dyDescent="0.3">
      <c r="A182" s="5" t="s">
        <v>373</v>
      </c>
      <c r="B182" s="5" t="s">
        <v>1965</v>
      </c>
      <c r="C182" s="5" t="s">
        <v>376</v>
      </c>
      <c r="D182" s="5" t="s">
        <v>1964</v>
      </c>
      <c r="E182" s="5"/>
      <c r="F182" s="5" t="s">
        <v>2018</v>
      </c>
      <c r="G182" s="5"/>
      <c r="H182" s="5">
        <v>10</v>
      </c>
      <c r="I182" s="5"/>
      <c r="J182" s="221"/>
      <c r="K182" s="1" t="s">
        <v>2017</v>
      </c>
      <c r="L182" s="116"/>
      <c r="M182" s="1"/>
      <c r="N182" s="64"/>
      <c r="O182" s="64">
        <v>2</v>
      </c>
      <c r="P182" s="64">
        <v>20</v>
      </c>
      <c r="Q182">
        <v>1</v>
      </c>
      <c r="S182" s="64">
        <v>20</v>
      </c>
    </row>
    <row r="183" spans="1:19" ht="15.75" x14ac:dyDescent="0.3">
      <c r="A183" s="5" t="s">
        <v>373</v>
      </c>
      <c r="B183" s="5" t="s">
        <v>1965</v>
      </c>
      <c r="C183" s="5" t="s">
        <v>376</v>
      </c>
      <c r="D183" s="5" t="s">
        <v>1964</v>
      </c>
      <c r="E183" s="5"/>
      <c r="F183" s="5" t="s">
        <v>604</v>
      </c>
      <c r="G183" s="2">
        <v>1</v>
      </c>
      <c r="H183" s="5">
        <v>30</v>
      </c>
      <c r="I183" s="5"/>
      <c r="J183" s="221"/>
      <c r="K183" s="1" t="s">
        <v>269</v>
      </c>
      <c r="L183" s="116"/>
      <c r="M183" s="1" t="s">
        <v>268</v>
      </c>
      <c r="N183" s="64"/>
      <c r="O183" s="64"/>
    </row>
    <row r="184" spans="1:19" ht="15.75" x14ac:dyDescent="0.3">
      <c r="A184" s="5" t="s">
        <v>373</v>
      </c>
      <c r="B184" s="5" t="s">
        <v>1965</v>
      </c>
      <c r="C184" s="5" t="s">
        <v>56</v>
      </c>
      <c r="D184" s="5" t="s">
        <v>1964</v>
      </c>
      <c r="E184" s="5"/>
      <c r="F184" s="5" t="s">
        <v>611</v>
      </c>
      <c r="G184" s="29">
        <v>2</v>
      </c>
      <c r="H184" s="5">
        <v>35</v>
      </c>
      <c r="I184" s="29"/>
      <c r="J184" s="224"/>
      <c r="K184" s="1" t="s">
        <v>2016</v>
      </c>
      <c r="L184" s="116"/>
      <c r="M184" s="1" t="s">
        <v>5369</v>
      </c>
      <c r="N184" s="64"/>
      <c r="O184" s="64"/>
      <c r="P184" s="64"/>
    </row>
    <row r="185" spans="1:19" ht="15.75" x14ac:dyDescent="0.3">
      <c r="A185" s="5" t="s">
        <v>373</v>
      </c>
      <c r="B185" s="5" t="s">
        <v>1965</v>
      </c>
      <c r="C185" s="5" t="s">
        <v>57</v>
      </c>
      <c r="D185" s="5" t="s">
        <v>1964</v>
      </c>
      <c r="E185" s="5"/>
      <c r="F185" s="5" t="s">
        <v>616</v>
      </c>
      <c r="G185" s="29">
        <v>2</v>
      </c>
      <c r="H185" s="5">
        <v>35</v>
      </c>
      <c r="I185" s="29"/>
      <c r="J185" s="224"/>
      <c r="K185" s="1" t="s">
        <v>2015</v>
      </c>
      <c r="L185" s="116"/>
      <c r="M185" s="1" t="s">
        <v>5369</v>
      </c>
      <c r="N185" s="64"/>
      <c r="O185" s="64"/>
      <c r="P185" s="64"/>
    </row>
    <row r="186" spans="1:19" ht="15.75" x14ac:dyDescent="0.3">
      <c r="A186" s="5" t="s">
        <v>373</v>
      </c>
      <c r="B186" s="5" t="s">
        <v>1965</v>
      </c>
      <c r="C186" s="5" t="s">
        <v>56</v>
      </c>
      <c r="D186" s="5" t="s">
        <v>1964</v>
      </c>
      <c r="E186" s="5"/>
      <c r="F186" s="5" t="s">
        <v>623</v>
      </c>
      <c r="G186" s="29">
        <v>2</v>
      </c>
      <c r="H186" s="5">
        <v>35</v>
      </c>
      <c r="I186" s="29"/>
      <c r="J186" s="224"/>
      <c r="K186" s="1" t="s">
        <v>2014</v>
      </c>
      <c r="L186" s="116"/>
      <c r="M186" s="1" t="s">
        <v>5369</v>
      </c>
      <c r="N186" s="64"/>
      <c r="O186" s="64"/>
      <c r="P186" s="64"/>
    </row>
    <row r="187" spans="1:19" ht="15.75" x14ac:dyDescent="0.3">
      <c r="A187" s="5" t="s">
        <v>373</v>
      </c>
      <c r="B187" s="5" t="s">
        <v>1965</v>
      </c>
      <c r="C187" s="5" t="s">
        <v>55</v>
      </c>
      <c r="D187" s="5" t="s">
        <v>1964</v>
      </c>
      <c r="E187" s="5"/>
      <c r="F187" s="5" t="s">
        <v>629</v>
      </c>
      <c r="G187" s="29">
        <v>3</v>
      </c>
      <c r="H187" s="5">
        <v>40</v>
      </c>
      <c r="I187" s="29"/>
      <c r="J187" s="224"/>
      <c r="K187" s="1" t="s">
        <v>2013</v>
      </c>
      <c r="L187" s="116"/>
      <c r="M187" s="1" t="s">
        <v>5370</v>
      </c>
      <c r="N187" s="64"/>
      <c r="O187" s="64"/>
      <c r="P187" s="64"/>
    </row>
    <row r="188" spans="1:19" ht="15.75" x14ac:dyDescent="0.3">
      <c r="A188" s="5" t="s">
        <v>373</v>
      </c>
      <c r="B188" s="5" t="s">
        <v>1965</v>
      </c>
      <c r="C188" s="5" t="s">
        <v>57</v>
      </c>
      <c r="D188" s="5" t="s">
        <v>1964</v>
      </c>
      <c r="E188" s="5"/>
      <c r="F188" s="5" t="s">
        <v>635</v>
      </c>
      <c r="G188" s="29">
        <v>3</v>
      </c>
      <c r="H188" s="5">
        <v>40</v>
      </c>
      <c r="I188" s="29"/>
      <c r="J188" s="224"/>
      <c r="K188" s="1" t="s">
        <v>2012</v>
      </c>
      <c r="L188" s="116"/>
      <c r="M188" s="1" t="s">
        <v>5370</v>
      </c>
      <c r="N188" s="64"/>
      <c r="O188" s="64"/>
      <c r="P188" s="64"/>
      <c r="Q188">
        <v>1</v>
      </c>
      <c r="R188">
        <v>10</v>
      </c>
    </row>
    <row r="189" spans="1:19" ht="15.75" x14ac:dyDescent="0.3">
      <c r="A189" s="5" t="s">
        <v>373</v>
      </c>
      <c r="B189" s="5" t="s">
        <v>1965</v>
      </c>
      <c r="C189" s="5" t="s">
        <v>56</v>
      </c>
      <c r="D189" s="5" t="s">
        <v>1964</v>
      </c>
      <c r="E189" s="5"/>
      <c r="F189" s="5" t="s">
        <v>293</v>
      </c>
      <c r="G189" s="29">
        <v>3</v>
      </c>
      <c r="H189" s="5">
        <v>40</v>
      </c>
      <c r="I189" s="29"/>
      <c r="J189" s="224"/>
      <c r="K189" s="1" t="s">
        <v>2011</v>
      </c>
      <c r="L189" s="116"/>
      <c r="M189" s="1" t="s">
        <v>5370</v>
      </c>
      <c r="N189" s="64"/>
      <c r="O189" s="64"/>
      <c r="P189" s="64"/>
      <c r="S189" t="s">
        <v>8017</v>
      </c>
    </row>
    <row r="190" spans="1:19" ht="15.75" x14ac:dyDescent="0.3">
      <c r="A190" s="5" t="s">
        <v>373</v>
      </c>
      <c r="B190" s="5" t="s">
        <v>1965</v>
      </c>
      <c r="C190" s="5" t="s">
        <v>55</v>
      </c>
      <c r="D190" s="5" t="s">
        <v>1964</v>
      </c>
      <c r="E190" s="5"/>
      <c r="F190" s="5" t="s">
        <v>647</v>
      </c>
      <c r="G190" s="29">
        <v>4</v>
      </c>
      <c r="H190" s="5">
        <v>50</v>
      </c>
      <c r="I190" s="29"/>
      <c r="J190" s="224"/>
      <c r="K190" s="1" t="s">
        <v>2010</v>
      </c>
      <c r="L190" s="116"/>
      <c r="M190" s="1" t="s">
        <v>5371</v>
      </c>
      <c r="N190" s="64"/>
      <c r="O190" s="64">
        <v>1</v>
      </c>
      <c r="P190" s="64">
        <v>10</v>
      </c>
      <c r="Q190" t="s">
        <v>8014</v>
      </c>
      <c r="R190" s="64" t="s">
        <v>8015</v>
      </c>
      <c r="S190" s="64" t="s">
        <v>8016</v>
      </c>
    </row>
    <row r="191" spans="1:19" ht="15.75" x14ac:dyDescent="0.3">
      <c r="A191" s="5" t="s">
        <v>373</v>
      </c>
      <c r="B191" s="5" t="s">
        <v>1965</v>
      </c>
      <c r="C191" s="5" t="s">
        <v>57</v>
      </c>
      <c r="D191" s="5" t="s">
        <v>1964</v>
      </c>
      <c r="E191" s="5"/>
      <c r="F191" s="5" t="s">
        <v>653</v>
      </c>
      <c r="G191" s="29">
        <v>4</v>
      </c>
      <c r="H191" s="5">
        <v>50</v>
      </c>
      <c r="I191" s="29"/>
      <c r="J191" s="224"/>
      <c r="K191" s="1" t="s">
        <v>2009</v>
      </c>
      <c r="L191" s="116"/>
      <c r="M191" s="1" t="s">
        <v>5371</v>
      </c>
      <c r="N191" s="64"/>
      <c r="O191" s="64">
        <v>2</v>
      </c>
      <c r="P191" s="64">
        <v>10</v>
      </c>
      <c r="Q191" t="s">
        <v>8019</v>
      </c>
      <c r="R191" s="64" t="s">
        <v>8020</v>
      </c>
      <c r="S191" s="64">
        <v>10</v>
      </c>
    </row>
    <row r="192" spans="1:19" ht="15.75" x14ac:dyDescent="0.3">
      <c r="A192" s="5" t="s">
        <v>373</v>
      </c>
      <c r="B192" s="5" t="s">
        <v>1965</v>
      </c>
      <c r="C192" s="5" t="s">
        <v>56</v>
      </c>
      <c r="D192" s="5" t="s">
        <v>1964</v>
      </c>
      <c r="E192" s="5"/>
      <c r="F192" s="5" t="s">
        <v>659</v>
      </c>
      <c r="G192" s="29">
        <v>4</v>
      </c>
      <c r="H192" s="5">
        <v>50</v>
      </c>
      <c r="I192" s="29"/>
      <c r="J192" s="224"/>
      <c r="K192" s="1" t="s">
        <v>2008</v>
      </c>
      <c r="L192" s="116"/>
      <c r="M192" s="1" t="s">
        <v>5371</v>
      </c>
      <c r="N192" s="64"/>
      <c r="O192" s="64"/>
      <c r="P192" s="64"/>
    </row>
    <row r="193" spans="1:19" ht="15.75" x14ac:dyDescent="0.3">
      <c r="A193" s="5" t="s">
        <v>373</v>
      </c>
      <c r="B193" s="5" t="s">
        <v>1965</v>
      </c>
      <c r="C193" s="5" t="s">
        <v>55</v>
      </c>
      <c r="D193" s="5" t="s">
        <v>1964</v>
      </c>
      <c r="E193" s="5"/>
      <c r="F193" s="5" t="s">
        <v>666</v>
      </c>
      <c r="G193" s="29">
        <v>6</v>
      </c>
      <c r="H193" s="5">
        <v>60</v>
      </c>
      <c r="I193" s="29"/>
      <c r="J193" s="224"/>
      <c r="K193" s="1" t="s">
        <v>8022</v>
      </c>
      <c r="L193" s="116"/>
      <c r="M193" s="1" t="s">
        <v>5372</v>
      </c>
      <c r="N193" s="64"/>
      <c r="O193" s="64"/>
      <c r="P193" s="64"/>
      <c r="Q193" t="s">
        <v>8018</v>
      </c>
      <c r="R193" s="64" t="s">
        <v>8018</v>
      </c>
    </row>
    <row r="194" spans="1:19" ht="15.75" x14ac:dyDescent="0.3">
      <c r="A194" s="5" t="s">
        <v>373</v>
      </c>
      <c r="B194" s="5" t="s">
        <v>1965</v>
      </c>
      <c r="C194" s="5" t="s">
        <v>57</v>
      </c>
      <c r="D194" s="5" t="s">
        <v>1964</v>
      </c>
      <c r="E194" s="5"/>
      <c r="F194" s="5" t="s">
        <v>672</v>
      </c>
      <c r="G194" s="29">
        <v>6</v>
      </c>
      <c r="H194" s="5">
        <v>60</v>
      </c>
      <c r="I194" s="29"/>
      <c r="J194" s="224"/>
      <c r="K194" s="1" t="s">
        <v>2007</v>
      </c>
      <c r="L194" s="116"/>
      <c r="M194" s="1" t="s">
        <v>5372</v>
      </c>
      <c r="N194" s="64"/>
      <c r="O194" s="64"/>
      <c r="P194" s="64"/>
    </row>
    <row r="195" spans="1:19" ht="15.75" x14ac:dyDescent="0.3">
      <c r="A195" s="5" t="s">
        <v>373</v>
      </c>
      <c r="B195" s="5" t="s">
        <v>1965</v>
      </c>
      <c r="C195" s="5" t="s">
        <v>56</v>
      </c>
      <c r="D195" s="5" t="s">
        <v>1964</v>
      </c>
      <c r="E195" s="5"/>
      <c r="F195" s="5" t="s">
        <v>678</v>
      </c>
      <c r="G195" s="29">
        <v>6</v>
      </c>
      <c r="H195" s="5">
        <v>60</v>
      </c>
      <c r="I195" s="29"/>
      <c r="J195" s="224"/>
      <c r="K195" s="1" t="s">
        <v>2006</v>
      </c>
      <c r="L195" s="116"/>
      <c r="M195" s="1" t="s">
        <v>5372</v>
      </c>
      <c r="N195" s="64"/>
      <c r="O195" s="64"/>
      <c r="P195" s="64"/>
      <c r="S195">
        <v>1</v>
      </c>
    </row>
    <row r="196" spans="1:19" ht="15.75" x14ac:dyDescent="0.3">
      <c r="A196" s="5" t="s">
        <v>373</v>
      </c>
      <c r="B196" s="5" t="s">
        <v>1965</v>
      </c>
      <c r="C196" s="5" t="s">
        <v>55</v>
      </c>
      <c r="D196" s="5" t="s">
        <v>1964</v>
      </c>
      <c r="E196" s="5"/>
      <c r="F196" s="5" t="s">
        <v>685</v>
      </c>
      <c r="G196" s="29">
        <v>7</v>
      </c>
      <c r="H196" s="5">
        <v>65</v>
      </c>
      <c r="I196" s="29"/>
      <c r="J196" s="224"/>
      <c r="K196" s="1" t="s">
        <v>2005</v>
      </c>
      <c r="L196" s="116"/>
      <c r="M196" s="1" t="s">
        <v>5373</v>
      </c>
      <c r="N196" s="64"/>
      <c r="O196" s="64"/>
      <c r="P196" s="64"/>
      <c r="Q196">
        <v>1</v>
      </c>
      <c r="R196">
        <v>10</v>
      </c>
      <c r="S196">
        <v>10</v>
      </c>
    </row>
    <row r="197" spans="1:19" ht="15.75" x14ac:dyDescent="0.3">
      <c r="A197" s="5" t="s">
        <v>373</v>
      </c>
      <c r="B197" s="5" t="s">
        <v>1965</v>
      </c>
      <c r="C197" s="5" t="s">
        <v>57</v>
      </c>
      <c r="D197" s="5" t="s">
        <v>1964</v>
      </c>
      <c r="E197" s="5"/>
      <c r="F197" s="5" t="s">
        <v>691</v>
      </c>
      <c r="G197" s="29">
        <v>7</v>
      </c>
      <c r="H197" s="5">
        <v>65</v>
      </c>
      <c r="I197" s="29"/>
      <c r="J197" s="224"/>
      <c r="K197" s="1" t="s">
        <v>2004</v>
      </c>
      <c r="L197" s="116"/>
      <c r="M197" s="1" t="s">
        <v>5373</v>
      </c>
      <c r="N197" s="64"/>
      <c r="O197" s="64"/>
      <c r="P197" s="64"/>
    </row>
    <row r="198" spans="1:19" ht="15.75" x14ac:dyDescent="0.3">
      <c r="A198" s="5" t="s">
        <v>373</v>
      </c>
      <c r="B198" s="5" t="s">
        <v>1965</v>
      </c>
      <c r="C198" s="5" t="s">
        <v>56</v>
      </c>
      <c r="D198" s="5" t="s">
        <v>1964</v>
      </c>
      <c r="E198" s="5"/>
      <c r="F198" s="5" t="s">
        <v>697</v>
      </c>
      <c r="G198" s="29">
        <v>7</v>
      </c>
      <c r="H198" s="5">
        <v>65</v>
      </c>
      <c r="I198" s="29"/>
      <c r="J198" s="224"/>
      <c r="K198" s="1" t="s">
        <v>8021</v>
      </c>
      <c r="L198" s="116"/>
      <c r="M198" s="1" t="s">
        <v>5373</v>
      </c>
      <c r="N198" s="64"/>
      <c r="O198" s="64"/>
      <c r="P198" s="64"/>
    </row>
    <row r="199" spans="1:19" ht="15.75" x14ac:dyDescent="0.3">
      <c r="A199" s="5" t="s">
        <v>373</v>
      </c>
      <c r="B199" s="5" t="s">
        <v>1965</v>
      </c>
      <c r="C199" s="5" t="s">
        <v>55</v>
      </c>
      <c r="D199" s="5" t="s">
        <v>1964</v>
      </c>
      <c r="E199" s="5"/>
      <c r="F199" s="5" t="s">
        <v>704</v>
      </c>
      <c r="G199" s="29">
        <v>8</v>
      </c>
      <c r="H199" s="5">
        <v>70</v>
      </c>
      <c r="I199" s="29"/>
      <c r="J199" s="224"/>
      <c r="K199" s="1" t="s">
        <v>2003</v>
      </c>
      <c r="L199" s="116"/>
      <c r="M199" s="1" t="s">
        <v>5374</v>
      </c>
      <c r="N199" s="64"/>
      <c r="O199" s="64"/>
      <c r="P199" s="64"/>
      <c r="Q199">
        <v>1</v>
      </c>
      <c r="R199">
        <v>10</v>
      </c>
    </row>
    <row r="200" spans="1:19" ht="15.75" x14ac:dyDescent="0.3">
      <c r="A200" s="5" t="s">
        <v>373</v>
      </c>
      <c r="B200" s="5" t="s">
        <v>1965</v>
      </c>
      <c r="C200" s="5" t="s">
        <v>57</v>
      </c>
      <c r="D200" s="5" t="s">
        <v>1964</v>
      </c>
      <c r="E200" s="5"/>
      <c r="F200" s="5" t="s">
        <v>710</v>
      </c>
      <c r="G200" s="29">
        <v>8</v>
      </c>
      <c r="H200" s="5">
        <v>70</v>
      </c>
      <c r="I200" s="29"/>
      <c r="J200" s="224"/>
      <c r="K200" s="1" t="s">
        <v>2002</v>
      </c>
      <c r="L200" s="116"/>
      <c r="M200" s="1" t="s">
        <v>5374</v>
      </c>
      <c r="N200" s="64"/>
      <c r="O200" s="64"/>
      <c r="P200" s="64"/>
    </row>
    <row r="201" spans="1:19" ht="15.75" x14ac:dyDescent="0.3">
      <c r="A201" s="5" t="s">
        <v>373</v>
      </c>
      <c r="B201" s="5" t="s">
        <v>1965</v>
      </c>
      <c r="C201" s="5" t="s">
        <v>56</v>
      </c>
      <c r="D201" s="5" t="s">
        <v>1964</v>
      </c>
      <c r="E201" s="5"/>
      <c r="F201" s="5" t="s">
        <v>716</v>
      </c>
      <c r="G201" s="29">
        <v>8</v>
      </c>
      <c r="H201" s="5">
        <v>70</v>
      </c>
      <c r="I201" s="29"/>
      <c r="J201" s="224"/>
      <c r="K201" s="1" t="s">
        <v>2001</v>
      </c>
      <c r="L201" s="116"/>
      <c r="M201" s="1" t="s">
        <v>5374</v>
      </c>
      <c r="N201" s="64"/>
      <c r="O201" s="64"/>
      <c r="P201" s="64"/>
    </row>
    <row r="202" spans="1:19" ht="15.75" x14ac:dyDescent="0.3">
      <c r="A202" s="5" t="s">
        <v>373</v>
      </c>
      <c r="B202" s="5" t="s">
        <v>1965</v>
      </c>
      <c r="C202" s="5" t="s">
        <v>55</v>
      </c>
      <c r="D202" s="5" t="s">
        <v>1964</v>
      </c>
      <c r="E202" s="5"/>
      <c r="F202" s="5" t="s">
        <v>723</v>
      </c>
      <c r="G202" s="29">
        <v>9</v>
      </c>
      <c r="H202" s="5">
        <v>75</v>
      </c>
      <c r="I202" s="29"/>
      <c r="J202" s="224"/>
      <c r="K202" s="1" t="s">
        <v>2000</v>
      </c>
      <c r="L202" s="116"/>
      <c r="M202" s="1" t="s">
        <v>5375</v>
      </c>
      <c r="N202" s="64"/>
      <c r="O202" s="64"/>
      <c r="P202" s="64"/>
    </row>
    <row r="203" spans="1:19" ht="15.75" x14ac:dyDescent="0.3">
      <c r="A203" s="5" t="s">
        <v>373</v>
      </c>
      <c r="B203" s="5" t="s">
        <v>1965</v>
      </c>
      <c r="C203" s="5" t="s">
        <v>57</v>
      </c>
      <c r="D203" s="5" t="s">
        <v>1964</v>
      </c>
      <c r="E203" s="5"/>
      <c r="F203" s="5" t="s">
        <v>729</v>
      </c>
      <c r="G203" s="29">
        <v>9</v>
      </c>
      <c r="H203" s="5">
        <v>75</v>
      </c>
      <c r="I203" s="29"/>
      <c r="J203" s="224"/>
      <c r="K203" s="1" t="s">
        <v>1999</v>
      </c>
      <c r="L203" s="116"/>
      <c r="M203" s="1" t="s">
        <v>5375</v>
      </c>
      <c r="N203" s="64"/>
      <c r="O203" s="64"/>
      <c r="P203" s="64"/>
    </row>
    <row r="204" spans="1:19" ht="15.75" x14ac:dyDescent="0.3">
      <c r="A204" s="5" t="s">
        <v>373</v>
      </c>
      <c r="B204" s="5" t="s">
        <v>1965</v>
      </c>
      <c r="C204" s="5" t="s">
        <v>56</v>
      </c>
      <c r="D204" s="5" t="s">
        <v>1964</v>
      </c>
      <c r="E204" s="5"/>
      <c r="F204" s="5" t="s">
        <v>735</v>
      </c>
      <c r="G204" s="29">
        <v>9</v>
      </c>
      <c r="H204" s="5">
        <v>75</v>
      </c>
      <c r="I204" s="29"/>
      <c r="J204" s="224"/>
      <c r="K204" s="1" t="s">
        <v>1998</v>
      </c>
      <c r="L204" s="116"/>
      <c r="M204" s="1" t="s">
        <v>5375</v>
      </c>
      <c r="N204" s="64"/>
      <c r="O204" s="64"/>
      <c r="P204" s="64"/>
    </row>
    <row r="205" spans="1:19" ht="15.75" x14ac:dyDescent="0.3">
      <c r="A205" s="5" t="s">
        <v>373</v>
      </c>
      <c r="B205" s="5" t="s">
        <v>1965</v>
      </c>
      <c r="C205" s="5" t="s">
        <v>55</v>
      </c>
      <c r="D205" s="5" t="s">
        <v>1964</v>
      </c>
      <c r="E205" s="5"/>
      <c r="F205" s="5" t="s">
        <v>742</v>
      </c>
      <c r="G205" s="29">
        <v>10</v>
      </c>
      <c r="H205" s="5">
        <v>80</v>
      </c>
      <c r="I205" s="29"/>
      <c r="J205" s="224"/>
      <c r="K205" s="1" t="s">
        <v>1997</v>
      </c>
      <c r="L205" s="116"/>
      <c r="M205" s="1" t="s">
        <v>5376</v>
      </c>
      <c r="N205" s="64"/>
      <c r="O205" s="64"/>
      <c r="P205" s="64"/>
    </row>
    <row r="206" spans="1:19" ht="15.75" x14ac:dyDescent="0.3">
      <c r="A206" s="5" t="s">
        <v>373</v>
      </c>
      <c r="B206" s="5" t="s">
        <v>1965</v>
      </c>
      <c r="C206" s="5" t="s">
        <v>57</v>
      </c>
      <c r="D206" s="5" t="s">
        <v>1964</v>
      </c>
      <c r="E206" s="5"/>
      <c r="F206" s="5" t="s">
        <v>748</v>
      </c>
      <c r="G206" s="29">
        <v>10</v>
      </c>
      <c r="H206" s="5">
        <v>80</v>
      </c>
      <c r="I206" s="29"/>
      <c r="J206" s="224"/>
      <c r="K206" s="1" t="s">
        <v>1996</v>
      </c>
      <c r="L206" s="116"/>
      <c r="M206" s="1" t="s">
        <v>5376</v>
      </c>
      <c r="N206" s="64"/>
      <c r="O206" s="64"/>
      <c r="P206" s="64"/>
    </row>
    <row r="207" spans="1:19" ht="15.75" x14ac:dyDescent="0.3">
      <c r="A207" s="5" t="s">
        <v>373</v>
      </c>
      <c r="B207" s="5" t="s">
        <v>1965</v>
      </c>
      <c r="C207" s="5" t="s">
        <v>56</v>
      </c>
      <c r="D207" s="5" t="s">
        <v>1964</v>
      </c>
      <c r="E207" s="5"/>
      <c r="F207" s="5" t="s">
        <v>294</v>
      </c>
      <c r="G207" s="29">
        <v>10</v>
      </c>
      <c r="H207" s="5">
        <v>80</v>
      </c>
      <c r="I207" s="29"/>
      <c r="J207" s="224"/>
      <c r="K207" s="1" t="s">
        <v>1995</v>
      </c>
      <c r="L207" s="116"/>
      <c r="M207" s="1" t="s">
        <v>5376</v>
      </c>
      <c r="N207" s="64"/>
      <c r="O207" s="64"/>
      <c r="P207" s="64"/>
    </row>
    <row r="208" spans="1:19" ht="15.75" x14ac:dyDescent="0.3">
      <c r="A208" s="5" t="s">
        <v>373</v>
      </c>
      <c r="B208" s="5" t="s">
        <v>1965</v>
      </c>
      <c r="C208" s="5" t="s">
        <v>55</v>
      </c>
      <c r="D208" s="5" t="s">
        <v>1964</v>
      </c>
      <c r="E208" s="5"/>
      <c r="F208" s="5" t="s">
        <v>760</v>
      </c>
      <c r="G208" s="29">
        <v>11</v>
      </c>
      <c r="H208" s="5">
        <v>90</v>
      </c>
      <c r="I208" s="29"/>
      <c r="J208" s="224"/>
      <c r="K208" s="1" t="s">
        <v>1994</v>
      </c>
      <c r="L208" s="116"/>
      <c r="M208" s="1" t="s">
        <v>5492</v>
      </c>
      <c r="N208" s="64"/>
      <c r="O208" s="64"/>
      <c r="P208" s="64"/>
    </row>
    <row r="209" spans="1:16" ht="15.75" x14ac:dyDescent="0.3">
      <c r="A209" s="5" t="s">
        <v>373</v>
      </c>
      <c r="B209" s="5" t="s">
        <v>1965</v>
      </c>
      <c r="C209" s="5" t="s">
        <v>57</v>
      </c>
      <c r="D209" s="5" t="s">
        <v>1964</v>
      </c>
      <c r="E209" s="5"/>
      <c r="F209" s="5" t="s">
        <v>767</v>
      </c>
      <c r="G209" s="29">
        <v>11</v>
      </c>
      <c r="H209" s="5">
        <v>90</v>
      </c>
      <c r="I209" s="29"/>
      <c r="J209" s="224"/>
      <c r="K209" s="1" t="s">
        <v>1993</v>
      </c>
      <c r="L209" s="116"/>
      <c r="M209" s="1" t="s">
        <v>5492</v>
      </c>
      <c r="N209" s="64"/>
      <c r="O209" s="64"/>
      <c r="P209" s="64"/>
    </row>
    <row r="210" spans="1:16" ht="15.75" x14ac:dyDescent="0.3">
      <c r="A210" s="5" t="s">
        <v>373</v>
      </c>
      <c r="B210" s="5" t="s">
        <v>1965</v>
      </c>
      <c r="C210" s="5" t="s">
        <v>56</v>
      </c>
      <c r="D210" s="5" t="s">
        <v>1964</v>
      </c>
      <c r="E210" s="5"/>
      <c r="F210" s="5" t="s">
        <v>773</v>
      </c>
      <c r="G210" s="29">
        <v>11</v>
      </c>
      <c r="H210" s="5">
        <v>90</v>
      </c>
      <c r="I210" s="29"/>
      <c r="J210" s="224"/>
      <c r="K210" s="1" t="s">
        <v>1992</v>
      </c>
      <c r="L210" s="116"/>
      <c r="M210" s="1" t="s">
        <v>5492</v>
      </c>
      <c r="N210" s="64"/>
      <c r="O210" s="64"/>
      <c r="P210" s="64"/>
    </row>
    <row r="211" spans="1:16" ht="15.75" x14ac:dyDescent="0.3">
      <c r="A211" s="5" t="s">
        <v>373</v>
      </c>
      <c r="B211" s="5" t="s">
        <v>1965</v>
      </c>
      <c r="C211" s="5" t="s">
        <v>55</v>
      </c>
      <c r="D211" s="5" t="s">
        <v>1964</v>
      </c>
      <c r="E211" s="5"/>
      <c r="F211" s="5" t="s">
        <v>780</v>
      </c>
      <c r="G211" s="29">
        <v>12</v>
      </c>
      <c r="H211" s="5">
        <v>100</v>
      </c>
      <c r="I211" s="29"/>
      <c r="J211" s="224"/>
      <c r="K211" s="1" t="s">
        <v>1991</v>
      </c>
      <c r="L211" s="116"/>
      <c r="M211" s="1" t="s">
        <v>5493</v>
      </c>
      <c r="N211" s="64"/>
      <c r="O211" s="64"/>
      <c r="P211" s="64"/>
    </row>
    <row r="212" spans="1:16" ht="15.75" x14ac:dyDescent="0.3">
      <c r="A212" s="5" t="s">
        <v>373</v>
      </c>
      <c r="B212" s="5" t="s">
        <v>1965</v>
      </c>
      <c r="C212" s="5" t="s">
        <v>57</v>
      </c>
      <c r="D212" s="5" t="s">
        <v>1964</v>
      </c>
      <c r="E212" s="5"/>
      <c r="F212" s="5" t="s">
        <v>785</v>
      </c>
      <c r="G212" s="29">
        <v>12</v>
      </c>
      <c r="H212" s="5">
        <v>100</v>
      </c>
      <c r="I212" s="29"/>
      <c r="J212" s="224"/>
      <c r="K212" s="1" t="s">
        <v>1990</v>
      </c>
      <c r="L212" s="116"/>
      <c r="M212" s="1" t="s">
        <v>5493</v>
      </c>
      <c r="N212" s="64"/>
      <c r="O212" s="64"/>
      <c r="P212" s="64"/>
    </row>
    <row r="213" spans="1:16" ht="15.75" x14ac:dyDescent="0.3">
      <c r="A213" s="5" t="s">
        <v>373</v>
      </c>
      <c r="B213" s="5" t="s">
        <v>1965</v>
      </c>
      <c r="C213" s="5" t="s">
        <v>56</v>
      </c>
      <c r="D213" s="5" t="s">
        <v>1964</v>
      </c>
      <c r="E213" s="5"/>
      <c r="F213" s="5" t="s">
        <v>791</v>
      </c>
      <c r="G213" s="29">
        <v>12</v>
      </c>
      <c r="H213" s="5">
        <v>100</v>
      </c>
      <c r="I213" s="29"/>
      <c r="J213" s="224"/>
      <c r="K213" s="1" t="s">
        <v>1989</v>
      </c>
      <c r="L213" s="116"/>
      <c r="M213" s="1" t="s">
        <v>5493</v>
      </c>
      <c r="N213" s="64"/>
      <c r="O213" s="64"/>
      <c r="P213" s="64"/>
    </row>
    <row r="214" spans="1:16" ht="15.75" x14ac:dyDescent="0.3">
      <c r="A214" s="5" t="s">
        <v>373</v>
      </c>
      <c r="B214" s="5" t="s">
        <v>1965</v>
      </c>
      <c r="C214" s="5" t="s">
        <v>55</v>
      </c>
      <c r="D214" s="5" t="s">
        <v>1964</v>
      </c>
      <c r="E214" s="5"/>
      <c r="F214" s="5" t="s">
        <v>798</v>
      </c>
      <c r="G214" s="29">
        <v>13</v>
      </c>
      <c r="H214" s="5">
        <v>110</v>
      </c>
      <c r="I214" s="29"/>
      <c r="J214" s="224"/>
      <c r="K214" s="1" t="s">
        <v>1988</v>
      </c>
      <c r="L214" s="116"/>
      <c r="M214" s="1" t="s">
        <v>5494</v>
      </c>
      <c r="N214" s="64"/>
      <c r="O214" s="64"/>
      <c r="P214" s="64"/>
    </row>
    <row r="215" spans="1:16" ht="15.75" x14ac:dyDescent="0.3">
      <c r="A215" s="5" t="s">
        <v>373</v>
      </c>
      <c r="B215" s="5" t="s">
        <v>1965</v>
      </c>
      <c r="C215" s="5" t="s">
        <v>57</v>
      </c>
      <c r="D215" s="5" t="s">
        <v>1964</v>
      </c>
      <c r="E215" s="5"/>
      <c r="F215" s="5" t="s">
        <v>803</v>
      </c>
      <c r="G215" s="29">
        <v>13</v>
      </c>
      <c r="H215" s="5">
        <v>110</v>
      </c>
      <c r="I215" s="29"/>
      <c r="J215" s="224"/>
      <c r="K215" s="1" t="s">
        <v>1987</v>
      </c>
      <c r="L215" s="116"/>
      <c r="M215" s="1" t="s">
        <v>5494</v>
      </c>
      <c r="N215" s="64"/>
      <c r="O215" s="64"/>
      <c r="P215" s="64"/>
    </row>
    <row r="216" spans="1:16" ht="15.75" x14ac:dyDescent="0.3">
      <c r="A216" s="5" t="s">
        <v>373</v>
      </c>
      <c r="B216" s="5" t="s">
        <v>1965</v>
      </c>
      <c r="C216" s="5" t="s">
        <v>56</v>
      </c>
      <c r="D216" s="5" t="s">
        <v>1964</v>
      </c>
      <c r="E216" s="5"/>
      <c r="F216" s="5" t="s">
        <v>809</v>
      </c>
      <c r="G216" s="29">
        <v>13</v>
      </c>
      <c r="H216" s="5">
        <v>110</v>
      </c>
      <c r="I216" s="29"/>
      <c r="J216" s="224"/>
      <c r="K216" s="1" t="s">
        <v>1986</v>
      </c>
      <c r="L216" s="116"/>
      <c r="M216" s="1" t="s">
        <v>5494</v>
      </c>
      <c r="N216" s="64"/>
      <c r="O216" s="64"/>
      <c r="P216" s="64"/>
    </row>
    <row r="217" spans="1:16" ht="15.75" x14ac:dyDescent="0.3">
      <c r="A217" s="5" t="s">
        <v>373</v>
      </c>
      <c r="B217" s="5" t="s">
        <v>1965</v>
      </c>
      <c r="C217" s="5" t="s">
        <v>376</v>
      </c>
      <c r="D217" s="5" t="s">
        <v>1964</v>
      </c>
      <c r="E217" s="5"/>
      <c r="F217" s="5" t="s">
        <v>815</v>
      </c>
      <c r="G217" s="29">
        <v>5</v>
      </c>
      <c r="H217" s="5">
        <v>55</v>
      </c>
      <c r="I217" s="29"/>
      <c r="J217" s="224"/>
      <c r="K217" s="1" t="s">
        <v>1985</v>
      </c>
      <c r="L217" s="116"/>
      <c r="M217" s="1" t="s">
        <v>5495</v>
      </c>
      <c r="N217" s="64"/>
      <c r="O217" s="64"/>
      <c r="P217" s="64"/>
    </row>
    <row r="218" spans="1:16" ht="15.75" x14ac:dyDescent="0.3">
      <c r="A218" s="5" t="s">
        <v>373</v>
      </c>
      <c r="B218" s="5" t="s">
        <v>1965</v>
      </c>
      <c r="C218" s="5" t="s">
        <v>376</v>
      </c>
      <c r="D218" s="5" t="s">
        <v>1964</v>
      </c>
      <c r="E218" s="5"/>
      <c r="F218" s="5" t="s">
        <v>821</v>
      </c>
      <c r="G218" s="29">
        <v>6</v>
      </c>
      <c r="H218" s="5">
        <v>60</v>
      </c>
      <c r="I218" s="29"/>
      <c r="J218" s="224"/>
      <c r="K218" s="1" t="s">
        <v>1984</v>
      </c>
      <c r="L218" s="116"/>
      <c r="M218" s="1" t="s">
        <v>5496</v>
      </c>
      <c r="N218" s="64"/>
      <c r="O218" s="64"/>
      <c r="P218" s="64"/>
    </row>
    <row r="219" spans="1:16" ht="15.75" x14ac:dyDescent="0.3">
      <c r="A219" s="5" t="s">
        <v>373</v>
      </c>
      <c r="B219" s="5" t="s">
        <v>1965</v>
      </c>
      <c r="C219" s="5" t="s">
        <v>376</v>
      </c>
      <c r="D219" s="5" t="s">
        <v>1964</v>
      </c>
      <c r="E219" s="5"/>
      <c r="F219" s="5" t="s">
        <v>827</v>
      </c>
      <c r="G219" s="29">
        <v>7</v>
      </c>
      <c r="H219" s="5">
        <v>65</v>
      </c>
      <c r="I219" s="29"/>
      <c r="J219" s="224"/>
      <c r="K219" s="1" t="s">
        <v>1983</v>
      </c>
      <c r="L219" s="116"/>
      <c r="M219" s="1" t="s">
        <v>5497</v>
      </c>
      <c r="N219" s="64"/>
      <c r="O219" s="64"/>
      <c r="P219" s="64"/>
    </row>
    <row r="220" spans="1:16" ht="15.75" x14ac:dyDescent="0.3">
      <c r="A220" s="5" t="s">
        <v>373</v>
      </c>
      <c r="B220" s="5" t="s">
        <v>1965</v>
      </c>
      <c r="C220" s="5" t="s">
        <v>376</v>
      </c>
      <c r="D220" s="5" t="s">
        <v>1964</v>
      </c>
      <c r="E220" s="5"/>
      <c r="F220" s="5" t="s">
        <v>833</v>
      </c>
      <c r="G220" s="29">
        <v>8</v>
      </c>
      <c r="H220" s="5">
        <v>70</v>
      </c>
      <c r="I220" s="29"/>
      <c r="J220" s="224"/>
      <c r="K220" s="1" t="s">
        <v>1982</v>
      </c>
      <c r="L220" s="116"/>
      <c r="M220" s="1" t="s">
        <v>5498</v>
      </c>
      <c r="N220" s="64"/>
      <c r="O220" s="64"/>
      <c r="P220" s="64"/>
    </row>
    <row r="221" spans="1:16" ht="15.75" x14ac:dyDescent="0.3">
      <c r="A221" s="5" t="s">
        <v>373</v>
      </c>
      <c r="B221" s="5" t="s">
        <v>1965</v>
      </c>
      <c r="C221" s="5" t="s">
        <v>376</v>
      </c>
      <c r="D221" s="5" t="s">
        <v>1964</v>
      </c>
      <c r="E221" s="5"/>
      <c r="F221" s="5" t="s">
        <v>839</v>
      </c>
      <c r="G221" s="29">
        <v>14</v>
      </c>
      <c r="H221" s="5"/>
      <c r="I221" s="5">
        <v>2</v>
      </c>
      <c r="J221" s="65">
        <v>5</v>
      </c>
      <c r="K221" s="1" t="s">
        <v>1981</v>
      </c>
      <c r="L221" s="232" t="s">
        <v>8760</v>
      </c>
      <c r="M221" s="1" t="s">
        <v>5499</v>
      </c>
      <c r="N221" s="232" t="s">
        <v>8692</v>
      </c>
      <c r="O221" s="64"/>
      <c r="P221" s="64"/>
    </row>
    <row r="222" spans="1:16" ht="15.75" x14ac:dyDescent="0.3">
      <c r="A222" s="5" t="s">
        <v>373</v>
      </c>
      <c r="B222" s="5" t="s">
        <v>1965</v>
      </c>
      <c r="C222" s="5" t="s">
        <v>376</v>
      </c>
      <c r="D222" s="5" t="s">
        <v>1964</v>
      </c>
      <c r="E222" s="5"/>
      <c r="F222" s="5" t="s">
        <v>845</v>
      </c>
      <c r="G222" s="29">
        <v>15</v>
      </c>
      <c r="H222" s="5"/>
      <c r="I222" s="5">
        <v>3</v>
      </c>
      <c r="J222" s="65">
        <v>6</v>
      </c>
      <c r="K222" s="1" t="s">
        <v>1980</v>
      </c>
      <c r="L222" s="232" t="s">
        <v>8761</v>
      </c>
      <c r="M222" s="1" t="s">
        <v>5500</v>
      </c>
      <c r="N222" s="232" t="s">
        <v>8691</v>
      </c>
      <c r="O222" s="64"/>
      <c r="P222" s="64"/>
    </row>
    <row r="223" spans="1:16" ht="15.75" x14ac:dyDescent="0.3">
      <c r="A223" s="5" t="s">
        <v>373</v>
      </c>
      <c r="B223" s="5" t="s">
        <v>1965</v>
      </c>
      <c r="C223" s="5" t="s">
        <v>376</v>
      </c>
      <c r="D223" s="5" t="s">
        <v>1964</v>
      </c>
      <c r="E223" s="5"/>
      <c r="F223" s="5" t="s">
        <v>851</v>
      </c>
      <c r="G223" s="29">
        <v>16</v>
      </c>
      <c r="H223" s="5"/>
      <c r="I223" s="5">
        <v>4</v>
      </c>
      <c r="J223" s="65">
        <v>7</v>
      </c>
      <c r="K223" s="1" t="s">
        <v>1979</v>
      </c>
      <c r="L223" s="232" t="s">
        <v>8762</v>
      </c>
      <c r="M223" s="1" t="s">
        <v>5501</v>
      </c>
      <c r="N223" s="232" t="s">
        <v>8690</v>
      </c>
      <c r="O223" s="64"/>
      <c r="P223" s="64"/>
    </row>
    <row r="224" spans="1:16" ht="15.75" x14ac:dyDescent="0.3">
      <c r="A224" s="5" t="s">
        <v>373</v>
      </c>
      <c r="B224" s="5" t="s">
        <v>1965</v>
      </c>
      <c r="C224" s="5" t="s">
        <v>376</v>
      </c>
      <c r="D224" s="5" t="s">
        <v>1964</v>
      </c>
      <c r="E224" s="5"/>
      <c r="F224" s="5" t="s">
        <v>857</v>
      </c>
      <c r="G224" s="29">
        <v>17</v>
      </c>
      <c r="H224" s="5"/>
      <c r="I224" s="5">
        <v>5</v>
      </c>
      <c r="J224" s="65">
        <v>8</v>
      </c>
      <c r="K224" s="1" t="s">
        <v>1978</v>
      </c>
      <c r="L224" s="232" t="s">
        <v>8763</v>
      </c>
      <c r="M224" s="1" t="s">
        <v>5502</v>
      </c>
      <c r="N224" s="232" t="s">
        <v>8689</v>
      </c>
      <c r="O224" s="64"/>
      <c r="P224" s="64"/>
    </row>
    <row r="225" spans="1:16" ht="15.75" x14ac:dyDescent="0.3">
      <c r="A225" s="5" t="s">
        <v>373</v>
      </c>
      <c r="B225" s="5" t="s">
        <v>1965</v>
      </c>
      <c r="C225" s="5" t="s">
        <v>376</v>
      </c>
      <c r="D225" s="5" t="s">
        <v>1964</v>
      </c>
      <c r="E225" s="5"/>
      <c r="F225" s="5" t="s">
        <v>863</v>
      </c>
      <c r="G225" s="29">
        <v>18</v>
      </c>
      <c r="H225" s="5"/>
      <c r="I225" s="5">
        <v>6</v>
      </c>
      <c r="J225" s="65">
        <v>9</v>
      </c>
      <c r="K225" s="1" t="s">
        <v>1977</v>
      </c>
      <c r="L225" s="232" t="s">
        <v>8764</v>
      </c>
      <c r="M225" s="1" t="s">
        <v>5503</v>
      </c>
      <c r="N225" s="232" t="s">
        <v>8688</v>
      </c>
      <c r="O225" s="64"/>
      <c r="P225" s="64"/>
    </row>
    <row r="226" spans="1:16" ht="15.75" x14ac:dyDescent="0.3">
      <c r="A226" s="5" t="s">
        <v>373</v>
      </c>
      <c r="B226" s="5" t="s">
        <v>1965</v>
      </c>
      <c r="C226" s="5" t="s">
        <v>376</v>
      </c>
      <c r="D226" s="5" t="s">
        <v>1964</v>
      </c>
      <c r="E226" s="5"/>
      <c r="F226" s="5" t="s">
        <v>869</v>
      </c>
      <c r="G226" s="29">
        <v>19</v>
      </c>
      <c r="H226" s="5"/>
      <c r="I226" s="5">
        <v>7</v>
      </c>
      <c r="J226" s="65">
        <v>10</v>
      </c>
      <c r="K226" s="1" t="s">
        <v>1976</v>
      </c>
      <c r="L226" s="232" t="s">
        <v>8765</v>
      </c>
      <c r="M226" s="1" t="s">
        <v>5504</v>
      </c>
      <c r="N226" s="232" t="s">
        <v>8687</v>
      </c>
      <c r="O226" s="64"/>
      <c r="P226" s="64"/>
    </row>
    <row r="227" spans="1:16" ht="15.75" x14ac:dyDescent="0.3">
      <c r="A227" s="5" t="s">
        <v>373</v>
      </c>
      <c r="B227" s="5" t="s">
        <v>1965</v>
      </c>
      <c r="C227" s="5" t="s">
        <v>376</v>
      </c>
      <c r="D227" s="5" t="s">
        <v>1964</v>
      </c>
      <c r="E227" s="5"/>
      <c r="F227" s="5" t="s">
        <v>875</v>
      </c>
      <c r="G227" s="5">
        <v>22</v>
      </c>
      <c r="H227" s="5"/>
      <c r="I227" s="5"/>
      <c r="J227" s="5"/>
      <c r="K227" s="1" t="s">
        <v>1975</v>
      </c>
      <c r="L227" s="116"/>
      <c r="M227" s="1" t="s">
        <v>5505</v>
      </c>
      <c r="N227" s="64"/>
      <c r="O227" s="64"/>
      <c r="P227" s="64"/>
    </row>
    <row r="228" spans="1:16" ht="15.75" x14ac:dyDescent="0.3">
      <c r="A228" s="5" t="s">
        <v>373</v>
      </c>
      <c r="B228" s="5" t="s">
        <v>1965</v>
      </c>
      <c r="C228" s="5" t="s">
        <v>376</v>
      </c>
      <c r="D228" s="5" t="s">
        <v>1964</v>
      </c>
      <c r="E228" s="5"/>
      <c r="F228" s="5" t="s">
        <v>881</v>
      </c>
      <c r="G228" s="5">
        <v>23</v>
      </c>
      <c r="H228" s="5"/>
      <c r="I228" s="5"/>
      <c r="J228" s="5"/>
      <c r="K228" s="1" t="s">
        <v>1974</v>
      </c>
      <c r="L228" s="116"/>
      <c r="M228" s="1" t="s">
        <v>5506</v>
      </c>
      <c r="N228" s="64"/>
      <c r="O228" s="64"/>
      <c r="P228" s="64"/>
    </row>
    <row r="229" spans="1:16" ht="15.75" x14ac:dyDescent="0.3">
      <c r="A229" s="5" t="s">
        <v>373</v>
      </c>
      <c r="B229" s="5" t="s">
        <v>1965</v>
      </c>
      <c r="C229" s="5" t="s">
        <v>376</v>
      </c>
      <c r="D229" s="5" t="s">
        <v>1964</v>
      </c>
      <c r="E229" s="5"/>
      <c r="F229" s="5" t="s">
        <v>887</v>
      </c>
      <c r="G229" s="5">
        <v>24</v>
      </c>
      <c r="H229" s="5"/>
      <c r="I229" s="5"/>
      <c r="J229" s="5"/>
      <c r="K229" s="1" t="s">
        <v>1973</v>
      </c>
      <c r="L229" s="116"/>
      <c r="M229" s="1" t="s">
        <v>5507</v>
      </c>
      <c r="N229" s="64"/>
      <c r="O229" s="64"/>
      <c r="P229" s="64"/>
    </row>
    <row r="230" spans="1:16" ht="15.75" x14ac:dyDescent="0.3">
      <c r="A230" s="5" t="s">
        <v>373</v>
      </c>
      <c r="B230" s="5" t="s">
        <v>1965</v>
      </c>
      <c r="C230" s="5" t="s">
        <v>376</v>
      </c>
      <c r="D230" s="5" t="s">
        <v>1964</v>
      </c>
      <c r="E230" s="5"/>
      <c r="F230" s="5" t="s">
        <v>893</v>
      </c>
      <c r="G230" s="5">
        <v>25</v>
      </c>
      <c r="H230" s="5"/>
      <c r="I230" s="5"/>
      <c r="J230" s="5"/>
      <c r="K230" s="1" t="s">
        <v>1972</v>
      </c>
      <c r="L230" s="116"/>
      <c r="M230" s="1" t="s">
        <v>5508</v>
      </c>
      <c r="N230" s="64"/>
      <c r="O230" s="64"/>
      <c r="P230" s="64"/>
    </row>
    <row r="231" spans="1:16" ht="15.75" x14ac:dyDescent="0.3">
      <c r="A231" s="5" t="s">
        <v>373</v>
      </c>
      <c r="B231" s="5" t="s">
        <v>1965</v>
      </c>
      <c r="C231" s="5" t="s">
        <v>376</v>
      </c>
      <c r="D231" s="5" t="s">
        <v>1964</v>
      </c>
      <c r="E231" s="5"/>
      <c r="F231" s="5" t="s">
        <v>899</v>
      </c>
      <c r="G231" s="5">
        <v>26</v>
      </c>
      <c r="H231" s="5"/>
      <c r="I231" s="5"/>
      <c r="J231" s="5"/>
      <c r="K231" s="1" t="s">
        <v>1971</v>
      </c>
      <c r="L231" s="116"/>
      <c r="M231" s="1" t="s">
        <v>5509</v>
      </c>
      <c r="N231" s="64"/>
      <c r="O231" s="64"/>
      <c r="P231" s="64"/>
    </row>
    <row r="232" spans="1:16" ht="15.75" x14ac:dyDescent="0.3">
      <c r="A232" s="5" t="s">
        <v>373</v>
      </c>
      <c r="B232" s="5" t="s">
        <v>1965</v>
      </c>
      <c r="C232" s="5" t="s">
        <v>376</v>
      </c>
      <c r="D232" s="5" t="s">
        <v>1964</v>
      </c>
      <c r="E232" s="5"/>
      <c r="F232" s="5" t="s">
        <v>905</v>
      </c>
      <c r="G232" s="5">
        <v>27</v>
      </c>
      <c r="H232" s="5"/>
      <c r="I232" s="5"/>
      <c r="J232" s="5"/>
      <c r="K232" s="1" t="s">
        <v>1970</v>
      </c>
      <c r="L232" s="116"/>
      <c r="M232" s="1" t="s">
        <v>5510</v>
      </c>
      <c r="N232" s="64"/>
      <c r="O232" s="64"/>
      <c r="P232" s="64"/>
    </row>
    <row r="233" spans="1:16" ht="15.75" x14ac:dyDescent="0.3">
      <c r="A233" s="5" t="s">
        <v>373</v>
      </c>
      <c r="B233" s="5" t="s">
        <v>1965</v>
      </c>
      <c r="C233" s="5" t="s">
        <v>376</v>
      </c>
      <c r="D233" s="5" t="s">
        <v>1964</v>
      </c>
      <c r="E233" s="5"/>
      <c r="F233" s="5" t="s">
        <v>295</v>
      </c>
      <c r="G233" s="29">
        <v>20</v>
      </c>
      <c r="H233" s="5"/>
      <c r="I233" s="5">
        <v>11</v>
      </c>
      <c r="J233" s="65"/>
      <c r="K233" s="1" t="s">
        <v>1969</v>
      </c>
      <c r="L233" s="230"/>
      <c r="M233" s="1" t="s">
        <v>5511</v>
      </c>
      <c r="N233" s="230"/>
      <c r="O233" s="64"/>
      <c r="P233" s="64"/>
    </row>
    <row r="234" spans="1:16" ht="15.75" x14ac:dyDescent="0.3">
      <c r="A234" s="5" t="s">
        <v>373</v>
      </c>
      <c r="B234" s="5" t="s">
        <v>1965</v>
      </c>
      <c r="C234" s="5" t="s">
        <v>376</v>
      </c>
      <c r="D234" s="5" t="s">
        <v>1964</v>
      </c>
      <c r="E234" s="5"/>
      <c r="F234" s="5" t="s">
        <v>6422</v>
      </c>
      <c r="G234" s="29">
        <v>21</v>
      </c>
      <c r="H234" s="5"/>
      <c r="I234" s="5">
        <v>12</v>
      </c>
      <c r="J234" s="65"/>
      <c r="K234" s="1" t="s">
        <v>1968</v>
      </c>
      <c r="L234" s="230"/>
      <c r="M234" s="1" t="s">
        <v>5512</v>
      </c>
      <c r="N234" s="230"/>
      <c r="O234" s="64"/>
      <c r="P234" s="64"/>
    </row>
    <row r="235" spans="1:16" ht="15.75" x14ac:dyDescent="0.3">
      <c r="A235" s="5" t="s">
        <v>373</v>
      </c>
      <c r="B235" s="5" t="s">
        <v>1965</v>
      </c>
      <c r="C235" s="5" t="s">
        <v>376</v>
      </c>
      <c r="D235" s="5" t="s">
        <v>1964</v>
      </c>
      <c r="E235" s="5"/>
      <c r="F235" s="5" t="s">
        <v>917</v>
      </c>
      <c r="G235" s="29">
        <v>22</v>
      </c>
      <c r="H235" s="5"/>
      <c r="I235" s="5">
        <v>13</v>
      </c>
      <c r="J235" s="5"/>
      <c r="K235" s="1" t="s">
        <v>1967</v>
      </c>
      <c r="L235" s="116"/>
      <c r="M235" s="1" t="s">
        <v>5513</v>
      </c>
      <c r="N235" s="64"/>
      <c r="O235" s="64"/>
      <c r="P235" s="64"/>
    </row>
    <row r="236" spans="1:16" ht="15.75" x14ac:dyDescent="0.3">
      <c r="A236" s="5" t="s">
        <v>373</v>
      </c>
      <c r="B236" s="5" t="s">
        <v>1965</v>
      </c>
      <c r="C236" s="5" t="s">
        <v>376</v>
      </c>
      <c r="D236" s="5" t="s">
        <v>1964</v>
      </c>
      <c r="E236" s="5"/>
      <c r="F236" s="5" t="s">
        <v>923</v>
      </c>
      <c r="G236" s="29">
        <v>23</v>
      </c>
      <c r="H236" s="5"/>
      <c r="I236" s="5">
        <v>14</v>
      </c>
      <c r="J236" s="5"/>
      <c r="K236" s="1" t="s">
        <v>1966</v>
      </c>
      <c r="L236" s="116"/>
      <c r="M236" s="1" t="s">
        <v>5514</v>
      </c>
      <c r="N236" s="64"/>
      <c r="O236" s="64"/>
      <c r="P236" s="64"/>
    </row>
    <row r="237" spans="1:16" ht="15.75" x14ac:dyDescent="0.3">
      <c r="A237" s="5" t="s">
        <v>373</v>
      </c>
      <c r="B237" s="5" t="s">
        <v>1965</v>
      </c>
      <c r="C237" s="5" t="s">
        <v>376</v>
      </c>
      <c r="D237" s="5" t="s">
        <v>1964</v>
      </c>
      <c r="E237" s="5"/>
      <c r="F237" s="5" t="s">
        <v>930</v>
      </c>
      <c r="G237" s="29">
        <v>24</v>
      </c>
      <c r="H237" s="5"/>
      <c r="I237" s="5">
        <v>15</v>
      </c>
      <c r="J237" s="5"/>
      <c r="K237" s="1" t="s">
        <v>2617</v>
      </c>
      <c r="L237" s="116"/>
      <c r="M237" s="1" t="s">
        <v>5515</v>
      </c>
      <c r="N237" s="64"/>
      <c r="O237" s="64"/>
      <c r="P237" s="64"/>
    </row>
    <row r="238" spans="1:16" ht="15.75" x14ac:dyDescent="0.3">
      <c r="A238" s="5" t="s">
        <v>373</v>
      </c>
      <c r="B238" s="5" t="s">
        <v>1965</v>
      </c>
      <c r="C238" s="5" t="s">
        <v>376</v>
      </c>
      <c r="D238" s="5" t="s">
        <v>1964</v>
      </c>
      <c r="E238" s="5"/>
      <c r="F238" s="5" t="s">
        <v>936</v>
      </c>
      <c r="G238" s="29">
        <v>25</v>
      </c>
      <c r="H238" s="5"/>
      <c r="I238" s="5">
        <v>16</v>
      </c>
      <c r="J238" s="5"/>
      <c r="K238" s="1" t="s">
        <v>2618</v>
      </c>
      <c r="L238" s="116"/>
      <c r="M238" s="1" t="s">
        <v>5516</v>
      </c>
      <c r="N238" s="64"/>
      <c r="O238" s="64"/>
      <c r="P238" s="64"/>
    </row>
    <row r="239" spans="1:16" ht="15.75" x14ac:dyDescent="0.3">
      <c r="A239" s="5" t="s">
        <v>373</v>
      </c>
      <c r="B239" s="5" t="s">
        <v>1965</v>
      </c>
      <c r="C239" s="5" t="s">
        <v>376</v>
      </c>
      <c r="D239" s="5" t="s">
        <v>1964</v>
      </c>
      <c r="E239" s="5"/>
      <c r="F239" s="5" t="s">
        <v>942</v>
      </c>
      <c r="G239" s="29">
        <v>26</v>
      </c>
      <c r="H239" s="5"/>
      <c r="I239" s="5">
        <v>17</v>
      </c>
      <c r="J239" s="5"/>
      <c r="K239" s="1" t="s">
        <v>2619</v>
      </c>
      <c r="L239" s="116"/>
      <c r="M239" s="1" t="s">
        <v>5517</v>
      </c>
      <c r="N239" s="64"/>
      <c r="O239" s="64"/>
      <c r="P239" s="64"/>
    </row>
    <row r="240" spans="1:16" ht="15.75" x14ac:dyDescent="0.3">
      <c r="A240" s="5" t="s">
        <v>373</v>
      </c>
      <c r="B240" s="5" t="s">
        <v>1965</v>
      </c>
      <c r="C240" s="5" t="s">
        <v>376</v>
      </c>
      <c r="D240" s="5" t="s">
        <v>1964</v>
      </c>
      <c r="E240" s="5"/>
      <c r="F240" s="5" t="s">
        <v>948</v>
      </c>
      <c r="G240" s="29">
        <v>27</v>
      </c>
      <c r="H240" s="5"/>
      <c r="I240" s="5">
        <v>18</v>
      </c>
      <c r="J240" s="5"/>
      <c r="K240" s="1" t="s">
        <v>2620</v>
      </c>
      <c r="L240" s="116"/>
      <c r="M240" s="1" t="s">
        <v>5518</v>
      </c>
      <c r="N240" s="64"/>
      <c r="O240" s="64"/>
      <c r="P240" s="64"/>
    </row>
    <row r="241" spans="1:16" ht="15.75" x14ac:dyDescent="0.3">
      <c r="A241" s="5" t="s">
        <v>373</v>
      </c>
      <c r="B241" s="5" t="s">
        <v>1965</v>
      </c>
      <c r="C241" s="5" t="s">
        <v>376</v>
      </c>
      <c r="D241" s="5" t="s">
        <v>1964</v>
      </c>
      <c r="E241" s="5"/>
      <c r="F241" s="5" t="s">
        <v>954</v>
      </c>
      <c r="G241" s="29">
        <v>28</v>
      </c>
      <c r="H241" s="5"/>
      <c r="I241" s="5">
        <v>19</v>
      </c>
      <c r="J241" s="5"/>
      <c r="K241" s="1" t="s">
        <v>2621</v>
      </c>
      <c r="L241" s="116"/>
      <c r="M241" s="1" t="s">
        <v>5519</v>
      </c>
      <c r="N241" s="64"/>
      <c r="O241" s="64"/>
      <c r="P241" s="64"/>
    </row>
    <row r="242" spans="1:16" ht="15.75" x14ac:dyDescent="0.3">
      <c r="A242" s="5" t="s">
        <v>373</v>
      </c>
      <c r="B242" s="5" t="s">
        <v>1965</v>
      </c>
      <c r="C242" s="5" t="s">
        <v>376</v>
      </c>
      <c r="D242" s="5" t="s">
        <v>1964</v>
      </c>
      <c r="E242" s="5"/>
      <c r="F242" s="5" t="s">
        <v>961</v>
      </c>
      <c r="G242" s="29">
        <v>29</v>
      </c>
      <c r="H242" s="5"/>
      <c r="I242" s="5">
        <v>20</v>
      </c>
      <c r="J242" s="5"/>
      <c r="K242" s="1" t="s">
        <v>8686</v>
      </c>
      <c r="L242" s="116"/>
      <c r="M242" s="1" t="s">
        <v>5520</v>
      </c>
      <c r="N242" s="64"/>
      <c r="O242" s="64"/>
      <c r="P242" s="64"/>
    </row>
    <row r="243" spans="1:16" ht="15.75" x14ac:dyDescent="0.3">
      <c r="A243" s="28" t="s">
        <v>373</v>
      </c>
      <c r="B243" s="28" t="s">
        <v>1965</v>
      </c>
      <c r="C243" s="30" t="s">
        <v>376</v>
      </c>
      <c r="D243" s="30" t="s">
        <v>1964</v>
      </c>
      <c r="E243" s="30"/>
      <c r="F243" s="28" t="s">
        <v>247</v>
      </c>
      <c r="G243" s="28"/>
      <c r="H243" s="30"/>
      <c r="I243" s="5">
        <v>1</v>
      </c>
      <c r="J243" s="5"/>
      <c r="K243" s="1" t="s">
        <v>270</v>
      </c>
      <c r="L243" s="230"/>
      <c r="M243" s="1"/>
      <c r="N243" s="239"/>
      <c r="O243" s="64"/>
      <c r="P243" s="64"/>
    </row>
    <row r="244" spans="1:16" ht="15.75" x14ac:dyDescent="0.3">
      <c r="A244" s="28" t="s">
        <v>373</v>
      </c>
      <c r="B244" s="28" t="s">
        <v>1965</v>
      </c>
      <c r="C244" s="30" t="s">
        <v>376</v>
      </c>
      <c r="D244" s="30" t="s">
        <v>1964</v>
      </c>
      <c r="E244" s="30"/>
      <c r="F244" s="28" t="s">
        <v>248</v>
      </c>
      <c r="G244" s="29">
        <v>14</v>
      </c>
      <c r="H244" s="30"/>
      <c r="I244" s="5">
        <v>2</v>
      </c>
      <c r="J244" s="65"/>
      <c r="K244" s="1" t="s">
        <v>271</v>
      </c>
      <c r="L244" s="230"/>
      <c r="M244" s="1"/>
      <c r="N244" s="230"/>
      <c r="O244" s="64"/>
      <c r="P244" s="64"/>
    </row>
    <row r="245" spans="1:16" ht="15.75" x14ac:dyDescent="0.3">
      <c r="A245" s="28" t="s">
        <v>373</v>
      </c>
      <c r="B245" s="28" t="s">
        <v>1965</v>
      </c>
      <c r="C245" s="30" t="s">
        <v>376</v>
      </c>
      <c r="D245" s="30" t="s">
        <v>1964</v>
      </c>
      <c r="E245" s="30"/>
      <c r="F245" s="28" t="s">
        <v>249</v>
      </c>
      <c r="G245" s="28"/>
      <c r="H245" s="30"/>
      <c r="I245" s="5">
        <v>3</v>
      </c>
      <c r="J245" s="65"/>
      <c r="K245" s="1" t="s">
        <v>272</v>
      </c>
      <c r="L245" s="230"/>
      <c r="M245" s="1" t="s">
        <v>268</v>
      </c>
      <c r="N245" s="230"/>
      <c r="O245" s="64"/>
      <c r="P245" s="64"/>
    </row>
    <row r="246" spans="1:16" ht="15.75" x14ac:dyDescent="0.3">
      <c r="A246" s="28" t="s">
        <v>373</v>
      </c>
      <c r="B246" s="28" t="s">
        <v>1965</v>
      </c>
      <c r="C246" s="30" t="s">
        <v>376</v>
      </c>
      <c r="D246" s="30" t="s">
        <v>1964</v>
      </c>
      <c r="E246" s="30"/>
      <c r="F246" s="28" t="s">
        <v>8012</v>
      </c>
      <c r="G246" s="28"/>
      <c r="H246" s="30"/>
      <c r="I246" s="5">
        <v>4</v>
      </c>
      <c r="J246" s="65"/>
      <c r="K246" s="1" t="s">
        <v>273</v>
      </c>
      <c r="L246" s="230"/>
      <c r="M246" s="1" t="s">
        <v>268</v>
      </c>
      <c r="N246" s="230"/>
      <c r="O246" s="64"/>
      <c r="P246" s="64"/>
    </row>
    <row r="247" spans="1:16" ht="15.75" x14ac:dyDescent="0.3">
      <c r="A247" s="28" t="s">
        <v>373</v>
      </c>
      <c r="B247" s="28" t="s">
        <v>1965</v>
      </c>
      <c r="C247" s="30" t="s">
        <v>376</v>
      </c>
      <c r="D247" s="30" t="s">
        <v>1964</v>
      </c>
      <c r="E247" s="30"/>
      <c r="F247" s="28" t="s">
        <v>8011</v>
      </c>
      <c r="G247" s="28">
        <v>19</v>
      </c>
      <c r="H247" s="30"/>
      <c r="I247" s="5">
        <v>0</v>
      </c>
      <c r="J247" s="5"/>
      <c r="K247" s="1" t="s">
        <v>274</v>
      </c>
      <c r="L247" s="116"/>
      <c r="M247" s="1" t="s">
        <v>268</v>
      </c>
      <c r="N247" s="64"/>
      <c r="O247" s="64"/>
      <c r="P247" s="64"/>
    </row>
    <row r="248" spans="1:16" ht="15.75" x14ac:dyDescent="0.3">
      <c r="A248" s="28" t="s">
        <v>373</v>
      </c>
      <c r="B248" s="28" t="s">
        <v>1965</v>
      </c>
      <c r="C248" s="30" t="s">
        <v>376</v>
      </c>
      <c r="D248" s="30" t="s">
        <v>1964</v>
      </c>
      <c r="E248" s="30"/>
      <c r="F248" s="28" t="s">
        <v>250</v>
      </c>
      <c r="G248" s="28"/>
      <c r="H248" s="28"/>
      <c r="I248" s="5">
        <v>6</v>
      </c>
      <c r="J248" s="65"/>
      <c r="K248" s="1"/>
      <c r="L248" s="230"/>
      <c r="M248" s="1" t="s">
        <v>268</v>
      </c>
      <c r="N248" s="230"/>
      <c r="O248" s="64"/>
      <c r="P248" s="64"/>
    </row>
    <row r="249" spans="1:16" ht="15.75" x14ac:dyDescent="0.3">
      <c r="A249" s="28" t="s">
        <v>373</v>
      </c>
      <c r="B249" s="28" t="s">
        <v>1965</v>
      </c>
      <c r="C249" s="30" t="s">
        <v>376</v>
      </c>
      <c r="D249" s="31" t="s">
        <v>1964</v>
      </c>
      <c r="E249" s="30"/>
      <c r="F249" s="28" t="s">
        <v>251</v>
      </c>
      <c r="G249" s="28"/>
      <c r="H249" s="28"/>
      <c r="I249" s="5">
        <v>5</v>
      </c>
      <c r="J249" s="65"/>
      <c r="K249" s="1" t="s">
        <v>275</v>
      </c>
      <c r="L249" s="230"/>
      <c r="M249" s="1" t="s">
        <v>268</v>
      </c>
      <c r="N249" s="230"/>
      <c r="O249" s="64"/>
      <c r="P249" s="64"/>
    </row>
    <row r="250" spans="1:16" ht="15.75" x14ac:dyDescent="0.3">
      <c r="A250" s="28" t="s">
        <v>373</v>
      </c>
      <c r="B250" s="28" t="s">
        <v>1965</v>
      </c>
      <c r="C250" s="30" t="s">
        <v>376</v>
      </c>
      <c r="D250" s="31" t="s">
        <v>1964</v>
      </c>
      <c r="E250" s="30"/>
      <c r="F250" s="28" t="s">
        <v>8031</v>
      </c>
      <c r="G250" s="28"/>
      <c r="H250" s="28"/>
      <c r="I250" s="5">
        <v>6</v>
      </c>
      <c r="J250" s="65"/>
      <c r="K250" s="1" t="s">
        <v>276</v>
      </c>
      <c r="L250" s="230"/>
      <c r="M250" s="1" t="s">
        <v>268</v>
      </c>
      <c r="N250" s="230"/>
      <c r="O250" s="64"/>
      <c r="P250" s="64"/>
    </row>
    <row r="251" spans="1:16" ht="15.75" x14ac:dyDescent="0.3">
      <c r="A251" s="28" t="s">
        <v>373</v>
      </c>
      <c r="B251" s="28" t="s">
        <v>1965</v>
      </c>
      <c r="C251" s="30" t="s">
        <v>376</v>
      </c>
      <c r="D251" s="31" t="s">
        <v>1964</v>
      </c>
      <c r="E251" s="30"/>
      <c r="F251" s="28" t="s">
        <v>252</v>
      </c>
      <c r="G251" s="28"/>
      <c r="H251" s="28"/>
      <c r="I251" s="5">
        <v>7</v>
      </c>
      <c r="J251" s="65"/>
      <c r="K251" s="1" t="s">
        <v>277</v>
      </c>
      <c r="L251" s="230"/>
      <c r="M251" s="1" t="s">
        <v>268</v>
      </c>
      <c r="N251" s="230"/>
      <c r="O251" s="64"/>
      <c r="P251" s="64"/>
    </row>
    <row r="252" spans="1:16" ht="15.75" x14ac:dyDescent="0.3">
      <c r="A252" s="28" t="s">
        <v>373</v>
      </c>
      <c r="B252" s="28" t="s">
        <v>1965</v>
      </c>
      <c r="C252" s="30" t="s">
        <v>376</v>
      </c>
      <c r="D252" s="31" t="s">
        <v>1964</v>
      </c>
      <c r="E252" s="30"/>
      <c r="F252" s="28" t="s">
        <v>253</v>
      </c>
      <c r="G252" s="28"/>
      <c r="H252" s="28"/>
      <c r="I252" s="5">
        <v>8</v>
      </c>
      <c r="J252" s="65"/>
      <c r="K252" s="1"/>
      <c r="L252" s="230"/>
      <c r="M252" s="1" t="s">
        <v>268</v>
      </c>
      <c r="N252" s="230"/>
      <c r="O252" s="64"/>
      <c r="P252" s="64"/>
    </row>
    <row r="253" spans="1:16" ht="15.75" x14ac:dyDescent="0.3">
      <c r="A253" s="28" t="s">
        <v>373</v>
      </c>
      <c r="B253" s="28" t="s">
        <v>1965</v>
      </c>
      <c r="C253" s="30" t="s">
        <v>376</v>
      </c>
      <c r="D253" s="31" t="s">
        <v>1964</v>
      </c>
      <c r="E253" s="30"/>
      <c r="F253" s="28" t="s">
        <v>254</v>
      </c>
      <c r="G253" s="28"/>
      <c r="H253" s="28"/>
      <c r="I253" s="5">
        <v>9</v>
      </c>
      <c r="J253" s="65"/>
      <c r="K253" s="1"/>
      <c r="L253" s="230"/>
      <c r="M253" s="1" t="s">
        <v>268</v>
      </c>
      <c r="N253" s="230"/>
      <c r="O253" s="64"/>
      <c r="P253" s="64"/>
    </row>
    <row r="254" spans="1:16" ht="15.75" x14ac:dyDescent="0.3">
      <c r="A254" s="28" t="s">
        <v>373</v>
      </c>
      <c r="B254" s="28" t="s">
        <v>1965</v>
      </c>
      <c r="C254" s="30" t="s">
        <v>376</v>
      </c>
      <c r="D254" s="31" t="s">
        <v>1964</v>
      </c>
      <c r="E254" s="30"/>
      <c r="F254" s="28" t="s">
        <v>255</v>
      </c>
      <c r="G254" s="28"/>
      <c r="H254" s="30"/>
      <c r="I254" s="5">
        <v>3</v>
      </c>
      <c r="J254" s="65"/>
      <c r="K254" s="1" t="s">
        <v>278</v>
      </c>
      <c r="L254" s="230"/>
      <c r="M254" s="1" t="s">
        <v>268</v>
      </c>
      <c r="N254" s="230"/>
      <c r="O254" s="64"/>
      <c r="P254" s="64"/>
    </row>
    <row r="255" spans="1:16" ht="15.75" x14ac:dyDescent="0.3">
      <c r="A255" s="28" t="s">
        <v>373</v>
      </c>
      <c r="B255" s="28" t="s">
        <v>1965</v>
      </c>
      <c r="C255" s="30" t="s">
        <v>376</v>
      </c>
      <c r="D255" s="31" t="s">
        <v>1964</v>
      </c>
      <c r="E255" s="30"/>
      <c r="F255" s="28" t="s">
        <v>256</v>
      </c>
      <c r="G255" s="28"/>
      <c r="H255" s="28"/>
      <c r="I255" s="5">
        <v>4</v>
      </c>
      <c r="J255" s="65"/>
      <c r="K255" s="1" t="s">
        <v>279</v>
      </c>
      <c r="L255" s="230"/>
      <c r="M255" s="1" t="s">
        <v>268</v>
      </c>
      <c r="N255" s="230"/>
      <c r="O255" s="64"/>
      <c r="P255" s="64"/>
    </row>
    <row r="256" spans="1:16" ht="15.75" x14ac:dyDescent="0.3">
      <c r="A256" s="28" t="s">
        <v>373</v>
      </c>
      <c r="B256" s="28" t="s">
        <v>1965</v>
      </c>
      <c r="C256" s="30" t="s">
        <v>376</v>
      </c>
      <c r="D256" s="31" t="s">
        <v>1964</v>
      </c>
      <c r="E256" s="30"/>
      <c r="F256" s="28" t="s">
        <v>257</v>
      </c>
      <c r="G256" s="28"/>
      <c r="H256" s="28"/>
      <c r="I256" s="5">
        <v>5</v>
      </c>
      <c r="J256" s="65"/>
      <c r="K256" s="1" t="s">
        <v>280</v>
      </c>
      <c r="L256" s="230"/>
      <c r="M256" s="1" t="s">
        <v>268</v>
      </c>
      <c r="N256" s="230"/>
      <c r="O256" s="64"/>
      <c r="P256" s="64"/>
    </row>
    <row r="257" spans="1:16" ht="15.75" x14ac:dyDescent="0.3">
      <c r="A257" s="28" t="s">
        <v>373</v>
      </c>
      <c r="B257" s="28" t="s">
        <v>1965</v>
      </c>
      <c r="C257" s="30" t="s">
        <v>376</v>
      </c>
      <c r="D257" s="31" t="s">
        <v>1964</v>
      </c>
      <c r="E257" s="30"/>
      <c r="F257" s="28" t="s">
        <v>258</v>
      </c>
      <c r="G257" s="28"/>
      <c r="H257" s="28"/>
      <c r="I257" s="5">
        <v>6</v>
      </c>
      <c r="J257" s="65"/>
      <c r="K257" s="1"/>
      <c r="L257" s="230"/>
      <c r="M257" s="1" t="s">
        <v>268</v>
      </c>
      <c r="N257" s="230"/>
      <c r="O257" s="64"/>
      <c r="P257" s="64"/>
    </row>
    <row r="258" spans="1:16" ht="15.75" x14ac:dyDescent="0.3">
      <c r="A258" s="28" t="s">
        <v>373</v>
      </c>
      <c r="B258" s="28" t="s">
        <v>1965</v>
      </c>
      <c r="C258" s="30" t="s">
        <v>376</v>
      </c>
      <c r="D258" s="31" t="s">
        <v>1964</v>
      </c>
      <c r="E258" s="30"/>
      <c r="F258" s="28" t="s">
        <v>259</v>
      </c>
      <c r="G258" s="28"/>
      <c r="H258" s="28"/>
      <c r="I258" s="5">
        <v>7</v>
      </c>
      <c r="J258" s="65"/>
      <c r="K258" s="1"/>
      <c r="L258" s="230"/>
      <c r="M258" s="1" t="s">
        <v>268</v>
      </c>
      <c r="N258" s="230"/>
      <c r="O258" s="64"/>
      <c r="P258" s="64"/>
    </row>
    <row r="259" spans="1:16" ht="15.75" x14ac:dyDescent="0.3">
      <c r="A259" s="28" t="s">
        <v>373</v>
      </c>
      <c r="B259" s="28" t="s">
        <v>1965</v>
      </c>
      <c r="C259" s="30" t="s">
        <v>376</v>
      </c>
      <c r="D259" s="31" t="s">
        <v>1964</v>
      </c>
      <c r="E259" s="30"/>
      <c r="F259" s="28" t="s">
        <v>260</v>
      </c>
      <c r="G259" s="28"/>
      <c r="H259" s="28">
        <v>1</v>
      </c>
      <c r="I259" s="5"/>
      <c r="J259" s="5"/>
      <c r="K259" s="1" t="s">
        <v>281</v>
      </c>
      <c r="L259" s="116"/>
      <c r="M259" s="1"/>
      <c r="N259" s="64"/>
      <c r="O259" s="64"/>
      <c r="P259" s="64"/>
    </row>
    <row r="260" spans="1:16" ht="15.75" x14ac:dyDescent="0.3">
      <c r="A260" s="28" t="s">
        <v>373</v>
      </c>
      <c r="B260" s="28" t="s">
        <v>1965</v>
      </c>
      <c r="C260" s="30" t="s">
        <v>376</v>
      </c>
      <c r="D260" s="31" t="s">
        <v>1964</v>
      </c>
      <c r="E260" s="30"/>
      <c r="F260" s="28" t="s">
        <v>261</v>
      </c>
      <c r="G260" s="28"/>
      <c r="H260" s="28">
        <v>1</v>
      </c>
      <c r="I260" s="5"/>
      <c r="J260" s="5"/>
      <c r="K260" s="1" t="s">
        <v>281</v>
      </c>
      <c r="L260" s="116"/>
      <c r="M260" s="1" t="s">
        <v>268</v>
      </c>
      <c r="N260" s="64"/>
      <c r="O260" s="64"/>
      <c r="P260" s="64"/>
    </row>
    <row r="261" spans="1:16" ht="15.75" x14ac:dyDescent="0.3">
      <c r="A261" s="28" t="s">
        <v>373</v>
      </c>
      <c r="B261" s="28" t="s">
        <v>1965</v>
      </c>
      <c r="C261" s="30" t="s">
        <v>376</v>
      </c>
      <c r="D261" s="31" t="s">
        <v>1964</v>
      </c>
      <c r="E261" s="30"/>
      <c r="F261" s="28" t="s">
        <v>262</v>
      </c>
      <c r="G261" s="28"/>
      <c r="H261" s="28">
        <v>1</v>
      </c>
      <c r="I261" s="5"/>
      <c r="J261" s="5"/>
      <c r="K261" s="1" t="s">
        <v>281</v>
      </c>
      <c r="L261" s="116"/>
      <c r="M261" s="1" t="s">
        <v>268</v>
      </c>
      <c r="N261" s="64"/>
      <c r="O261" s="64"/>
      <c r="P261" s="64"/>
    </row>
    <row r="262" spans="1:16" ht="15.75" x14ac:dyDescent="0.3">
      <c r="A262" s="28" t="s">
        <v>373</v>
      </c>
      <c r="B262" s="28" t="s">
        <v>1965</v>
      </c>
      <c r="C262" s="30" t="s">
        <v>376</v>
      </c>
      <c r="D262" s="31" t="s">
        <v>1964</v>
      </c>
      <c r="E262" s="30"/>
      <c r="F262" s="28" t="s">
        <v>263</v>
      </c>
      <c r="G262" s="28"/>
      <c r="H262" s="28">
        <v>1</v>
      </c>
      <c r="I262" s="5"/>
      <c r="J262" s="5"/>
      <c r="K262" s="1" t="s">
        <v>282</v>
      </c>
      <c r="L262" s="116"/>
      <c r="M262" s="1" t="s">
        <v>268</v>
      </c>
      <c r="N262" s="64"/>
      <c r="O262" s="64"/>
      <c r="P262" s="64"/>
    </row>
    <row r="263" spans="1:16" ht="15.75" x14ac:dyDescent="0.3">
      <c r="A263" s="28" t="s">
        <v>373</v>
      </c>
      <c r="B263" s="28" t="s">
        <v>1965</v>
      </c>
      <c r="C263" s="30" t="s">
        <v>376</v>
      </c>
      <c r="D263" s="31" t="s">
        <v>1964</v>
      </c>
      <c r="E263" s="30"/>
      <c r="F263" s="28" t="s">
        <v>264</v>
      </c>
      <c r="G263" s="28"/>
      <c r="H263" s="28">
        <v>1</v>
      </c>
      <c r="I263" s="5"/>
      <c r="J263" s="5"/>
      <c r="K263" s="1" t="s">
        <v>282</v>
      </c>
      <c r="L263" s="116"/>
      <c r="M263" s="1" t="s">
        <v>268</v>
      </c>
      <c r="N263" s="64"/>
      <c r="O263" s="64"/>
      <c r="P263" s="64"/>
    </row>
    <row r="264" spans="1:16" ht="15.75" x14ac:dyDescent="0.3">
      <c r="A264" s="28" t="s">
        <v>373</v>
      </c>
      <c r="B264" s="28" t="s">
        <v>1965</v>
      </c>
      <c r="C264" s="30" t="s">
        <v>376</v>
      </c>
      <c r="D264" s="31" t="s">
        <v>1964</v>
      </c>
      <c r="E264" s="30"/>
      <c r="F264" s="28" t="s">
        <v>265</v>
      </c>
      <c r="G264" s="28"/>
      <c r="H264" s="28">
        <v>1</v>
      </c>
      <c r="I264" s="5"/>
      <c r="J264" s="5"/>
      <c r="K264" s="1" t="s">
        <v>283</v>
      </c>
      <c r="L264" s="116"/>
      <c r="M264" s="1" t="s">
        <v>268</v>
      </c>
      <c r="N264" s="64"/>
      <c r="O264" s="64"/>
      <c r="P264" s="64"/>
    </row>
    <row r="265" spans="1:16" ht="15.75" x14ac:dyDescent="0.3">
      <c r="A265" s="28" t="s">
        <v>373</v>
      </c>
      <c r="B265" s="28" t="s">
        <v>1965</v>
      </c>
      <c r="C265" s="30" t="s">
        <v>376</v>
      </c>
      <c r="D265" s="30" t="s">
        <v>1964</v>
      </c>
      <c r="E265" s="30"/>
      <c r="F265" s="28" t="s">
        <v>266</v>
      </c>
      <c r="G265" s="2">
        <v>1</v>
      </c>
      <c r="H265" s="30">
        <v>30</v>
      </c>
      <c r="I265" s="5"/>
      <c r="J265" s="5"/>
      <c r="K265" s="1" t="s">
        <v>269</v>
      </c>
      <c r="L265" s="116"/>
      <c r="M265" s="1" t="s">
        <v>268</v>
      </c>
      <c r="N265" s="64"/>
      <c r="O265" s="64"/>
      <c r="P265" s="64"/>
    </row>
    <row r="266" spans="1:16" ht="15.75" x14ac:dyDescent="0.3">
      <c r="A266" s="28" t="s">
        <v>373</v>
      </c>
      <c r="B266" s="28" t="s">
        <v>1965</v>
      </c>
      <c r="C266" s="30" t="s">
        <v>376</v>
      </c>
      <c r="D266" s="30" t="s">
        <v>1964</v>
      </c>
      <c r="E266" s="30"/>
      <c r="F266" s="28" t="s">
        <v>267</v>
      </c>
      <c r="G266" s="2">
        <v>1</v>
      </c>
      <c r="H266" s="30">
        <v>30</v>
      </c>
      <c r="I266" s="5"/>
      <c r="J266" s="5"/>
      <c r="K266" s="1" t="s">
        <v>269</v>
      </c>
      <c r="L266" s="116"/>
      <c r="M266" s="1" t="s">
        <v>268</v>
      </c>
      <c r="N266" s="64"/>
      <c r="O266" s="64"/>
      <c r="P266" s="64"/>
    </row>
    <row r="267" spans="1:16" ht="15.75" x14ac:dyDescent="0.3">
      <c r="A267" s="28" t="s">
        <v>373</v>
      </c>
      <c r="B267" s="28" t="s">
        <v>1965</v>
      </c>
      <c r="C267" s="28" t="s">
        <v>472</v>
      </c>
      <c r="D267" s="28" t="s">
        <v>1964</v>
      </c>
      <c r="E267" s="28"/>
      <c r="F267" s="28" t="s">
        <v>471</v>
      </c>
      <c r="G267" s="28">
        <v>14</v>
      </c>
      <c r="H267" s="28"/>
      <c r="I267" s="5"/>
      <c r="J267" s="5"/>
      <c r="K267" s="1" t="s">
        <v>284</v>
      </c>
      <c r="L267" s="116"/>
      <c r="M267" s="1" t="s">
        <v>5506</v>
      </c>
      <c r="N267" s="64"/>
      <c r="O267" s="64"/>
      <c r="P267" s="64"/>
    </row>
    <row r="268" spans="1:16" ht="15.75" x14ac:dyDescent="0.3">
      <c r="A268" s="28" t="s">
        <v>373</v>
      </c>
      <c r="B268" s="28" t="s">
        <v>1965</v>
      </c>
      <c r="C268" s="28" t="s">
        <v>473</v>
      </c>
      <c r="D268" s="28" t="s">
        <v>1964</v>
      </c>
      <c r="E268" s="28"/>
      <c r="F268" s="28" t="s">
        <v>1778</v>
      </c>
      <c r="G268" s="28">
        <v>14</v>
      </c>
      <c r="H268" s="28"/>
      <c r="I268" s="5"/>
      <c r="J268" s="5"/>
      <c r="K268" s="1" t="s">
        <v>285</v>
      </c>
      <c r="L268" s="116"/>
      <c r="M268" s="1" t="s">
        <v>5563</v>
      </c>
      <c r="N268" s="64"/>
      <c r="O268" s="64"/>
      <c r="P268" s="64"/>
    </row>
    <row r="269" spans="1:16" ht="15.75" x14ac:dyDescent="0.3">
      <c r="A269" s="28" t="s">
        <v>373</v>
      </c>
      <c r="B269" s="28" t="s">
        <v>1965</v>
      </c>
      <c r="C269" s="28" t="s">
        <v>474</v>
      </c>
      <c r="D269" s="28" t="s">
        <v>1964</v>
      </c>
      <c r="E269" s="28"/>
      <c r="F269" s="28" t="s">
        <v>1783</v>
      </c>
      <c r="G269" s="28">
        <v>14</v>
      </c>
      <c r="H269" s="28"/>
      <c r="I269" s="5"/>
      <c r="J269" s="5"/>
      <c r="K269" s="1" t="s">
        <v>286</v>
      </c>
      <c r="L269" s="116"/>
      <c r="M269" s="1" t="s">
        <v>5506</v>
      </c>
      <c r="N269" s="64"/>
      <c r="O269" s="64"/>
      <c r="P269" s="64"/>
    </row>
    <row r="270" spans="1:16" ht="15.75" x14ac:dyDescent="0.3">
      <c r="A270" s="28" t="s">
        <v>373</v>
      </c>
      <c r="B270" s="28" t="s">
        <v>1965</v>
      </c>
      <c r="C270" s="28" t="s">
        <v>472</v>
      </c>
      <c r="D270" s="28" t="s">
        <v>1964</v>
      </c>
      <c r="E270" s="28"/>
      <c r="F270" s="28" t="s">
        <v>1788</v>
      </c>
      <c r="G270" s="28">
        <v>15</v>
      </c>
      <c r="H270" s="28"/>
      <c r="I270" s="5"/>
      <c r="J270" s="5"/>
      <c r="K270" s="1" t="s">
        <v>287</v>
      </c>
      <c r="L270" s="116"/>
      <c r="M270" s="1" t="s">
        <v>5507</v>
      </c>
      <c r="N270" s="64"/>
      <c r="O270" s="64"/>
      <c r="P270" s="64"/>
    </row>
    <row r="271" spans="1:16" ht="15.75" x14ac:dyDescent="0.3">
      <c r="A271" s="28" t="s">
        <v>373</v>
      </c>
      <c r="B271" s="28" t="s">
        <v>1965</v>
      </c>
      <c r="C271" s="28" t="s">
        <v>473</v>
      </c>
      <c r="D271" s="28" t="s">
        <v>1964</v>
      </c>
      <c r="E271" s="28"/>
      <c r="F271" s="28" t="s">
        <v>1793</v>
      </c>
      <c r="G271" s="28">
        <v>15</v>
      </c>
      <c r="H271" s="28"/>
      <c r="I271" s="5"/>
      <c r="J271" s="5"/>
      <c r="K271" s="1" t="s">
        <v>288</v>
      </c>
      <c r="L271" s="116"/>
      <c r="M271" s="1" t="s">
        <v>5507</v>
      </c>
      <c r="N271" s="64"/>
      <c r="O271" s="64"/>
      <c r="P271" s="64"/>
    </row>
    <row r="272" spans="1:16" ht="15.75" x14ac:dyDescent="0.3">
      <c r="A272" s="28" t="s">
        <v>373</v>
      </c>
      <c r="B272" s="28" t="s">
        <v>1965</v>
      </c>
      <c r="C272" s="28" t="s">
        <v>474</v>
      </c>
      <c r="D272" s="28" t="s">
        <v>1964</v>
      </c>
      <c r="E272" s="28"/>
      <c r="F272" s="28" t="s">
        <v>1798</v>
      </c>
      <c r="G272" s="28">
        <v>15</v>
      </c>
      <c r="H272" s="28"/>
      <c r="I272" s="5"/>
      <c r="J272" s="5"/>
      <c r="K272" s="1" t="s">
        <v>289</v>
      </c>
      <c r="L272" s="116"/>
      <c r="M272" s="1" t="s">
        <v>5507</v>
      </c>
      <c r="N272" s="64"/>
      <c r="O272" s="64"/>
      <c r="P272" s="64"/>
    </row>
    <row r="273" spans="1:16" ht="15.75" x14ac:dyDescent="0.3">
      <c r="A273" s="28" t="s">
        <v>373</v>
      </c>
      <c r="B273" s="28" t="s">
        <v>1965</v>
      </c>
      <c r="C273" s="28" t="s">
        <v>472</v>
      </c>
      <c r="D273" s="28" t="s">
        <v>1964</v>
      </c>
      <c r="E273" s="28"/>
      <c r="F273" s="28" t="s">
        <v>1804</v>
      </c>
      <c r="G273" s="28">
        <v>16</v>
      </c>
      <c r="H273" s="28"/>
      <c r="I273" s="5"/>
      <c r="J273" s="5"/>
      <c r="K273" s="1" t="s">
        <v>290</v>
      </c>
      <c r="L273" s="116"/>
      <c r="M273" s="1" t="s">
        <v>5508</v>
      </c>
      <c r="N273" s="64"/>
      <c r="O273" s="64"/>
      <c r="P273" s="64"/>
    </row>
    <row r="274" spans="1:16" ht="15.75" x14ac:dyDescent="0.3">
      <c r="A274" s="28" t="s">
        <v>373</v>
      </c>
      <c r="B274" s="28" t="s">
        <v>1965</v>
      </c>
      <c r="C274" s="28" t="s">
        <v>473</v>
      </c>
      <c r="D274" s="28" t="s">
        <v>1964</v>
      </c>
      <c r="E274" s="28"/>
      <c r="F274" s="28" t="s">
        <v>1808</v>
      </c>
      <c r="G274" s="28">
        <v>16</v>
      </c>
      <c r="H274" s="28"/>
      <c r="I274" s="5"/>
      <c r="J274" s="5"/>
      <c r="K274" s="1" t="s">
        <v>291</v>
      </c>
      <c r="L274" s="116"/>
      <c r="M274" s="1" t="s">
        <v>5508</v>
      </c>
      <c r="N274" s="64"/>
      <c r="O274" s="64"/>
      <c r="P274" s="64"/>
    </row>
    <row r="275" spans="1:16" ht="15.75" x14ac:dyDescent="0.3">
      <c r="A275" s="28" t="s">
        <v>373</v>
      </c>
      <c r="B275" s="28" t="s">
        <v>1965</v>
      </c>
      <c r="C275" s="28" t="s">
        <v>474</v>
      </c>
      <c r="D275" s="28" t="s">
        <v>1964</v>
      </c>
      <c r="E275" s="28"/>
      <c r="F275" s="28" t="s">
        <v>1812</v>
      </c>
      <c r="G275" s="28">
        <v>16</v>
      </c>
      <c r="H275" s="28"/>
      <c r="I275" s="5"/>
      <c r="J275" s="5"/>
      <c r="K275" s="1" t="s">
        <v>292</v>
      </c>
      <c r="L275" s="116"/>
      <c r="M275" s="1" t="s">
        <v>5508</v>
      </c>
      <c r="N275" s="64"/>
      <c r="O275" s="64"/>
      <c r="P275" s="64"/>
    </row>
    <row r="276" spans="1:16" ht="15.75" x14ac:dyDescent="0.3">
      <c r="A276" s="1" t="s">
        <v>373</v>
      </c>
      <c r="B276" s="1" t="s">
        <v>374</v>
      </c>
      <c r="C276" s="1" t="s">
        <v>376</v>
      </c>
      <c r="D276" s="2"/>
      <c r="E276" s="1"/>
      <c r="F276" s="2" t="s">
        <v>296</v>
      </c>
      <c r="G276" s="1"/>
      <c r="H276" s="2">
        <v>5</v>
      </c>
      <c r="I276" s="5"/>
      <c r="J276" s="5"/>
      <c r="K276" s="1" t="s">
        <v>2168</v>
      </c>
      <c r="L276" s="116"/>
      <c r="M276" s="1"/>
      <c r="N276" s="64"/>
      <c r="O276" s="64"/>
      <c r="P276" s="64"/>
    </row>
    <row r="277" spans="1:16" ht="15.75" x14ac:dyDescent="0.3">
      <c r="A277" s="1" t="s">
        <v>373</v>
      </c>
      <c r="B277" s="1" t="s">
        <v>374</v>
      </c>
      <c r="C277" s="1" t="s">
        <v>376</v>
      </c>
      <c r="D277" s="2"/>
      <c r="E277" s="1"/>
      <c r="F277" s="2" t="s">
        <v>297</v>
      </c>
      <c r="G277" s="1"/>
      <c r="H277" s="2">
        <v>10</v>
      </c>
      <c r="I277" s="5"/>
      <c r="J277" s="5"/>
      <c r="K277" s="1" t="s">
        <v>2153</v>
      </c>
      <c r="L277" s="116"/>
      <c r="M277" s="1"/>
      <c r="N277" s="64"/>
      <c r="O277" s="64"/>
      <c r="P277" s="64"/>
    </row>
    <row r="278" spans="1:16" ht="15.75" x14ac:dyDescent="0.3">
      <c r="A278" s="1" t="s">
        <v>373</v>
      </c>
      <c r="B278" s="1" t="s">
        <v>374</v>
      </c>
      <c r="C278" s="1" t="s">
        <v>376</v>
      </c>
      <c r="D278" s="2"/>
      <c r="E278" s="1"/>
      <c r="F278" s="2" t="s">
        <v>298</v>
      </c>
      <c r="G278" s="1"/>
      <c r="H278" s="2">
        <v>10</v>
      </c>
      <c r="I278" s="5"/>
      <c r="J278" s="5"/>
      <c r="K278" s="1" t="s">
        <v>2169</v>
      </c>
      <c r="L278" s="116"/>
      <c r="M278" s="1"/>
      <c r="N278" s="64"/>
      <c r="O278" s="64"/>
      <c r="P278" s="64"/>
    </row>
    <row r="279" spans="1:16" ht="15.75" x14ac:dyDescent="0.3">
      <c r="A279" s="1" t="s">
        <v>373</v>
      </c>
      <c r="B279" s="1" t="s">
        <v>374</v>
      </c>
      <c r="C279" s="1" t="s">
        <v>376</v>
      </c>
      <c r="D279" s="2"/>
      <c r="E279" s="1"/>
      <c r="F279" s="2" t="s">
        <v>299</v>
      </c>
      <c r="G279" s="1"/>
      <c r="H279" s="2">
        <v>15</v>
      </c>
      <c r="I279" s="5"/>
      <c r="J279" s="5"/>
      <c r="K279" s="1" t="s">
        <v>2170</v>
      </c>
      <c r="L279" s="116"/>
      <c r="M279" s="1"/>
      <c r="N279" s="64"/>
      <c r="O279" s="64"/>
      <c r="P279" s="64"/>
    </row>
    <row r="280" spans="1:16" ht="15.75" x14ac:dyDescent="0.3">
      <c r="A280" s="1" t="s">
        <v>373</v>
      </c>
      <c r="B280" s="1" t="s">
        <v>374</v>
      </c>
      <c r="C280" s="1" t="s">
        <v>376</v>
      </c>
      <c r="D280" s="2"/>
      <c r="E280" s="1"/>
      <c r="F280" s="2" t="s">
        <v>5335</v>
      </c>
      <c r="G280" s="1"/>
      <c r="H280" s="2">
        <v>20</v>
      </c>
      <c r="I280" s="5"/>
      <c r="J280" s="5"/>
      <c r="K280" s="1" t="s">
        <v>2171</v>
      </c>
      <c r="L280" s="116"/>
      <c r="M280" s="1"/>
      <c r="N280" s="64"/>
      <c r="O280" s="64"/>
      <c r="P280" s="64"/>
    </row>
    <row r="281" spans="1:16" ht="15.75" x14ac:dyDescent="0.3">
      <c r="A281" s="1" t="s">
        <v>373</v>
      </c>
      <c r="B281" s="1" t="s">
        <v>374</v>
      </c>
      <c r="C281" s="1" t="s">
        <v>376</v>
      </c>
      <c r="D281" s="2"/>
      <c r="E281" s="1"/>
      <c r="F281" s="2" t="s">
        <v>300</v>
      </c>
      <c r="G281" s="1"/>
      <c r="H281" s="2">
        <v>25</v>
      </c>
      <c r="I281" s="5"/>
      <c r="J281" s="5"/>
      <c r="K281" s="1" t="s">
        <v>2154</v>
      </c>
      <c r="L281" s="116"/>
      <c r="M281" s="1"/>
      <c r="N281" s="64"/>
      <c r="O281" s="64"/>
      <c r="P281" s="64"/>
    </row>
    <row r="282" spans="1:16" ht="15.75" x14ac:dyDescent="0.3">
      <c r="A282" s="1" t="s">
        <v>373</v>
      </c>
      <c r="B282" s="1" t="s">
        <v>374</v>
      </c>
      <c r="C282" s="1" t="s">
        <v>376</v>
      </c>
      <c r="D282" s="2"/>
      <c r="E282" s="1"/>
      <c r="F282" s="2" t="s">
        <v>301</v>
      </c>
      <c r="G282" s="1"/>
      <c r="H282" s="2">
        <v>25</v>
      </c>
      <c r="I282" s="5"/>
      <c r="J282" s="5"/>
      <c r="K282" s="1" t="s">
        <v>2155</v>
      </c>
      <c r="L282" s="116"/>
      <c r="M282" s="1"/>
      <c r="N282" s="64"/>
      <c r="O282" s="64"/>
      <c r="P282" s="64"/>
    </row>
    <row r="283" spans="1:16" ht="15.75" x14ac:dyDescent="0.3">
      <c r="A283" s="1" t="s">
        <v>373</v>
      </c>
      <c r="B283" s="1" t="s">
        <v>374</v>
      </c>
      <c r="C283" s="1" t="s">
        <v>376</v>
      </c>
      <c r="D283" s="60"/>
      <c r="E283" s="1"/>
      <c r="F283" s="60" t="s">
        <v>302</v>
      </c>
      <c r="G283" s="2">
        <v>1</v>
      </c>
      <c r="H283" s="60">
        <v>30</v>
      </c>
      <c r="I283" s="5"/>
      <c r="J283" s="5"/>
      <c r="K283" s="1" t="s">
        <v>2319</v>
      </c>
      <c r="L283" s="116"/>
      <c r="M283" s="1"/>
      <c r="N283" s="64"/>
      <c r="O283" s="64"/>
      <c r="P283" s="64"/>
    </row>
    <row r="284" spans="1:16" ht="15.75" x14ac:dyDescent="0.3">
      <c r="A284" s="1" t="s">
        <v>373</v>
      </c>
      <c r="B284" s="1" t="s">
        <v>374</v>
      </c>
      <c r="C284" s="1" t="s">
        <v>472</v>
      </c>
      <c r="D284" s="2"/>
      <c r="E284" s="1"/>
      <c r="F284" s="2" t="s">
        <v>303</v>
      </c>
      <c r="G284" s="29">
        <v>2</v>
      </c>
      <c r="H284" s="61">
        <v>35</v>
      </c>
      <c r="I284" s="5"/>
      <c r="J284" s="5"/>
      <c r="K284" s="1" t="s">
        <v>2228</v>
      </c>
      <c r="L284" s="116"/>
      <c r="M284" s="1" t="s">
        <v>5377</v>
      </c>
      <c r="N284" s="64"/>
      <c r="O284" s="64"/>
      <c r="P284" s="64"/>
    </row>
    <row r="285" spans="1:16" ht="15.75" x14ac:dyDescent="0.3">
      <c r="A285" s="1" t="s">
        <v>373</v>
      </c>
      <c r="B285" s="1" t="s">
        <v>374</v>
      </c>
      <c r="C285" s="1" t="s">
        <v>473</v>
      </c>
      <c r="D285" s="2"/>
      <c r="E285" s="1"/>
      <c r="F285" s="2" t="s">
        <v>304</v>
      </c>
      <c r="G285" s="29">
        <v>2</v>
      </c>
      <c r="H285" s="61">
        <v>35</v>
      </c>
      <c r="I285" s="5"/>
      <c r="J285" s="5"/>
      <c r="K285" s="1" t="s">
        <v>2320</v>
      </c>
      <c r="L285" s="116"/>
      <c r="M285" s="1" t="s">
        <v>5377</v>
      </c>
      <c r="N285" s="64"/>
      <c r="O285" s="64"/>
      <c r="P285" s="64"/>
    </row>
    <row r="286" spans="1:16" ht="15.75" x14ac:dyDescent="0.3">
      <c r="A286" s="1" t="s">
        <v>373</v>
      </c>
      <c r="B286" s="1" t="s">
        <v>374</v>
      </c>
      <c r="C286" s="1" t="s">
        <v>474</v>
      </c>
      <c r="D286" s="2"/>
      <c r="E286" s="1"/>
      <c r="F286" s="2" t="s">
        <v>305</v>
      </c>
      <c r="G286" s="29">
        <v>2</v>
      </c>
      <c r="H286" s="61">
        <v>35</v>
      </c>
      <c r="I286" s="5"/>
      <c r="J286" s="5"/>
      <c r="K286" s="1" t="s">
        <v>2172</v>
      </c>
      <c r="L286" s="116"/>
      <c r="M286" s="1" t="s">
        <v>5377</v>
      </c>
      <c r="N286" s="64"/>
      <c r="O286" s="64"/>
      <c r="P286" s="64"/>
    </row>
    <row r="287" spans="1:16" ht="15.75" x14ac:dyDescent="0.3">
      <c r="A287" s="1" t="s">
        <v>373</v>
      </c>
      <c r="B287" s="1" t="s">
        <v>374</v>
      </c>
      <c r="C287" s="1" t="s">
        <v>472</v>
      </c>
      <c r="D287" s="2"/>
      <c r="E287" s="1"/>
      <c r="F287" s="2" t="s">
        <v>306</v>
      </c>
      <c r="G287" s="29">
        <v>3</v>
      </c>
      <c r="H287" s="61">
        <v>40</v>
      </c>
      <c r="I287" s="5"/>
      <c r="J287" s="5"/>
      <c r="K287" s="1" t="s">
        <v>2229</v>
      </c>
      <c r="L287" s="116"/>
      <c r="M287" s="1" t="s">
        <v>5378</v>
      </c>
      <c r="N287" s="64"/>
      <c r="O287" s="64"/>
      <c r="P287" s="64"/>
    </row>
    <row r="288" spans="1:16" ht="15.75" x14ac:dyDescent="0.3">
      <c r="A288" s="1" t="s">
        <v>373</v>
      </c>
      <c r="B288" s="1" t="s">
        <v>374</v>
      </c>
      <c r="C288" s="1" t="s">
        <v>473</v>
      </c>
      <c r="D288" s="2"/>
      <c r="E288" s="1"/>
      <c r="F288" s="2" t="s">
        <v>307</v>
      </c>
      <c r="G288" s="29">
        <v>3</v>
      </c>
      <c r="H288" s="61">
        <v>40</v>
      </c>
      <c r="I288" s="5"/>
      <c r="J288" s="5"/>
      <c r="K288" s="1" t="s">
        <v>2321</v>
      </c>
      <c r="L288" s="116"/>
      <c r="M288" s="1" t="s">
        <v>5378</v>
      </c>
      <c r="N288" s="64"/>
      <c r="O288" s="64"/>
      <c r="P288" s="64"/>
    </row>
    <row r="289" spans="1:16" ht="15.75" x14ac:dyDescent="0.3">
      <c r="A289" s="1" t="s">
        <v>373</v>
      </c>
      <c r="B289" s="1" t="s">
        <v>374</v>
      </c>
      <c r="C289" s="1" t="s">
        <v>474</v>
      </c>
      <c r="D289" s="2"/>
      <c r="E289" s="1"/>
      <c r="F289" s="2" t="s">
        <v>308</v>
      </c>
      <c r="G289" s="29">
        <v>3</v>
      </c>
      <c r="H289" s="61">
        <v>40</v>
      </c>
      <c r="I289" s="5"/>
      <c r="J289" s="5"/>
      <c r="K289" s="1" t="s">
        <v>2173</v>
      </c>
      <c r="L289" s="116"/>
      <c r="M289" s="1" t="s">
        <v>5378</v>
      </c>
      <c r="N289" s="64"/>
      <c r="O289" s="64"/>
      <c r="P289" s="64"/>
    </row>
    <row r="290" spans="1:16" ht="15.75" x14ac:dyDescent="0.3">
      <c r="A290" s="1" t="s">
        <v>373</v>
      </c>
      <c r="B290" s="1" t="s">
        <v>374</v>
      </c>
      <c r="C290" s="1" t="s">
        <v>472</v>
      </c>
      <c r="D290" s="2"/>
      <c r="E290" s="1"/>
      <c r="F290" s="2" t="s">
        <v>309</v>
      </c>
      <c r="G290" s="29">
        <v>4</v>
      </c>
      <c r="H290" s="61">
        <v>50</v>
      </c>
      <c r="I290" s="5"/>
      <c r="J290" s="5"/>
      <c r="K290" s="1" t="s">
        <v>2230</v>
      </c>
      <c r="L290" s="116"/>
      <c r="M290" s="1" t="s">
        <v>5352</v>
      </c>
      <c r="N290" s="64"/>
      <c r="O290" s="64"/>
      <c r="P290" s="64"/>
    </row>
    <row r="291" spans="1:16" ht="15.75" x14ac:dyDescent="0.3">
      <c r="A291" s="1" t="s">
        <v>373</v>
      </c>
      <c r="B291" s="1" t="s">
        <v>374</v>
      </c>
      <c r="C291" s="1" t="s">
        <v>473</v>
      </c>
      <c r="D291" s="2"/>
      <c r="E291" s="1"/>
      <c r="F291" s="2" t="s">
        <v>310</v>
      </c>
      <c r="G291" s="29">
        <v>4</v>
      </c>
      <c r="H291" s="61">
        <v>50</v>
      </c>
      <c r="I291" s="5"/>
      <c r="J291" s="5"/>
      <c r="K291" s="1" t="s">
        <v>2322</v>
      </c>
      <c r="L291" s="116"/>
      <c r="M291" s="1" t="s">
        <v>5352</v>
      </c>
      <c r="N291" s="64"/>
      <c r="O291" s="64"/>
      <c r="P291" s="64"/>
    </row>
    <row r="292" spans="1:16" ht="15.75" x14ac:dyDescent="0.3">
      <c r="A292" s="1" t="s">
        <v>373</v>
      </c>
      <c r="B292" s="1" t="s">
        <v>374</v>
      </c>
      <c r="C292" s="1" t="s">
        <v>474</v>
      </c>
      <c r="D292" s="2"/>
      <c r="E292" s="1"/>
      <c r="F292" s="2" t="s">
        <v>311</v>
      </c>
      <c r="G292" s="29">
        <v>4</v>
      </c>
      <c r="H292" s="61">
        <v>50</v>
      </c>
      <c r="I292" s="5"/>
      <c r="J292" s="5"/>
      <c r="K292" s="1" t="s">
        <v>2174</v>
      </c>
      <c r="L292" s="116"/>
      <c r="M292" s="1" t="s">
        <v>5352</v>
      </c>
      <c r="N292" s="64"/>
      <c r="O292" s="64"/>
      <c r="P292" s="64"/>
    </row>
    <row r="293" spans="1:16" ht="15.75" x14ac:dyDescent="0.3">
      <c r="A293" s="1" t="s">
        <v>373</v>
      </c>
      <c r="B293" s="1" t="s">
        <v>374</v>
      </c>
      <c r="C293" s="1" t="s">
        <v>472</v>
      </c>
      <c r="D293" s="2"/>
      <c r="E293" s="1"/>
      <c r="F293" s="2" t="s">
        <v>312</v>
      </c>
      <c r="G293" s="29">
        <v>6</v>
      </c>
      <c r="H293" s="61">
        <v>60</v>
      </c>
      <c r="I293" s="5"/>
      <c r="J293" s="5"/>
      <c r="K293" s="1" t="s">
        <v>2231</v>
      </c>
      <c r="L293" s="116"/>
      <c r="M293" s="1" t="s">
        <v>5355</v>
      </c>
      <c r="N293" s="64"/>
      <c r="O293" s="64"/>
      <c r="P293" s="64"/>
    </row>
    <row r="294" spans="1:16" ht="15.75" x14ac:dyDescent="0.3">
      <c r="A294" s="1" t="s">
        <v>373</v>
      </c>
      <c r="B294" s="1" t="s">
        <v>374</v>
      </c>
      <c r="C294" s="1" t="s">
        <v>473</v>
      </c>
      <c r="D294" s="2"/>
      <c r="E294" s="1"/>
      <c r="F294" s="2" t="s">
        <v>313</v>
      </c>
      <c r="G294" s="29">
        <v>6</v>
      </c>
      <c r="H294" s="61">
        <v>60</v>
      </c>
      <c r="I294" s="5"/>
      <c r="J294" s="5"/>
      <c r="K294" s="1" t="s">
        <v>2323</v>
      </c>
      <c r="L294" s="116"/>
      <c r="M294" s="1" t="s">
        <v>5355</v>
      </c>
      <c r="N294" s="64"/>
      <c r="O294" s="64"/>
      <c r="P294" s="64"/>
    </row>
    <row r="295" spans="1:16" ht="15.75" x14ac:dyDescent="0.3">
      <c r="A295" s="1" t="s">
        <v>373</v>
      </c>
      <c r="B295" s="1" t="s">
        <v>374</v>
      </c>
      <c r="C295" s="1" t="s">
        <v>474</v>
      </c>
      <c r="D295" s="2"/>
      <c r="E295" s="1"/>
      <c r="F295" s="2" t="s">
        <v>314</v>
      </c>
      <c r="G295" s="29">
        <v>6</v>
      </c>
      <c r="H295" s="61">
        <v>60</v>
      </c>
      <c r="I295" s="5"/>
      <c r="J295" s="5"/>
      <c r="K295" s="1" t="s">
        <v>2175</v>
      </c>
      <c r="L295" s="116"/>
      <c r="M295" s="1" t="s">
        <v>5355</v>
      </c>
      <c r="N295" s="64"/>
      <c r="O295" s="64"/>
      <c r="P295" s="64"/>
    </row>
    <row r="296" spans="1:16" ht="15.75" x14ac:dyDescent="0.3">
      <c r="A296" s="1" t="s">
        <v>373</v>
      </c>
      <c r="B296" s="1" t="s">
        <v>374</v>
      </c>
      <c r="C296" s="1" t="s">
        <v>472</v>
      </c>
      <c r="D296" s="2"/>
      <c r="E296" s="1"/>
      <c r="F296" s="2" t="s">
        <v>315</v>
      </c>
      <c r="G296" s="29">
        <v>7</v>
      </c>
      <c r="H296" s="61">
        <v>65</v>
      </c>
      <c r="I296" s="5"/>
      <c r="J296" s="5"/>
      <c r="K296" s="1" t="s">
        <v>2232</v>
      </c>
      <c r="L296" s="116"/>
      <c r="M296" s="1" t="s">
        <v>5358</v>
      </c>
      <c r="N296" s="64"/>
      <c r="O296" s="64"/>
      <c r="P296" s="64"/>
    </row>
    <row r="297" spans="1:16" ht="15.75" x14ac:dyDescent="0.3">
      <c r="A297" s="1" t="s">
        <v>373</v>
      </c>
      <c r="B297" s="1" t="s">
        <v>374</v>
      </c>
      <c r="C297" s="1" t="s">
        <v>473</v>
      </c>
      <c r="D297" s="2"/>
      <c r="E297" s="1"/>
      <c r="F297" s="2" t="s">
        <v>316</v>
      </c>
      <c r="G297" s="29">
        <v>7</v>
      </c>
      <c r="H297" s="61">
        <v>65</v>
      </c>
      <c r="I297" s="5"/>
      <c r="J297" s="5"/>
      <c r="K297" s="1" t="s">
        <v>2324</v>
      </c>
      <c r="L297" s="116"/>
      <c r="M297" s="1" t="s">
        <v>5358</v>
      </c>
      <c r="N297" s="64"/>
      <c r="O297" s="64"/>
      <c r="P297" s="64"/>
    </row>
    <row r="298" spans="1:16" ht="15.75" x14ac:dyDescent="0.3">
      <c r="A298" s="1" t="s">
        <v>373</v>
      </c>
      <c r="B298" s="1" t="s">
        <v>374</v>
      </c>
      <c r="C298" s="1" t="s">
        <v>474</v>
      </c>
      <c r="D298" s="2"/>
      <c r="E298" s="1"/>
      <c r="F298" s="2" t="s">
        <v>317</v>
      </c>
      <c r="G298" s="29">
        <v>7</v>
      </c>
      <c r="H298" s="61">
        <v>65</v>
      </c>
      <c r="I298" s="5"/>
      <c r="J298" s="5"/>
      <c r="K298" s="1" t="s">
        <v>2176</v>
      </c>
      <c r="L298" s="116"/>
      <c r="M298" s="1" t="s">
        <v>5358</v>
      </c>
      <c r="N298" s="64"/>
      <c r="O298" s="64"/>
      <c r="P298" s="64"/>
    </row>
    <row r="299" spans="1:16" ht="15.75" x14ac:dyDescent="0.3">
      <c r="A299" s="1" t="s">
        <v>373</v>
      </c>
      <c r="B299" s="1" t="s">
        <v>374</v>
      </c>
      <c r="C299" s="1" t="s">
        <v>472</v>
      </c>
      <c r="D299" s="2"/>
      <c r="E299" s="1"/>
      <c r="F299" s="2" t="s">
        <v>318</v>
      </c>
      <c r="G299" s="29">
        <v>8</v>
      </c>
      <c r="H299" s="61">
        <v>70</v>
      </c>
      <c r="I299" s="5"/>
      <c r="J299" s="5"/>
      <c r="K299" s="1" t="s">
        <v>2233</v>
      </c>
      <c r="L299" s="116"/>
      <c r="M299" s="1" t="s">
        <v>5361</v>
      </c>
      <c r="N299" s="64"/>
      <c r="O299" s="64"/>
      <c r="P299" s="64"/>
    </row>
    <row r="300" spans="1:16" ht="15.75" x14ac:dyDescent="0.3">
      <c r="A300" s="1" t="s">
        <v>373</v>
      </c>
      <c r="B300" s="1" t="s">
        <v>374</v>
      </c>
      <c r="C300" s="1" t="s">
        <v>473</v>
      </c>
      <c r="D300" s="2"/>
      <c r="E300" s="1"/>
      <c r="F300" s="2" t="s">
        <v>319</v>
      </c>
      <c r="G300" s="29">
        <v>8</v>
      </c>
      <c r="H300" s="61">
        <v>70</v>
      </c>
      <c r="I300" s="5"/>
      <c r="J300" s="5"/>
      <c r="K300" s="1" t="s">
        <v>2325</v>
      </c>
      <c r="L300" s="116"/>
      <c r="M300" s="1" t="s">
        <v>5361</v>
      </c>
      <c r="N300" s="64"/>
      <c r="O300" s="64"/>
      <c r="P300" s="64"/>
    </row>
    <row r="301" spans="1:16" ht="15.75" x14ac:dyDescent="0.3">
      <c r="A301" s="1" t="s">
        <v>373</v>
      </c>
      <c r="B301" s="1" t="s">
        <v>374</v>
      </c>
      <c r="C301" s="1" t="s">
        <v>474</v>
      </c>
      <c r="D301" s="2"/>
      <c r="E301" s="1"/>
      <c r="F301" s="2" t="s">
        <v>320</v>
      </c>
      <c r="G301" s="29">
        <v>8</v>
      </c>
      <c r="H301" s="61">
        <v>70</v>
      </c>
      <c r="I301" s="5"/>
      <c r="J301" s="5"/>
      <c r="K301" s="1" t="s">
        <v>2177</v>
      </c>
      <c r="L301" s="116"/>
      <c r="M301" s="1" t="s">
        <v>5361</v>
      </c>
      <c r="N301" s="64"/>
      <c r="O301" s="64"/>
      <c r="P301" s="64"/>
    </row>
    <row r="302" spans="1:16" ht="15.75" x14ac:dyDescent="0.3">
      <c r="A302" s="1" t="s">
        <v>373</v>
      </c>
      <c r="B302" s="1" t="s">
        <v>374</v>
      </c>
      <c r="C302" s="1" t="s">
        <v>472</v>
      </c>
      <c r="D302" s="2"/>
      <c r="E302" s="1"/>
      <c r="F302" s="2" t="s">
        <v>321</v>
      </c>
      <c r="G302" s="29">
        <v>9</v>
      </c>
      <c r="H302" s="61">
        <v>75</v>
      </c>
      <c r="I302" s="5"/>
      <c r="J302" s="5"/>
      <c r="K302" s="1" t="s">
        <v>2234</v>
      </c>
      <c r="L302" s="116"/>
      <c r="M302" s="1" t="s">
        <v>5364</v>
      </c>
      <c r="N302" s="64"/>
      <c r="O302" s="64"/>
      <c r="P302" s="64"/>
    </row>
    <row r="303" spans="1:16" ht="15.75" x14ac:dyDescent="0.3">
      <c r="A303" s="1" t="s">
        <v>373</v>
      </c>
      <c r="B303" s="1" t="s">
        <v>374</v>
      </c>
      <c r="C303" s="1" t="s">
        <v>473</v>
      </c>
      <c r="D303" s="2"/>
      <c r="E303" s="1"/>
      <c r="F303" s="2" t="s">
        <v>322</v>
      </c>
      <c r="G303" s="29">
        <v>9</v>
      </c>
      <c r="H303" s="61">
        <v>75</v>
      </c>
      <c r="I303" s="5"/>
      <c r="J303" s="5"/>
      <c r="K303" s="1" t="s">
        <v>2326</v>
      </c>
      <c r="L303" s="116"/>
      <c r="M303" s="1" t="s">
        <v>5364</v>
      </c>
      <c r="N303" s="64"/>
      <c r="O303" s="64"/>
      <c r="P303" s="64"/>
    </row>
    <row r="304" spans="1:16" ht="15.75" x14ac:dyDescent="0.3">
      <c r="A304" s="1" t="s">
        <v>373</v>
      </c>
      <c r="B304" s="1" t="s">
        <v>374</v>
      </c>
      <c r="C304" s="1" t="s">
        <v>474</v>
      </c>
      <c r="D304" s="2"/>
      <c r="E304" s="1"/>
      <c r="F304" s="2" t="s">
        <v>323</v>
      </c>
      <c r="G304" s="29">
        <v>9</v>
      </c>
      <c r="H304" s="61">
        <v>75</v>
      </c>
      <c r="I304" s="5"/>
      <c r="J304" s="5"/>
      <c r="K304" s="1" t="s">
        <v>2178</v>
      </c>
      <c r="L304" s="116"/>
      <c r="M304" s="1" t="s">
        <v>5364</v>
      </c>
      <c r="N304" s="64"/>
      <c r="O304" s="64"/>
      <c r="P304" s="64"/>
    </row>
    <row r="305" spans="1:16" ht="15.75" x14ac:dyDescent="0.3">
      <c r="A305" s="1" t="s">
        <v>373</v>
      </c>
      <c r="B305" s="1" t="s">
        <v>374</v>
      </c>
      <c r="C305" s="1" t="s">
        <v>472</v>
      </c>
      <c r="D305" s="2"/>
      <c r="E305" s="1"/>
      <c r="F305" s="2" t="s">
        <v>324</v>
      </c>
      <c r="G305" s="29">
        <v>10</v>
      </c>
      <c r="H305" s="61">
        <v>80</v>
      </c>
      <c r="I305" s="5"/>
      <c r="J305" s="5"/>
      <c r="K305" s="1" t="s">
        <v>2235</v>
      </c>
      <c r="L305" s="116"/>
      <c r="M305" s="1" t="s">
        <v>5367</v>
      </c>
      <c r="N305" s="64"/>
      <c r="O305" s="64"/>
      <c r="P305" s="64"/>
    </row>
    <row r="306" spans="1:16" ht="15.75" x14ac:dyDescent="0.3">
      <c r="A306" s="1" t="s">
        <v>373</v>
      </c>
      <c r="B306" s="1" t="s">
        <v>374</v>
      </c>
      <c r="C306" s="1" t="s">
        <v>473</v>
      </c>
      <c r="D306" s="2"/>
      <c r="E306" s="1"/>
      <c r="F306" s="2" t="s">
        <v>325</v>
      </c>
      <c r="G306" s="29">
        <v>10</v>
      </c>
      <c r="H306" s="61">
        <v>80</v>
      </c>
      <c r="I306" s="5"/>
      <c r="J306" s="5"/>
      <c r="K306" s="1" t="s">
        <v>2327</v>
      </c>
      <c r="L306" s="116"/>
      <c r="M306" s="1" t="s">
        <v>5367</v>
      </c>
      <c r="N306" s="64"/>
      <c r="O306" s="64"/>
      <c r="P306" s="64"/>
    </row>
    <row r="307" spans="1:16" ht="15.75" x14ac:dyDescent="0.3">
      <c r="A307" s="1" t="s">
        <v>373</v>
      </c>
      <c r="B307" s="1" t="s">
        <v>374</v>
      </c>
      <c r="C307" s="1" t="s">
        <v>474</v>
      </c>
      <c r="D307" s="2"/>
      <c r="E307" s="1"/>
      <c r="F307" s="2" t="s">
        <v>326</v>
      </c>
      <c r="G307" s="29">
        <v>10</v>
      </c>
      <c r="H307" s="61">
        <v>80</v>
      </c>
      <c r="I307" s="5"/>
      <c r="J307" s="5"/>
      <c r="K307" s="1" t="s">
        <v>2179</v>
      </c>
      <c r="L307" s="116"/>
      <c r="M307" s="1" t="s">
        <v>5367</v>
      </c>
      <c r="N307" s="64"/>
      <c r="O307" s="64"/>
      <c r="P307" s="64"/>
    </row>
    <row r="308" spans="1:16" ht="15.75" x14ac:dyDescent="0.3">
      <c r="A308" s="1" t="s">
        <v>373</v>
      </c>
      <c r="B308" s="1" t="s">
        <v>374</v>
      </c>
      <c r="C308" s="1" t="s">
        <v>472</v>
      </c>
      <c r="D308" s="2"/>
      <c r="E308" s="1"/>
      <c r="F308" s="2" t="s">
        <v>327</v>
      </c>
      <c r="G308" s="29">
        <v>11</v>
      </c>
      <c r="H308" s="61">
        <v>90</v>
      </c>
      <c r="I308" s="5"/>
      <c r="J308" s="5"/>
      <c r="K308" s="1" t="s">
        <v>2236</v>
      </c>
      <c r="L308" s="116"/>
      <c r="M308" s="1" t="s">
        <v>5379</v>
      </c>
      <c r="N308" s="64"/>
      <c r="O308" s="64"/>
      <c r="P308" s="64"/>
    </row>
    <row r="309" spans="1:16" ht="15.75" x14ac:dyDescent="0.3">
      <c r="A309" s="1" t="s">
        <v>373</v>
      </c>
      <c r="B309" s="1" t="s">
        <v>374</v>
      </c>
      <c r="C309" s="1" t="s">
        <v>473</v>
      </c>
      <c r="D309" s="2"/>
      <c r="E309" s="1"/>
      <c r="F309" s="2" t="s">
        <v>328</v>
      </c>
      <c r="G309" s="29">
        <v>11</v>
      </c>
      <c r="H309" s="61">
        <v>90</v>
      </c>
      <c r="I309" s="5"/>
      <c r="J309" s="5"/>
      <c r="K309" s="1" t="s">
        <v>2328</v>
      </c>
      <c r="L309" s="116"/>
      <c r="M309" s="1" t="s">
        <v>5379</v>
      </c>
      <c r="N309" s="64"/>
      <c r="O309" s="64"/>
      <c r="P309" s="64"/>
    </row>
    <row r="310" spans="1:16" ht="15.75" x14ac:dyDescent="0.3">
      <c r="A310" s="1" t="s">
        <v>373</v>
      </c>
      <c r="B310" s="1" t="s">
        <v>374</v>
      </c>
      <c r="C310" s="1" t="s">
        <v>474</v>
      </c>
      <c r="D310" s="2"/>
      <c r="E310" s="1"/>
      <c r="F310" s="2" t="s">
        <v>329</v>
      </c>
      <c r="G310" s="29">
        <v>11</v>
      </c>
      <c r="H310" s="61">
        <v>90</v>
      </c>
      <c r="I310" s="5"/>
      <c r="J310" s="5"/>
      <c r="K310" s="1" t="s">
        <v>2180</v>
      </c>
      <c r="L310" s="116"/>
      <c r="M310" s="1" t="s">
        <v>5379</v>
      </c>
      <c r="N310" s="64"/>
      <c r="O310" s="64"/>
      <c r="P310" s="64"/>
    </row>
    <row r="311" spans="1:16" ht="15.75" x14ac:dyDescent="0.3">
      <c r="A311" s="1" t="s">
        <v>373</v>
      </c>
      <c r="B311" s="1" t="s">
        <v>374</v>
      </c>
      <c r="C311" s="1" t="s">
        <v>472</v>
      </c>
      <c r="D311" s="2"/>
      <c r="E311" s="1"/>
      <c r="F311" s="2" t="s">
        <v>330</v>
      </c>
      <c r="G311" s="29">
        <v>12</v>
      </c>
      <c r="H311" s="61">
        <v>100</v>
      </c>
      <c r="I311" s="5"/>
      <c r="J311" s="5"/>
      <c r="K311" s="1" t="s">
        <v>2237</v>
      </c>
      <c r="L311" s="116"/>
      <c r="M311" s="1" t="s">
        <v>5380</v>
      </c>
      <c r="N311" s="64"/>
      <c r="O311" s="64"/>
      <c r="P311" s="64"/>
    </row>
    <row r="312" spans="1:16" ht="15.75" x14ac:dyDescent="0.3">
      <c r="A312" s="1" t="s">
        <v>373</v>
      </c>
      <c r="B312" s="1" t="s">
        <v>374</v>
      </c>
      <c r="C312" s="1" t="s">
        <v>473</v>
      </c>
      <c r="D312" s="2"/>
      <c r="E312" s="1"/>
      <c r="F312" s="2" t="s">
        <v>331</v>
      </c>
      <c r="G312" s="29">
        <v>12</v>
      </c>
      <c r="H312" s="61">
        <v>100</v>
      </c>
      <c r="I312" s="5"/>
      <c r="J312" s="5"/>
      <c r="K312" s="1" t="s">
        <v>2329</v>
      </c>
      <c r="L312" s="116"/>
      <c r="M312" s="1" t="s">
        <v>5380</v>
      </c>
      <c r="N312" s="64"/>
      <c r="O312" s="64"/>
      <c r="P312" s="64"/>
    </row>
    <row r="313" spans="1:16" ht="15.75" x14ac:dyDescent="0.3">
      <c r="A313" s="1" t="s">
        <v>373</v>
      </c>
      <c r="B313" s="1" t="s">
        <v>374</v>
      </c>
      <c r="C313" s="1" t="s">
        <v>474</v>
      </c>
      <c r="D313" s="2"/>
      <c r="E313" s="1"/>
      <c r="F313" s="2" t="s">
        <v>332</v>
      </c>
      <c r="G313" s="29">
        <v>12</v>
      </c>
      <c r="H313" s="61">
        <v>100</v>
      </c>
      <c r="I313" s="5"/>
      <c r="J313" s="5"/>
      <c r="K313" s="1" t="s">
        <v>2181</v>
      </c>
      <c r="L313" s="116"/>
      <c r="M313" s="1" t="s">
        <v>5380</v>
      </c>
      <c r="N313" s="64"/>
      <c r="O313" s="64"/>
      <c r="P313" s="64"/>
    </row>
    <row r="314" spans="1:16" ht="15.75" x14ac:dyDescent="0.3">
      <c r="A314" s="1" t="s">
        <v>373</v>
      </c>
      <c r="B314" s="1" t="s">
        <v>374</v>
      </c>
      <c r="C314" s="1" t="s">
        <v>472</v>
      </c>
      <c r="D314" s="2"/>
      <c r="E314" s="1"/>
      <c r="F314" s="2" t="s">
        <v>333</v>
      </c>
      <c r="G314" s="29">
        <v>13</v>
      </c>
      <c r="H314" s="61">
        <v>110</v>
      </c>
      <c r="I314" s="5"/>
      <c r="J314" s="5"/>
      <c r="K314" s="1" t="s">
        <v>2238</v>
      </c>
      <c r="L314" s="116"/>
      <c r="M314" s="1" t="s">
        <v>5381</v>
      </c>
      <c r="N314" s="64"/>
      <c r="O314" s="64"/>
      <c r="P314" s="64"/>
    </row>
    <row r="315" spans="1:16" ht="15.75" x14ac:dyDescent="0.3">
      <c r="A315" s="1" t="s">
        <v>373</v>
      </c>
      <c r="B315" s="1" t="s">
        <v>374</v>
      </c>
      <c r="C315" s="1" t="s">
        <v>473</v>
      </c>
      <c r="D315" s="2"/>
      <c r="E315" s="1"/>
      <c r="F315" s="2" t="s">
        <v>334</v>
      </c>
      <c r="G315" s="29">
        <v>13</v>
      </c>
      <c r="H315" s="61">
        <v>110</v>
      </c>
      <c r="I315" s="5"/>
      <c r="J315" s="5"/>
      <c r="K315" s="1" t="s">
        <v>2330</v>
      </c>
      <c r="L315" s="116"/>
      <c r="M315" s="1" t="s">
        <v>5381</v>
      </c>
      <c r="N315" s="64"/>
      <c r="O315" s="64"/>
      <c r="P315" s="64"/>
    </row>
    <row r="316" spans="1:16" ht="15.75" x14ac:dyDescent="0.3">
      <c r="A316" s="1" t="s">
        <v>373</v>
      </c>
      <c r="B316" s="1" t="s">
        <v>374</v>
      </c>
      <c r="C316" s="1" t="s">
        <v>474</v>
      </c>
      <c r="D316" s="2"/>
      <c r="E316" s="1"/>
      <c r="F316" s="2" t="s">
        <v>335</v>
      </c>
      <c r="G316" s="29">
        <v>13</v>
      </c>
      <c r="H316" s="61">
        <v>110</v>
      </c>
      <c r="I316" s="5"/>
      <c r="J316" s="5"/>
      <c r="K316" s="1" t="s">
        <v>2182</v>
      </c>
      <c r="L316" s="116"/>
      <c r="M316" s="1" t="s">
        <v>5381</v>
      </c>
      <c r="N316" s="64"/>
      <c r="O316" s="64"/>
      <c r="P316" s="64"/>
    </row>
    <row r="317" spans="1:16" ht="15.75" x14ac:dyDescent="0.3">
      <c r="A317" s="1" t="s">
        <v>373</v>
      </c>
      <c r="B317" s="1" t="s">
        <v>374</v>
      </c>
      <c r="C317" s="1" t="s">
        <v>376</v>
      </c>
      <c r="D317" s="2"/>
      <c r="E317" s="1"/>
      <c r="F317" s="2" t="s">
        <v>336</v>
      </c>
      <c r="G317" s="29">
        <v>5</v>
      </c>
      <c r="H317" s="2">
        <v>55</v>
      </c>
      <c r="I317" s="5"/>
      <c r="J317" s="5"/>
      <c r="K317" s="1" t="s">
        <v>2331</v>
      </c>
      <c r="L317" s="116"/>
      <c r="M317" s="1" t="s">
        <v>5352</v>
      </c>
      <c r="N317" s="64"/>
      <c r="O317" s="64"/>
      <c r="P317" s="64"/>
    </row>
    <row r="318" spans="1:16" ht="15.75" x14ac:dyDescent="0.3">
      <c r="A318" s="1" t="s">
        <v>373</v>
      </c>
      <c r="B318" s="1" t="s">
        <v>374</v>
      </c>
      <c r="C318" s="1" t="s">
        <v>376</v>
      </c>
      <c r="D318" s="2"/>
      <c r="E318" s="1"/>
      <c r="F318" s="2" t="s">
        <v>337</v>
      </c>
      <c r="G318" s="29">
        <v>6</v>
      </c>
      <c r="H318" s="2">
        <v>60</v>
      </c>
      <c r="I318" s="5"/>
      <c r="J318" s="5"/>
      <c r="K318" s="1" t="s">
        <v>2332</v>
      </c>
      <c r="L318" s="116"/>
      <c r="M318" s="1" t="s">
        <v>5358</v>
      </c>
      <c r="N318" s="64"/>
      <c r="O318" s="64"/>
      <c r="P318" s="64"/>
    </row>
    <row r="319" spans="1:16" ht="15.75" x14ac:dyDescent="0.3">
      <c r="A319" s="1" t="s">
        <v>373</v>
      </c>
      <c r="B319" s="1" t="s">
        <v>374</v>
      </c>
      <c r="C319" s="1" t="s">
        <v>376</v>
      </c>
      <c r="D319" s="2"/>
      <c r="E319" s="1"/>
      <c r="F319" s="2" t="s">
        <v>338</v>
      </c>
      <c r="G319" s="29">
        <v>7</v>
      </c>
      <c r="H319" s="2">
        <v>65</v>
      </c>
      <c r="I319" s="5"/>
      <c r="J319" s="5"/>
      <c r="K319" s="1" t="s">
        <v>2333</v>
      </c>
      <c r="L319" s="116"/>
      <c r="M319" s="1" t="s">
        <v>5364</v>
      </c>
      <c r="N319" s="64"/>
      <c r="O319" s="64"/>
      <c r="P319" s="64"/>
    </row>
    <row r="320" spans="1:16" ht="15.75" x14ac:dyDescent="0.3">
      <c r="A320" s="1" t="s">
        <v>373</v>
      </c>
      <c r="B320" s="1" t="s">
        <v>374</v>
      </c>
      <c r="C320" s="1" t="s">
        <v>376</v>
      </c>
      <c r="D320" s="2"/>
      <c r="E320" s="1"/>
      <c r="F320" s="2" t="s">
        <v>339</v>
      </c>
      <c r="G320" s="29">
        <v>8</v>
      </c>
      <c r="H320" s="2">
        <v>70</v>
      </c>
      <c r="I320" s="5"/>
      <c r="J320" s="5"/>
      <c r="K320" s="1" t="s">
        <v>2334</v>
      </c>
      <c r="L320" s="116"/>
      <c r="M320" s="1" t="s">
        <v>5379</v>
      </c>
      <c r="N320" s="64"/>
      <c r="O320" s="64"/>
      <c r="P320" s="64"/>
    </row>
    <row r="321" spans="1:19" ht="15.75" x14ac:dyDescent="0.3">
      <c r="A321" s="1" t="s">
        <v>373</v>
      </c>
      <c r="B321" s="1" t="s">
        <v>374</v>
      </c>
      <c r="C321" s="1" t="s">
        <v>376</v>
      </c>
      <c r="D321" s="2"/>
      <c r="E321" s="1"/>
      <c r="F321" s="2" t="s">
        <v>340</v>
      </c>
      <c r="G321" s="29">
        <v>14</v>
      </c>
      <c r="H321" s="2"/>
      <c r="I321" s="5">
        <v>2</v>
      </c>
      <c r="J321" s="65">
        <v>5</v>
      </c>
      <c r="K321" s="1" t="s">
        <v>8501</v>
      </c>
      <c r="L321" s="232" t="s">
        <v>8766</v>
      </c>
      <c r="M321" s="1" t="s">
        <v>8709</v>
      </c>
      <c r="N321" s="232" t="s">
        <v>8697</v>
      </c>
      <c r="O321" s="64"/>
      <c r="P321" s="64"/>
    </row>
    <row r="322" spans="1:19" ht="15.75" x14ac:dyDescent="0.3">
      <c r="A322" s="1" t="s">
        <v>373</v>
      </c>
      <c r="B322" s="1" t="s">
        <v>374</v>
      </c>
      <c r="C322" s="1" t="s">
        <v>376</v>
      </c>
      <c r="D322" s="2"/>
      <c r="E322" s="1"/>
      <c r="F322" s="2" t="s">
        <v>341</v>
      </c>
      <c r="G322" s="29">
        <v>15</v>
      </c>
      <c r="H322" s="2"/>
      <c r="I322" s="5">
        <v>3</v>
      </c>
      <c r="J322" s="65">
        <v>6</v>
      </c>
      <c r="K322" s="1" t="s">
        <v>8502</v>
      </c>
      <c r="L322" s="232" t="s">
        <v>8767</v>
      </c>
      <c r="M322" s="1" t="s">
        <v>8708</v>
      </c>
      <c r="N322" s="232" t="s">
        <v>8696</v>
      </c>
      <c r="O322" s="64"/>
      <c r="P322" s="64"/>
    </row>
    <row r="323" spans="1:19" ht="15.75" x14ac:dyDescent="0.3">
      <c r="A323" s="1" t="s">
        <v>373</v>
      </c>
      <c r="B323" s="1" t="s">
        <v>374</v>
      </c>
      <c r="C323" s="1" t="s">
        <v>376</v>
      </c>
      <c r="D323" s="2"/>
      <c r="E323" s="1"/>
      <c r="F323" s="2" t="s">
        <v>342</v>
      </c>
      <c r="G323" s="29">
        <v>16</v>
      </c>
      <c r="H323" s="2"/>
      <c r="I323" s="5">
        <v>4</v>
      </c>
      <c r="J323" s="65">
        <v>7</v>
      </c>
      <c r="K323" s="1" t="s">
        <v>8503</v>
      </c>
      <c r="L323" s="232" t="s">
        <v>8768</v>
      </c>
      <c r="M323" s="1" t="s">
        <v>8707</v>
      </c>
      <c r="N323" s="232" t="s">
        <v>8710</v>
      </c>
      <c r="O323" s="64"/>
      <c r="P323" s="64"/>
    </row>
    <row r="324" spans="1:19" ht="15.75" x14ac:dyDescent="0.3">
      <c r="A324" s="1" t="s">
        <v>373</v>
      </c>
      <c r="B324" s="1" t="s">
        <v>374</v>
      </c>
      <c r="C324" s="1" t="s">
        <v>376</v>
      </c>
      <c r="D324" s="2"/>
      <c r="E324" s="1"/>
      <c r="F324" s="2" t="s">
        <v>343</v>
      </c>
      <c r="G324" s="29">
        <v>17</v>
      </c>
      <c r="H324" s="2"/>
      <c r="I324" s="5">
        <v>5</v>
      </c>
      <c r="J324" s="65">
        <v>8</v>
      </c>
      <c r="K324" s="1" t="s">
        <v>8504</v>
      </c>
      <c r="L324" s="232" t="s">
        <v>8769</v>
      </c>
      <c r="M324" s="1" t="s">
        <v>8706</v>
      </c>
      <c r="N324" s="232" t="s">
        <v>8695</v>
      </c>
      <c r="O324" s="64"/>
      <c r="P324" s="64"/>
    </row>
    <row r="325" spans="1:19" ht="15.75" x14ac:dyDescent="0.3">
      <c r="A325" s="1" t="s">
        <v>373</v>
      </c>
      <c r="B325" s="1" t="s">
        <v>374</v>
      </c>
      <c r="C325" s="1" t="s">
        <v>376</v>
      </c>
      <c r="D325" s="2"/>
      <c r="E325" s="1"/>
      <c r="F325" s="2" t="s">
        <v>344</v>
      </c>
      <c r="G325" s="29">
        <v>18</v>
      </c>
      <c r="H325" s="2"/>
      <c r="I325" s="5">
        <v>6</v>
      </c>
      <c r="J325" s="65">
        <v>9</v>
      </c>
      <c r="K325" s="1" t="s">
        <v>8505</v>
      </c>
      <c r="L325" s="232" t="s">
        <v>8770</v>
      </c>
      <c r="M325" s="1" t="s">
        <v>8705</v>
      </c>
      <c r="N325" s="232" t="s">
        <v>8694</v>
      </c>
      <c r="O325" s="64"/>
      <c r="P325" s="64"/>
    </row>
    <row r="326" spans="1:19" ht="15.75" x14ac:dyDescent="0.3">
      <c r="A326" s="1" t="s">
        <v>373</v>
      </c>
      <c r="B326" s="1" t="s">
        <v>374</v>
      </c>
      <c r="C326" s="1" t="s">
        <v>376</v>
      </c>
      <c r="D326" s="2"/>
      <c r="E326" s="1"/>
      <c r="F326" s="2" t="s">
        <v>345</v>
      </c>
      <c r="G326" s="29">
        <v>19</v>
      </c>
      <c r="H326" s="2"/>
      <c r="I326" s="5">
        <v>7</v>
      </c>
      <c r="J326" s="65">
        <v>10</v>
      </c>
      <c r="K326" s="1" t="s">
        <v>8506</v>
      </c>
      <c r="L326" s="232" t="s">
        <v>8771</v>
      </c>
      <c r="M326" s="1" t="s">
        <v>8704</v>
      </c>
      <c r="N326" s="232" t="s">
        <v>8693</v>
      </c>
      <c r="O326" s="64"/>
      <c r="P326" s="64"/>
      <c r="S326" s="1"/>
    </row>
    <row r="327" spans="1:19" ht="15.75" x14ac:dyDescent="0.3">
      <c r="A327" s="1" t="s">
        <v>373</v>
      </c>
      <c r="B327" s="1" t="s">
        <v>374</v>
      </c>
      <c r="C327" s="1" t="s">
        <v>376</v>
      </c>
      <c r="D327" s="2"/>
      <c r="E327" s="1"/>
      <c r="F327" s="2" t="s">
        <v>2825</v>
      </c>
      <c r="G327" s="2">
        <v>24</v>
      </c>
      <c r="H327" s="2"/>
      <c r="I327" s="5"/>
      <c r="J327" s="5"/>
      <c r="K327" s="1" t="s">
        <v>8507</v>
      </c>
      <c r="L327" s="116"/>
      <c r="M327" s="1" t="s">
        <v>5474</v>
      </c>
      <c r="N327" s="64"/>
      <c r="O327" s="64"/>
      <c r="P327" s="64"/>
    </row>
    <row r="328" spans="1:19" ht="15.75" x14ac:dyDescent="0.3">
      <c r="A328" s="1" t="s">
        <v>373</v>
      </c>
      <c r="B328" s="1" t="s">
        <v>374</v>
      </c>
      <c r="C328" s="1" t="s">
        <v>376</v>
      </c>
      <c r="D328" s="2"/>
      <c r="E328" s="1"/>
      <c r="F328" s="2" t="s">
        <v>346</v>
      </c>
      <c r="G328" s="2">
        <v>25</v>
      </c>
      <c r="H328" s="2"/>
      <c r="I328" s="5"/>
      <c r="J328" s="5"/>
      <c r="K328" s="1" t="s">
        <v>8508</v>
      </c>
      <c r="L328" s="116"/>
      <c r="M328" s="1" t="s">
        <v>5475</v>
      </c>
      <c r="N328" s="64"/>
      <c r="O328" s="64"/>
      <c r="P328" s="64"/>
    </row>
    <row r="329" spans="1:19" ht="15.75" x14ac:dyDescent="0.3">
      <c r="A329" s="1" t="s">
        <v>373</v>
      </c>
      <c r="B329" s="1" t="s">
        <v>374</v>
      </c>
      <c r="C329" s="1" t="s">
        <v>376</v>
      </c>
      <c r="D329" s="2"/>
      <c r="E329" s="1"/>
      <c r="F329" s="2" t="s">
        <v>347</v>
      </c>
      <c r="G329" s="2">
        <v>26</v>
      </c>
      <c r="H329" s="2"/>
      <c r="I329" s="5"/>
      <c r="J329" s="5"/>
      <c r="K329" s="1" t="s">
        <v>8509</v>
      </c>
      <c r="L329" s="116"/>
      <c r="M329" s="1" t="s">
        <v>5476</v>
      </c>
      <c r="N329" s="64"/>
      <c r="O329" s="64"/>
      <c r="P329" s="64"/>
    </row>
    <row r="330" spans="1:19" ht="15.75" x14ac:dyDescent="0.3">
      <c r="A330" s="1" t="s">
        <v>373</v>
      </c>
      <c r="B330" s="1" t="s">
        <v>374</v>
      </c>
      <c r="C330" s="1" t="s">
        <v>376</v>
      </c>
      <c r="D330" s="2"/>
      <c r="E330" s="1"/>
      <c r="F330" s="2" t="s">
        <v>348</v>
      </c>
      <c r="G330" s="2">
        <v>27</v>
      </c>
      <c r="H330" s="2"/>
      <c r="I330" s="5"/>
      <c r="J330" s="5"/>
      <c r="K330" s="1" t="s">
        <v>8510</v>
      </c>
      <c r="L330" s="116"/>
      <c r="M330" s="1" t="s">
        <v>5477</v>
      </c>
      <c r="N330" s="64"/>
      <c r="O330" s="64"/>
      <c r="P330" s="64"/>
    </row>
    <row r="331" spans="1:19" ht="15.75" x14ac:dyDescent="0.3">
      <c r="A331" s="1" t="s">
        <v>373</v>
      </c>
      <c r="B331" s="1" t="s">
        <v>374</v>
      </c>
      <c r="C331" s="1" t="s">
        <v>376</v>
      </c>
      <c r="D331" s="2"/>
      <c r="E331" s="1"/>
      <c r="F331" s="2" t="s">
        <v>349</v>
      </c>
      <c r="G331" s="2">
        <v>28</v>
      </c>
      <c r="H331" s="2"/>
      <c r="I331" s="5"/>
      <c r="J331" s="5"/>
      <c r="K331" s="1" t="s">
        <v>8511</v>
      </c>
      <c r="L331" s="116"/>
      <c r="M331" s="1" t="s">
        <v>5448</v>
      </c>
      <c r="N331" s="64"/>
      <c r="O331" s="64"/>
      <c r="P331" s="64"/>
    </row>
    <row r="332" spans="1:19" ht="15.75" x14ac:dyDescent="0.3">
      <c r="A332" s="1" t="s">
        <v>373</v>
      </c>
      <c r="B332" s="1" t="s">
        <v>374</v>
      </c>
      <c r="C332" s="1" t="s">
        <v>376</v>
      </c>
      <c r="D332" s="2"/>
      <c r="E332" s="1"/>
      <c r="F332" s="2" t="s">
        <v>350</v>
      </c>
      <c r="G332" s="2">
        <v>29</v>
      </c>
      <c r="H332" s="2"/>
      <c r="I332" s="5"/>
      <c r="J332" s="5"/>
      <c r="K332" s="1" t="s">
        <v>8512</v>
      </c>
      <c r="L332" s="116"/>
      <c r="M332" s="1" t="s">
        <v>5449</v>
      </c>
      <c r="N332" s="64"/>
      <c r="O332" s="64"/>
      <c r="P332" s="64"/>
    </row>
    <row r="333" spans="1:19" ht="15.75" x14ac:dyDescent="0.3">
      <c r="A333" s="1" t="s">
        <v>373</v>
      </c>
      <c r="B333" s="1" t="s">
        <v>374</v>
      </c>
      <c r="C333" s="1" t="s">
        <v>376</v>
      </c>
      <c r="D333" s="2"/>
      <c r="E333" s="1"/>
      <c r="F333" s="2" t="s">
        <v>6395</v>
      </c>
      <c r="G333" s="29">
        <v>20</v>
      </c>
      <c r="H333" s="2"/>
      <c r="I333" s="5">
        <v>11</v>
      </c>
      <c r="J333" s="65"/>
      <c r="K333" s="1" t="s">
        <v>8513</v>
      </c>
      <c r="L333" s="230"/>
      <c r="M333" s="1" t="s">
        <v>5521</v>
      </c>
      <c r="N333" s="230"/>
      <c r="O333" s="64"/>
      <c r="P333" s="64"/>
      <c r="S333" s="1"/>
    </row>
    <row r="334" spans="1:19" ht="15.75" x14ac:dyDescent="0.3">
      <c r="A334" s="1" t="s">
        <v>373</v>
      </c>
      <c r="B334" s="1" t="s">
        <v>374</v>
      </c>
      <c r="C334" s="1" t="s">
        <v>376</v>
      </c>
      <c r="D334" s="2"/>
      <c r="E334" s="1"/>
      <c r="F334" s="2" t="s">
        <v>351</v>
      </c>
      <c r="G334" s="29">
        <v>21</v>
      </c>
      <c r="H334" s="2"/>
      <c r="I334" s="5">
        <v>12</v>
      </c>
      <c r="J334" s="65"/>
      <c r="K334" s="1" t="s">
        <v>8514</v>
      </c>
      <c r="L334" s="230"/>
      <c r="M334" s="1" t="s">
        <v>5522</v>
      </c>
      <c r="N334" s="230"/>
      <c r="O334" s="64"/>
      <c r="P334" s="64"/>
      <c r="S334" s="1"/>
    </row>
    <row r="335" spans="1:19" ht="15.75" x14ac:dyDescent="0.3">
      <c r="A335" s="1" t="s">
        <v>373</v>
      </c>
      <c r="B335" s="1" t="s">
        <v>374</v>
      </c>
      <c r="C335" s="1" t="s">
        <v>376</v>
      </c>
      <c r="D335" s="2"/>
      <c r="E335" s="1"/>
      <c r="F335" s="2" t="s">
        <v>352</v>
      </c>
      <c r="G335" s="29">
        <v>22</v>
      </c>
      <c r="H335" s="2"/>
      <c r="I335" s="5">
        <v>13</v>
      </c>
      <c r="J335" s="5"/>
      <c r="K335" s="1" t="s">
        <v>8515</v>
      </c>
      <c r="L335" s="116"/>
      <c r="M335" s="1" t="s">
        <v>5523</v>
      </c>
      <c r="N335" s="64"/>
      <c r="O335" s="64"/>
      <c r="P335" s="64"/>
    </row>
    <row r="336" spans="1:19" ht="15.75" x14ac:dyDescent="0.3">
      <c r="A336" s="1" t="s">
        <v>373</v>
      </c>
      <c r="B336" s="1" t="s">
        <v>374</v>
      </c>
      <c r="C336" s="1" t="s">
        <v>376</v>
      </c>
      <c r="D336" s="2"/>
      <c r="E336" s="1"/>
      <c r="F336" s="2" t="s">
        <v>353</v>
      </c>
      <c r="G336" s="29">
        <v>23</v>
      </c>
      <c r="H336" s="2"/>
      <c r="I336" s="5">
        <v>14</v>
      </c>
      <c r="J336" s="5"/>
      <c r="K336" s="1" t="s">
        <v>8516</v>
      </c>
      <c r="L336" s="116"/>
      <c r="M336" s="1" t="s">
        <v>5524</v>
      </c>
      <c r="N336" s="64"/>
      <c r="O336" s="64"/>
      <c r="P336" s="64"/>
    </row>
    <row r="337" spans="1:16" ht="15.75" x14ac:dyDescent="0.3">
      <c r="A337" s="1" t="s">
        <v>373</v>
      </c>
      <c r="B337" s="1" t="s">
        <v>374</v>
      </c>
      <c r="C337" s="1" t="s">
        <v>376</v>
      </c>
      <c r="D337" s="2"/>
      <c r="E337" s="1"/>
      <c r="F337" s="2" t="s">
        <v>354</v>
      </c>
      <c r="G337" s="29">
        <v>24</v>
      </c>
      <c r="H337" s="2"/>
      <c r="I337" s="5">
        <v>15</v>
      </c>
      <c r="J337" s="5"/>
      <c r="K337" s="1" t="s">
        <v>8517</v>
      </c>
      <c r="L337" s="116"/>
      <c r="M337" s="1" t="s">
        <v>5525</v>
      </c>
      <c r="N337" s="64"/>
      <c r="O337" s="64"/>
      <c r="P337" s="64"/>
    </row>
    <row r="338" spans="1:16" ht="15.75" x14ac:dyDescent="0.3">
      <c r="A338" s="1" t="s">
        <v>373</v>
      </c>
      <c r="B338" s="1" t="s">
        <v>374</v>
      </c>
      <c r="C338" s="1" t="s">
        <v>376</v>
      </c>
      <c r="D338" s="2"/>
      <c r="E338" s="1"/>
      <c r="F338" s="2" t="s">
        <v>355</v>
      </c>
      <c r="G338" s="29">
        <v>25</v>
      </c>
      <c r="H338" s="2"/>
      <c r="I338" s="5">
        <v>16</v>
      </c>
      <c r="J338" s="5"/>
      <c r="K338" s="1" t="s">
        <v>8518</v>
      </c>
      <c r="L338" s="116"/>
      <c r="M338" s="1" t="s">
        <v>5526</v>
      </c>
      <c r="N338" s="64"/>
      <c r="O338" s="64"/>
      <c r="P338" s="64"/>
    </row>
    <row r="339" spans="1:16" ht="15.75" x14ac:dyDescent="0.3">
      <c r="A339" s="1" t="s">
        <v>373</v>
      </c>
      <c r="B339" s="1" t="s">
        <v>374</v>
      </c>
      <c r="C339" s="1" t="s">
        <v>376</v>
      </c>
      <c r="D339" s="2"/>
      <c r="E339" s="1"/>
      <c r="F339" s="2" t="s">
        <v>356</v>
      </c>
      <c r="G339" s="29">
        <v>26</v>
      </c>
      <c r="H339" s="2"/>
      <c r="I339" s="5">
        <v>17</v>
      </c>
      <c r="J339" s="5"/>
      <c r="K339" s="1" t="s">
        <v>8519</v>
      </c>
      <c r="L339" s="116"/>
      <c r="M339" s="1" t="s">
        <v>5527</v>
      </c>
      <c r="N339" s="64"/>
      <c r="O339" s="64"/>
      <c r="P339" s="64"/>
    </row>
    <row r="340" spans="1:16" ht="15.75" x14ac:dyDescent="0.3">
      <c r="A340" s="1" t="s">
        <v>373</v>
      </c>
      <c r="B340" s="1" t="s">
        <v>374</v>
      </c>
      <c r="C340" s="1" t="s">
        <v>376</v>
      </c>
      <c r="D340" s="2"/>
      <c r="E340" s="1"/>
      <c r="F340" s="2" t="s">
        <v>357</v>
      </c>
      <c r="G340" s="29">
        <v>27</v>
      </c>
      <c r="H340" s="2"/>
      <c r="I340" s="5">
        <v>18</v>
      </c>
      <c r="J340" s="5"/>
      <c r="K340" s="1" t="s">
        <v>8520</v>
      </c>
      <c r="L340" s="116"/>
      <c r="M340" s="1" t="s">
        <v>5528</v>
      </c>
      <c r="N340" s="64"/>
      <c r="O340" s="64"/>
      <c r="P340" s="64"/>
    </row>
    <row r="341" spans="1:16" ht="15.75" x14ac:dyDescent="0.3">
      <c r="A341" s="1" t="s">
        <v>373</v>
      </c>
      <c r="B341" s="1" t="s">
        <v>374</v>
      </c>
      <c r="C341" s="1" t="s">
        <v>376</v>
      </c>
      <c r="D341" s="2"/>
      <c r="E341" s="1"/>
      <c r="F341" s="2" t="s">
        <v>358</v>
      </c>
      <c r="G341" s="29">
        <v>28</v>
      </c>
      <c r="H341" s="2"/>
      <c r="I341" s="5">
        <v>19</v>
      </c>
      <c r="J341" s="5"/>
      <c r="K341" s="1" t="s">
        <v>8521</v>
      </c>
      <c r="L341" s="116"/>
      <c r="M341" s="1" t="s">
        <v>5529</v>
      </c>
      <c r="N341" s="64"/>
      <c r="O341" s="64"/>
      <c r="P341" s="64"/>
    </row>
    <row r="342" spans="1:16" ht="15.75" x14ac:dyDescent="0.3">
      <c r="A342" s="1" t="s">
        <v>373</v>
      </c>
      <c r="B342" s="1" t="s">
        <v>374</v>
      </c>
      <c r="C342" s="1" t="s">
        <v>376</v>
      </c>
      <c r="D342" s="2"/>
      <c r="E342" s="1"/>
      <c r="F342" s="2" t="s">
        <v>359</v>
      </c>
      <c r="G342" s="29">
        <v>29</v>
      </c>
      <c r="H342" s="2"/>
      <c r="I342" s="5">
        <v>20</v>
      </c>
      <c r="J342" s="5"/>
      <c r="K342" s="1" t="s">
        <v>8522</v>
      </c>
      <c r="L342" s="116"/>
      <c r="M342" s="1" t="s">
        <v>5530</v>
      </c>
      <c r="N342" s="64"/>
      <c r="O342" s="64"/>
      <c r="P342" s="64"/>
    </row>
    <row r="343" spans="1:16" ht="15.75" x14ac:dyDescent="0.3">
      <c r="A343" s="1" t="s">
        <v>373</v>
      </c>
      <c r="B343" s="1" t="s">
        <v>374</v>
      </c>
      <c r="C343" s="1" t="s">
        <v>376</v>
      </c>
      <c r="D343" s="2"/>
      <c r="E343" s="1"/>
      <c r="F343" s="2" t="s">
        <v>2826</v>
      </c>
      <c r="G343" s="2"/>
      <c r="H343" s="2"/>
      <c r="I343" s="5">
        <v>1</v>
      </c>
      <c r="J343" s="5"/>
      <c r="K343" s="1" t="s">
        <v>2335</v>
      </c>
      <c r="L343" s="230"/>
      <c r="M343" s="1"/>
      <c r="N343" s="239"/>
      <c r="O343" s="64"/>
      <c r="P343" s="64"/>
    </row>
    <row r="344" spans="1:16" ht="15.75" x14ac:dyDescent="0.3">
      <c r="A344" s="1" t="s">
        <v>373</v>
      </c>
      <c r="B344" s="1" t="s">
        <v>374</v>
      </c>
      <c r="C344" s="1" t="s">
        <v>376</v>
      </c>
      <c r="D344" s="2"/>
      <c r="E344" s="1"/>
      <c r="F344" s="2" t="s">
        <v>360</v>
      </c>
      <c r="G344" s="29">
        <v>14</v>
      </c>
      <c r="H344" s="2"/>
      <c r="I344" s="5">
        <v>2</v>
      </c>
      <c r="J344" s="65"/>
      <c r="K344" s="1" t="s">
        <v>2336</v>
      </c>
      <c r="L344" s="230"/>
      <c r="M344" s="1"/>
      <c r="N344" s="230"/>
      <c r="O344" s="64"/>
      <c r="P344" s="64"/>
    </row>
    <row r="345" spans="1:16" ht="15.75" x14ac:dyDescent="0.3">
      <c r="A345" s="1" t="s">
        <v>373</v>
      </c>
      <c r="B345" s="1" t="s">
        <v>374</v>
      </c>
      <c r="C345" s="1" t="s">
        <v>376</v>
      </c>
      <c r="D345" s="2"/>
      <c r="E345" s="1"/>
      <c r="F345" s="2" t="s">
        <v>361</v>
      </c>
      <c r="G345" s="29">
        <v>15</v>
      </c>
      <c r="H345" s="2"/>
      <c r="I345" s="5">
        <v>3</v>
      </c>
      <c r="J345" s="65"/>
      <c r="K345" s="1" t="s">
        <v>2337</v>
      </c>
      <c r="L345" s="230"/>
      <c r="M345" s="1"/>
      <c r="N345" s="230"/>
      <c r="O345" s="64"/>
      <c r="P345" s="64"/>
    </row>
    <row r="346" spans="1:16" ht="15.75" x14ac:dyDescent="0.3">
      <c r="A346" s="1" t="s">
        <v>373</v>
      </c>
      <c r="B346" s="1" t="s">
        <v>374</v>
      </c>
      <c r="C346" s="1" t="s">
        <v>376</v>
      </c>
      <c r="D346" s="2"/>
      <c r="E346" s="1"/>
      <c r="F346" s="2" t="s">
        <v>362</v>
      </c>
      <c r="G346" s="29">
        <v>16</v>
      </c>
      <c r="H346" s="2"/>
      <c r="I346" s="5">
        <v>4</v>
      </c>
      <c r="J346" s="65"/>
      <c r="K346" s="1" t="s">
        <v>2338</v>
      </c>
      <c r="L346" s="230"/>
      <c r="M346" s="1" t="s">
        <v>268</v>
      </c>
      <c r="N346" s="230"/>
      <c r="O346" s="64"/>
      <c r="P346" s="64"/>
    </row>
    <row r="347" spans="1:16" ht="15.75" x14ac:dyDescent="0.3">
      <c r="A347" s="1" t="s">
        <v>373</v>
      </c>
      <c r="B347" s="1" t="s">
        <v>374</v>
      </c>
      <c r="C347" s="1" t="s">
        <v>376</v>
      </c>
      <c r="D347" s="2"/>
      <c r="E347" s="1"/>
      <c r="F347" s="2" t="s">
        <v>363</v>
      </c>
      <c r="G347" s="2"/>
      <c r="H347" s="2"/>
      <c r="I347" s="5">
        <v>5</v>
      </c>
      <c r="J347" s="65"/>
      <c r="K347" s="1" t="s">
        <v>2339</v>
      </c>
      <c r="L347" s="230"/>
      <c r="M347" s="1"/>
      <c r="N347" s="230"/>
      <c r="O347" s="64"/>
      <c r="P347" s="64"/>
    </row>
    <row r="348" spans="1:16" ht="15.75" x14ac:dyDescent="0.3">
      <c r="A348" s="1" t="s">
        <v>373</v>
      </c>
      <c r="B348" s="1" t="s">
        <v>374</v>
      </c>
      <c r="C348" s="1" t="s">
        <v>376</v>
      </c>
      <c r="D348" s="2"/>
      <c r="E348" s="1"/>
      <c r="F348" s="2" t="s">
        <v>2225</v>
      </c>
      <c r="G348" s="2"/>
      <c r="H348" s="2"/>
      <c r="I348" s="5">
        <v>6</v>
      </c>
      <c r="J348" s="65"/>
      <c r="K348" s="1" t="s">
        <v>2340</v>
      </c>
      <c r="L348" s="230"/>
      <c r="M348" s="1" t="s">
        <v>268</v>
      </c>
      <c r="N348" s="230"/>
      <c r="O348" s="64"/>
      <c r="P348" s="64"/>
    </row>
    <row r="349" spans="1:16" ht="15.75" x14ac:dyDescent="0.3">
      <c r="A349" s="1" t="s">
        <v>373</v>
      </c>
      <c r="B349" s="1" t="s">
        <v>374</v>
      </c>
      <c r="C349" s="1" t="s">
        <v>376</v>
      </c>
      <c r="D349" s="60"/>
      <c r="E349" s="1"/>
      <c r="F349" s="60" t="s">
        <v>364</v>
      </c>
      <c r="G349" s="2">
        <v>1</v>
      </c>
      <c r="H349" s="60">
        <v>30</v>
      </c>
      <c r="I349" s="5"/>
      <c r="J349" s="5"/>
      <c r="K349" s="1" t="s">
        <v>2319</v>
      </c>
      <c r="L349" s="116"/>
      <c r="M349" s="1"/>
      <c r="N349" s="64"/>
      <c r="O349" s="64"/>
      <c r="P349" s="64"/>
    </row>
    <row r="350" spans="1:16" ht="15.75" x14ac:dyDescent="0.3">
      <c r="A350" s="1" t="s">
        <v>373</v>
      </c>
      <c r="B350" s="1" t="s">
        <v>374</v>
      </c>
      <c r="C350" s="1" t="s">
        <v>376</v>
      </c>
      <c r="D350" s="60"/>
      <c r="E350" s="1"/>
      <c r="F350" s="60" t="s">
        <v>365</v>
      </c>
      <c r="G350" s="2">
        <v>1</v>
      </c>
      <c r="H350" s="60">
        <v>30</v>
      </c>
      <c r="I350" s="5"/>
      <c r="J350" s="5"/>
      <c r="K350" s="1" t="s">
        <v>2319</v>
      </c>
      <c r="L350" s="116"/>
      <c r="M350" s="1"/>
      <c r="N350" s="64"/>
      <c r="O350" s="64"/>
      <c r="P350" s="64"/>
    </row>
    <row r="351" spans="1:16" ht="15.75" x14ac:dyDescent="0.3">
      <c r="A351" s="1" t="s">
        <v>373</v>
      </c>
      <c r="B351" s="1" t="s">
        <v>374</v>
      </c>
      <c r="C351" s="1" t="s">
        <v>472</v>
      </c>
      <c r="D351" s="2"/>
      <c r="E351" s="1"/>
      <c r="F351" s="2" t="s">
        <v>366</v>
      </c>
      <c r="G351" s="2"/>
      <c r="H351" s="2">
        <v>150</v>
      </c>
      <c r="I351" s="5">
        <v>8</v>
      </c>
      <c r="J351" s="65"/>
      <c r="K351" s="1" t="s">
        <v>2239</v>
      </c>
      <c r="L351" s="230"/>
      <c r="M351" s="1" t="s">
        <v>5382</v>
      </c>
      <c r="N351" s="230"/>
      <c r="O351" s="64"/>
      <c r="P351" s="64"/>
    </row>
    <row r="352" spans="1:16" ht="15.75" x14ac:dyDescent="0.3">
      <c r="A352" s="1" t="s">
        <v>373</v>
      </c>
      <c r="B352" s="1" t="s">
        <v>374</v>
      </c>
      <c r="C352" s="1" t="s">
        <v>473</v>
      </c>
      <c r="D352" s="2"/>
      <c r="E352" s="1"/>
      <c r="F352" s="2" t="s">
        <v>367</v>
      </c>
      <c r="G352" s="2"/>
      <c r="H352" s="2">
        <v>150</v>
      </c>
      <c r="I352" s="5">
        <v>8</v>
      </c>
      <c r="J352" s="65"/>
      <c r="K352" s="1" t="s">
        <v>2341</v>
      </c>
      <c r="L352" s="230"/>
      <c r="M352" s="1" t="s">
        <v>5382</v>
      </c>
      <c r="N352" s="230"/>
      <c r="O352" s="64"/>
      <c r="P352" s="64"/>
    </row>
    <row r="353" spans="1:16" ht="15.75" x14ac:dyDescent="0.3">
      <c r="A353" s="1" t="s">
        <v>373</v>
      </c>
      <c r="B353" s="1" t="s">
        <v>374</v>
      </c>
      <c r="C353" s="1" t="s">
        <v>474</v>
      </c>
      <c r="D353" s="2"/>
      <c r="E353" s="1"/>
      <c r="F353" s="2" t="s">
        <v>368</v>
      </c>
      <c r="G353" s="2"/>
      <c r="H353" s="2">
        <v>150</v>
      </c>
      <c r="I353" s="5">
        <v>8</v>
      </c>
      <c r="J353" s="65"/>
      <c r="K353" s="1" t="s">
        <v>2183</v>
      </c>
      <c r="L353" s="230"/>
      <c r="M353" s="1" t="s">
        <v>5382</v>
      </c>
      <c r="N353" s="230"/>
      <c r="O353" s="64"/>
      <c r="P353" s="64"/>
    </row>
    <row r="354" spans="1:16" ht="15.75" x14ac:dyDescent="0.3">
      <c r="A354" s="1" t="s">
        <v>373</v>
      </c>
      <c r="B354" s="1" t="s">
        <v>374</v>
      </c>
      <c r="C354" s="1" t="s">
        <v>472</v>
      </c>
      <c r="D354" s="2"/>
      <c r="E354" s="1"/>
      <c r="F354" s="2" t="s">
        <v>369</v>
      </c>
      <c r="G354" s="2"/>
      <c r="H354" s="2">
        <v>165</v>
      </c>
      <c r="I354" s="5">
        <v>9</v>
      </c>
      <c r="J354" s="65"/>
      <c r="K354" s="1" t="s">
        <v>2239</v>
      </c>
      <c r="L354" s="230"/>
      <c r="M354" s="1" t="s">
        <v>5383</v>
      </c>
      <c r="N354" s="230"/>
      <c r="O354" s="64"/>
      <c r="P354" s="64"/>
    </row>
    <row r="355" spans="1:16" ht="15.75" x14ac:dyDescent="0.3">
      <c r="A355" s="1" t="s">
        <v>373</v>
      </c>
      <c r="B355" s="1" t="s">
        <v>374</v>
      </c>
      <c r="C355" s="1" t="s">
        <v>473</v>
      </c>
      <c r="D355" s="2"/>
      <c r="E355" s="1"/>
      <c r="F355" s="2" t="s">
        <v>8753</v>
      </c>
      <c r="G355" s="2"/>
      <c r="H355" s="2">
        <v>165</v>
      </c>
      <c r="I355" s="5">
        <v>9</v>
      </c>
      <c r="J355" s="65"/>
      <c r="K355" s="1" t="s">
        <v>2341</v>
      </c>
      <c r="L355" s="230"/>
      <c r="M355" s="1" t="s">
        <v>5383</v>
      </c>
      <c r="N355" s="230"/>
      <c r="O355" s="64"/>
      <c r="P355" s="64"/>
    </row>
    <row r="356" spans="1:16" ht="15.75" x14ac:dyDescent="0.3">
      <c r="A356" s="1" t="s">
        <v>373</v>
      </c>
      <c r="B356" s="1" t="s">
        <v>374</v>
      </c>
      <c r="C356" s="1" t="s">
        <v>474</v>
      </c>
      <c r="D356" s="2"/>
      <c r="E356" s="1"/>
      <c r="F356" s="2" t="s">
        <v>370</v>
      </c>
      <c r="G356" s="2"/>
      <c r="H356" s="2">
        <v>165</v>
      </c>
      <c r="I356" s="5">
        <v>9</v>
      </c>
      <c r="J356" s="65"/>
      <c r="K356" s="1" t="s">
        <v>2183</v>
      </c>
      <c r="L356" s="230"/>
      <c r="M356" s="1" t="s">
        <v>5383</v>
      </c>
      <c r="N356" s="230"/>
      <c r="O356" s="64"/>
      <c r="P356" s="64"/>
    </row>
    <row r="357" spans="1:16" ht="15.75" x14ac:dyDescent="0.3">
      <c r="A357" s="1" t="s">
        <v>373</v>
      </c>
      <c r="B357" s="1" t="s">
        <v>374</v>
      </c>
      <c r="C357" s="1" t="s">
        <v>472</v>
      </c>
      <c r="D357" s="2"/>
      <c r="E357" s="1"/>
      <c r="F357" s="2" t="s">
        <v>371</v>
      </c>
      <c r="G357" s="2"/>
      <c r="H357" s="2">
        <v>180</v>
      </c>
      <c r="I357" s="5">
        <v>10</v>
      </c>
      <c r="J357" s="65"/>
      <c r="K357" s="1" t="s">
        <v>2239</v>
      </c>
      <c r="L357" s="230"/>
      <c r="M357" s="1" t="s">
        <v>5384</v>
      </c>
      <c r="N357" s="230"/>
      <c r="O357" s="64"/>
      <c r="P357" s="64"/>
    </row>
    <row r="358" spans="1:16" ht="15.75" x14ac:dyDescent="0.3">
      <c r="A358" s="1" t="s">
        <v>373</v>
      </c>
      <c r="B358" s="1" t="s">
        <v>374</v>
      </c>
      <c r="C358" s="1" t="s">
        <v>473</v>
      </c>
      <c r="D358" s="2"/>
      <c r="E358" s="1"/>
      <c r="F358" s="2" t="s">
        <v>372</v>
      </c>
      <c r="G358" s="2"/>
      <c r="H358" s="2">
        <v>180</v>
      </c>
      <c r="I358" s="5">
        <v>10</v>
      </c>
      <c r="J358" s="65"/>
      <c r="K358" s="1" t="s">
        <v>2341</v>
      </c>
      <c r="L358" s="230"/>
      <c r="M358" s="1" t="s">
        <v>5384</v>
      </c>
      <c r="N358" s="230"/>
      <c r="O358" s="64"/>
      <c r="P358" s="64"/>
    </row>
    <row r="359" spans="1:16" ht="15.75" x14ac:dyDescent="0.3">
      <c r="A359" s="1" t="s">
        <v>373</v>
      </c>
      <c r="B359" s="1" t="s">
        <v>374</v>
      </c>
      <c r="C359" s="1" t="s">
        <v>474</v>
      </c>
      <c r="D359" s="2"/>
      <c r="E359" s="1"/>
      <c r="F359" s="2" t="s">
        <v>2136</v>
      </c>
      <c r="G359" s="2"/>
      <c r="H359" s="2">
        <v>180</v>
      </c>
      <c r="I359" s="5">
        <v>10</v>
      </c>
      <c r="J359" s="65"/>
      <c r="K359" s="1" t="s">
        <v>2183</v>
      </c>
      <c r="L359" s="230"/>
      <c r="M359" s="1" t="s">
        <v>5384</v>
      </c>
      <c r="N359" s="230"/>
      <c r="O359" s="64"/>
      <c r="P359" s="64"/>
    </row>
    <row r="360" spans="1:16" s="3" customFormat="1" ht="15.75" x14ac:dyDescent="0.3">
      <c r="A360" s="67" t="s">
        <v>373</v>
      </c>
      <c r="B360" s="67" t="s">
        <v>540</v>
      </c>
      <c r="C360" s="67" t="s">
        <v>376</v>
      </c>
      <c r="D360" s="62"/>
      <c r="E360" s="67"/>
      <c r="F360" s="67" t="s">
        <v>475</v>
      </c>
      <c r="G360" s="67"/>
      <c r="H360" s="67"/>
      <c r="I360" s="5" t="s">
        <v>2823</v>
      </c>
      <c r="J360" s="5"/>
      <c r="K360" s="67" t="s">
        <v>2820</v>
      </c>
      <c r="L360" s="225"/>
      <c r="M360" s="67"/>
      <c r="N360" s="68"/>
      <c r="O360" s="68"/>
      <c r="P360" s="68"/>
    </row>
    <row r="361" spans="1:16" ht="15.75" x14ac:dyDescent="0.3">
      <c r="A361" s="1" t="s">
        <v>373</v>
      </c>
      <c r="B361" s="1" t="s">
        <v>540</v>
      </c>
      <c r="C361" s="1" t="s">
        <v>376</v>
      </c>
      <c r="D361" s="2"/>
      <c r="E361" s="1"/>
      <c r="F361" s="1" t="s">
        <v>476</v>
      </c>
      <c r="G361" s="1"/>
      <c r="H361" s="1">
        <v>15</v>
      </c>
      <c r="I361" s="5"/>
      <c r="J361" s="5"/>
      <c r="K361" s="1" t="s">
        <v>2821</v>
      </c>
      <c r="L361" s="116"/>
      <c r="M361" s="1"/>
      <c r="N361" s="64"/>
      <c r="O361" s="64"/>
      <c r="P361" s="64"/>
    </row>
    <row r="362" spans="1:16" ht="15.75" x14ac:dyDescent="0.3">
      <c r="A362" s="1" t="s">
        <v>373</v>
      </c>
      <c r="B362" s="1" t="s">
        <v>540</v>
      </c>
      <c r="C362" s="1" t="s">
        <v>376</v>
      </c>
      <c r="D362" s="2"/>
      <c r="E362" s="1"/>
      <c r="F362" s="1" t="s">
        <v>477</v>
      </c>
      <c r="G362" s="1"/>
      <c r="H362" s="1">
        <v>25</v>
      </c>
      <c r="I362" s="5"/>
      <c r="J362" s="5"/>
      <c r="K362" s="1" t="s">
        <v>2240</v>
      </c>
      <c r="L362" s="116"/>
      <c r="M362" s="1"/>
      <c r="N362" s="64"/>
      <c r="O362" s="64"/>
      <c r="P362" s="64"/>
    </row>
    <row r="363" spans="1:16" ht="15.75" x14ac:dyDescent="0.3">
      <c r="A363" s="1" t="s">
        <v>373</v>
      </c>
      <c r="B363" s="1" t="s">
        <v>540</v>
      </c>
      <c r="C363" s="1" t="s">
        <v>56</v>
      </c>
      <c r="D363" s="2"/>
      <c r="E363" s="1"/>
      <c r="F363" s="1" t="s">
        <v>2824</v>
      </c>
      <c r="G363" s="29">
        <v>2</v>
      </c>
      <c r="H363" s="1">
        <v>35</v>
      </c>
      <c r="I363" s="5"/>
      <c r="J363" s="5"/>
      <c r="K363" s="1" t="s">
        <v>2156</v>
      </c>
      <c r="L363" s="116"/>
      <c r="M363" s="1" t="s">
        <v>5346</v>
      </c>
      <c r="N363" s="64"/>
      <c r="O363" s="64"/>
      <c r="P363" s="64"/>
    </row>
    <row r="364" spans="1:16" ht="15.75" x14ac:dyDescent="0.3">
      <c r="A364" s="1" t="s">
        <v>373</v>
      </c>
      <c r="B364" s="1" t="s">
        <v>540</v>
      </c>
      <c r="C364" s="1" t="s">
        <v>55</v>
      </c>
      <c r="D364" s="2"/>
      <c r="E364" s="1"/>
      <c r="F364" s="1" t="s">
        <v>478</v>
      </c>
      <c r="G364" s="29">
        <v>3</v>
      </c>
      <c r="H364" s="61">
        <v>40</v>
      </c>
      <c r="I364" s="5"/>
      <c r="J364" s="5"/>
      <c r="K364" s="1" t="s">
        <v>2241</v>
      </c>
      <c r="L364" s="116"/>
      <c r="M364" s="1" t="s">
        <v>5348</v>
      </c>
      <c r="N364" s="64"/>
      <c r="O364" s="64"/>
      <c r="P364" s="64"/>
    </row>
    <row r="365" spans="1:16" ht="15.75" x14ac:dyDescent="0.3">
      <c r="A365" s="1" t="s">
        <v>373</v>
      </c>
      <c r="B365" s="1" t="s">
        <v>540</v>
      </c>
      <c r="C365" s="1" t="s">
        <v>57</v>
      </c>
      <c r="D365" s="2"/>
      <c r="E365" s="1"/>
      <c r="F365" s="1" t="s">
        <v>479</v>
      </c>
      <c r="G365" s="29">
        <v>3</v>
      </c>
      <c r="H365" s="61">
        <v>40</v>
      </c>
      <c r="I365" s="5"/>
      <c r="J365" s="5"/>
      <c r="K365" s="1" t="s">
        <v>2342</v>
      </c>
      <c r="L365" s="116"/>
      <c r="M365" s="1" t="s">
        <v>5350</v>
      </c>
      <c r="N365" s="64"/>
      <c r="O365" s="64"/>
      <c r="P365" s="64"/>
    </row>
    <row r="366" spans="1:16" ht="15.75" x14ac:dyDescent="0.3">
      <c r="A366" s="1" t="s">
        <v>373</v>
      </c>
      <c r="B366" s="1" t="s">
        <v>540</v>
      </c>
      <c r="C366" s="1" t="s">
        <v>56</v>
      </c>
      <c r="D366" s="2"/>
      <c r="E366" s="1"/>
      <c r="F366" s="1" t="s">
        <v>480</v>
      </c>
      <c r="G366" s="29">
        <v>3</v>
      </c>
      <c r="H366" s="61">
        <v>40</v>
      </c>
      <c r="I366" s="5"/>
      <c r="J366" s="5"/>
      <c r="K366" s="1" t="s">
        <v>2137</v>
      </c>
      <c r="L366" s="116"/>
      <c r="M366" s="1" t="s">
        <v>5349</v>
      </c>
      <c r="N366" s="64"/>
      <c r="O366" s="64"/>
      <c r="P366" s="64"/>
    </row>
    <row r="367" spans="1:16" ht="15.75" x14ac:dyDescent="0.3">
      <c r="A367" s="1" t="s">
        <v>373</v>
      </c>
      <c r="B367" s="1" t="s">
        <v>540</v>
      </c>
      <c r="C367" s="1" t="s">
        <v>55</v>
      </c>
      <c r="D367" s="2"/>
      <c r="E367" s="1"/>
      <c r="F367" s="1" t="s">
        <v>481</v>
      </c>
      <c r="G367" s="29">
        <v>4</v>
      </c>
      <c r="H367" s="61">
        <v>50</v>
      </c>
      <c r="I367" s="5"/>
      <c r="J367" s="5"/>
      <c r="K367" s="1" t="s">
        <v>2242</v>
      </c>
      <c r="L367" s="116"/>
      <c r="M367" s="1" t="s">
        <v>5351</v>
      </c>
      <c r="N367" s="64"/>
      <c r="O367" s="64"/>
      <c r="P367" s="64"/>
    </row>
    <row r="368" spans="1:16" ht="15.75" x14ac:dyDescent="0.3">
      <c r="A368" s="1" t="s">
        <v>373</v>
      </c>
      <c r="B368" s="1" t="s">
        <v>540</v>
      </c>
      <c r="C368" s="1" t="s">
        <v>57</v>
      </c>
      <c r="D368" s="2"/>
      <c r="E368" s="1"/>
      <c r="F368" s="1" t="s">
        <v>482</v>
      </c>
      <c r="G368" s="29">
        <v>4</v>
      </c>
      <c r="H368" s="61">
        <v>50</v>
      </c>
      <c r="I368" s="5"/>
      <c r="J368" s="5"/>
      <c r="K368" s="1" t="s">
        <v>2343</v>
      </c>
      <c r="L368" s="116"/>
      <c r="M368" s="1" t="s">
        <v>5353</v>
      </c>
      <c r="N368" s="64"/>
      <c r="O368" s="64"/>
      <c r="P368" s="64"/>
    </row>
    <row r="369" spans="1:16" ht="15.75" x14ac:dyDescent="0.3">
      <c r="A369" s="1" t="s">
        <v>373</v>
      </c>
      <c r="B369" s="1" t="s">
        <v>540</v>
      </c>
      <c r="C369" s="1" t="s">
        <v>56</v>
      </c>
      <c r="D369" s="2"/>
      <c r="E369" s="1"/>
      <c r="F369" s="1" t="s">
        <v>483</v>
      </c>
      <c r="G369" s="29">
        <v>4</v>
      </c>
      <c r="H369" s="61">
        <v>50</v>
      </c>
      <c r="I369" s="5"/>
      <c r="J369" s="5"/>
      <c r="K369" s="1" t="s">
        <v>2138</v>
      </c>
      <c r="L369" s="116"/>
      <c r="M369" s="1" t="s">
        <v>5385</v>
      </c>
      <c r="N369" s="64"/>
      <c r="O369" s="64"/>
      <c r="P369" s="64"/>
    </row>
    <row r="370" spans="1:16" ht="15.75" x14ac:dyDescent="0.3">
      <c r="A370" s="1" t="s">
        <v>373</v>
      </c>
      <c r="B370" s="1" t="s">
        <v>540</v>
      </c>
      <c r="C370" s="1" t="s">
        <v>55</v>
      </c>
      <c r="D370" s="2"/>
      <c r="E370" s="1"/>
      <c r="F370" s="1" t="s">
        <v>484</v>
      </c>
      <c r="G370" s="29">
        <v>6</v>
      </c>
      <c r="H370" s="61">
        <v>60</v>
      </c>
      <c r="I370" s="5"/>
      <c r="J370" s="5"/>
      <c r="K370" s="1" t="s">
        <v>2243</v>
      </c>
      <c r="L370" s="116"/>
      <c r="M370" s="1" t="s">
        <v>5354</v>
      </c>
      <c r="N370" s="64"/>
      <c r="O370" s="64"/>
      <c r="P370" s="64"/>
    </row>
    <row r="371" spans="1:16" ht="15.75" x14ac:dyDescent="0.3">
      <c r="A371" s="1" t="s">
        <v>373</v>
      </c>
      <c r="B371" s="1" t="s">
        <v>540</v>
      </c>
      <c r="C371" s="1" t="s">
        <v>57</v>
      </c>
      <c r="D371" s="2"/>
      <c r="E371" s="1"/>
      <c r="F371" s="1" t="s">
        <v>485</v>
      </c>
      <c r="G371" s="29">
        <v>6</v>
      </c>
      <c r="H371" s="61">
        <v>60</v>
      </c>
      <c r="I371" s="5"/>
      <c r="J371" s="5"/>
      <c r="K371" s="1" t="s">
        <v>2344</v>
      </c>
      <c r="L371" s="116"/>
      <c r="M371" s="1" t="s">
        <v>5356</v>
      </c>
      <c r="N371" s="64"/>
      <c r="O371" s="64"/>
      <c r="P371" s="64"/>
    </row>
    <row r="372" spans="1:16" ht="15.75" x14ac:dyDescent="0.3">
      <c r="A372" s="1" t="s">
        <v>373</v>
      </c>
      <c r="B372" s="1" t="s">
        <v>540</v>
      </c>
      <c r="C372" s="1" t="s">
        <v>56</v>
      </c>
      <c r="D372" s="2"/>
      <c r="E372" s="1"/>
      <c r="F372" s="1" t="s">
        <v>486</v>
      </c>
      <c r="G372" s="29">
        <v>6</v>
      </c>
      <c r="H372" s="61">
        <v>60</v>
      </c>
      <c r="I372" s="5"/>
      <c r="J372" s="5"/>
      <c r="K372" s="1" t="s">
        <v>2139</v>
      </c>
      <c r="L372" s="116"/>
      <c r="M372" s="1" t="s">
        <v>5386</v>
      </c>
      <c r="N372" s="64"/>
      <c r="O372" s="64"/>
      <c r="P372" s="64"/>
    </row>
    <row r="373" spans="1:16" ht="15.75" x14ac:dyDescent="0.3">
      <c r="A373" s="1" t="s">
        <v>373</v>
      </c>
      <c r="B373" s="1" t="s">
        <v>540</v>
      </c>
      <c r="C373" s="1" t="s">
        <v>55</v>
      </c>
      <c r="D373" s="2"/>
      <c r="E373" s="1"/>
      <c r="F373" s="1" t="s">
        <v>487</v>
      </c>
      <c r="G373" s="29">
        <v>7</v>
      </c>
      <c r="H373" s="61">
        <v>65</v>
      </c>
      <c r="I373" s="5"/>
      <c r="J373" s="5"/>
      <c r="K373" s="1" t="s">
        <v>2244</v>
      </c>
      <c r="L373" s="116"/>
      <c r="M373" s="1" t="s">
        <v>5357</v>
      </c>
      <c r="N373" s="64"/>
      <c r="O373" s="64"/>
      <c r="P373" s="64"/>
    </row>
    <row r="374" spans="1:16" ht="15.75" x14ac:dyDescent="0.3">
      <c r="A374" s="1" t="s">
        <v>373</v>
      </c>
      <c r="B374" s="1" t="s">
        <v>540</v>
      </c>
      <c r="C374" s="1" t="s">
        <v>57</v>
      </c>
      <c r="D374" s="2"/>
      <c r="E374" s="1"/>
      <c r="F374" s="1" t="s">
        <v>488</v>
      </c>
      <c r="G374" s="29">
        <v>7</v>
      </c>
      <c r="H374" s="61">
        <v>65</v>
      </c>
      <c r="I374" s="5"/>
      <c r="J374" s="5"/>
      <c r="K374" s="1" t="s">
        <v>2345</v>
      </c>
      <c r="L374" s="116"/>
      <c r="M374" s="1" t="s">
        <v>5359</v>
      </c>
      <c r="N374" s="64"/>
      <c r="O374" s="64"/>
      <c r="P374" s="64"/>
    </row>
    <row r="375" spans="1:16" ht="15.75" x14ac:dyDescent="0.3">
      <c r="A375" s="1" t="s">
        <v>373</v>
      </c>
      <c r="B375" s="1" t="s">
        <v>540</v>
      </c>
      <c r="C375" s="1" t="s">
        <v>56</v>
      </c>
      <c r="D375" s="2"/>
      <c r="E375" s="1"/>
      <c r="F375" s="1" t="s">
        <v>489</v>
      </c>
      <c r="G375" s="29">
        <v>7</v>
      </c>
      <c r="H375" s="61">
        <v>65</v>
      </c>
      <c r="I375" s="5"/>
      <c r="J375" s="5"/>
      <c r="K375" s="1" t="s">
        <v>2140</v>
      </c>
      <c r="L375" s="116"/>
      <c r="M375" s="1" t="s">
        <v>5387</v>
      </c>
      <c r="N375" s="64"/>
      <c r="O375" s="64"/>
      <c r="P375" s="64"/>
    </row>
    <row r="376" spans="1:16" ht="15.75" x14ac:dyDescent="0.3">
      <c r="A376" s="1" t="s">
        <v>373</v>
      </c>
      <c r="B376" s="1" t="s">
        <v>540</v>
      </c>
      <c r="C376" s="1" t="s">
        <v>55</v>
      </c>
      <c r="D376" s="2"/>
      <c r="E376" s="1"/>
      <c r="F376" s="1" t="s">
        <v>490</v>
      </c>
      <c r="G376" s="29">
        <v>8</v>
      </c>
      <c r="H376" s="61">
        <v>70</v>
      </c>
      <c r="I376" s="5"/>
      <c r="J376" s="5"/>
      <c r="K376" s="1" t="s">
        <v>2245</v>
      </c>
      <c r="L376" s="116"/>
      <c r="M376" s="1" t="s">
        <v>5360</v>
      </c>
      <c r="N376" s="64"/>
      <c r="O376" s="64"/>
      <c r="P376" s="64"/>
    </row>
    <row r="377" spans="1:16" ht="15.75" x14ac:dyDescent="0.3">
      <c r="A377" s="1" t="s">
        <v>373</v>
      </c>
      <c r="B377" s="1" t="s">
        <v>540</v>
      </c>
      <c r="C377" s="1" t="s">
        <v>57</v>
      </c>
      <c r="D377" s="2"/>
      <c r="E377" s="1"/>
      <c r="F377" s="1" t="s">
        <v>491</v>
      </c>
      <c r="G377" s="29">
        <v>8</v>
      </c>
      <c r="H377" s="61">
        <v>70</v>
      </c>
      <c r="I377" s="5"/>
      <c r="J377" s="5"/>
      <c r="K377" s="1" t="s">
        <v>2346</v>
      </c>
      <c r="L377" s="116"/>
      <c r="M377" s="1" t="s">
        <v>5362</v>
      </c>
      <c r="N377" s="64"/>
      <c r="O377" s="64"/>
      <c r="P377" s="64"/>
    </row>
    <row r="378" spans="1:16" ht="15.75" x14ac:dyDescent="0.3">
      <c r="A378" s="1" t="s">
        <v>373</v>
      </c>
      <c r="B378" s="1" t="s">
        <v>540</v>
      </c>
      <c r="C378" s="1" t="s">
        <v>56</v>
      </c>
      <c r="D378" s="2"/>
      <c r="E378" s="1"/>
      <c r="F378" s="1" t="s">
        <v>492</v>
      </c>
      <c r="G378" s="29">
        <v>8</v>
      </c>
      <c r="H378" s="61">
        <v>70</v>
      </c>
      <c r="I378" s="5"/>
      <c r="J378" s="5"/>
      <c r="K378" s="1" t="s">
        <v>2141</v>
      </c>
      <c r="L378" s="116"/>
      <c r="M378" s="1" t="s">
        <v>5388</v>
      </c>
      <c r="N378" s="64"/>
      <c r="O378" s="64"/>
      <c r="P378" s="64"/>
    </row>
    <row r="379" spans="1:16" ht="15.75" x14ac:dyDescent="0.3">
      <c r="A379" s="1" t="s">
        <v>373</v>
      </c>
      <c r="B379" s="1" t="s">
        <v>540</v>
      </c>
      <c r="C379" s="1" t="s">
        <v>55</v>
      </c>
      <c r="D379" s="2"/>
      <c r="E379" s="1"/>
      <c r="F379" s="1" t="s">
        <v>493</v>
      </c>
      <c r="G379" s="29">
        <v>9</v>
      </c>
      <c r="H379" s="61">
        <v>75</v>
      </c>
      <c r="I379" s="5"/>
      <c r="J379" s="5"/>
      <c r="K379" s="1" t="s">
        <v>2246</v>
      </c>
      <c r="L379" s="116"/>
      <c r="M379" s="1" t="s">
        <v>5363</v>
      </c>
      <c r="N379" s="64"/>
      <c r="O379" s="64"/>
      <c r="P379" s="64"/>
    </row>
    <row r="380" spans="1:16" ht="15.75" x14ac:dyDescent="0.3">
      <c r="A380" s="1" t="s">
        <v>373</v>
      </c>
      <c r="B380" s="1" t="s">
        <v>540</v>
      </c>
      <c r="C380" s="1" t="s">
        <v>57</v>
      </c>
      <c r="D380" s="2"/>
      <c r="E380" s="1"/>
      <c r="F380" s="1" t="s">
        <v>494</v>
      </c>
      <c r="G380" s="29">
        <v>9</v>
      </c>
      <c r="H380" s="61">
        <v>75</v>
      </c>
      <c r="I380" s="5"/>
      <c r="J380" s="5"/>
      <c r="K380" s="1" t="s">
        <v>2347</v>
      </c>
      <c r="L380" s="116"/>
      <c r="M380" s="1" t="s">
        <v>5365</v>
      </c>
      <c r="N380" s="64"/>
      <c r="O380" s="64"/>
      <c r="P380" s="64"/>
    </row>
    <row r="381" spans="1:16" ht="15.75" x14ac:dyDescent="0.3">
      <c r="A381" s="1" t="s">
        <v>373</v>
      </c>
      <c r="B381" s="1" t="s">
        <v>540</v>
      </c>
      <c r="C381" s="1" t="s">
        <v>56</v>
      </c>
      <c r="D381" s="2"/>
      <c r="E381" s="1"/>
      <c r="F381" s="1" t="s">
        <v>495</v>
      </c>
      <c r="G381" s="29">
        <v>9</v>
      </c>
      <c r="H381" s="61">
        <v>75</v>
      </c>
      <c r="I381" s="5"/>
      <c r="J381" s="5"/>
      <c r="K381" s="1" t="s">
        <v>2142</v>
      </c>
      <c r="L381" s="116"/>
      <c r="M381" s="1" t="s">
        <v>5389</v>
      </c>
      <c r="N381" s="64"/>
      <c r="O381" s="64"/>
      <c r="P381" s="64"/>
    </row>
    <row r="382" spans="1:16" ht="15.75" x14ac:dyDescent="0.3">
      <c r="A382" s="1" t="s">
        <v>373</v>
      </c>
      <c r="B382" s="1" t="s">
        <v>540</v>
      </c>
      <c r="C382" s="1" t="s">
        <v>55</v>
      </c>
      <c r="D382" s="2"/>
      <c r="E382" s="1"/>
      <c r="F382" s="1" t="s">
        <v>496</v>
      </c>
      <c r="G382" s="29">
        <v>10</v>
      </c>
      <c r="H382" s="61">
        <v>80</v>
      </c>
      <c r="I382" s="5"/>
      <c r="J382" s="5"/>
      <c r="K382" s="1" t="s">
        <v>2247</v>
      </c>
      <c r="L382" s="116"/>
      <c r="M382" s="1" t="s">
        <v>5366</v>
      </c>
      <c r="N382" s="64"/>
      <c r="O382" s="64"/>
      <c r="P382" s="64"/>
    </row>
    <row r="383" spans="1:16" ht="15.75" x14ac:dyDescent="0.3">
      <c r="A383" s="1" t="s">
        <v>373</v>
      </c>
      <c r="B383" s="1" t="s">
        <v>540</v>
      </c>
      <c r="C383" s="1" t="s">
        <v>57</v>
      </c>
      <c r="D383" s="2"/>
      <c r="E383" s="1"/>
      <c r="F383" s="1" t="s">
        <v>497</v>
      </c>
      <c r="G383" s="29">
        <v>10</v>
      </c>
      <c r="H383" s="61">
        <v>80</v>
      </c>
      <c r="I383" s="5"/>
      <c r="J383" s="5"/>
      <c r="K383" s="1" t="s">
        <v>2348</v>
      </c>
      <c r="L383" s="116"/>
      <c r="M383" s="1" t="s">
        <v>5368</v>
      </c>
      <c r="N383" s="64"/>
      <c r="O383" s="64"/>
      <c r="P383" s="64"/>
    </row>
    <row r="384" spans="1:16" ht="15.75" x14ac:dyDescent="0.3">
      <c r="A384" s="1" t="s">
        <v>373</v>
      </c>
      <c r="B384" s="1" t="s">
        <v>540</v>
      </c>
      <c r="C384" s="1" t="s">
        <v>56</v>
      </c>
      <c r="D384" s="2"/>
      <c r="E384" s="1"/>
      <c r="F384" s="1" t="s">
        <v>498</v>
      </c>
      <c r="G384" s="29">
        <v>10</v>
      </c>
      <c r="H384" s="61">
        <v>80</v>
      </c>
      <c r="I384" s="5"/>
      <c r="J384" s="5"/>
      <c r="K384" s="1" t="s">
        <v>2143</v>
      </c>
      <c r="L384" s="116"/>
      <c r="M384" s="1" t="s">
        <v>5390</v>
      </c>
      <c r="N384" s="64"/>
      <c r="O384" s="64"/>
      <c r="P384" s="64"/>
    </row>
    <row r="385" spans="1:16" ht="15.75" x14ac:dyDescent="0.3">
      <c r="A385" s="1" t="s">
        <v>373</v>
      </c>
      <c r="B385" s="1" t="s">
        <v>540</v>
      </c>
      <c r="C385" s="1" t="s">
        <v>56</v>
      </c>
      <c r="D385" s="2"/>
      <c r="E385" s="1"/>
      <c r="F385" s="1" t="s">
        <v>5336</v>
      </c>
      <c r="G385" s="29">
        <v>11</v>
      </c>
      <c r="H385" s="1">
        <v>90</v>
      </c>
      <c r="I385" s="5"/>
      <c r="J385" s="5"/>
      <c r="K385" s="1" t="s">
        <v>2144</v>
      </c>
      <c r="L385" s="116"/>
      <c r="M385" s="1" t="s">
        <v>5391</v>
      </c>
      <c r="N385" s="64"/>
      <c r="O385" s="64"/>
      <c r="P385" s="64"/>
    </row>
    <row r="386" spans="1:16" ht="15.75" x14ac:dyDescent="0.3">
      <c r="A386" s="1" t="s">
        <v>373</v>
      </c>
      <c r="B386" s="1" t="s">
        <v>540</v>
      </c>
      <c r="C386" s="1" t="s">
        <v>56</v>
      </c>
      <c r="D386" s="2"/>
      <c r="E386" s="1"/>
      <c r="F386" s="1" t="s">
        <v>5340</v>
      </c>
      <c r="G386" s="29">
        <v>12</v>
      </c>
      <c r="H386" s="1">
        <v>100</v>
      </c>
      <c r="I386" s="5"/>
      <c r="J386" s="5"/>
      <c r="K386" s="1" t="s">
        <v>2145</v>
      </c>
      <c r="L386" s="116"/>
      <c r="M386" s="1" t="s">
        <v>5392</v>
      </c>
      <c r="N386" s="64"/>
      <c r="O386" s="64"/>
      <c r="P386" s="64"/>
    </row>
    <row r="387" spans="1:16" ht="15.75" x14ac:dyDescent="0.3">
      <c r="A387" s="1" t="s">
        <v>373</v>
      </c>
      <c r="B387" s="1" t="s">
        <v>540</v>
      </c>
      <c r="C387" s="1" t="s">
        <v>55</v>
      </c>
      <c r="D387" s="2"/>
      <c r="E387" s="1"/>
      <c r="F387" s="1" t="s">
        <v>5339</v>
      </c>
      <c r="G387" s="29">
        <v>13</v>
      </c>
      <c r="H387" s="1">
        <v>110</v>
      </c>
      <c r="I387" s="5"/>
      <c r="J387" s="5"/>
      <c r="K387" s="1" t="s">
        <v>2248</v>
      </c>
      <c r="L387" s="116"/>
      <c r="M387" s="1" t="s">
        <v>5393</v>
      </c>
      <c r="N387" s="64"/>
      <c r="O387" s="64"/>
      <c r="P387" s="64"/>
    </row>
    <row r="388" spans="1:16" ht="15.75" x14ac:dyDescent="0.3">
      <c r="A388" s="1" t="s">
        <v>373</v>
      </c>
      <c r="B388" s="1" t="s">
        <v>540</v>
      </c>
      <c r="C388" s="1" t="s">
        <v>57</v>
      </c>
      <c r="D388" s="2"/>
      <c r="E388" s="1"/>
      <c r="F388" s="1" t="s">
        <v>5338</v>
      </c>
      <c r="G388" s="29">
        <v>13</v>
      </c>
      <c r="H388" s="1">
        <v>110</v>
      </c>
      <c r="I388" s="5"/>
      <c r="J388" s="5"/>
      <c r="K388" s="1" t="s">
        <v>2349</v>
      </c>
      <c r="L388" s="116"/>
      <c r="M388" s="1" t="s">
        <v>5394</v>
      </c>
      <c r="N388" s="64"/>
      <c r="O388" s="64"/>
      <c r="P388" s="64"/>
    </row>
    <row r="389" spans="1:16" ht="15.75" x14ac:dyDescent="0.3">
      <c r="A389" s="1" t="s">
        <v>373</v>
      </c>
      <c r="B389" s="1" t="s">
        <v>540</v>
      </c>
      <c r="C389" s="1" t="s">
        <v>56</v>
      </c>
      <c r="D389" s="2"/>
      <c r="E389" s="1"/>
      <c r="F389" s="1" t="s">
        <v>5337</v>
      </c>
      <c r="G389" s="29">
        <v>13</v>
      </c>
      <c r="H389" s="1">
        <v>110</v>
      </c>
      <c r="I389" s="5"/>
      <c r="J389" s="5"/>
      <c r="K389" s="1" t="s">
        <v>2146</v>
      </c>
      <c r="L389" s="116"/>
      <c r="M389" s="1" t="s">
        <v>5395</v>
      </c>
      <c r="N389" s="64"/>
      <c r="O389" s="64"/>
      <c r="P389" s="64"/>
    </row>
    <row r="390" spans="1:16" ht="15.75" x14ac:dyDescent="0.3">
      <c r="A390" s="1" t="s">
        <v>373</v>
      </c>
      <c r="B390" s="1" t="s">
        <v>540</v>
      </c>
      <c r="C390" s="1" t="s">
        <v>376</v>
      </c>
      <c r="D390" s="2"/>
      <c r="E390" s="1"/>
      <c r="F390" s="1" t="s">
        <v>499</v>
      </c>
      <c r="G390" s="29">
        <v>5</v>
      </c>
      <c r="H390" s="1">
        <v>55</v>
      </c>
      <c r="I390" s="5"/>
      <c r="J390" s="5"/>
      <c r="K390" s="1" t="s">
        <v>2350</v>
      </c>
      <c r="L390" s="116"/>
      <c r="M390" s="1" t="s">
        <v>5396</v>
      </c>
      <c r="N390" s="64"/>
      <c r="O390" s="64"/>
      <c r="P390" s="64"/>
    </row>
    <row r="391" spans="1:16" ht="15.75" x14ac:dyDescent="0.3">
      <c r="A391" s="1" t="s">
        <v>373</v>
      </c>
      <c r="B391" s="1" t="s">
        <v>540</v>
      </c>
      <c r="C391" s="1" t="s">
        <v>376</v>
      </c>
      <c r="D391" s="2"/>
      <c r="E391" s="1"/>
      <c r="F391" s="1" t="s">
        <v>500</v>
      </c>
      <c r="G391" s="29">
        <v>6</v>
      </c>
      <c r="H391" s="1">
        <v>60</v>
      </c>
      <c r="I391" s="5"/>
      <c r="J391" s="5"/>
      <c r="K391" s="1" t="s">
        <v>2351</v>
      </c>
      <c r="L391" s="116"/>
      <c r="M391" s="1" t="s">
        <v>5397</v>
      </c>
      <c r="N391" s="64"/>
      <c r="O391" s="64"/>
      <c r="P391" s="64"/>
    </row>
    <row r="392" spans="1:16" ht="15.75" x14ac:dyDescent="0.3">
      <c r="A392" s="1" t="s">
        <v>373</v>
      </c>
      <c r="B392" s="1" t="s">
        <v>540</v>
      </c>
      <c r="C392" s="1" t="s">
        <v>376</v>
      </c>
      <c r="D392" s="2"/>
      <c r="E392" s="1"/>
      <c r="F392" s="1" t="s">
        <v>501</v>
      </c>
      <c r="G392" s="29">
        <v>7</v>
      </c>
      <c r="H392" s="1">
        <v>65</v>
      </c>
      <c r="I392" s="5"/>
      <c r="J392" s="5"/>
      <c r="K392" s="1" t="s">
        <v>2352</v>
      </c>
      <c r="L392" s="116"/>
      <c r="M392" s="1" t="s">
        <v>5398</v>
      </c>
      <c r="N392" s="64"/>
      <c r="O392" s="64"/>
      <c r="P392" s="64"/>
    </row>
    <row r="393" spans="1:16" ht="15.75" x14ac:dyDescent="0.3">
      <c r="A393" s="1" t="s">
        <v>373</v>
      </c>
      <c r="B393" s="1" t="s">
        <v>540</v>
      </c>
      <c r="C393" s="1" t="s">
        <v>376</v>
      </c>
      <c r="D393" s="2"/>
      <c r="E393" s="1"/>
      <c r="F393" s="1" t="s">
        <v>502</v>
      </c>
      <c r="G393" s="29">
        <v>8</v>
      </c>
      <c r="H393" s="1">
        <v>70</v>
      </c>
      <c r="I393" s="5"/>
      <c r="J393" s="5"/>
      <c r="K393" s="1" t="s">
        <v>2353</v>
      </c>
      <c r="L393" s="116"/>
      <c r="M393" s="1" t="s">
        <v>5399</v>
      </c>
      <c r="N393" s="64"/>
      <c r="O393" s="64"/>
      <c r="P393" s="64"/>
    </row>
    <row r="394" spans="1:16" ht="15.75" x14ac:dyDescent="0.3">
      <c r="A394" s="1" t="s">
        <v>373</v>
      </c>
      <c r="B394" s="1" t="s">
        <v>540</v>
      </c>
      <c r="C394" s="1" t="s">
        <v>376</v>
      </c>
      <c r="D394" s="2"/>
      <c r="E394" s="1"/>
      <c r="F394" s="1" t="s">
        <v>503</v>
      </c>
      <c r="G394" s="29">
        <v>14</v>
      </c>
      <c r="H394" s="1"/>
      <c r="I394" s="5">
        <v>2</v>
      </c>
      <c r="J394" s="65">
        <v>5</v>
      </c>
      <c r="K394" s="1" t="s">
        <v>8523</v>
      </c>
      <c r="L394" s="232" t="s">
        <v>8772</v>
      </c>
      <c r="M394" s="1" t="s">
        <v>5478</v>
      </c>
      <c r="N394" s="232" t="s">
        <v>8711</v>
      </c>
      <c r="O394" s="64"/>
      <c r="P394" s="64"/>
    </row>
    <row r="395" spans="1:16" ht="15.75" x14ac:dyDescent="0.3">
      <c r="A395" s="1" t="s">
        <v>373</v>
      </c>
      <c r="B395" s="1" t="s">
        <v>540</v>
      </c>
      <c r="C395" s="1" t="s">
        <v>376</v>
      </c>
      <c r="D395" s="2"/>
      <c r="E395" s="1"/>
      <c r="F395" s="1" t="s">
        <v>504</v>
      </c>
      <c r="G395" s="29">
        <v>15</v>
      </c>
      <c r="H395" s="1"/>
      <c r="I395" s="5">
        <v>3</v>
      </c>
      <c r="J395" s="65">
        <v>6</v>
      </c>
      <c r="K395" s="1" t="s">
        <v>8524</v>
      </c>
      <c r="L395" s="232" t="s">
        <v>8773</v>
      </c>
      <c r="M395" s="1" t="s">
        <v>5479</v>
      </c>
      <c r="N395" s="232" t="s">
        <v>8712</v>
      </c>
      <c r="O395" s="64"/>
      <c r="P395" s="64"/>
    </row>
    <row r="396" spans="1:16" ht="15.75" x14ac:dyDescent="0.3">
      <c r="A396" s="1" t="s">
        <v>373</v>
      </c>
      <c r="B396" s="1" t="s">
        <v>540</v>
      </c>
      <c r="C396" s="1" t="s">
        <v>376</v>
      </c>
      <c r="D396" s="2"/>
      <c r="E396" s="1"/>
      <c r="F396" s="1" t="s">
        <v>505</v>
      </c>
      <c r="G396" s="29">
        <v>16</v>
      </c>
      <c r="H396" s="1"/>
      <c r="I396" s="5">
        <v>4</v>
      </c>
      <c r="J396" s="65">
        <v>7</v>
      </c>
      <c r="K396" s="1" t="s">
        <v>8525</v>
      </c>
      <c r="L396" s="232" t="s">
        <v>8774</v>
      </c>
      <c r="M396" s="1" t="s">
        <v>5480</v>
      </c>
      <c r="N396" s="232" t="s">
        <v>8713</v>
      </c>
      <c r="O396" s="64"/>
      <c r="P396" s="64"/>
    </row>
    <row r="397" spans="1:16" ht="15.75" x14ac:dyDescent="0.3">
      <c r="A397" s="1" t="s">
        <v>373</v>
      </c>
      <c r="B397" s="1" t="s">
        <v>540</v>
      </c>
      <c r="C397" s="1" t="s">
        <v>376</v>
      </c>
      <c r="D397" s="2"/>
      <c r="E397" s="1"/>
      <c r="F397" s="1" t="s">
        <v>506</v>
      </c>
      <c r="G397" s="29">
        <v>17</v>
      </c>
      <c r="H397" s="1"/>
      <c r="I397" s="5">
        <v>5</v>
      </c>
      <c r="J397" s="65">
        <v>8</v>
      </c>
      <c r="K397" s="1" t="s">
        <v>8526</v>
      </c>
      <c r="L397" s="232" t="s">
        <v>8775</v>
      </c>
      <c r="M397" s="1" t="s">
        <v>5481</v>
      </c>
      <c r="N397" s="232" t="s">
        <v>8703</v>
      </c>
      <c r="O397" s="64"/>
      <c r="P397" s="64"/>
    </row>
    <row r="398" spans="1:16" ht="15.75" x14ac:dyDescent="0.3">
      <c r="A398" s="1" t="s">
        <v>373</v>
      </c>
      <c r="B398" s="1" t="s">
        <v>540</v>
      </c>
      <c r="C398" s="1" t="s">
        <v>376</v>
      </c>
      <c r="D398" s="2"/>
      <c r="E398" s="1"/>
      <c r="F398" s="1" t="s">
        <v>507</v>
      </c>
      <c r="G398" s="29">
        <v>18</v>
      </c>
      <c r="H398" s="1"/>
      <c r="I398" s="5">
        <v>6</v>
      </c>
      <c r="J398" s="65">
        <v>9</v>
      </c>
      <c r="K398" s="1" t="s">
        <v>8527</v>
      </c>
      <c r="L398" s="232" t="s">
        <v>8776</v>
      </c>
      <c r="M398" s="1" t="s">
        <v>5482</v>
      </c>
      <c r="N398" s="232" t="s">
        <v>8702</v>
      </c>
      <c r="O398" s="64"/>
      <c r="P398" s="64"/>
    </row>
    <row r="399" spans="1:16" ht="15.75" x14ac:dyDescent="0.3">
      <c r="A399" s="1" t="s">
        <v>373</v>
      </c>
      <c r="B399" s="1" t="s">
        <v>540</v>
      </c>
      <c r="C399" s="1" t="s">
        <v>376</v>
      </c>
      <c r="D399" s="2"/>
      <c r="E399" s="1"/>
      <c r="F399" s="1" t="s">
        <v>508</v>
      </c>
      <c r="G399" s="29">
        <v>19</v>
      </c>
      <c r="H399" s="1"/>
      <c r="I399" s="5">
        <v>7</v>
      </c>
      <c r="J399" s="65">
        <v>10</v>
      </c>
      <c r="K399" s="1" t="s">
        <v>8528</v>
      </c>
      <c r="L399" s="232" t="s">
        <v>8777</v>
      </c>
      <c r="M399" s="1" t="s">
        <v>5483</v>
      </c>
      <c r="N399" s="232" t="s">
        <v>8701</v>
      </c>
      <c r="O399" s="64"/>
      <c r="P399" s="64"/>
    </row>
    <row r="400" spans="1:16" ht="15.75" x14ac:dyDescent="0.3">
      <c r="A400" s="1" t="s">
        <v>373</v>
      </c>
      <c r="B400" s="1" t="s">
        <v>540</v>
      </c>
      <c r="C400" s="1" t="s">
        <v>376</v>
      </c>
      <c r="D400" s="2"/>
      <c r="E400" s="1"/>
      <c r="F400" s="1" t="s">
        <v>509</v>
      </c>
      <c r="G400" s="1">
        <v>20</v>
      </c>
      <c r="H400" s="1"/>
      <c r="I400" s="5">
        <v>0</v>
      </c>
      <c r="J400" s="5"/>
      <c r="K400" s="1" t="s">
        <v>8529</v>
      </c>
      <c r="L400" s="116"/>
      <c r="M400" s="1" t="s">
        <v>5474</v>
      </c>
      <c r="N400" s="64"/>
      <c r="O400" s="64"/>
      <c r="P400" s="64"/>
    </row>
    <row r="401" spans="1:16" ht="15.75" x14ac:dyDescent="0.3">
      <c r="A401" s="1" t="s">
        <v>373</v>
      </c>
      <c r="B401" s="1" t="s">
        <v>540</v>
      </c>
      <c r="C401" s="1" t="s">
        <v>376</v>
      </c>
      <c r="D401" s="2"/>
      <c r="E401" s="1"/>
      <c r="F401" s="1" t="s">
        <v>510</v>
      </c>
      <c r="G401" s="1">
        <v>21</v>
      </c>
      <c r="H401" s="1"/>
      <c r="I401" s="5">
        <v>0</v>
      </c>
      <c r="J401" s="5"/>
      <c r="K401" s="1" t="s">
        <v>8530</v>
      </c>
      <c r="L401" s="116"/>
      <c r="M401" s="1" t="s">
        <v>5475</v>
      </c>
      <c r="N401" s="64"/>
      <c r="O401" s="64"/>
      <c r="P401" s="64"/>
    </row>
    <row r="402" spans="1:16" ht="15.75" x14ac:dyDescent="0.3">
      <c r="A402" s="1" t="s">
        <v>373</v>
      </c>
      <c r="B402" s="1" t="s">
        <v>540</v>
      </c>
      <c r="C402" s="1" t="s">
        <v>376</v>
      </c>
      <c r="D402" s="2"/>
      <c r="E402" s="1"/>
      <c r="F402" s="1" t="s">
        <v>511</v>
      </c>
      <c r="G402" s="1">
        <v>22</v>
      </c>
      <c r="H402" s="1"/>
      <c r="I402" s="5">
        <v>0</v>
      </c>
      <c r="J402" s="5"/>
      <c r="K402" s="1" t="s">
        <v>8531</v>
      </c>
      <c r="L402" s="116"/>
      <c r="M402" s="1" t="s">
        <v>5476</v>
      </c>
      <c r="N402" s="64"/>
      <c r="O402" s="64"/>
      <c r="P402" s="64"/>
    </row>
    <row r="403" spans="1:16" ht="15.75" x14ac:dyDescent="0.3">
      <c r="A403" s="1" t="s">
        <v>373</v>
      </c>
      <c r="B403" s="1" t="s">
        <v>540</v>
      </c>
      <c r="C403" s="1" t="s">
        <v>376</v>
      </c>
      <c r="D403" s="2"/>
      <c r="E403" s="1"/>
      <c r="F403" s="1" t="s">
        <v>512</v>
      </c>
      <c r="G403" s="1">
        <v>23</v>
      </c>
      <c r="H403" s="1"/>
      <c r="I403" s="5">
        <v>0</v>
      </c>
      <c r="J403" s="5"/>
      <c r="K403" s="1" t="s">
        <v>8532</v>
      </c>
      <c r="L403" s="116"/>
      <c r="M403" s="1" t="s">
        <v>5477</v>
      </c>
      <c r="N403" s="64"/>
      <c r="O403" s="64"/>
      <c r="P403" s="64"/>
    </row>
    <row r="404" spans="1:16" ht="15.75" x14ac:dyDescent="0.3">
      <c r="A404" s="1" t="s">
        <v>373</v>
      </c>
      <c r="B404" s="1" t="s">
        <v>540</v>
      </c>
      <c r="C404" s="1" t="s">
        <v>376</v>
      </c>
      <c r="D404" s="2"/>
      <c r="E404" s="1"/>
      <c r="F404" s="1" t="s">
        <v>513</v>
      </c>
      <c r="G404" s="1">
        <v>24</v>
      </c>
      <c r="H404" s="1"/>
      <c r="I404" s="5">
        <v>0</v>
      </c>
      <c r="J404" s="5"/>
      <c r="K404" s="1" t="s">
        <v>8533</v>
      </c>
      <c r="L404" s="116"/>
      <c r="M404" s="1" t="s">
        <v>5448</v>
      </c>
      <c r="N404" s="64"/>
      <c r="O404" s="64"/>
      <c r="P404" s="64"/>
    </row>
    <row r="405" spans="1:16" ht="15.75" x14ac:dyDescent="0.3">
      <c r="A405" s="1" t="s">
        <v>373</v>
      </c>
      <c r="B405" s="1" t="s">
        <v>540</v>
      </c>
      <c r="C405" s="1" t="s">
        <v>376</v>
      </c>
      <c r="D405" s="2"/>
      <c r="E405" s="1"/>
      <c r="F405" s="1" t="s">
        <v>514</v>
      </c>
      <c r="G405" s="1">
        <v>25</v>
      </c>
      <c r="H405" s="1"/>
      <c r="I405" s="5">
        <v>0</v>
      </c>
      <c r="J405" s="5"/>
      <c r="K405" s="1" t="s">
        <v>8534</v>
      </c>
      <c r="L405" s="116"/>
      <c r="M405" s="1" t="s">
        <v>5449</v>
      </c>
      <c r="N405" s="64"/>
      <c r="O405" s="64"/>
      <c r="P405" s="64"/>
    </row>
    <row r="406" spans="1:16" ht="15.75" x14ac:dyDescent="0.3">
      <c r="A406" s="1" t="s">
        <v>373</v>
      </c>
      <c r="B406" s="1" t="s">
        <v>540</v>
      </c>
      <c r="C406" s="1" t="s">
        <v>376</v>
      </c>
      <c r="D406" s="2"/>
      <c r="E406" s="1"/>
      <c r="F406" s="1" t="s">
        <v>6396</v>
      </c>
      <c r="G406" s="29">
        <v>20</v>
      </c>
      <c r="H406" s="1"/>
      <c r="I406" s="5">
        <v>11</v>
      </c>
      <c r="J406" s="65"/>
      <c r="K406" s="1" t="s">
        <v>8535</v>
      </c>
      <c r="L406" s="230"/>
      <c r="M406" s="1" t="s">
        <v>5521</v>
      </c>
      <c r="N406" s="230"/>
      <c r="O406" s="64"/>
      <c r="P406" s="64"/>
    </row>
    <row r="407" spans="1:16" ht="15.75" x14ac:dyDescent="0.3">
      <c r="A407" s="1" t="s">
        <v>373</v>
      </c>
      <c r="B407" s="1" t="s">
        <v>540</v>
      </c>
      <c r="C407" s="5" t="s">
        <v>56</v>
      </c>
      <c r="D407" s="2"/>
      <c r="E407" s="1"/>
      <c r="F407" s="1" t="s">
        <v>515</v>
      </c>
      <c r="G407" s="29">
        <v>21</v>
      </c>
      <c r="H407" s="1"/>
      <c r="I407" s="5">
        <v>12</v>
      </c>
      <c r="J407" s="65"/>
      <c r="K407" s="1" t="s">
        <v>8698</v>
      </c>
      <c r="L407" s="230"/>
      <c r="M407" s="1" t="s">
        <v>5522</v>
      </c>
      <c r="N407" s="230"/>
      <c r="O407" s="64"/>
      <c r="P407" s="64"/>
    </row>
    <row r="408" spans="1:16" ht="15.75" x14ac:dyDescent="0.3">
      <c r="A408" s="1" t="s">
        <v>373</v>
      </c>
      <c r="B408" s="1" t="s">
        <v>540</v>
      </c>
      <c r="C408" s="1" t="s">
        <v>376</v>
      </c>
      <c r="D408" s="2"/>
      <c r="E408" s="1"/>
      <c r="F408" s="1" t="s">
        <v>516</v>
      </c>
      <c r="G408" s="29">
        <v>22</v>
      </c>
      <c r="H408" s="1"/>
      <c r="I408" s="5">
        <v>13</v>
      </c>
      <c r="J408" s="5"/>
      <c r="K408" s="1" t="s">
        <v>8536</v>
      </c>
      <c r="L408" s="116"/>
      <c r="M408" s="1" t="s">
        <v>5523</v>
      </c>
      <c r="N408" s="64"/>
      <c r="O408" s="64"/>
      <c r="P408" s="64"/>
    </row>
    <row r="409" spans="1:16" ht="15.75" x14ac:dyDescent="0.3">
      <c r="A409" s="1" t="s">
        <v>373</v>
      </c>
      <c r="B409" s="1" t="s">
        <v>540</v>
      </c>
      <c r="C409" s="1" t="s">
        <v>376</v>
      </c>
      <c r="D409" s="2"/>
      <c r="E409" s="1"/>
      <c r="F409" s="1" t="s">
        <v>517</v>
      </c>
      <c r="G409" s="29">
        <v>23</v>
      </c>
      <c r="H409" s="1"/>
      <c r="I409" s="5">
        <v>14</v>
      </c>
      <c r="J409" s="5"/>
      <c r="K409" s="1" t="s">
        <v>8537</v>
      </c>
      <c r="L409" s="116"/>
      <c r="M409" s="1" t="s">
        <v>5524</v>
      </c>
      <c r="N409" s="64"/>
      <c r="O409" s="64"/>
      <c r="P409" s="64"/>
    </row>
    <row r="410" spans="1:16" ht="15.75" x14ac:dyDescent="0.3">
      <c r="A410" s="1" t="s">
        <v>373</v>
      </c>
      <c r="B410" s="1" t="s">
        <v>540</v>
      </c>
      <c r="C410" s="1" t="s">
        <v>376</v>
      </c>
      <c r="D410" s="2"/>
      <c r="E410" s="1"/>
      <c r="F410" s="1" t="s">
        <v>518</v>
      </c>
      <c r="G410" s="29">
        <v>24</v>
      </c>
      <c r="H410" s="1"/>
      <c r="I410" s="5">
        <v>15</v>
      </c>
      <c r="J410" s="5"/>
      <c r="K410" s="1" t="s">
        <v>8538</v>
      </c>
      <c r="L410" s="116"/>
      <c r="M410" s="1" t="s">
        <v>5525</v>
      </c>
      <c r="N410" s="64"/>
      <c r="O410" s="64"/>
      <c r="P410" s="64"/>
    </row>
    <row r="411" spans="1:16" ht="15.75" x14ac:dyDescent="0.3">
      <c r="A411" s="1" t="s">
        <v>373</v>
      </c>
      <c r="B411" s="1" t="s">
        <v>540</v>
      </c>
      <c r="C411" s="1" t="s">
        <v>376</v>
      </c>
      <c r="D411" s="2"/>
      <c r="E411" s="1"/>
      <c r="F411" s="1" t="s">
        <v>519</v>
      </c>
      <c r="G411" s="29">
        <v>25</v>
      </c>
      <c r="H411" s="1"/>
      <c r="I411" s="5">
        <v>16</v>
      </c>
      <c r="J411" s="5"/>
      <c r="K411" s="1" t="s">
        <v>8539</v>
      </c>
      <c r="L411" s="116"/>
      <c r="M411" s="1" t="s">
        <v>5526</v>
      </c>
      <c r="N411" s="64"/>
      <c r="O411" s="64"/>
      <c r="P411" s="64"/>
    </row>
    <row r="412" spans="1:16" ht="15.75" x14ac:dyDescent="0.3">
      <c r="A412" s="1" t="s">
        <v>373</v>
      </c>
      <c r="B412" s="1" t="s">
        <v>540</v>
      </c>
      <c r="C412" s="1" t="s">
        <v>376</v>
      </c>
      <c r="D412" s="2"/>
      <c r="E412" s="1"/>
      <c r="F412" s="1" t="s">
        <v>520</v>
      </c>
      <c r="G412" s="29">
        <v>26</v>
      </c>
      <c r="H412" s="1"/>
      <c r="I412" s="5">
        <v>17</v>
      </c>
      <c r="J412" s="5"/>
      <c r="K412" s="1" t="s">
        <v>8540</v>
      </c>
      <c r="L412" s="116"/>
      <c r="M412" s="1" t="s">
        <v>5527</v>
      </c>
      <c r="N412" s="64"/>
      <c r="O412" s="64"/>
      <c r="P412" s="64"/>
    </row>
    <row r="413" spans="1:16" ht="15.75" x14ac:dyDescent="0.3">
      <c r="A413" s="1" t="s">
        <v>373</v>
      </c>
      <c r="B413" s="1" t="s">
        <v>540</v>
      </c>
      <c r="C413" s="1" t="s">
        <v>376</v>
      </c>
      <c r="D413" s="2"/>
      <c r="E413" s="1"/>
      <c r="F413" s="1" t="s">
        <v>521</v>
      </c>
      <c r="G413" s="29">
        <v>27</v>
      </c>
      <c r="H413" s="1"/>
      <c r="I413" s="5">
        <v>18</v>
      </c>
      <c r="J413" s="5"/>
      <c r="K413" s="1" t="s">
        <v>8541</v>
      </c>
      <c r="L413" s="116"/>
      <c r="M413" s="1" t="s">
        <v>5528</v>
      </c>
      <c r="N413" s="64"/>
      <c r="O413" s="64"/>
      <c r="P413" s="64"/>
    </row>
    <row r="414" spans="1:16" ht="15.75" x14ac:dyDescent="0.3">
      <c r="A414" s="1" t="s">
        <v>373</v>
      </c>
      <c r="B414" s="1" t="s">
        <v>540</v>
      </c>
      <c r="C414" s="1" t="s">
        <v>376</v>
      </c>
      <c r="D414" s="2"/>
      <c r="E414" s="1"/>
      <c r="F414" s="1" t="s">
        <v>522</v>
      </c>
      <c r="G414" s="29">
        <v>28</v>
      </c>
      <c r="H414" s="1"/>
      <c r="I414" s="5">
        <v>19</v>
      </c>
      <c r="J414" s="5"/>
      <c r="K414" s="1" t="s">
        <v>8542</v>
      </c>
      <c r="L414" s="116"/>
      <c r="M414" s="1" t="s">
        <v>5529</v>
      </c>
      <c r="N414" s="64"/>
      <c r="O414" s="64"/>
      <c r="P414" s="64"/>
    </row>
    <row r="415" spans="1:16" ht="15.75" x14ac:dyDescent="0.3">
      <c r="A415" s="1" t="s">
        <v>373</v>
      </c>
      <c r="B415" s="1" t="s">
        <v>540</v>
      </c>
      <c r="C415" s="1" t="s">
        <v>376</v>
      </c>
      <c r="D415" s="2"/>
      <c r="E415" s="1"/>
      <c r="F415" s="1" t="s">
        <v>523</v>
      </c>
      <c r="G415" s="29">
        <v>29</v>
      </c>
      <c r="H415" s="1"/>
      <c r="I415" s="5">
        <v>20</v>
      </c>
      <c r="J415" s="5"/>
      <c r="K415" s="1" t="s">
        <v>8543</v>
      </c>
      <c r="L415" s="116"/>
      <c r="M415" s="1" t="s">
        <v>5530</v>
      </c>
      <c r="N415" s="64"/>
      <c r="O415" s="64"/>
      <c r="P415" s="64"/>
    </row>
    <row r="416" spans="1:16" ht="15.75" x14ac:dyDescent="0.3">
      <c r="A416" s="1" t="s">
        <v>373</v>
      </c>
      <c r="B416" s="1" t="s">
        <v>540</v>
      </c>
      <c r="C416" s="1" t="s">
        <v>376</v>
      </c>
      <c r="D416" s="2"/>
      <c r="E416" s="1"/>
      <c r="F416" s="1" t="s">
        <v>524</v>
      </c>
      <c r="G416" s="1"/>
      <c r="H416" s="1"/>
      <c r="I416" s="5">
        <v>1</v>
      </c>
      <c r="J416" s="5"/>
      <c r="K416" s="1" t="s">
        <v>2354</v>
      </c>
      <c r="L416" s="230"/>
      <c r="M416" s="1"/>
      <c r="N416" s="239"/>
      <c r="O416" s="64"/>
      <c r="P416" s="64"/>
    </row>
    <row r="417" spans="1:16" ht="15.75" x14ac:dyDescent="0.3">
      <c r="A417" s="1" t="s">
        <v>373</v>
      </c>
      <c r="B417" s="1" t="s">
        <v>540</v>
      </c>
      <c r="C417" s="1" t="s">
        <v>376</v>
      </c>
      <c r="D417" s="2"/>
      <c r="E417" s="1"/>
      <c r="F417" s="1" t="s">
        <v>525</v>
      </c>
      <c r="G417" s="29">
        <v>14</v>
      </c>
      <c r="H417" s="1"/>
      <c r="I417" s="5">
        <v>2</v>
      </c>
      <c r="J417" s="65"/>
      <c r="K417" s="1" t="s">
        <v>2355</v>
      </c>
      <c r="L417" s="230"/>
      <c r="M417" s="1"/>
      <c r="N417" s="230"/>
      <c r="O417" s="64"/>
      <c r="P417" s="64"/>
    </row>
    <row r="418" spans="1:16" ht="15.75" x14ac:dyDescent="0.3">
      <c r="A418" s="1" t="s">
        <v>373</v>
      </c>
      <c r="B418" s="1" t="s">
        <v>540</v>
      </c>
      <c r="C418" s="1" t="s">
        <v>376</v>
      </c>
      <c r="D418" s="2"/>
      <c r="E418" s="1"/>
      <c r="F418" s="1" t="s">
        <v>526</v>
      </c>
      <c r="G418" s="29">
        <v>15</v>
      </c>
      <c r="H418" s="1"/>
      <c r="I418" s="5">
        <v>3</v>
      </c>
      <c r="J418" s="65"/>
      <c r="K418" s="1" t="s">
        <v>2356</v>
      </c>
      <c r="L418" s="230"/>
      <c r="M418" s="1"/>
      <c r="N418" s="230"/>
      <c r="O418" s="64"/>
      <c r="P418" s="64"/>
    </row>
    <row r="419" spans="1:16" ht="15.75" x14ac:dyDescent="0.3">
      <c r="A419" s="1" t="s">
        <v>373</v>
      </c>
      <c r="B419" s="1" t="s">
        <v>540</v>
      </c>
      <c r="C419" s="1" t="s">
        <v>376</v>
      </c>
      <c r="D419" s="2"/>
      <c r="E419" s="1"/>
      <c r="F419" s="1" t="s">
        <v>527</v>
      </c>
      <c r="G419" s="29">
        <v>16</v>
      </c>
      <c r="H419" s="1"/>
      <c r="I419" s="5">
        <v>4</v>
      </c>
      <c r="J419" s="65"/>
      <c r="K419" s="1" t="s">
        <v>2357</v>
      </c>
      <c r="L419" s="230"/>
      <c r="M419" s="1" t="s">
        <v>268</v>
      </c>
      <c r="N419" s="230"/>
      <c r="O419" s="64"/>
      <c r="P419" s="64"/>
    </row>
    <row r="420" spans="1:16" ht="15.75" x14ac:dyDescent="0.3">
      <c r="A420" s="1" t="s">
        <v>373</v>
      </c>
      <c r="B420" s="1" t="s">
        <v>540</v>
      </c>
      <c r="C420" s="1" t="s">
        <v>376</v>
      </c>
      <c r="D420" s="2"/>
      <c r="E420" s="1"/>
      <c r="F420" s="1" t="s">
        <v>528</v>
      </c>
      <c r="G420" s="1"/>
      <c r="H420" s="1"/>
      <c r="I420" s="5">
        <v>5</v>
      </c>
      <c r="J420" s="65"/>
      <c r="K420" s="1" t="s">
        <v>2358</v>
      </c>
      <c r="L420" s="230"/>
      <c r="M420" s="1"/>
      <c r="N420" s="230"/>
      <c r="O420" s="64"/>
      <c r="P420" s="64"/>
    </row>
    <row r="421" spans="1:16" ht="15.75" x14ac:dyDescent="0.3">
      <c r="A421" s="1" t="s">
        <v>373</v>
      </c>
      <c r="B421" s="1" t="s">
        <v>540</v>
      </c>
      <c r="C421" s="1" t="s">
        <v>376</v>
      </c>
      <c r="D421" s="2"/>
      <c r="E421" s="1"/>
      <c r="F421" s="1" t="s">
        <v>529</v>
      </c>
      <c r="G421" s="1"/>
      <c r="H421" s="1"/>
      <c r="I421" s="5">
        <v>6</v>
      </c>
      <c r="J421" s="65"/>
      <c r="K421" s="1" t="s">
        <v>2359</v>
      </c>
      <c r="L421" s="230"/>
      <c r="M421" s="1"/>
      <c r="N421" s="230"/>
      <c r="O421" s="64"/>
      <c r="P421" s="64"/>
    </row>
    <row r="422" spans="1:16" ht="15.75" x14ac:dyDescent="0.3">
      <c r="A422" s="1" t="s">
        <v>373</v>
      </c>
      <c r="B422" s="1" t="s">
        <v>540</v>
      </c>
      <c r="C422" s="1" t="s">
        <v>376</v>
      </c>
      <c r="D422" s="60"/>
      <c r="E422" s="1"/>
      <c r="F422" s="1" t="s">
        <v>530</v>
      </c>
      <c r="G422" s="2">
        <v>1</v>
      </c>
      <c r="H422" s="1">
        <v>30</v>
      </c>
      <c r="I422" s="5"/>
      <c r="J422" s="5"/>
      <c r="K422" s="1" t="s">
        <v>2360</v>
      </c>
      <c r="L422" s="116"/>
      <c r="M422" s="1"/>
      <c r="N422" s="64"/>
      <c r="O422" s="64"/>
      <c r="P422" s="64"/>
    </row>
    <row r="423" spans="1:16" ht="15.75" x14ac:dyDescent="0.3">
      <c r="A423" s="1" t="s">
        <v>373</v>
      </c>
      <c r="B423" s="1" t="s">
        <v>540</v>
      </c>
      <c r="C423" s="1" t="s">
        <v>376</v>
      </c>
      <c r="D423" s="60"/>
      <c r="E423" s="1"/>
      <c r="F423" s="1" t="s">
        <v>531</v>
      </c>
      <c r="G423" s="2">
        <v>1</v>
      </c>
      <c r="H423" s="1">
        <v>30</v>
      </c>
      <c r="I423" s="5"/>
      <c r="J423" s="5"/>
      <c r="K423" s="1" t="s">
        <v>2360</v>
      </c>
      <c r="L423" s="116"/>
      <c r="M423" s="1"/>
      <c r="N423" s="64"/>
      <c r="O423" s="64"/>
      <c r="P423" s="64"/>
    </row>
    <row r="424" spans="1:16" ht="15.75" x14ac:dyDescent="0.3">
      <c r="A424" s="1" t="s">
        <v>373</v>
      </c>
      <c r="B424" s="1" t="s">
        <v>540</v>
      </c>
      <c r="C424" s="1" t="s">
        <v>55</v>
      </c>
      <c r="D424" s="2"/>
      <c r="E424" s="1"/>
      <c r="F424" s="1" t="s">
        <v>2828</v>
      </c>
      <c r="G424" s="1"/>
      <c r="H424" s="2">
        <v>150</v>
      </c>
      <c r="I424" s="5">
        <v>8</v>
      </c>
      <c r="J424" s="65"/>
      <c r="K424" s="1" t="s">
        <v>2249</v>
      </c>
      <c r="L424" s="230"/>
      <c r="M424" s="1" t="s">
        <v>5400</v>
      </c>
      <c r="N424" s="230"/>
      <c r="O424" s="64"/>
      <c r="P424" s="64"/>
    </row>
    <row r="425" spans="1:16" ht="15.75" x14ac:dyDescent="0.3">
      <c r="A425" s="1" t="s">
        <v>373</v>
      </c>
      <c r="B425" s="1" t="s">
        <v>540</v>
      </c>
      <c r="C425" s="1" t="s">
        <v>57</v>
      </c>
      <c r="D425" s="2"/>
      <c r="E425" s="1"/>
      <c r="F425" s="1" t="s">
        <v>532</v>
      </c>
      <c r="G425" s="1"/>
      <c r="H425" s="2">
        <v>150</v>
      </c>
      <c r="I425" s="5">
        <v>8</v>
      </c>
      <c r="J425" s="65"/>
      <c r="K425" s="1" t="s">
        <v>2361</v>
      </c>
      <c r="L425" s="230"/>
      <c r="M425" s="1" t="s">
        <v>5401</v>
      </c>
      <c r="N425" s="230"/>
      <c r="O425" s="64"/>
      <c r="P425" s="64"/>
    </row>
    <row r="426" spans="1:16" ht="15.75" x14ac:dyDescent="0.3">
      <c r="A426" s="1" t="s">
        <v>373</v>
      </c>
      <c r="B426" s="1" t="s">
        <v>540</v>
      </c>
      <c r="C426" s="5" t="s">
        <v>56</v>
      </c>
      <c r="D426" s="2"/>
      <c r="E426" s="1"/>
      <c r="F426" s="1" t="s">
        <v>533</v>
      </c>
      <c r="G426" s="1"/>
      <c r="H426" s="2">
        <v>150</v>
      </c>
      <c r="I426" s="5">
        <v>8</v>
      </c>
      <c r="J426" s="65"/>
      <c r="K426" s="1" t="s">
        <v>2147</v>
      </c>
      <c r="L426" s="230"/>
      <c r="M426" s="1" t="s">
        <v>5402</v>
      </c>
      <c r="N426" s="230"/>
      <c r="O426" s="64"/>
      <c r="P426" s="64"/>
    </row>
    <row r="427" spans="1:16" ht="15.75" x14ac:dyDescent="0.3">
      <c r="A427" s="1" t="s">
        <v>373</v>
      </c>
      <c r="B427" s="1" t="s">
        <v>540</v>
      </c>
      <c r="C427" s="1" t="s">
        <v>55</v>
      </c>
      <c r="D427" s="2"/>
      <c r="E427" s="1"/>
      <c r="F427" s="1" t="s">
        <v>534</v>
      </c>
      <c r="G427" s="1"/>
      <c r="H427" s="2">
        <v>165</v>
      </c>
      <c r="I427" s="5">
        <v>9</v>
      </c>
      <c r="J427" s="65"/>
      <c r="K427" s="1" t="s">
        <v>2249</v>
      </c>
      <c r="L427" s="230"/>
      <c r="M427" s="1" t="s">
        <v>5403</v>
      </c>
      <c r="N427" s="230"/>
      <c r="O427" s="64"/>
      <c r="P427" s="64"/>
    </row>
    <row r="428" spans="1:16" ht="15.75" x14ac:dyDescent="0.3">
      <c r="A428" s="1" t="s">
        <v>373</v>
      </c>
      <c r="B428" s="1" t="s">
        <v>540</v>
      </c>
      <c r="C428" s="1" t="s">
        <v>57</v>
      </c>
      <c r="D428" s="2"/>
      <c r="E428" s="1"/>
      <c r="F428" s="1" t="s">
        <v>535</v>
      </c>
      <c r="G428" s="1"/>
      <c r="H428" s="2">
        <v>165</v>
      </c>
      <c r="I428" s="5">
        <v>9</v>
      </c>
      <c r="J428" s="65"/>
      <c r="K428" s="1" t="s">
        <v>2361</v>
      </c>
      <c r="L428" s="230"/>
      <c r="M428" s="1" t="s">
        <v>5404</v>
      </c>
      <c r="N428" s="230"/>
      <c r="O428" s="64"/>
      <c r="P428" s="64"/>
    </row>
    <row r="429" spans="1:16" ht="15.75" x14ac:dyDescent="0.3">
      <c r="A429" s="1" t="s">
        <v>373</v>
      </c>
      <c r="B429" s="1" t="s">
        <v>540</v>
      </c>
      <c r="C429" s="5" t="s">
        <v>56</v>
      </c>
      <c r="D429" s="2"/>
      <c r="E429" s="1"/>
      <c r="F429" s="1" t="s">
        <v>536</v>
      </c>
      <c r="G429" s="1"/>
      <c r="H429" s="2">
        <v>165</v>
      </c>
      <c r="I429" s="5">
        <v>9</v>
      </c>
      <c r="J429" s="65"/>
      <c r="K429" s="1" t="s">
        <v>2147</v>
      </c>
      <c r="L429" s="230"/>
      <c r="M429" s="1" t="s">
        <v>5405</v>
      </c>
      <c r="N429" s="230"/>
      <c r="O429" s="64"/>
      <c r="P429" s="64"/>
    </row>
    <row r="430" spans="1:16" ht="15.75" x14ac:dyDescent="0.3">
      <c r="A430" s="1" t="s">
        <v>373</v>
      </c>
      <c r="B430" s="1" t="s">
        <v>540</v>
      </c>
      <c r="C430" s="1" t="s">
        <v>55</v>
      </c>
      <c r="D430" s="2"/>
      <c r="E430" s="1"/>
      <c r="F430" s="1" t="s">
        <v>537</v>
      </c>
      <c r="G430" s="1"/>
      <c r="H430" s="2">
        <v>180</v>
      </c>
      <c r="I430" s="5">
        <v>10</v>
      </c>
      <c r="J430" s="65"/>
      <c r="K430" s="1" t="s">
        <v>2249</v>
      </c>
      <c r="L430" s="230"/>
      <c r="M430" s="1" t="s">
        <v>5406</v>
      </c>
      <c r="N430" s="230"/>
      <c r="O430" s="64"/>
      <c r="P430" s="64"/>
    </row>
    <row r="431" spans="1:16" ht="15.75" x14ac:dyDescent="0.3">
      <c r="A431" s="1" t="s">
        <v>373</v>
      </c>
      <c r="B431" s="1" t="s">
        <v>540</v>
      </c>
      <c r="C431" s="1" t="s">
        <v>57</v>
      </c>
      <c r="D431" s="2"/>
      <c r="E431" s="1"/>
      <c r="F431" s="1" t="s">
        <v>538</v>
      </c>
      <c r="G431" s="1"/>
      <c r="H431" s="2">
        <v>180</v>
      </c>
      <c r="I431" s="5">
        <v>10</v>
      </c>
      <c r="J431" s="65"/>
      <c r="K431" s="1" t="s">
        <v>2361</v>
      </c>
      <c r="L431" s="230"/>
      <c r="M431" s="1" t="s">
        <v>5407</v>
      </c>
      <c r="N431" s="230"/>
      <c r="O431" s="64"/>
      <c r="P431" s="64"/>
    </row>
    <row r="432" spans="1:16" ht="15.75" x14ac:dyDescent="0.3">
      <c r="A432" s="1" t="s">
        <v>373</v>
      </c>
      <c r="B432" s="1" t="s">
        <v>540</v>
      </c>
      <c r="C432" s="5" t="s">
        <v>56</v>
      </c>
      <c r="D432" s="2"/>
      <c r="E432" s="1"/>
      <c r="F432" s="1" t="s">
        <v>539</v>
      </c>
      <c r="G432" s="1"/>
      <c r="H432" s="2">
        <v>180</v>
      </c>
      <c r="I432" s="5">
        <v>10</v>
      </c>
      <c r="J432" s="65"/>
      <c r="K432" s="1" t="s">
        <v>2147</v>
      </c>
      <c r="L432" s="230"/>
      <c r="M432" s="1" t="s">
        <v>5408</v>
      </c>
      <c r="N432" s="230"/>
      <c r="O432" s="64"/>
      <c r="P432" s="64"/>
    </row>
    <row r="433" spans="1:16" ht="15.75" x14ac:dyDescent="0.3">
      <c r="A433" s="1" t="s">
        <v>373</v>
      </c>
      <c r="B433" s="1" t="s">
        <v>540</v>
      </c>
      <c r="C433" s="1" t="s">
        <v>376</v>
      </c>
      <c r="D433" s="2"/>
      <c r="E433" s="1"/>
      <c r="F433" s="1" t="s">
        <v>551</v>
      </c>
      <c r="G433" s="1"/>
      <c r="H433" s="1">
        <v>5</v>
      </c>
      <c r="I433" s="5"/>
      <c r="J433" s="5"/>
      <c r="K433" s="1" t="s">
        <v>2250</v>
      </c>
      <c r="L433" s="116"/>
      <c r="M433" s="1"/>
      <c r="N433" s="64"/>
      <c r="O433" s="64"/>
      <c r="P433" s="64"/>
    </row>
    <row r="434" spans="1:16" ht="15.75" x14ac:dyDescent="0.3">
      <c r="A434" s="1" t="s">
        <v>373</v>
      </c>
      <c r="B434" s="1" t="s">
        <v>540</v>
      </c>
      <c r="C434" s="1" t="s">
        <v>376</v>
      </c>
      <c r="D434" s="2"/>
      <c r="E434" s="1"/>
      <c r="F434" s="1" t="s">
        <v>556</v>
      </c>
      <c r="G434" s="1"/>
      <c r="H434" s="1">
        <v>5</v>
      </c>
      <c r="I434" s="5"/>
      <c r="J434" s="5"/>
      <c r="K434" s="1" t="s">
        <v>2503</v>
      </c>
      <c r="L434" s="116"/>
      <c r="M434" s="1"/>
      <c r="N434" s="64"/>
      <c r="O434" s="64"/>
      <c r="P434" s="64"/>
    </row>
    <row r="435" spans="1:16" ht="15.75" x14ac:dyDescent="0.3">
      <c r="A435" s="1" t="s">
        <v>373</v>
      </c>
      <c r="B435" s="1" t="s">
        <v>540</v>
      </c>
      <c r="C435" s="1" t="s">
        <v>376</v>
      </c>
      <c r="D435" s="2"/>
      <c r="E435" s="1"/>
      <c r="F435" s="1" t="s">
        <v>557</v>
      </c>
      <c r="G435" s="1"/>
      <c r="H435" s="1">
        <v>5</v>
      </c>
      <c r="I435" s="5"/>
      <c r="J435" s="5"/>
      <c r="K435" s="1" t="s">
        <v>2502</v>
      </c>
      <c r="L435" s="116"/>
      <c r="M435" s="1"/>
      <c r="N435" s="64"/>
      <c r="O435" s="64"/>
      <c r="P435" s="64"/>
    </row>
    <row r="436" spans="1:16" ht="15.75" x14ac:dyDescent="0.3">
      <c r="A436" s="1" t="s">
        <v>373</v>
      </c>
      <c r="B436" s="1" t="s">
        <v>540</v>
      </c>
      <c r="C436" s="1" t="s">
        <v>376</v>
      </c>
      <c r="D436" s="2"/>
      <c r="E436" s="1"/>
      <c r="F436" s="1" t="s">
        <v>567</v>
      </c>
      <c r="G436" s="1"/>
      <c r="H436" s="1"/>
      <c r="I436" s="5" t="s">
        <v>2823</v>
      </c>
      <c r="J436" s="5"/>
      <c r="K436" s="1" t="s">
        <v>2504</v>
      </c>
      <c r="L436" s="116"/>
      <c r="M436" s="1"/>
      <c r="N436" s="64"/>
      <c r="O436" s="64"/>
      <c r="P436" s="64"/>
    </row>
    <row r="437" spans="1:16" ht="15.75" x14ac:dyDescent="0.3">
      <c r="A437" s="1" t="s">
        <v>373</v>
      </c>
      <c r="B437" s="1" t="s">
        <v>540</v>
      </c>
      <c r="C437" s="1" t="s">
        <v>376</v>
      </c>
      <c r="D437" s="2"/>
      <c r="E437" s="1"/>
      <c r="F437" s="1" t="s">
        <v>568</v>
      </c>
      <c r="G437" s="1"/>
      <c r="H437" s="1">
        <v>10</v>
      </c>
      <c r="I437" s="5"/>
      <c r="J437" s="5"/>
      <c r="K437" s="1" t="s">
        <v>2226</v>
      </c>
      <c r="L437" s="116"/>
      <c r="M437" s="1"/>
      <c r="N437" s="64"/>
      <c r="O437" s="64"/>
      <c r="P437" s="64"/>
    </row>
    <row r="438" spans="1:16" ht="15.75" x14ac:dyDescent="0.3">
      <c r="A438" s="1" t="s">
        <v>373</v>
      </c>
      <c r="B438" s="1" t="s">
        <v>540</v>
      </c>
      <c r="C438" s="1" t="s">
        <v>376</v>
      </c>
      <c r="D438" s="2"/>
      <c r="E438" s="1"/>
      <c r="F438" s="1" t="s">
        <v>573</v>
      </c>
      <c r="G438" s="1"/>
      <c r="H438" s="1">
        <v>15</v>
      </c>
      <c r="I438" s="5"/>
      <c r="J438" s="5"/>
      <c r="K438" s="1" t="s">
        <v>2227</v>
      </c>
      <c r="L438" s="116"/>
      <c r="M438" s="1"/>
      <c r="N438" s="64"/>
      <c r="O438" s="64"/>
      <c r="P438" s="64"/>
    </row>
    <row r="439" spans="1:16" ht="15.75" x14ac:dyDescent="0.3">
      <c r="A439" s="1" t="s">
        <v>373</v>
      </c>
      <c r="B439" s="1" t="s">
        <v>540</v>
      </c>
      <c r="C439" s="1" t="s">
        <v>376</v>
      </c>
      <c r="D439" s="2"/>
      <c r="E439" s="1"/>
      <c r="F439" s="1" t="s">
        <v>587</v>
      </c>
      <c r="G439" s="1"/>
      <c r="H439" s="1">
        <v>20</v>
      </c>
      <c r="I439" s="5"/>
      <c r="J439" s="5"/>
      <c r="K439" s="1" t="s">
        <v>2251</v>
      </c>
      <c r="L439" s="116"/>
      <c r="M439" s="1"/>
      <c r="N439" s="64"/>
      <c r="O439" s="64"/>
      <c r="P439" s="64"/>
    </row>
    <row r="440" spans="1:16" ht="15.75" x14ac:dyDescent="0.3">
      <c r="A440" s="1" t="s">
        <v>373</v>
      </c>
      <c r="B440" s="1" t="s">
        <v>540</v>
      </c>
      <c r="C440" s="1" t="s">
        <v>376</v>
      </c>
      <c r="D440" s="2"/>
      <c r="E440" s="1"/>
      <c r="F440" s="1" t="s">
        <v>589</v>
      </c>
      <c r="G440" s="1"/>
      <c r="H440" s="1">
        <v>20</v>
      </c>
      <c r="I440" s="5"/>
      <c r="J440" s="5"/>
      <c r="K440" s="1" t="s">
        <v>2252</v>
      </c>
      <c r="L440" s="116"/>
      <c r="M440" s="1"/>
      <c r="N440" s="64"/>
      <c r="O440" s="64"/>
      <c r="P440" s="64"/>
    </row>
    <row r="441" spans="1:16" ht="15.75" x14ac:dyDescent="0.3">
      <c r="A441" s="1" t="s">
        <v>373</v>
      </c>
      <c r="B441" s="1" t="s">
        <v>540</v>
      </c>
      <c r="C441" s="1" t="s">
        <v>376</v>
      </c>
      <c r="D441" s="2"/>
      <c r="E441" s="1"/>
      <c r="F441" s="1" t="s">
        <v>595</v>
      </c>
      <c r="G441" s="1"/>
      <c r="H441" s="1">
        <v>25</v>
      </c>
      <c r="I441" s="5"/>
      <c r="J441" s="5"/>
      <c r="K441" s="1" t="s">
        <v>2253</v>
      </c>
      <c r="L441" s="116"/>
      <c r="M441" s="1"/>
      <c r="N441" s="64"/>
      <c r="O441" s="64"/>
      <c r="P441" s="64"/>
    </row>
    <row r="442" spans="1:16" ht="15.75" x14ac:dyDescent="0.3">
      <c r="A442" s="1" t="s">
        <v>373</v>
      </c>
      <c r="B442" s="1" t="s">
        <v>540</v>
      </c>
      <c r="C442" s="1" t="s">
        <v>376</v>
      </c>
      <c r="D442" s="2"/>
      <c r="E442" s="1"/>
      <c r="F442" s="1" t="s">
        <v>598</v>
      </c>
      <c r="G442" s="1"/>
      <c r="H442" s="1">
        <v>25</v>
      </c>
      <c r="I442" s="5"/>
      <c r="J442" s="5"/>
      <c r="K442" s="1" t="s">
        <v>2148</v>
      </c>
      <c r="L442" s="116"/>
      <c r="M442" s="1"/>
      <c r="N442" s="64"/>
      <c r="O442" s="64"/>
      <c r="P442" s="64"/>
    </row>
    <row r="443" spans="1:16" ht="15.75" x14ac:dyDescent="0.3">
      <c r="A443" s="1" t="s">
        <v>373</v>
      </c>
      <c r="B443" s="1" t="s">
        <v>540</v>
      </c>
      <c r="C443" s="1" t="s">
        <v>376</v>
      </c>
      <c r="D443" s="60"/>
      <c r="E443" s="1"/>
      <c r="F443" s="1" t="s">
        <v>5342</v>
      </c>
      <c r="G443" s="2">
        <v>1</v>
      </c>
      <c r="H443" s="1">
        <v>30</v>
      </c>
      <c r="I443" s="5"/>
      <c r="J443" s="5"/>
      <c r="K443" s="1" t="s">
        <v>2360</v>
      </c>
      <c r="L443" s="116"/>
      <c r="M443" s="1"/>
      <c r="N443" s="64"/>
      <c r="O443" s="64"/>
      <c r="P443" s="64"/>
    </row>
    <row r="444" spans="1:16" ht="15.75" x14ac:dyDescent="0.3">
      <c r="A444" s="1" t="s">
        <v>373</v>
      </c>
      <c r="B444" s="1" t="s">
        <v>540</v>
      </c>
      <c r="C444" s="1" t="s">
        <v>55</v>
      </c>
      <c r="D444" s="2"/>
      <c r="E444" s="1"/>
      <c r="F444" s="1" t="s">
        <v>5341</v>
      </c>
      <c r="G444" s="29">
        <v>2</v>
      </c>
      <c r="H444" s="1">
        <v>35</v>
      </c>
      <c r="I444" s="5"/>
      <c r="J444" s="5"/>
      <c r="K444" s="1" t="s">
        <v>2118</v>
      </c>
      <c r="L444" s="116"/>
      <c r="M444" s="1" t="s">
        <v>5345</v>
      </c>
      <c r="N444" s="64"/>
      <c r="O444" s="64"/>
      <c r="P444" s="64"/>
    </row>
    <row r="445" spans="1:16" ht="15.75" x14ac:dyDescent="0.3">
      <c r="A445" s="1" t="s">
        <v>373</v>
      </c>
      <c r="B445" s="1" t="s">
        <v>540</v>
      </c>
      <c r="C445" s="1" t="s">
        <v>57</v>
      </c>
      <c r="D445" s="2"/>
      <c r="E445" s="1"/>
      <c r="F445" s="1" t="s">
        <v>617</v>
      </c>
      <c r="G445" s="29">
        <v>2</v>
      </c>
      <c r="H445" s="1">
        <v>35</v>
      </c>
      <c r="I445" s="5"/>
      <c r="J445" s="5"/>
      <c r="K445" s="1" t="s">
        <v>2362</v>
      </c>
      <c r="L445" s="116"/>
      <c r="M445" s="1" t="s">
        <v>5347</v>
      </c>
      <c r="N445" s="64"/>
      <c r="O445" s="64"/>
      <c r="P445" s="64"/>
    </row>
    <row r="446" spans="1:16" ht="15.75" x14ac:dyDescent="0.3">
      <c r="A446" s="1" t="s">
        <v>373</v>
      </c>
      <c r="B446" s="1" t="s">
        <v>540</v>
      </c>
      <c r="C446" s="1" t="s">
        <v>55</v>
      </c>
      <c r="D446" s="2"/>
      <c r="E446" s="1"/>
      <c r="F446" s="1" t="s">
        <v>761</v>
      </c>
      <c r="G446" s="29">
        <v>11</v>
      </c>
      <c r="H446" s="1">
        <v>90</v>
      </c>
      <c r="I446" s="5"/>
      <c r="J446" s="5"/>
      <c r="K446" s="1" t="s">
        <v>2254</v>
      </c>
      <c r="L446" s="116"/>
      <c r="M446" s="1" t="s">
        <v>5409</v>
      </c>
      <c r="N446" s="64"/>
      <c r="O446" s="64"/>
      <c r="P446" s="64"/>
    </row>
    <row r="447" spans="1:16" ht="15.75" x14ac:dyDescent="0.3">
      <c r="A447" s="1" t="s">
        <v>373</v>
      </c>
      <c r="B447" s="1" t="s">
        <v>540</v>
      </c>
      <c r="C447" s="1" t="s">
        <v>57</v>
      </c>
      <c r="D447" s="2"/>
      <c r="E447" s="1"/>
      <c r="F447" s="1" t="s">
        <v>2829</v>
      </c>
      <c r="G447" s="29">
        <v>11</v>
      </c>
      <c r="H447" s="1">
        <v>90</v>
      </c>
      <c r="I447" s="5"/>
      <c r="J447" s="5"/>
      <c r="K447" s="1" t="s">
        <v>2363</v>
      </c>
      <c r="L447" s="116"/>
      <c r="M447" s="1" t="s">
        <v>5410</v>
      </c>
      <c r="N447" s="64"/>
      <c r="O447" s="64"/>
      <c r="P447" s="64"/>
    </row>
    <row r="448" spans="1:16" ht="15.75" x14ac:dyDescent="0.3">
      <c r="A448" s="1" t="s">
        <v>373</v>
      </c>
      <c r="B448" s="1" t="s">
        <v>540</v>
      </c>
      <c r="C448" s="1" t="s">
        <v>55</v>
      </c>
      <c r="D448" s="2"/>
      <c r="E448" s="1"/>
      <c r="F448" s="1" t="s">
        <v>6315</v>
      </c>
      <c r="G448" s="29">
        <v>12</v>
      </c>
      <c r="H448" s="1">
        <v>100</v>
      </c>
      <c r="I448" s="5"/>
      <c r="J448" s="5"/>
      <c r="K448" s="1" t="s">
        <v>2255</v>
      </c>
      <c r="L448" s="116"/>
      <c r="M448" s="1" t="s">
        <v>5411</v>
      </c>
      <c r="N448" s="64"/>
      <c r="O448" s="64"/>
      <c r="P448" s="64"/>
    </row>
    <row r="449" spans="1:16" ht="15.75" x14ac:dyDescent="0.3">
      <c r="A449" s="1" t="s">
        <v>373</v>
      </c>
      <c r="B449" s="1" t="s">
        <v>540</v>
      </c>
      <c r="C449" s="1" t="s">
        <v>57</v>
      </c>
      <c r="D449" s="2"/>
      <c r="E449" s="1"/>
      <c r="F449" s="1" t="s">
        <v>786</v>
      </c>
      <c r="G449" s="29">
        <v>12</v>
      </c>
      <c r="H449" s="1">
        <v>100</v>
      </c>
      <c r="I449" s="5"/>
      <c r="J449" s="5"/>
      <c r="K449" s="1" t="s">
        <v>2364</v>
      </c>
      <c r="L449" s="116"/>
      <c r="M449" s="1" t="s">
        <v>5412</v>
      </c>
      <c r="N449" s="64"/>
      <c r="O449" s="64"/>
      <c r="P449" s="64"/>
    </row>
    <row r="450" spans="1:16" ht="15.75" x14ac:dyDescent="0.3">
      <c r="A450" s="1" t="s">
        <v>373</v>
      </c>
      <c r="B450" s="1" t="s">
        <v>540</v>
      </c>
      <c r="C450" s="1" t="s">
        <v>376</v>
      </c>
      <c r="D450" s="2"/>
      <c r="E450" s="1"/>
      <c r="F450" s="1" t="s">
        <v>2830</v>
      </c>
      <c r="G450" s="1"/>
      <c r="H450" s="1">
        <v>15</v>
      </c>
      <c r="I450" s="5"/>
      <c r="J450" s="5"/>
      <c r="K450" s="1" t="s">
        <v>2365</v>
      </c>
      <c r="L450" s="116"/>
      <c r="M450" s="1"/>
      <c r="N450" s="64"/>
      <c r="O450" s="64"/>
      <c r="P450" s="64"/>
    </row>
    <row r="451" spans="1:16" ht="15.75" x14ac:dyDescent="0.3">
      <c r="A451" s="1" t="s">
        <v>373</v>
      </c>
      <c r="B451" s="1" t="s">
        <v>1939</v>
      </c>
      <c r="C451" s="1" t="s">
        <v>376</v>
      </c>
      <c r="D451" s="2"/>
      <c r="E451" s="1"/>
      <c r="F451" s="1" t="s">
        <v>552</v>
      </c>
      <c r="G451" s="1"/>
      <c r="H451" s="1">
        <v>5</v>
      </c>
      <c r="I451" s="5"/>
      <c r="J451" s="5"/>
      <c r="K451" s="1" t="s">
        <v>2256</v>
      </c>
      <c r="L451" s="116"/>
      <c r="M451" s="1"/>
      <c r="N451" s="64"/>
      <c r="O451" s="64"/>
      <c r="P451" s="64"/>
    </row>
    <row r="452" spans="1:16" ht="15.75" x14ac:dyDescent="0.3">
      <c r="A452" s="1" t="s">
        <v>373</v>
      </c>
      <c r="B452" s="1" t="s">
        <v>1939</v>
      </c>
      <c r="C452" s="1" t="s">
        <v>376</v>
      </c>
      <c r="D452" s="2"/>
      <c r="E452" s="1"/>
      <c r="F452" s="1" t="s">
        <v>558</v>
      </c>
      <c r="G452" s="1"/>
      <c r="H452" s="1">
        <v>5</v>
      </c>
      <c r="I452" s="5"/>
      <c r="J452" s="5"/>
      <c r="K452" s="1" t="s">
        <v>2257</v>
      </c>
      <c r="L452" s="116"/>
      <c r="M452" s="1"/>
      <c r="N452" s="64"/>
      <c r="O452" s="64"/>
      <c r="P452" s="64"/>
    </row>
    <row r="453" spans="1:16" ht="15.75" x14ac:dyDescent="0.3">
      <c r="A453" s="1" t="s">
        <v>373</v>
      </c>
      <c r="B453" s="1" t="s">
        <v>1939</v>
      </c>
      <c r="C453" s="1" t="s">
        <v>376</v>
      </c>
      <c r="D453" s="2"/>
      <c r="E453" s="1"/>
      <c r="F453" s="1" t="s">
        <v>561</v>
      </c>
      <c r="G453" s="1"/>
      <c r="H453" s="1">
        <v>10</v>
      </c>
      <c r="I453" s="5"/>
      <c r="J453" s="5"/>
      <c r="K453" s="1" t="s">
        <v>2366</v>
      </c>
      <c r="L453" s="116"/>
      <c r="M453" s="1"/>
      <c r="N453" s="64"/>
      <c r="O453" s="64"/>
      <c r="P453" s="64"/>
    </row>
    <row r="454" spans="1:16" ht="15.75" x14ac:dyDescent="0.3">
      <c r="A454" s="1" t="s">
        <v>373</v>
      </c>
      <c r="B454" s="1" t="s">
        <v>1939</v>
      </c>
      <c r="C454" s="1" t="s">
        <v>376</v>
      </c>
      <c r="D454" s="2"/>
      <c r="E454" s="1"/>
      <c r="F454" s="1" t="s">
        <v>565</v>
      </c>
      <c r="G454" s="1"/>
      <c r="H454" s="1">
        <v>10</v>
      </c>
      <c r="I454" s="5"/>
      <c r="J454" s="5"/>
      <c r="K454" s="1" t="s">
        <v>2258</v>
      </c>
      <c r="L454" s="116"/>
      <c r="M454" s="1"/>
      <c r="N454" s="64"/>
      <c r="O454" s="64"/>
      <c r="P454" s="64"/>
    </row>
    <row r="455" spans="1:16" ht="15.75" x14ac:dyDescent="0.3">
      <c r="A455" s="1" t="s">
        <v>373</v>
      </c>
      <c r="B455" s="1" t="s">
        <v>1939</v>
      </c>
      <c r="C455" s="1" t="s">
        <v>376</v>
      </c>
      <c r="D455" s="2"/>
      <c r="E455" s="1"/>
      <c r="F455" s="1" t="s">
        <v>577</v>
      </c>
      <c r="G455" s="1"/>
      <c r="H455" s="1">
        <v>20</v>
      </c>
      <c r="I455" s="5"/>
      <c r="J455" s="5"/>
      <c r="K455" s="1" t="s">
        <v>2367</v>
      </c>
      <c r="L455" s="116"/>
      <c r="M455" s="1"/>
      <c r="N455" s="64"/>
      <c r="O455" s="64"/>
      <c r="P455" s="64"/>
    </row>
    <row r="456" spans="1:16" ht="15.75" x14ac:dyDescent="0.3">
      <c r="A456" s="1" t="s">
        <v>373</v>
      </c>
      <c r="B456" s="1" t="s">
        <v>1939</v>
      </c>
      <c r="C456" s="1" t="s">
        <v>376</v>
      </c>
      <c r="D456" s="2"/>
      <c r="E456" s="1"/>
      <c r="F456" s="1" t="s">
        <v>578</v>
      </c>
      <c r="G456" s="1"/>
      <c r="H456" s="1">
        <v>20</v>
      </c>
      <c r="I456" s="5"/>
      <c r="J456" s="5"/>
      <c r="K456" s="1" t="s">
        <v>2259</v>
      </c>
      <c r="L456" s="116"/>
      <c r="M456" s="1"/>
      <c r="N456" s="64"/>
      <c r="O456" s="64"/>
      <c r="P456" s="64"/>
    </row>
    <row r="457" spans="1:16" ht="15.75" x14ac:dyDescent="0.3">
      <c r="A457" s="1" t="s">
        <v>373</v>
      </c>
      <c r="B457" s="1" t="s">
        <v>1939</v>
      </c>
      <c r="C457" s="1" t="s">
        <v>376</v>
      </c>
      <c r="D457" s="2"/>
      <c r="E457" s="1"/>
      <c r="F457" s="1" t="s">
        <v>590</v>
      </c>
      <c r="G457" s="1"/>
      <c r="H457" s="1">
        <v>25</v>
      </c>
      <c r="I457" s="5"/>
      <c r="J457" s="5"/>
      <c r="K457" s="1" t="s">
        <v>2368</v>
      </c>
      <c r="L457" s="116"/>
      <c r="M457" s="1"/>
      <c r="N457" s="64"/>
      <c r="O457" s="64"/>
      <c r="P457" s="64"/>
    </row>
    <row r="458" spans="1:16" ht="15.75" x14ac:dyDescent="0.3">
      <c r="A458" s="1" t="s">
        <v>373</v>
      </c>
      <c r="B458" s="1" t="s">
        <v>1939</v>
      </c>
      <c r="C458" s="1" t="s">
        <v>376</v>
      </c>
      <c r="D458" s="2"/>
      <c r="E458" s="1"/>
      <c r="F458" s="1" t="s">
        <v>591</v>
      </c>
      <c r="G458" s="1"/>
      <c r="H458" s="1">
        <v>25</v>
      </c>
      <c r="I458" s="5"/>
      <c r="J458" s="5"/>
      <c r="K458" s="1" t="s">
        <v>2260</v>
      </c>
      <c r="L458" s="116"/>
      <c r="M458" s="1"/>
      <c r="N458" s="64"/>
      <c r="O458" s="64"/>
      <c r="P458" s="64"/>
    </row>
    <row r="459" spans="1:16" ht="15.75" x14ac:dyDescent="0.3">
      <c r="A459" s="1" t="s">
        <v>373</v>
      </c>
      <c r="B459" s="1" t="s">
        <v>1939</v>
      </c>
      <c r="C459" s="1" t="s">
        <v>376</v>
      </c>
      <c r="D459" s="63"/>
      <c r="E459" s="1"/>
      <c r="F459" s="1" t="s">
        <v>593</v>
      </c>
      <c r="G459" s="1"/>
      <c r="H459" s="1">
        <v>25</v>
      </c>
      <c r="I459" s="5"/>
      <c r="J459" s="5"/>
      <c r="K459" s="1" t="s">
        <v>2318</v>
      </c>
      <c r="L459" s="116"/>
      <c r="M459" s="1"/>
      <c r="N459" s="64"/>
      <c r="O459" s="64"/>
      <c r="P459" s="64"/>
    </row>
    <row r="460" spans="1:16" ht="15.75" x14ac:dyDescent="0.3">
      <c r="A460" s="1" t="s">
        <v>373</v>
      </c>
      <c r="B460" s="1" t="s">
        <v>1939</v>
      </c>
      <c r="C460" s="1" t="s">
        <v>376</v>
      </c>
      <c r="D460" s="2"/>
      <c r="E460" s="1"/>
      <c r="F460" s="1" t="s">
        <v>596</v>
      </c>
      <c r="G460" s="1"/>
      <c r="H460" s="1">
        <v>25</v>
      </c>
      <c r="I460" s="5"/>
      <c r="J460" s="5"/>
      <c r="K460" s="1" t="s">
        <v>2260</v>
      </c>
      <c r="L460" s="116"/>
      <c r="M460" s="1"/>
      <c r="N460" s="64"/>
      <c r="O460" s="64"/>
      <c r="P460" s="64"/>
    </row>
    <row r="461" spans="1:16" ht="15.75" x14ac:dyDescent="0.3">
      <c r="A461" s="1" t="s">
        <v>373</v>
      </c>
      <c r="B461" s="1" t="s">
        <v>1939</v>
      </c>
      <c r="C461" s="1" t="s">
        <v>376</v>
      </c>
      <c r="D461" s="2"/>
      <c r="E461" s="1"/>
      <c r="F461" s="1" t="s">
        <v>600</v>
      </c>
      <c r="G461" s="1"/>
      <c r="H461" s="1">
        <v>25</v>
      </c>
      <c r="I461" s="5"/>
      <c r="J461" s="5"/>
      <c r="K461" s="1" t="s">
        <v>2369</v>
      </c>
      <c r="L461" s="116"/>
      <c r="M461" s="1"/>
      <c r="N461" s="64"/>
      <c r="O461" s="64"/>
      <c r="P461" s="64"/>
    </row>
    <row r="462" spans="1:16" ht="15.75" x14ac:dyDescent="0.3">
      <c r="A462" s="1" t="s">
        <v>373</v>
      </c>
      <c r="B462" s="1" t="s">
        <v>1939</v>
      </c>
      <c r="C462" s="1" t="s">
        <v>376</v>
      </c>
      <c r="D462" s="2"/>
      <c r="E462" s="1"/>
      <c r="F462" s="1" t="s">
        <v>2831</v>
      </c>
      <c r="G462" s="1">
        <v>4</v>
      </c>
      <c r="H462" s="1"/>
      <c r="I462" s="5" t="s">
        <v>2832</v>
      </c>
      <c r="J462" s="5"/>
      <c r="K462" s="1" t="s">
        <v>2261</v>
      </c>
      <c r="L462" s="116"/>
      <c r="M462" s="1"/>
      <c r="N462" s="64"/>
      <c r="O462" s="64"/>
      <c r="P462" s="64"/>
    </row>
    <row r="463" spans="1:16" ht="15.75" x14ac:dyDescent="0.3">
      <c r="A463" s="1" t="s">
        <v>373</v>
      </c>
      <c r="B463" s="1" t="s">
        <v>1939</v>
      </c>
      <c r="C463" s="1" t="s">
        <v>376</v>
      </c>
      <c r="D463" s="2"/>
      <c r="E463" s="1"/>
      <c r="F463" s="1" t="s">
        <v>603</v>
      </c>
      <c r="G463" s="1">
        <v>4</v>
      </c>
      <c r="H463" s="1"/>
      <c r="I463" s="5" t="s">
        <v>2832</v>
      </c>
      <c r="J463" s="5"/>
      <c r="K463" s="1" t="s">
        <v>2252</v>
      </c>
      <c r="L463" s="116"/>
      <c r="M463" s="1"/>
      <c r="N463" s="64"/>
      <c r="O463" s="64"/>
      <c r="P463" s="64"/>
    </row>
    <row r="464" spans="1:16" ht="15.75" x14ac:dyDescent="0.3">
      <c r="A464" s="1" t="s">
        <v>373</v>
      </c>
      <c r="B464" s="1" t="s">
        <v>1939</v>
      </c>
      <c r="C464" s="1" t="s">
        <v>376</v>
      </c>
      <c r="D464" s="60"/>
      <c r="E464" s="1"/>
      <c r="F464" s="1" t="s">
        <v>606</v>
      </c>
      <c r="G464" s="2">
        <v>1</v>
      </c>
      <c r="H464" s="1">
        <v>30</v>
      </c>
      <c r="I464" s="5"/>
      <c r="J464" s="5"/>
      <c r="K464" s="1" t="s">
        <v>2370</v>
      </c>
      <c r="L464" s="116"/>
      <c r="M464" s="1"/>
      <c r="N464" s="64"/>
      <c r="O464" s="64"/>
      <c r="P464" s="64"/>
    </row>
    <row r="465" spans="1:16" ht="15.75" x14ac:dyDescent="0.3">
      <c r="A465" s="1" t="s">
        <v>373</v>
      </c>
      <c r="B465" s="1" t="s">
        <v>1939</v>
      </c>
      <c r="C465" s="1" t="s">
        <v>55</v>
      </c>
      <c r="D465" s="2"/>
      <c r="E465" s="1"/>
      <c r="F465" s="1" t="s">
        <v>5343</v>
      </c>
      <c r="G465" s="29">
        <v>2</v>
      </c>
      <c r="H465" s="61">
        <v>35</v>
      </c>
      <c r="I465" s="5"/>
      <c r="J465" s="5"/>
      <c r="K465" s="1" t="s">
        <v>2262</v>
      </c>
      <c r="L465" s="116"/>
      <c r="M465" s="1" t="s">
        <v>5345</v>
      </c>
      <c r="N465" s="64"/>
      <c r="O465" s="64"/>
      <c r="P465" s="64"/>
    </row>
    <row r="466" spans="1:16" ht="15.75" x14ac:dyDescent="0.3">
      <c r="A466" s="1" t="s">
        <v>373</v>
      </c>
      <c r="B466" s="1" t="s">
        <v>1939</v>
      </c>
      <c r="C466" s="1" t="s">
        <v>57</v>
      </c>
      <c r="D466" s="2"/>
      <c r="E466" s="1"/>
      <c r="F466" s="1" t="s">
        <v>619</v>
      </c>
      <c r="G466" s="29">
        <v>2</v>
      </c>
      <c r="H466" s="61">
        <v>35</v>
      </c>
      <c r="I466" s="5"/>
      <c r="J466" s="5"/>
      <c r="K466" s="1" t="s">
        <v>2371</v>
      </c>
      <c r="L466" s="116"/>
      <c r="M466" s="1" t="s">
        <v>5347</v>
      </c>
      <c r="N466" s="64"/>
      <c r="O466" s="64"/>
      <c r="P466" s="64"/>
    </row>
    <row r="467" spans="1:16" ht="15.75" x14ac:dyDescent="0.3">
      <c r="A467" s="1" t="s">
        <v>373</v>
      </c>
      <c r="B467" s="1" t="s">
        <v>1939</v>
      </c>
      <c r="C467" s="1" t="s">
        <v>56</v>
      </c>
      <c r="D467" s="2"/>
      <c r="E467" s="1"/>
      <c r="F467" s="1" t="s">
        <v>625</v>
      </c>
      <c r="G467" s="29">
        <v>2</v>
      </c>
      <c r="H467" s="61">
        <v>35</v>
      </c>
      <c r="I467" s="5"/>
      <c r="J467" s="5"/>
      <c r="K467" s="1" t="s">
        <v>2149</v>
      </c>
      <c r="L467" s="116"/>
      <c r="M467" s="1" t="s">
        <v>5346</v>
      </c>
      <c r="N467" s="64"/>
      <c r="O467" s="64"/>
      <c r="P467" s="64"/>
    </row>
    <row r="468" spans="1:16" ht="15.75" x14ac:dyDescent="0.3">
      <c r="A468" s="1" t="s">
        <v>373</v>
      </c>
      <c r="B468" s="1" t="s">
        <v>1939</v>
      </c>
      <c r="C468" s="1" t="s">
        <v>55</v>
      </c>
      <c r="D468" s="2"/>
      <c r="E468" s="1"/>
      <c r="F468" s="1" t="s">
        <v>631</v>
      </c>
      <c r="G468" s="29">
        <v>3</v>
      </c>
      <c r="H468" s="61">
        <v>40</v>
      </c>
      <c r="I468" s="5"/>
      <c r="J468" s="5"/>
      <c r="K468" s="1" t="s">
        <v>2263</v>
      </c>
      <c r="L468" s="116"/>
      <c r="M468" s="1" t="s">
        <v>5348</v>
      </c>
      <c r="N468" s="64"/>
      <c r="O468" s="64"/>
      <c r="P468" s="64"/>
    </row>
    <row r="469" spans="1:16" ht="15.75" x14ac:dyDescent="0.3">
      <c r="A469" s="1" t="s">
        <v>373</v>
      </c>
      <c r="B469" s="1" t="s">
        <v>1939</v>
      </c>
      <c r="C469" s="1" t="s">
        <v>57</v>
      </c>
      <c r="D469" s="2"/>
      <c r="E469" s="1"/>
      <c r="F469" s="1" t="s">
        <v>637</v>
      </c>
      <c r="G469" s="29">
        <v>3</v>
      </c>
      <c r="H469" s="61">
        <v>40</v>
      </c>
      <c r="I469" s="5"/>
      <c r="J469" s="5"/>
      <c r="K469" s="1" t="s">
        <v>2372</v>
      </c>
      <c r="L469" s="116"/>
      <c r="M469" s="1" t="s">
        <v>5350</v>
      </c>
      <c r="N469" s="64"/>
      <c r="O469" s="64"/>
      <c r="P469" s="64"/>
    </row>
    <row r="470" spans="1:16" ht="15.75" x14ac:dyDescent="0.3">
      <c r="A470" s="1" t="s">
        <v>373</v>
      </c>
      <c r="B470" s="1" t="s">
        <v>1939</v>
      </c>
      <c r="C470" s="1" t="s">
        <v>56</v>
      </c>
      <c r="D470" s="2"/>
      <c r="E470" s="1"/>
      <c r="F470" s="1" t="s">
        <v>642</v>
      </c>
      <c r="G470" s="29">
        <v>3</v>
      </c>
      <c r="H470" s="61">
        <v>40</v>
      </c>
      <c r="I470" s="5"/>
      <c r="J470" s="5"/>
      <c r="K470" s="1" t="s">
        <v>2157</v>
      </c>
      <c r="L470" s="116"/>
      <c r="M470" s="1" t="s">
        <v>5349</v>
      </c>
      <c r="N470" s="64"/>
      <c r="O470" s="64"/>
      <c r="P470" s="64"/>
    </row>
    <row r="471" spans="1:16" ht="15.75" x14ac:dyDescent="0.3">
      <c r="A471" s="1" t="s">
        <v>373</v>
      </c>
      <c r="B471" s="1" t="s">
        <v>1939</v>
      </c>
      <c r="C471" s="1" t="s">
        <v>55</v>
      </c>
      <c r="D471" s="2"/>
      <c r="E471" s="1"/>
      <c r="F471" s="1" t="s">
        <v>649</v>
      </c>
      <c r="G471" s="29">
        <v>4</v>
      </c>
      <c r="H471" s="61">
        <v>50</v>
      </c>
      <c r="I471" s="5"/>
      <c r="J471" s="5"/>
      <c r="K471" s="1" t="s">
        <v>2264</v>
      </c>
      <c r="L471" s="116"/>
      <c r="M471" s="1" t="s">
        <v>5351</v>
      </c>
      <c r="N471" s="64"/>
      <c r="O471" s="64"/>
      <c r="P471" s="64"/>
    </row>
    <row r="472" spans="1:16" ht="15.75" x14ac:dyDescent="0.3">
      <c r="A472" s="1" t="s">
        <v>373</v>
      </c>
      <c r="B472" s="1" t="s">
        <v>1939</v>
      </c>
      <c r="C472" s="1" t="s">
        <v>57</v>
      </c>
      <c r="D472" s="2"/>
      <c r="E472" s="1"/>
      <c r="F472" s="1" t="s">
        <v>655</v>
      </c>
      <c r="G472" s="29">
        <v>4</v>
      </c>
      <c r="H472" s="61">
        <v>50</v>
      </c>
      <c r="I472" s="5"/>
      <c r="J472" s="5"/>
      <c r="K472" s="1" t="s">
        <v>2373</v>
      </c>
      <c r="L472" s="116"/>
      <c r="M472" s="1" t="s">
        <v>5353</v>
      </c>
      <c r="N472" s="64"/>
      <c r="O472" s="64"/>
      <c r="P472" s="64"/>
    </row>
    <row r="473" spans="1:16" ht="15.75" x14ac:dyDescent="0.3">
      <c r="A473" s="1" t="s">
        <v>373</v>
      </c>
      <c r="B473" s="1" t="s">
        <v>1939</v>
      </c>
      <c r="C473" s="1" t="s">
        <v>56</v>
      </c>
      <c r="D473" s="2"/>
      <c r="E473" s="1"/>
      <c r="F473" s="1" t="s">
        <v>661</v>
      </c>
      <c r="G473" s="29">
        <v>4</v>
      </c>
      <c r="H473" s="61">
        <v>50</v>
      </c>
      <c r="I473" s="5"/>
      <c r="J473" s="5"/>
      <c r="K473" s="1" t="s">
        <v>2184</v>
      </c>
      <c r="L473" s="116"/>
      <c r="M473" s="1" t="s">
        <v>5385</v>
      </c>
      <c r="N473" s="64"/>
      <c r="O473" s="64"/>
      <c r="P473" s="64"/>
    </row>
    <row r="474" spans="1:16" ht="15.75" x14ac:dyDescent="0.3">
      <c r="A474" s="1" t="s">
        <v>373</v>
      </c>
      <c r="B474" s="1" t="s">
        <v>1939</v>
      </c>
      <c r="C474" s="1" t="s">
        <v>55</v>
      </c>
      <c r="D474" s="2"/>
      <c r="E474" s="1"/>
      <c r="F474" s="1" t="s">
        <v>668</v>
      </c>
      <c r="G474" s="29">
        <v>6</v>
      </c>
      <c r="H474" s="61">
        <v>60</v>
      </c>
      <c r="I474" s="5"/>
      <c r="J474" s="5"/>
      <c r="K474" s="1" t="s">
        <v>2265</v>
      </c>
      <c r="L474" s="116"/>
      <c r="M474" s="1" t="s">
        <v>5354</v>
      </c>
      <c r="N474" s="64"/>
      <c r="O474" s="64"/>
      <c r="P474" s="64"/>
    </row>
    <row r="475" spans="1:16" ht="15.75" x14ac:dyDescent="0.3">
      <c r="A475" s="1" t="s">
        <v>373</v>
      </c>
      <c r="B475" s="1" t="s">
        <v>1939</v>
      </c>
      <c r="C475" s="1" t="s">
        <v>57</v>
      </c>
      <c r="D475" s="2"/>
      <c r="E475" s="1"/>
      <c r="F475" s="1" t="s">
        <v>674</v>
      </c>
      <c r="G475" s="29">
        <v>6</v>
      </c>
      <c r="H475" s="61">
        <v>60</v>
      </c>
      <c r="I475" s="5"/>
      <c r="J475" s="5"/>
      <c r="K475" s="1" t="s">
        <v>2374</v>
      </c>
      <c r="L475" s="116"/>
      <c r="M475" s="1" t="s">
        <v>5356</v>
      </c>
      <c r="N475" s="64"/>
      <c r="O475" s="64"/>
      <c r="P475" s="64"/>
    </row>
    <row r="476" spans="1:16" ht="15.75" x14ac:dyDescent="0.3">
      <c r="A476" s="1" t="s">
        <v>373</v>
      </c>
      <c r="B476" s="1" t="s">
        <v>1939</v>
      </c>
      <c r="C476" s="1" t="s">
        <v>56</v>
      </c>
      <c r="D476" s="2"/>
      <c r="E476" s="1"/>
      <c r="F476" s="1" t="s">
        <v>680</v>
      </c>
      <c r="G476" s="29">
        <v>6</v>
      </c>
      <c r="H476" s="61">
        <v>60</v>
      </c>
      <c r="I476" s="5"/>
      <c r="J476" s="5"/>
      <c r="K476" s="1" t="s">
        <v>2185</v>
      </c>
      <c r="L476" s="116"/>
      <c r="M476" s="1" t="s">
        <v>5386</v>
      </c>
      <c r="N476" s="64"/>
      <c r="O476" s="64"/>
      <c r="P476" s="64"/>
    </row>
    <row r="477" spans="1:16" ht="15.75" x14ac:dyDescent="0.3">
      <c r="A477" s="1" t="s">
        <v>373</v>
      </c>
      <c r="B477" s="1" t="s">
        <v>1939</v>
      </c>
      <c r="C477" s="1" t="s">
        <v>55</v>
      </c>
      <c r="D477" s="2"/>
      <c r="E477" s="1"/>
      <c r="F477" s="1" t="s">
        <v>687</v>
      </c>
      <c r="G477" s="29">
        <v>7</v>
      </c>
      <c r="H477" s="61">
        <v>65</v>
      </c>
      <c r="I477" s="5"/>
      <c r="J477" s="5"/>
      <c r="K477" s="1" t="s">
        <v>2266</v>
      </c>
      <c r="L477" s="116"/>
      <c r="M477" s="1" t="s">
        <v>5357</v>
      </c>
      <c r="N477" s="64"/>
      <c r="O477" s="64"/>
      <c r="P477" s="64"/>
    </row>
    <row r="478" spans="1:16" ht="15.75" x14ac:dyDescent="0.3">
      <c r="A478" s="1" t="s">
        <v>373</v>
      </c>
      <c r="B478" s="1" t="s">
        <v>1939</v>
      </c>
      <c r="C478" s="1" t="s">
        <v>57</v>
      </c>
      <c r="D478" s="2"/>
      <c r="E478" s="1"/>
      <c r="F478" s="1" t="s">
        <v>693</v>
      </c>
      <c r="G478" s="29">
        <v>7</v>
      </c>
      <c r="H478" s="61">
        <v>65</v>
      </c>
      <c r="I478" s="5"/>
      <c r="J478" s="5"/>
      <c r="K478" s="1" t="s">
        <v>2375</v>
      </c>
      <c r="L478" s="116"/>
      <c r="M478" s="1" t="s">
        <v>5359</v>
      </c>
      <c r="N478" s="64"/>
      <c r="O478" s="64"/>
      <c r="P478" s="64"/>
    </row>
    <row r="479" spans="1:16" ht="15.75" x14ac:dyDescent="0.3">
      <c r="A479" s="1" t="s">
        <v>373</v>
      </c>
      <c r="B479" s="1" t="s">
        <v>1939</v>
      </c>
      <c r="C479" s="1" t="s">
        <v>56</v>
      </c>
      <c r="D479" s="2"/>
      <c r="E479" s="1"/>
      <c r="F479" s="1" t="s">
        <v>699</v>
      </c>
      <c r="G479" s="29">
        <v>7</v>
      </c>
      <c r="H479" s="61">
        <v>65</v>
      </c>
      <c r="I479" s="5"/>
      <c r="J479" s="5"/>
      <c r="K479" s="1" t="s">
        <v>2186</v>
      </c>
      <c r="L479" s="116"/>
      <c r="M479" s="1" t="s">
        <v>5387</v>
      </c>
      <c r="N479" s="64"/>
      <c r="O479" s="64"/>
      <c r="P479" s="64"/>
    </row>
    <row r="480" spans="1:16" ht="15.75" x14ac:dyDescent="0.3">
      <c r="A480" s="1" t="s">
        <v>373</v>
      </c>
      <c r="B480" s="1" t="s">
        <v>1939</v>
      </c>
      <c r="C480" s="1" t="s">
        <v>55</v>
      </c>
      <c r="D480" s="2"/>
      <c r="E480" s="1"/>
      <c r="F480" s="1" t="s">
        <v>706</v>
      </c>
      <c r="G480" s="29">
        <v>8</v>
      </c>
      <c r="H480" s="61">
        <v>70</v>
      </c>
      <c r="I480" s="5"/>
      <c r="J480" s="5"/>
      <c r="K480" s="1" t="s">
        <v>2267</v>
      </c>
      <c r="L480" s="116"/>
      <c r="M480" s="1" t="s">
        <v>5360</v>
      </c>
      <c r="N480" s="64"/>
      <c r="O480" s="64"/>
      <c r="P480" s="64"/>
    </row>
    <row r="481" spans="1:16" ht="15.75" x14ac:dyDescent="0.3">
      <c r="A481" s="1" t="s">
        <v>373</v>
      </c>
      <c r="B481" s="1" t="s">
        <v>1939</v>
      </c>
      <c r="C481" s="1" t="s">
        <v>57</v>
      </c>
      <c r="D481" s="2"/>
      <c r="E481" s="1"/>
      <c r="F481" s="1" t="s">
        <v>712</v>
      </c>
      <c r="G481" s="29">
        <v>8</v>
      </c>
      <c r="H481" s="61">
        <v>70</v>
      </c>
      <c r="I481" s="5"/>
      <c r="J481" s="5"/>
      <c r="K481" s="1" t="s">
        <v>2376</v>
      </c>
      <c r="L481" s="116"/>
      <c r="M481" s="1" t="s">
        <v>5362</v>
      </c>
      <c r="N481" s="64"/>
      <c r="O481" s="64"/>
      <c r="P481" s="64"/>
    </row>
    <row r="482" spans="1:16" ht="15.75" x14ac:dyDescent="0.3">
      <c r="A482" s="1" t="s">
        <v>373</v>
      </c>
      <c r="B482" s="1" t="s">
        <v>1939</v>
      </c>
      <c r="C482" s="1" t="s">
        <v>56</v>
      </c>
      <c r="D482" s="2"/>
      <c r="E482" s="1"/>
      <c r="F482" s="1" t="s">
        <v>718</v>
      </c>
      <c r="G482" s="29">
        <v>8</v>
      </c>
      <c r="H482" s="61">
        <v>70</v>
      </c>
      <c r="I482" s="5"/>
      <c r="J482" s="5"/>
      <c r="K482" s="1" t="s">
        <v>2187</v>
      </c>
      <c r="L482" s="116"/>
      <c r="M482" s="1" t="s">
        <v>5388</v>
      </c>
      <c r="N482" s="64"/>
      <c r="O482" s="64"/>
      <c r="P482" s="64"/>
    </row>
    <row r="483" spans="1:16" ht="15.75" x14ac:dyDescent="0.3">
      <c r="A483" s="1" t="s">
        <v>373</v>
      </c>
      <c r="B483" s="1" t="s">
        <v>1939</v>
      </c>
      <c r="C483" s="1" t="s">
        <v>55</v>
      </c>
      <c r="D483" s="2"/>
      <c r="E483" s="1"/>
      <c r="F483" s="1" t="s">
        <v>725</v>
      </c>
      <c r="G483" s="29">
        <v>9</v>
      </c>
      <c r="H483" s="61">
        <v>75</v>
      </c>
      <c r="I483" s="5"/>
      <c r="J483" s="5"/>
      <c r="K483" s="1" t="s">
        <v>2268</v>
      </c>
      <c r="L483" s="116"/>
      <c r="M483" s="1" t="s">
        <v>5363</v>
      </c>
      <c r="N483" s="64"/>
      <c r="O483" s="64"/>
      <c r="P483" s="64"/>
    </row>
    <row r="484" spans="1:16" ht="15.75" x14ac:dyDescent="0.3">
      <c r="A484" s="1" t="s">
        <v>373</v>
      </c>
      <c r="B484" s="1" t="s">
        <v>1939</v>
      </c>
      <c r="C484" s="1" t="s">
        <v>57</v>
      </c>
      <c r="D484" s="2"/>
      <c r="E484" s="1"/>
      <c r="F484" s="1" t="s">
        <v>731</v>
      </c>
      <c r="G484" s="29">
        <v>9</v>
      </c>
      <c r="H484" s="61">
        <v>75</v>
      </c>
      <c r="I484" s="5"/>
      <c r="J484" s="5"/>
      <c r="K484" s="1" t="s">
        <v>2377</v>
      </c>
      <c r="L484" s="116"/>
      <c r="M484" s="1" t="s">
        <v>5365</v>
      </c>
      <c r="N484" s="64"/>
      <c r="O484" s="64"/>
      <c r="P484" s="64"/>
    </row>
    <row r="485" spans="1:16" ht="15.75" x14ac:dyDescent="0.3">
      <c r="A485" s="1" t="s">
        <v>373</v>
      </c>
      <c r="B485" s="1" t="s">
        <v>1939</v>
      </c>
      <c r="C485" s="1" t="s">
        <v>56</v>
      </c>
      <c r="D485" s="2"/>
      <c r="E485" s="1"/>
      <c r="F485" s="1" t="s">
        <v>737</v>
      </c>
      <c r="G485" s="29">
        <v>9</v>
      </c>
      <c r="H485" s="61">
        <v>75</v>
      </c>
      <c r="I485" s="5"/>
      <c r="J485" s="5"/>
      <c r="K485" s="1" t="s">
        <v>2188</v>
      </c>
      <c r="L485" s="116"/>
      <c r="M485" s="1" t="s">
        <v>5389</v>
      </c>
      <c r="N485" s="64"/>
      <c r="O485" s="64"/>
      <c r="P485" s="64"/>
    </row>
    <row r="486" spans="1:16" ht="15.75" x14ac:dyDescent="0.3">
      <c r="A486" s="1" t="s">
        <v>373</v>
      </c>
      <c r="B486" s="1" t="s">
        <v>1939</v>
      </c>
      <c r="C486" s="1" t="s">
        <v>55</v>
      </c>
      <c r="D486" s="2"/>
      <c r="E486" s="1"/>
      <c r="F486" s="1" t="s">
        <v>744</v>
      </c>
      <c r="G486" s="29">
        <v>10</v>
      </c>
      <c r="H486" s="61">
        <v>80</v>
      </c>
      <c r="I486" s="5"/>
      <c r="J486" s="5"/>
      <c r="K486" s="1" t="s">
        <v>2269</v>
      </c>
      <c r="L486" s="116"/>
      <c r="M486" s="1" t="s">
        <v>5366</v>
      </c>
      <c r="N486" s="64"/>
      <c r="O486" s="64"/>
      <c r="P486" s="64"/>
    </row>
    <row r="487" spans="1:16" ht="15.75" x14ac:dyDescent="0.3">
      <c r="A487" s="1" t="s">
        <v>373</v>
      </c>
      <c r="B487" s="1" t="s">
        <v>1939</v>
      </c>
      <c r="C487" s="1" t="s">
        <v>57</v>
      </c>
      <c r="D487" s="2"/>
      <c r="E487" s="1"/>
      <c r="F487" s="1" t="s">
        <v>750</v>
      </c>
      <c r="G487" s="29">
        <v>10</v>
      </c>
      <c r="H487" s="61">
        <v>80</v>
      </c>
      <c r="I487" s="5"/>
      <c r="J487" s="5"/>
      <c r="K487" s="1" t="s">
        <v>2378</v>
      </c>
      <c r="L487" s="116"/>
      <c r="M487" s="1" t="s">
        <v>5368</v>
      </c>
      <c r="N487" s="64"/>
      <c r="O487" s="64"/>
      <c r="P487" s="64"/>
    </row>
    <row r="488" spans="1:16" ht="15.75" x14ac:dyDescent="0.3">
      <c r="A488" s="1" t="s">
        <v>373</v>
      </c>
      <c r="B488" s="1" t="s">
        <v>1939</v>
      </c>
      <c r="C488" s="1" t="s">
        <v>56</v>
      </c>
      <c r="D488" s="2"/>
      <c r="E488" s="1"/>
      <c r="F488" s="1" t="s">
        <v>755</v>
      </c>
      <c r="G488" s="29">
        <v>10</v>
      </c>
      <c r="H488" s="61">
        <v>80</v>
      </c>
      <c r="I488" s="5"/>
      <c r="J488" s="5"/>
      <c r="K488" s="1" t="s">
        <v>2189</v>
      </c>
      <c r="L488" s="116"/>
      <c r="M488" s="1" t="s">
        <v>5390</v>
      </c>
      <c r="N488" s="64"/>
      <c r="O488" s="64"/>
      <c r="P488" s="64"/>
    </row>
    <row r="489" spans="1:16" ht="15.75" x14ac:dyDescent="0.3">
      <c r="A489" s="1" t="s">
        <v>373</v>
      </c>
      <c r="B489" s="1" t="s">
        <v>1939</v>
      </c>
      <c r="C489" s="1" t="s">
        <v>55</v>
      </c>
      <c r="D489" s="2"/>
      <c r="E489" s="1"/>
      <c r="F489" s="1" t="s">
        <v>763</v>
      </c>
      <c r="G489" s="29">
        <v>11</v>
      </c>
      <c r="H489" s="61">
        <v>90</v>
      </c>
      <c r="I489" s="5"/>
      <c r="J489" s="5"/>
      <c r="K489" s="1" t="s">
        <v>2270</v>
      </c>
      <c r="L489" s="116"/>
      <c r="M489" s="1" t="s">
        <v>5409</v>
      </c>
      <c r="N489" s="64"/>
      <c r="O489" s="64"/>
      <c r="P489" s="64"/>
    </row>
    <row r="490" spans="1:16" ht="15.75" x14ac:dyDescent="0.3">
      <c r="A490" s="1" t="s">
        <v>373</v>
      </c>
      <c r="B490" s="1" t="s">
        <v>1939</v>
      </c>
      <c r="C490" s="1" t="s">
        <v>57</v>
      </c>
      <c r="D490" s="2"/>
      <c r="E490" s="1"/>
      <c r="F490" s="1" t="s">
        <v>769</v>
      </c>
      <c r="G490" s="29">
        <v>11</v>
      </c>
      <c r="H490" s="61">
        <v>90</v>
      </c>
      <c r="I490" s="5"/>
      <c r="J490" s="5"/>
      <c r="K490" s="1" t="s">
        <v>2379</v>
      </c>
      <c r="L490" s="116"/>
      <c r="M490" s="1" t="s">
        <v>5410</v>
      </c>
      <c r="N490" s="64"/>
      <c r="O490" s="64"/>
      <c r="P490" s="64"/>
    </row>
    <row r="491" spans="1:16" ht="15.75" x14ac:dyDescent="0.3">
      <c r="A491" s="1" t="s">
        <v>373</v>
      </c>
      <c r="B491" s="1" t="s">
        <v>1939</v>
      </c>
      <c r="C491" s="1" t="s">
        <v>56</v>
      </c>
      <c r="D491" s="2"/>
      <c r="E491" s="1"/>
      <c r="F491" s="1" t="s">
        <v>775</v>
      </c>
      <c r="G491" s="29">
        <v>11</v>
      </c>
      <c r="H491" s="61">
        <v>90</v>
      </c>
      <c r="I491" s="5"/>
      <c r="J491" s="5"/>
      <c r="K491" s="1" t="s">
        <v>2190</v>
      </c>
      <c r="L491" s="116"/>
      <c r="M491" s="1" t="s">
        <v>5391</v>
      </c>
      <c r="N491" s="64"/>
      <c r="O491" s="64"/>
      <c r="P491" s="64"/>
    </row>
    <row r="492" spans="1:16" ht="15.75" x14ac:dyDescent="0.3">
      <c r="A492" s="1" t="s">
        <v>373</v>
      </c>
      <c r="B492" s="1" t="s">
        <v>1939</v>
      </c>
      <c r="C492" s="1" t="s">
        <v>55</v>
      </c>
      <c r="D492" s="2"/>
      <c r="E492" s="1"/>
      <c r="F492" s="1" t="s">
        <v>782</v>
      </c>
      <c r="G492" s="29">
        <v>12</v>
      </c>
      <c r="H492" s="61">
        <v>100</v>
      </c>
      <c r="I492" s="5"/>
      <c r="J492" s="5"/>
      <c r="K492" s="1" t="s">
        <v>2270</v>
      </c>
      <c r="L492" s="116"/>
      <c r="M492" s="1" t="s">
        <v>5411</v>
      </c>
      <c r="N492" s="64"/>
      <c r="O492" s="64"/>
      <c r="P492" s="64"/>
    </row>
    <row r="493" spans="1:16" ht="15.75" x14ac:dyDescent="0.3">
      <c r="A493" s="1" t="s">
        <v>373</v>
      </c>
      <c r="B493" s="1" t="s">
        <v>1939</v>
      </c>
      <c r="C493" s="1" t="s">
        <v>57</v>
      </c>
      <c r="D493" s="2"/>
      <c r="E493" s="1"/>
      <c r="F493" s="1" t="s">
        <v>787</v>
      </c>
      <c r="G493" s="29">
        <v>12</v>
      </c>
      <c r="H493" s="61">
        <v>100</v>
      </c>
      <c r="I493" s="5"/>
      <c r="J493" s="5"/>
      <c r="K493" s="1" t="s">
        <v>2379</v>
      </c>
      <c r="L493" s="116"/>
      <c r="M493" s="1" t="s">
        <v>5412</v>
      </c>
      <c r="N493" s="64"/>
      <c r="O493" s="64"/>
      <c r="P493" s="64"/>
    </row>
    <row r="494" spans="1:16" ht="15.75" x14ac:dyDescent="0.3">
      <c r="A494" s="1" t="s">
        <v>373</v>
      </c>
      <c r="B494" s="1" t="s">
        <v>1939</v>
      </c>
      <c r="C494" s="1" t="s">
        <v>56</v>
      </c>
      <c r="D494" s="2"/>
      <c r="E494" s="1"/>
      <c r="F494" s="1" t="s">
        <v>793</v>
      </c>
      <c r="G494" s="29">
        <v>12</v>
      </c>
      <c r="H494" s="61">
        <v>100</v>
      </c>
      <c r="I494" s="5"/>
      <c r="J494" s="5"/>
      <c r="K494" s="1" t="s">
        <v>2190</v>
      </c>
      <c r="L494" s="116"/>
      <c r="M494" s="1" t="s">
        <v>5392</v>
      </c>
      <c r="N494" s="64"/>
      <c r="O494" s="64"/>
      <c r="P494" s="64"/>
    </row>
    <row r="495" spans="1:16" ht="15.75" x14ac:dyDescent="0.3">
      <c r="A495" s="1" t="s">
        <v>373</v>
      </c>
      <c r="B495" s="1" t="s">
        <v>1939</v>
      </c>
      <c r="C495" s="1" t="s">
        <v>55</v>
      </c>
      <c r="D495" s="2"/>
      <c r="E495" s="1"/>
      <c r="F495" s="1" t="s">
        <v>800</v>
      </c>
      <c r="G495" s="29">
        <v>13</v>
      </c>
      <c r="H495" s="61">
        <v>110</v>
      </c>
      <c r="I495" s="5"/>
      <c r="J495" s="5"/>
      <c r="K495" s="1" t="s">
        <v>2271</v>
      </c>
      <c r="L495" s="116"/>
      <c r="M495" s="1" t="s">
        <v>5393</v>
      </c>
      <c r="N495" s="64"/>
      <c r="O495" s="64"/>
      <c r="P495" s="64"/>
    </row>
    <row r="496" spans="1:16" ht="15.75" x14ac:dyDescent="0.3">
      <c r="A496" s="1" t="s">
        <v>373</v>
      </c>
      <c r="B496" s="1" t="s">
        <v>1939</v>
      </c>
      <c r="C496" s="1" t="s">
        <v>57</v>
      </c>
      <c r="D496" s="2"/>
      <c r="E496" s="1"/>
      <c r="F496" s="1" t="s">
        <v>805</v>
      </c>
      <c r="G496" s="29">
        <v>13</v>
      </c>
      <c r="H496" s="61">
        <v>110</v>
      </c>
      <c r="I496" s="5"/>
      <c r="J496" s="5"/>
      <c r="K496" s="1" t="s">
        <v>2380</v>
      </c>
      <c r="L496" s="116"/>
      <c r="M496" s="1" t="s">
        <v>5394</v>
      </c>
      <c r="N496" s="64"/>
      <c r="O496" s="64"/>
      <c r="P496" s="64"/>
    </row>
    <row r="497" spans="1:16" ht="15.75" x14ac:dyDescent="0.3">
      <c r="A497" s="1" t="s">
        <v>373</v>
      </c>
      <c r="B497" s="1" t="s">
        <v>1939</v>
      </c>
      <c r="C497" s="1" t="s">
        <v>56</v>
      </c>
      <c r="D497" s="2"/>
      <c r="E497" s="1"/>
      <c r="F497" s="1" t="s">
        <v>811</v>
      </c>
      <c r="G497" s="29">
        <v>13</v>
      </c>
      <c r="H497" s="61">
        <v>110</v>
      </c>
      <c r="I497" s="5"/>
      <c r="J497" s="5"/>
      <c r="K497" s="1" t="s">
        <v>2191</v>
      </c>
      <c r="L497" s="116"/>
      <c r="M497" s="1" t="s">
        <v>5395</v>
      </c>
      <c r="N497" s="64"/>
      <c r="O497" s="64"/>
      <c r="P497" s="64"/>
    </row>
    <row r="498" spans="1:16" ht="15.75" x14ac:dyDescent="0.3">
      <c r="A498" s="1" t="s">
        <v>373</v>
      </c>
      <c r="B498" s="1" t="s">
        <v>1939</v>
      </c>
      <c r="C498" s="1" t="s">
        <v>376</v>
      </c>
      <c r="D498" s="2"/>
      <c r="E498" s="1"/>
      <c r="F498" s="1" t="s">
        <v>817</v>
      </c>
      <c r="G498" s="29">
        <v>5</v>
      </c>
      <c r="H498" s="1">
        <v>55</v>
      </c>
      <c r="I498" s="5"/>
      <c r="J498" s="5"/>
      <c r="K498" s="1" t="s">
        <v>2381</v>
      </c>
      <c r="L498" s="116"/>
      <c r="M498" s="1" t="s">
        <v>5396</v>
      </c>
      <c r="N498" s="64"/>
      <c r="O498" s="64"/>
      <c r="P498" s="64"/>
    </row>
    <row r="499" spans="1:16" ht="15.75" x14ac:dyDescent="0.3">
      <c r="A499" s="1" t="s">
        <v>373</v>
      </c>
      <c r="B499" s="1" t="s">
        <v>1939</v>
      </c>
      <c r="C499" s="1" t="s">
        <v>376</v>
      </c>
      <c r="D499" s="2"/>
      <c r="E499" s="1"/>
      <c r="F499" s="1" t="s">
        <v>823</v>
      </c>
      <c r="G499" s="29">
        <v>6</v>
      </c>
      <c r="H499" s="1">
        <v>60</v>
      </c>
      <c r="I499" s="5"/>
      <c r="J499" s="5"/>
      <c r="K499" s="1" t="s">
        <v>2382</v>
      </c>
      <c r="L499" s="116"/>
      <c r="M499" s="1" t="s">
        <v>5397</v>
      </c>
      <c r="N499" s="64"/>
      <c r="O499" s="64"/>
      <c r="P499" s="64"/>
    </row>
    <row r="500" spans="1:16" ht="15.75" x14ac:dyDescent="0.3">
      <c r="A500" s="1" t="s">
        <v>373</v>
      </c>
      <c r="B500" s="1" t="s">
        <v>1939</v>
      </c>
      <c r="C500" s="1" t="s">
        <v>376</v>
      </c>
      <c r="D500" s="2"/>
      <c r="E500" s="1"/>
      <c r="F500" s="1" t="s">
        <v>829</v>
      </c>
      <c r="G500" s="29">
        <v>7</v>
      </c>
      <c r="H500" s="1">
        <v>65</v>
      </c>
      <c r="I500" s="5"/>
      <c r="J500" s="5"/>
      <c r="K500" s="1" t="s">
        <v>2383</v>
      </c>
      <c r="L500" s="116"/>
      <c r="M500" s="1" t="s">
        <v>5398</v>
      </c>
      <c r="N500" s="64"/>
      <c r="O500" s="64"/>
      <c r="P500" s="64"/>
    </row>
    <row r="501" spans="1:16" ht="15.75" x14ac:dyDescent="0.3">
      <c r="A501" s="1" t="s">
        <v>373</v>
      </c>
      <c r="B501" s="1" t="s">
        <v>1939</v>
      </c>
      <c r="C501" s="1" t="s">
        <v>376</v>
      </c>
      <c r="D501" s="2"/>
      <c r="E501" s="1"/>
      <c r="F501" s="1" t="s">
        <v>835</v>
      </c>
      <c r="G501" s="29">
        <v>8</v>
      </c>
      <c r="H501" s="1">
        <v>70</v>
      </c>
      <c r="I501" s="5"/>
      <c r="J501" s="5"/>
      <c r="K501" s="1" t="s">
        <v>2384</v>
      </c>
      <c r="L501" s="116"/>
      <c r="M501" s="1" t="s">
        <v>5399</v>
      </c>
      <c r="N501" s="64"/>
      <c r="O501" s="64"/>
      <c r="P501" s="64"/>
    </row>
    <row r="502" spans="1:16" ht="15.75" x14ac:dyDescent="0.3">
      <c r="A502" s="1" t="s">
        <v>373</v>
      </c>
      <c r="B502" s="1" t="s">
        <v>1939</v>
      </c>
      <c r="C502" s="1" t="s">
        <v>376</v>
      </c>
      <c r="D502" s="2"/>
      <c r="E502" s="1"/>
      <c r="F502" s="1" t="s">
        <v>841</v>
      </c>
      <c r="G502" s="29">
        <v>14</v>
      </c>
      <c r="H502" s="1"/>
      <c r="I502" s="5">
        <v>2</v>
      </c>
      <c r="J502" s="65">
        <v>5</v>
      </c>
      <c r="K502" s="1" t="s">
        <v>8544</v>
      </c>
      <c r="L502" s="232" t="s">
        <v>8766</v>
      </c>
      <c r="M502" s="1" t="s">
        <v>5478</v>
      </c>
      <c r="N502" s="232" t="s">
        <v>8711</v>
      </c>
      <c r="O502" s="64"/>
      <c r="P502" s="64"/>
    </row>
    <row r="503" spans="1:16" ht="15.75" x14ac:dyDescent="0.3">
      <c r="A503" s="1" t="s">
        <v>373</v>
      </c>
      <c r="B503" s="1" t="s">
        <v>1939</v>
      </c>
      <c r="C503" s="1" t="s">
        <v>376</v>
      </c>
      <c r="D503" s="2"/>
      <c r="E503" s="1"/>
      <c r="F503" s="1" t="s">
        <v>847</v>
      </c>
      <c r="G503" s="29">
        <v>15</v>
      </c>
      <c r="H503" s="1"/>
      <c r="I503" s="5">
        <v>3</v>
      </c>
      <c r="J503" s="65">
        <v>6</v>
      </c>
      <c r="K503" s="1" t="s">
        <v>8545</v>
      </c>
      <c r="L503" s="232" t="s">
        <v>8767</v>
      </c>
      <c r="M503" s="1" t="s">
        <v>5479</v>
      </c>
      <c r="N503" s="232" t="s">
        <v>8712</v>
      </c>
      <c r="O503" s="64"/>
      <c r="P503" s="64"/>
    </row>
    <row r="504" spans="1:16" ht="15.75" x14ac:dyDescent="0.3">
      <c r="A504" s="1" t="s">
        <v>373</v>
      </c>
      <c r="B504" s="1" t="s">
        <v>1939</v>
      </c>
      <c r="C504" s="1" t="s">
        <v>376</v>
      </c>
      <c r="D504" s="2"/>
      <c r="E504" s="1"/>
      <c r="F504" s="1" t="s">
        <v>853</v>
      </c>
      <c r="G504" s="29">
        <v>16</v>
      </c>
      <c r="H504" s="1"/>
      <c r="I504" s="5">
        <v>4</v>
      </c>
      <c r="J504" s="65">
        <v>7</v>
      </c>
      <c r="K504" s="1" t="s">
        <v>8546</v>
      </c>
      <c r="L504" s="232" t="s">
        <v>8768</v>
      </c>
      <c r="M504" s="1" t="s">
        <v>5480</v>
      </c>
      <c r="N504" s="232" t="s">
        <v>8713</v>
      </c>
      <c r="O504" s="64"/>
      <c r="P504" s="64"/>
    </row>
    <row r="505" spans="1:16" ht="15.75" x14ac:dyDescent="0.3">
      <c r="A505" s="1" t="s">
        <v>373</v>
      </c>
      <c r="B505" s="1" t="s">
        <v>1939</v>
      </c>
      <c r="C505" s="1" t="s">
        <v>376</v>
      </c>
      <c r="D505" s="2"/>
      <c r="E505" s="1"/>
      <c r="F505" s="1" t="s">
        <v>859</v>
      </c>
      <c r="G505" s="29">
        <v>17</v>
      </c>
      <c r="H505" s="1"/>
      <c r="I505" s="5">
        <v>5</v>
      </c>
      <c r="J505" s="65">
        <v>8</v>
      </c>
      <c r="K505" s="1" t="s">
        <v>8547</v>
      </c>
      <c r="L505" s="232" t="s">
        <v>8769</v>
      </c>
      <c r="M505" s="1" t="s">
        <v>5481</v>
      </c>
      <c r="N505" s="232" t="s">
        <v>8703</v>
      </c>
      <c r="O505" s="64"/>
      <c r="P505" s="64"/>
    </row>
    <row r="506" spans="1:16" ht="15.75" x14ac:dyDescent="0.3">
      <c r="A506" s="1" t="s">
        <v>373</v>
      </c>
      <c r="B506" s="1" t="s">
        <v>1939</v>
      </c>
      <c r="C506" s="1" t="s">
        <v>376</v>
      </c>
      <c r="D506" s="2"/>
      <c r="E506" s="1"/>
      <c r="F506" s="1" t="s">
        <v>865</v>
      </c>
      <c r="G506" s="29">
        <v>18</v>
      </c>
      <c r="H506" s="1"/>
      <c r="I506" s="5">
        <v>6</v>
      </c>
      <c r="J506" s="65">
        <v>9</v>
      </c>
      <c r="K506" s="1" t="s">
        <v>8548</v>
      </c>
      <c r="L506" s="232" t="s">
        <v>8770</v>
      </c>
      <c r="M506" s="1" t="s">
        <v>5482</v>
      </c>
      <c r="N506" s="232" t="s">
        <v>8702</v>
      </c>
      <c r="O506" s="64"/>
      <c r="P506" s="64"/>
    </row>
    <row r="507" spans="1:16" ht="15.75" x14ac:dyDescent="0.3">
      <c r="A507" s="1" t="s">
        <v>373</v>
      </c>
      <c r="B507" s="1" t="s">
        <v>1939</v>
      </c>
      <c r="C507" s="1" t="s">
        <v>376</v>
      </c>
      <c r="D507" s="2"/>
      <c r="E507" s="1"/>
      <c r="F507" s="1" t="s">
        <v>871</v>
      </c>
      <c r="G507" s="29">
        <v>19</v>
      </c>
      <c r="H507" s="1"/>
      <c r="I507" s="5">
        <v>7</v>
      </c>
      <c r="J507" s="65">
        <v>10</v>
      </c>
      <c r="K507" s="1" t="s">
        <v>8549</v>
      </c>
      <c r="L507" s="232" t="s">
        <v>8771</v>
      </c>
      <c r="M507" s="1" t="s">
        <v>5483</v>
      </c>
      <c r="N507" s="232" t="s">
        <v>8701</v>
      </c>
      <c r="O507" s="64"/>
      <c r="P507" s="64"/>
    </row>
    <row r="508" spans="1:16" ht="15.75" x14ac:dyDescent="0.3">
      <c r="A508" s="1" t="s">
        <v>373</v>
      </c>
      <c r="B508" s="1" t="s">
        <v>1939</v>
      </c>
      <c r="C508" s="1" t="s">
        <v>376</v>
      </c>
      <c r="D508" s="2"/>
      <c r="E508" s="1"/>
      <c r="F508" s="1" t="s">
        <v>877</v>
      </c>
      <c r="G508" s="1">
        <v>19</v>
      </c>
      <c r="H508" s="1"/>
      <c r="I508" s="5">
        <v>0</v>
      </c>
      <c r="J508" s="5"/>
      <c r="K508" s="1" t="s">
        <v>8550</v>
      </c>
      <c r="L508" s="116"/>
      <c r="M508" s="1" t="s">
        <v>5474</v>
      </c>
      <c r="N508" s="64"/>
      <c r="O508" s="64"/>
      <c r="P508" s="64"/>
    </row>
    <row r="509" spans="1:16" ht="15.75" x14ac:dyDescent="0.3">
      <c r="A509" s="1" t="s">
        <v>373</v>
      </c>
      <c r="B509" s="1" t="s">
        <v>1939</v>
      </c>
      <c r="C509" s="1" t="s">
        <v>376</v>
      </c>
      <c r="D509" s="2"/>
      <c r="E509" s="1"/>
      <c r="F509" s="1" t="s">
        <v>883</v>
      </c>
      <c r="G509" s="1">
        <v>20</v>
      </c>
      <c r="H509" s="1"/>
      <c r="I509" s="5">
        <v>0</v>
      </c>
      <c r="J509" s="5"/>
      <c r="K509" s="1" t="s">
        <v>8551</v>
      </c>
      <c r="L509" s="116"/>
      <c r="M509" s="1" t="s">
        <v>5475</v>
      </c>
      <c r="N509" s="64"/>
      <c r="O509" s="64"/>
      <c r="P509" s="64"/>
    </row>
    <row r="510" spans="1:16" ht="15.75" x14ac:dyDescent="0.3">
      <c r="A510" s="1" t="s">
        <v>373</v>
      </c>
      <c r="B510" s="1" t="s">
        <v>1939</v>
      </c>
      <c r="C510" s="1" t="s">
        <v>376</v>
      </c>
      <c r="D510" s="2"/>
      <c r="E510" s="1"/>
      <c r="F510" s="1" t="s">
        <v>889</v>
      </c>
      <c r="G510" s="1">
        <v>21</v>
      </c>
      <c r="H510" s="1"/>
      <c r="I510" s="5">
        <v>0</v>
      </c>
      <c r="J510" s="5"/>
      <c r="K510" s="1" t="s">
        <v>8552</v>
      </c>
      <c r="L510" s="116"/>
      <c r="M510" s="1" t="s">
        <v>5476</v>
      </c>
      <c r="N510" s="64"/>
      <c r="O510" s="64"/>
      <c r="P510" s="64"/>
    </row>
    <row r="511" spans="1:16" ht="15.75" x14ac:dyDescent="0.3">
      <c r="A511" s="1" t="s">
        <v>373</v>
      </c>
      <c r="B511" s="1" t="s">
        <v>1939</v>
      </c>
      <c r="C511" s="1" t="s">
        <v>376</v>
      </c>
      <c r="D511" s="2"/>
      <c r="E511" s="1"/>
      <c r="F511" s="1" t="s">
        <v>895</v>
      </c>
      <c r="G511" s="1">
        <v>22</v>
      </c>
      <c r="H511" s="1"/>
      <c r="I511" s="5">
        <v>0</v>
      </c>
      <c r="J511" s="5"/>
      <c r="K511" s="1" t="s">
        <v>8553</v>
      </c>
      <c r="L511" s="116"/>
      <c r="M511" s="1" t="s">
        <v>5477</v>
      </c>
      <c r="N511" s="64"/>
      <c r="O511" s="64"/>
      <c r="P511" s="64"/>
    </row>
    <row r="512" spans="1:16" ht="15.75" x14ac:dyDescent="0.3">
      <c r="A512" s="1" t="s">
        <v>373</v>
      </c>
      <c r="B512" s="1" t="s">
        <v>1939</v>
      </c>
      <c r="C512" s="1" t="s">
        <v>376</v>
      </c>
      <c r="D512" s="2"/>
      <c r="E512" s="1"/>
      <c r="F512" s="1" t="s">
        <v>901</v>
      </c>
      <c r="G512" s="1">
        <v>23</v>
      </c>
      <c r="H512" s="1"/>
      <c r="I512" s="5">
        <v>0</v>
      </c>
      <c r="J512" s="5"/>
      <c r="K512" s="1" t="s">
        <v>8554</v>
      </c>
      <c r="L512" s="116"/>
      <c r="M512" s="1" t="s">
        <v>5448</v>
      </c>
      <c r="N512" s="64"/>
      <c r="O512" s="64"/>
      <c r="P512" s="64"/>
    </row>
    <row r="513" spans="1:16" ht="15.75" x14ac:dyDescent="0.3">
      <c r="A513" s="1" t="s">
        <v>373</v>
      </c>
      <c r="B513" s="1" t="s">
        <v>1939</v>
      </c>
      <c r="C513" s="1" t="s">
        <v>376</v>
      </c>
      <c r="D513" s="2"/>
      <c r="E513" s="1"/>
      <c r="F513" s="1" t="s">
        <v>907</v>
      </c>
      <c r="G513" s="1">
        <v>24</v>
      </c>
      <c r="H513" s="1"/>
      <c r="I513" s="5">
        <v>0</v>
      </c>
      <c r="J513" s="5"/>
      <c r="K513" s="1" t="s">
        <v>8555</v>
      </c>
      <c r="L513" s="116"/>
      <c r="M513" s="1" t="s">
        <v>5449</v>
      </c>
      <c r="N513" s="64"/>
      <c r="O513" s="64"/>
      <c r="P513" s="64"/>
    </row>
    <row r="514" spans="1:16" ht="15.75" x14ac:dyDescent="0.3">
      <c r="A514" s="1" t="s">
        <v>373</v>
      </c>
      <c r="B514" s="1" t="s">
        <v>1939</v>
      </c>
      <c r="C514" s="1" t="s">
        <v>376</v>
      </c>
      <c r="D514" s="2"/>
      <c r="E514" s="1"/>
      <c r="F514" s="1" t="s">
        <v>911</v>
      </c>
      <c r="G514" s="29">
        <v>20</v>
      </c>
      <c r="H514" s="1"/>
      <c r="I514" s="5">
        <v>11</v>
      </c>
      <c r="J514" s="65"/>
      <c r="K514" s="1" t="s">
        <v>8556</v>
      </c>
      <c r="L514" s="230"/>
      <c r="M514" s="1" t="s">
        <v>5531</v>
      </c>
      <c r="N514" s="230"/>
      <c r="O514" s="64"/>
      <c r="P514" s="64"/>
    </row>
    <row r="515" spans="1:16" ht="15.75" x14ac:dyDescent="0.3">
      <c r="A515" s="1" t="s">
        <v>373</v>
      </c>
      <c r="B515" s="1" t="s">
        <v>1939</v>
      </c>
      <c r="C515" s="1" t="s">
        <v>376</v>
      </c>
      <c r="D515" s="2"/>
      <c r="E515" s="1"/>
      <c r="F515" s="1" t="s">
        <v>913</v>
      </c>
      <c r="G515" s="29">
        <v>21</v>
      </c>
      <c r="H515" s="1"/>
      <c r="I515" s="5">
        <v>12</v>
      </c>
      <c r="J515" s="65"/>
      <c r="K515" s="1" t="s">
        <v>8557</v>
      </c>
      <c r="L515" s="230"/>
      <c r="M515" s="1" t="s">
        <v>5532</v>
      </c>
      <c r="N515" s="230"/>
      <c r="O515" s="64"/>
      <c r="P515" s="64"/>
    </row>
    <row r="516" spans="1:16" ht="15.75" x14ac:dyDescent="0.3">
      <c r="A516" s="1" t="s">
        <v>373</v>
      </c>
      <c r="B516" s="1" t="s">
        <v>1939</v>
      </c>
      <c r="C516" s="1" t="s">
        <v>376</v>
      </c>
      <c r="D516" s="2"/>
      <c r="E516" s="1"/>
      <c r="F516" s="1" t="s">
        <v>919</v>
      </c>
      <c r="G516" s="29">
        <v>22</v>
      </c>
      <c r="H516" s="1"/>
      <c r="I516" s="5">
        <v>13</v>
      </c>
      <c r="J516" s="5"/>
      <c r="K516" s="1" t="s">
        <v>8558</v>
      </c>
      <c r="L516" s="116"/>
      <c r="M516" s="1" t="s">
        <v>5533</v>
      </c>
      <c r="N516" s="64"/>
      <c r="O516" s="64"/>
      <c r="P516" s="64"/>
    </row>
    <row r="517" spans="1:16" ht="15.75" x14ac:dyDescent="0.3">
      <c r="A517" s="1" t="s">
        <v>373</v>
      </c>
      <c r="B517" s="1" t="s">
        <v>1939</v>
      </c>
      <c r="C517" s="1" t="s">
        <v>376</v>
      </c>
      <c r="D517" s="2"/>
      <c r="E517" s="1"/>
      <c r="F517" s="1" t="s">
        <v>925</v>
      </c>
      <c r="G517" s="29">
        <v>23</v>
      </c>
      <c r="H517" s="1"/>
      <c r="I517" s="5">
        <v>14</v>
      </c>
      <c r="J517" s="5"/>
      <c r="K517" s="1" t="s">
        <v>8559</v>
      </c>
      <c r="L517" s="116"/>
      <c r="M517" s="1" t="s">
        <v>5534</v>
      </c>
      <c r="N517" s="64"/>
      <c r="O517" s="64"/>
      <c r="P517" s="64"/>
    </row>
    <row r="518" spans="1:16" ht="15.75" x14ac:dyDescent="0.3">
      <c r="A518" s="1" t="s">
        <v>373</v>
      </c>
      <c r="B518" s="1" t="s">
        <v>1939</v>
      </c>
      <c r="C518" s="1" t="s">
        <v>376</v>
      </c>
      <c r="D518" s="2"/>
      <c r="E518" s="1"/>
      <c r="F518" s="1" t="s">
        <v>932</v>
      </c>
      <c r="G518" s="29">
        <v>24</v>
      </c>
      <c r="H518" s="1"/>
      <c r="I518" s="5">
        <v>15</v>
      </c>
      <c r="J518" s="5"/>
      <c r="K518" s="1" t="s">
        <v>8560</v>
      </c>
      <c r="L518" s="116"/>
      <c r="M518" s="1" t="s">
        <v>5535</v>
      </c>
      <c r="N518" s="64"/>
      <c r="O518" s="64"/>
      <c r="P518" s="64"/>
    </row>
    <row r="519" spans="1:16" ht="15.75" x14ac:dyDescent="0.3">
      <c r="A519" s="1" t="s">
        <v>373</v>
      </c>
      <c r="B519" s="1" t="s">
        <v>1939</v>
      </c>
      <c r="C519" s="1" t="s">
        <v>376</v>
      </c>
      <c r="D519" s="2"/>
      <c r="E519" s="1"/>
      <c r="F519" s="1" t="s">
        <v>938</v>
      </c>
      <c r="G519" s="29">
        <v>25</v>
      </c>
      <c r="H519" s="1"/>
      <c r="I519" s="5">
        <v>16</v>
      </c>
      <c r="J519" s="5"/>
      <c r="K519" s="1" t="s">
        <v>8561</v>
      </c>
      <c r="L519" s="116"/>
      <c r="M519" s="1" t="s">
        <v>5536</v>
      </c>
      <c r="N519" s="64"/>
      <c r="O519" s="64"/>
      <c r="P519" s="64"/>
    </row>
    <row r="520" spans="1:16" ht="15.75" x14ac:dyDescent="0.3">
      <c r="A520" s="1" t="s">
        <v>373</v>
      </c>
      <c r="B520" s="1" t="s">
        <v>1939</v>
      </c>
      <c r="C520" s="1" t="s">
        <v>376</v>
      </c>
      <c r="D520" s="2"/>
      <c r="E520" s="1"/>
      <c r="F520" s="1" t="s">
        <v>944</v>
      </c>
      <c r="G520" s="29">
        <v>26</v>
      </c>
      <c r="H520" s="1"/>
      <c r="I520" s="5">
        <v>17</v>
      </c>
      <c r="J520" s="5"/>
      <c r="K520" s="1" t="s">
        <v>8562</v>
      </c>
      <c r="L520" s="116"/>
      <c r="M520" s="1" t="s">
        <v>5537</v>
      </c>
      <c r="N520" s="64"/>
      <c r="O520" s="64"/>
      <c r="P520" s="64"/>
    </row>
    <row r="521" spans="1:16" ht="15.75" x14ac:dyDescent="0.3">
      <c r="A521" s="1" t="s">
        <v>373</v>
      </c>
      <c r="B521" s="1" t="s">
        <v>1939</v>
      </c>
      <c r="C521" s="1" t="s">
        <v>376</v>
      </c>
      <c r="D521" s="2"/>
      <c r="E521" s="1"/>
      <c r="F521" s="1" t="s">
        <v>950</v>
      </c>
      <c r="G521" s="29">
        <v>27</v>
      </c>
      <c r="H521" s="1"/>
      <c r="I521" s="5">
        <v>18</v>
      </c>
      <c r="J521" s="5"/>
      <c r="K521" s="1" t="s">
        <v>8563</v>
      </c>
      <c r="L521" s="116"/>
      <c r="M521" s="1" t="s">
        <v>5538</v>
      </c>
      <c r="N521" s="64"/>
      <c r="O521" s="64"/>
      <c r="P521" s="64"/>
    </row>
    <row r="522" spans="1:16" ht="15.75" x14ac:dyDescent="0.3">
      <c r="A522" s="1" t="s">
        <v>373</v>
      </c>
      <c r="B522" s="1" t="s">
        <v>1939</v>
      </c>
      <c r="C522" s="1" t="s">
        <v>376</v>
      </c>
      <c r="D522" s="2"/>
      <c r="E522" s="1"/>
      <c r="F522" s="1" t="s">
        <v>956</v>
      </c>
      <c r="G522" s="29">
        <v>28</v>
      </c>
      <c r="H522" s="1"/>
      <c r="I522" s="5">
        <v>19</v>
      </c>
      <c r="J522" s="5"/>
      <c r="K522" s="1" t="s">
        <v>8564</v>
      </c>
      <c r="L522" s="116"/>
      <c r="M522" s="1" t="s">
        <v>5539</v>
      </c>
      <c r="N522" s="64"/>
      <c r="O522" s="64"/>
      <c r="P522" s="64"/>
    </row>
    <row r="523" spans="1:16" ht="15.75" x14ac:dyDescent="0.3">
      <c r="A523" s="1" t="s">
        <v>373</v>
      </c>
      <c r="B523" s="1" t="s">
        <v>1939</v>
      </c>
      <c r="C523" s="1" t="s">
        <v>376</v>
      </c>
      <c r="D523" s="2"/>
      <c r="E523" s="1"/>
      <c r="F523" s="1" t="s">
        <v>963</v>
      </c>
      <c r="G523" s="29">
        <v>29</v>
      </c>
      <c r="H523" s="1"/>
      <c r="I523" s="5">
        <v>20</v>
      </c>
      <c r="J523" s="5"/>
      <c r="K523" s="1" t="s">
        <v>8750</v>
      </c>
      <c r="L523" s="116"/>
      <c r="M523" s="1" t="s">
        <v>5540</v>
      </c>
      <c r="N523" s="64"/>
      <c r="O523" s="64"/>
      <c r="P523" s="64"/>
    </row>
    <row r="524" spans="1:16" ht="15.75" x14ac:dyDescent="0.3">
      <c r="A524" s="1" t="s">
        <v>373</v>
      </c>
      <c r="B524" s="1" t="s">
        <v>1939</v>
      </c>
      <c r="C524" s="1" t="s">
        <v>376</v>
      </c>
      <c r="D524" s="2"/>
      <c r="E524" s="1"/>
      <c r="F524" s="1" t="s">
        <v>1281</v>
      </c>
      <c r="G524" s="1"/>
      <c r="H524" s="1"/>
      <c r="I524" s="5">
        <v>1</v>
      </c>
      <c r="J524" s="5"/>
      <c r="K524" s="1" t="s">
        <v>2385</v>
      </c>
      <c r="L524" s="230"/>
      <c r="M524" s="1"/>
      <c r="N524" s="239"/>
      <c r="O524" s="64"/>
      <c r="P524" s="64"/>
    </row>
    <row r="525" spans="1:16" ht="15.75" x14ac:dyDescent="0.3">
      <c r="A525" s="1" t="s">
        <v>373</v>
      </c>
      <c r="B525" s="1" t="s">
        <v>1939</v>
      </c>
      <c r="C525" s="1" t="s">
        <v>376</v>
      </c>
      <c r="D525" s="2"/>
      <c r="E525" s="1"/>
      <c r="F525" s="1" t="s">
        <v>1287</v>
      </c>
      <c r="G525" s="29">
        <v>14</v>
      </c>
      <c r="H525" s="1"/>
      <c r="I525" s="5">
        <v>2</v>
      </c>
      <c r="J525" s="65"/>
      <c r="K525" s="1" t="s">
        <v>2386</v>
      </c>
      <c r="L525" s="230"/>
      <c r="M525" s="1"/>
      <c r="N525" s="230"/>
      <c r="O525" s="64"/>
      <c r="P525" s="64"/>
    </row>
    <row r="526" spans="1:16" ht="15.75" x14ac:dyDescent="0.3">
      <c r="A526" s="1" t="s">
        <v>373</v>
      </c>
      <c r="B526" s="1" t="s">
        <v>1939</v>
      </c>
      <c r="C526" s="1" t="s">
        <v>376</v>
      </c>
      <c r="D526" s="2"/>
      <c r="E526" s="1"/>
      <c r="F526" s="1" t="s">
        <v>1293</v>
      </c>
      <c r="G526" s="29">
        <v>15</v>
      </c>
      <c r="H526" s="1"/>
      <c r="I526" s="5">
        <v>3</v>
      </c>
      <c r="J526" s="65"/>
      <c r="K526" s="1" t="s">
        <v>2387</v>
      </c>
      <c r="L526" s="230"/>
      <c r="M526" s="1"/>
      <c r="N526" s="230"/>
      <c r="O526" s="64"/>
      <c r="P526" s="64"/>
    </row>
    <row r="527" spans="1:16" ht="15.75" x14ac:dyDescent="0.3">
      <c r="A527" s="1" t="s">
        <v>373</v>
      </c>
      <c r="B527" s="1" t="s">
        <v>1939</v>
      </c>
      <c r="C527" s="1" t="s">
        <v>376</v>
      </c>
      <c r="D527" s="2"/>
      <c r="E527" s="1"/>
      <c r="F527" s="1" t="s">
        <v>1299</v>
      </c>
      <c r="G527" s="29">
        <v>16</v>
      </c>
      <c r="H527" s="1"/>
      <c r="I527" s="5">
        <v>4</v>
      </c>
      <c r="J527" s="65"/>
      <c r="K527" s="1" t="s">
        <v>2388</v>
      </c>
      <c r="L527" s="230"/>
      <c r="M527" s="1" t="s">
        <v>268</v>
      </c>
      <c r="N527" s="230"/>
      <c r="O527" s="64"/>
      <c r="P527" s="64"/>
    </row>
    <row r="528" spans="1:16" ht="15.75" x14ac:dyDescent="0.3">
      <c r="A528" s="1" t="s">
        <v>373</v>
      </c>
      <c r="B528" s="1" t="s">
        <v>1939</v>
      </c>
      <c r="C528" s="1" t="s">
        <v>376</v>
      </c>
      <c r="D528" s="2"/>
      <c r="E528" s="1"/>
      <c r="F528" s="1" t="s">
        <v>1303</v>
      </c>
      <c r="G528" s="1"/>
      <c r="H528" s="1"/>
      <c r="I528" s="5">
        <v>5</v>
      </c>
      <c r="J528" s="65"/>
      <c r="K528" s="1" t="s">
        <v>2389</v>
      </c>
      <c r="L528" s="230"/>
      <c r="M528" s="1"/>
      <c r="N528" s="230"/>
      <c r="O528" s="64"/>
      <c r="P528" s="64"/>
    </row>
    <row r="529" spans="1:16" ht="15.75" x14ac:dyDescent="0.3">
      <c r="A529" s="1" t="s">
        <v>373</v>
      </c>
      <c r="B529" s="1" t="s">
        <v>1939</v>
      </c>
      <c r="C529" s="1" t="s">
        <v>376</v>
      </c>
      <c r="D529" s="2"/>
      <c r="E529" s="1"/>
      <c r="F529" s="1" t="s">
        <v>1309</v>
      </c>
      <c r="G529" s="1"/>
      <c r="H529" s="1"/>
      <c r="I529" s="5">
        <v>6</v>
      </c>
      <c r="J529" s="65"/>
      <c r="K529" s="1" t="s">
        <v>2390</v>
      </c>
      <c r="L529" s="230"/>
      <c r="M529" s="1"/>
      <c r="N529" s="230"/>
      <c r="O529" s="64"/>
      <c r="P529" s="64"/>
    </row>
    <row r="530" spans="1:16" ht="15.75" x14ac:dyDescent="0.3">
      <c r="A530" s="1" t="s">
        <v>373</v>
      </c>
      <c r="B530" s="1" t="s">
        <v>1939</v>
      </c>
      <c r="C530" s="1" t="s">
        <v>376</v>
      </c>
      <c r="D530" s="60"/>
      <c r="E530" s="1"/>
      <c r="F530" s="1" t="s">
        <v>1439</v>
      </c>
      <c r="G530" s="2">
        <v>1</v>
      </c>
      <c r="H530" s="1">
        <v>30</v>
      </c>
      <c r="I530" s="5"/>
      <c r="J530" s="5"/>
      <c r="K530" s="1" t="s">
        <v>2370</v>
      </c>
      <c r="L530" s="116"/>
      <c r="M530" s="1"/>
      <c r="N530" s="64"/>
      <c r="O530" s="64"/>
      <c r="P530" s="64"/>
    </row>
    <row r="531" spans="1:16" ht="15.75" x14ac:dyDescent="0.3">
      <c r="A531" s="1" t="s">
        <v>373</v>
      </c>
      <c r="B531" s="1" t="s">
        <v>1939</v>
      </c>
      <c r="C531" s="1" t="s">
        <v>376</v>
      </c>
      <c r="D531" s="60"/>
      <c r="E531" s="1"/>
      <c r="F531" s="1" t="s">
        <v>1445</v>
      </c>
      <c r="G531" s="2">
        <v>1</v>
      </c>
      <c r="H531" s="1">
        <v>30</v>
      </c>
      <c r="I531" s="5"/>
      <c r="J531" s="5"/>
      <c r="K531" s="1" t="s">
        <v>2370</v>
      </c>
      <c r="L531" s="116"/>
      <c r="M531" s="1"/>
      <c r="N531" s="64"/>
      <c r="O531" s="64"/>
      <c r="P531" s="64"/>
    </row>
    <row r="532" spans="1:16" ht="15.75" x14ac:dyDescent="0.3">
      <c r="A532" s="1" t="s">
        <v>373</v>
      </c>
      <c r="B532" s="1" t="s">
        <v>1939</v>
      </c>
      <c r="C532" s="1" t="s">
        <v>55</v>
      </c>
      <c r="D532" s="2"/>
      <c r="E532" s="1"/>
      <c r="F532" s="1" t="s">
        <v>1776</v>
      </c>
      <c r="G532" s="1"/>
      <c r="H532" s="2">
        <v>150</v>
      </c>
      <c r="I532" s="5">
        <v>8</v>
      </c>
      <c r="J532" s="65"/>
      <c r="K532" s="1" t="s">
        <v>2272</v>
      </c>
      <c r="L532" s="230"/>
      <c r="M532" s="1" t="s">
        <v>5400</v>
      </c>
      <c r="N532" s="230"/>
      <c r="O532" s="64"/>
      <c r="P532" s="64"/>
    </row>
    <row r="533" spans="1:16" ht="15.75" x14ac:dyDescent="0.3">
      <c r="A533" s="1" t="s">
        <v>373</v>
      </c>
      <c r="B533" s="1" t="s">
        <v>1939</v>
      </c>
      <c r="C533" s="1" t="s">
        <v>57</v>
      </c>
      <c r="D533" s="2"/>
      <c r="E533" s="1"/>
      <c r="F533" s="1" t="s">
        <v>1780</v>
      </c>
      <c r="G533" s="1"/>
      <c r="H533" s="2">
        <v>150</v>
      </c>
      <c r="I533" s="5">
        <v>8</v>
      </c>
      <c r="J533" s="65"/>
      <c r="K533" s="1" t="s">
        <v>2391</v>
      </c>
      <c r="L533" s="230"/>
      <c r="M533" s="1" t="s">
        <v>5401</v>
      </c>
      <c r="N533" s="230"/>
      <c r="O533" s="64"/>
      <c r="P533" s="64"/>
    </row>
    <row r="534" spans="1:16" ht="15.75" x14ac:dyDescent="0.3">
      <c r="A534" s="1" t="s">
        <v>373</v>
      </c>
      <c r="B534" s="1" t="s">
        <v>1939</v>
      </c>
      <c r="C534" s="5" t="s">
        <v>56</v>
      </c>
      <c r="D534" s="2"/>
      <c r="E534" s="1"/>
      <c r="F534" s="1" t="s">
        <v>1785</v>
      </c>
      <c r="G534" s="1"/>
      <c r="H534" s="2">
        <v>150</v>
      </c>
      <c r="I534" s="5">
        <v>8</v>
      </c>
      <c r="J534" s="65"/>
      <c r="K534" s="1" t="s">
        <v>2158</v>
      </c>
      <c r="L534" s="230"/>
      <c r="M534" s="1" t="s">
        <v>5402</v>
      </c>
      <c r="N534" s="230"/>
      <c r="O534" s="64"/>
      <c r="P534" s="64"/>
    </row>
    <row r="535" spans="1:16" ht="15.75" x14ac:dyDescent="0.3">
      <c r="A535" s="1" t="s">
        <v>373</v>
      </c>
      <c r="B535" s="1" t="s">
        <v>1939</v>
      </c>
      <c r="C535" s="1" t="s">
        <v>55</v>
      </c>
      <c r="D535" s="2"/>
      <c r="E535" s="1"/>
      <c r="F535" s="1" t="s">
        <v>1790</v>
      </c>
      <c r="G535" s="1"/>
      <c r="H535" s="2">
        <v>165</v>
      </c>
      <c r="I535" s="5">
        <v>9</v>
      </c>
      <c r="J535" s="65"/>
      <c r="K535" s="1" t="s">
        <v>2272</v>
      </c>
      <c r="L535" s="230"/>
      <c r="M535" s="1" t="s">
        <v>5403</v>
      </c>
      <c r="N535" s="230"/>
      <c r="O535" s="64"/>
      <c r="P535" s="64"/>
    </row>
    <row r="536" spans="1:16" ht="15.75" x14ac:dyDescent="0.3">
      <c r="A536" s="1" t="s">
        <v>373</v>
      </c>
      <c r="B536" s="1" t="s">
        <v>1939</v>
      </c>
      <c r="C536" s="1" t="s">
        <v>57</v>
      </c>
      <c r="D536" s="2"/>
      <c r="E536" s="1"/>
      <c r="F536" s="1" t="s">
        <v>1795</v>
      </c>
      <c r="G536" s="1"/>
      <c r="H536" s="2">
        <v>165</v>
      </c>
      <c r="I536" s="5">
        <v>9</v>
      </c>
      <c r="J536" s="65"/>
      <c r="K536" s="1" t="s">
        <v>2391</v>
      </c>
      <c r="L536" s="230"/>
      <c r="M536" s="1" t="s">
        <v>5404</v>
      </c>
      <c r="N536" s="230"/>
      <c r="O536" s="64"/>
      <c r="P536" s="64"/>
    </row>
    <row r="537" spans="1:16" ht="15.75" x14ac:dyDescent="0.3">
      <c r="A537" s="1" t="s">
        <v>373</v>
      </c>
      <c r="B537" s="1" t="s">
        <v>1939</v>
      </c>
      <c r="C537" s="5" t="s">
        <v>56</v>
      </c>
      <c r="D537" s="2"/>
      <c r="E537" s="1"/>
      <c r="F537" s="1" t="s">
        <v>1800</v>
      </c>
      <c r="G537" s="1"/>
      <c r="H537" s="2">
        <v>165</v>
      </c>
      <c r="I537" s="5">
        <v>9</v>
      </c>
      <c r="J537" s="65"/>
      <c r="K537" s="1" t="s">
        <v>2158</v>
      </c>
      <c r="L537" s="230"/>
      <c r="M537" s="1" t="s">
        <v>5405</v>
      </c>
      <c r="N537" s="230"/>
      <c r="O537" s="64"/>
      <c r="P537" s="64"/>
    </row>
    <row r="538" spans="1:16" ht="15.75" x14ac:dyDescent="0.3">
      <c r="A538" s="1" t="s">
        <v>373</v>
      </c>
      <c r="B538" s="1" t="s">
        <v>1939</v>
      </c>
      <c r="C538" s="1" t="s">
        <v>55</v>
      </c>
      <c r="D538" s="2"/>
      <c r="E538" s="1"/>
      <c r="F538" s="1" t="s">
        <v>1806</v>
      </c>
      <c r="G538" s="1"/>
      <c r="H538" s="2">
        <v>180</v>
      </c>
      <c r="I538" s="5">
        <v>10</v>
      </c>
      <c r="J538" s="65"/>
      <c r="K538" s="1" t="s">
        <v>2272</v>
      </c>
      <c r="L538" s="230"/>
      <c r="M538" s="1" t="s">
        <v>5406</v>
      </c>
      <c r="N538" s="230"/>
      <c r="O538" s="64"/>
      <c r="P538" s="64"/>
    </row>
    <row r="539" spans="1:16" ht="15.75" x14ac:dyDescent="0.3">
      <c r="A539" s="1" t="s">
        <v>373</v>
      </c>
      <c r="B539" s="1" t="s">
        <v>1939</v>
      </c>
      <c r="C539" s="1" t="s">
        <v>57</v>
      </c>
      <c r="D539" s="2"/>
      <c r="E539" s="1"/>
      <c r="F539" s="1" t="s">
        <v>1810</v>
      </c>
      <c r="G539" s="1"/>
      <c r="H539" s="2">
        <v>180</v>
      </c>
      <c r="I539" s="5">
        <v>10</v>
      </c>
      <c r="J539" s="65"/>
      <c r="K539" s="1" t="s">
        <v>2391</v>
      </c>
      <c r="L539" s="230"/>
      <c r="M539" s="1" t="s">
        <v>5407</v>
      </c>
      <c r="N539" s="230"/>
      <c r="O539" s="64"/>
      <c r="P539" s="64"/>
    </row>
    <row r="540" spans="1:16" ht="15.75" x14ac:dyDescent="0.3">
      <c r="A540" s="1" t="s">
        <v>373</v>
      </c>
      <c r="B540" s="1" t="s">
        <v>1939</v>
      </c>
      <c r="C540" s="5" t="s">
        <v>56</v>
      </c>
      <c r="D540" s="2"/>
      <c r="E540" s="1"/>
      <c r="F540" s="1" t="s">
        <v>1814</v>
      </c>
      <c r="G540" s="1"/>
      <c r="H540" s="2">
        <v>180</v>
      </c>
      <c r="I540" s="5">
        <v>10</v>
      </c>
      <c r="J540" s="65"/>
      <c r="K540" s="1" t="s">
        <v>2158</v>
      </c>
      <c r="L540" s="230"/>
      <c r="M540" s="1" t="s">
        <v>5408</v>
      </c>
      <c r="N540" s="230"/>
      <c r="O540" s="64"/>
      <c r="P540" s="64"/>
    </row>
    <row r="541" spans="1:16" ht="15.75" x14ac:dyDescent="0.3">
      <c r="A541" s="1" t="s">
        <v>373</v>
      </c>
      <c r="B541" s="1" t="s">
        <v>1939</v>
      </c>
      <c r="C541" s="1" t="s">
        <v>376</v>
      </c>
      <c r="D541" s="2"/>
      <c r="E541" s="1"/>
      <c r="F541" s="1" t="s">
        <v>570</v>
      </c>
      <c r="G541" s="1"/>
      <c r="H541" s="1">
        <v>15</v>
      </c>
      <c r="I541" s="5"/>
      <c r="J541" s="5"/>
      <c r="K541" s="1" t="s">
        <v>2150</v>
      </c>
      <c r="L541" s="116"/>
      <c r="M541" s="1"/>
      <c r="N541" s="64"/>
      <c r="O541" s="64"/>
      <c r="P541" s="64"/>
    </row>
    <row r="542" spans="1:16" ht="15.75" x14ac:dyDescent="0.3">
      <c r="A542" s="28" t="s">
        <v>373</v>
      </c>
      <c r="B542" s="28" t="s">
        <v>1941</v>
      </c>
      <c r="C542" s="28" t="s">
        <v>376</v>
      </c>
      <c r="D542" s="28"/>
      <c r="E542" s="28"/>
      <c r="F542" s="28" t="s">
        <v>559</v>
      </c>
      <c r="G542" s="28"/>
      <c r="H542" s="28">
        <v>5</v>
      </c>
      <c r="I542" s="5"/>
      <c r="J542" s="5"/>
      <c r="K542" s="28" t="s">
        <v>2502</v>
      </c>
      <c r="L542" s="123"/>
      <c r="M542" s="28"/>
      <c r="N542" s="238"/>
      <c r="O542" s="64"/>
      <c r="P542" s="64"/>
    </row>
    <row r="543" spans="1:16" ht="15.75" x14ac:dyDescent="0.3">
      <c r="A543" s="28" t="s">
        <v>373</v>
      </c>
      <c r="B543" s="28" t="s">
        <v>1941</v>
      </c>
      <c r="C543" s="28" t="s">
        <v>376</v>
      </c>
      <c r="D543" s="28"/>
      <c r="E543" s="28"/>
      <c r="F543" s="28" t="s">
        <v>563</v>
      </c>
      <c r="G543" s="28"/>
      <c r="H543" s="28">
        <v>10</v>
      </c>
      <c r="I543" s="5"/>
      <c r="J543" s="5"/>
      <c r="K543" s="28" t="s">
        <v>2505</v>
      </c>
      <c r="L543" s="123"/>
      <c r="M543" s="28"/>
      <c r="N543" s="238"/>
      <c r="O543" s="64"/>
      <c r="P543" s="64"/>
    </row>
    <row r="544" spans="1:16" ht="15.75" x14ac:dyDescent="0.3">
      <c r="A544" s="28" t="s">
        <v>373</v>
      </c>
      <c r="B544" s="28" t="s">
        <v>1941</v>
      </c>
      <c r="C544" s="28" t="s">
        <v>376</v>
      </c>
      <c r="D544" s="28"/>
      <c r="E544" s="28"/>
      <c r="F544" s="28" t="s">
        <v>576</v>
      </c>
      <c r="G544" s="28"/>
      <c r="H544" s="28">
        <v>15</v>
      </c>
      <c r="I544" s="5"/>
      <c r="J544" s="5"/>
      <c r="K544" s="28" t="s">
        <v>2506</v>
      </c>
      <c r="L544" s="123"/>
      <c r="M544" s="28"/>
      <c r="N544" s="238"/>
      <c r="O544" s="64"/>
      <c r="P544" s="64"/>
    </row>
    <row r="545" spans="1:16" ht="15.75" x14ac:dyDescent="0.3">
      <c r="A545" s="28" t="s">
        <v>373</v>
      </c>
      <c r="B545" s="28" t="s">
        <v>1941</v>
      </c>
      <c r="C545" s="28" t="s">
        <v>376</v>
      </c>
      <c r="D545" s="28"/>
      <c r="E545" s="28"/>
      <c r="F545" s="28" t="s">
        <v>601</v>
      </c>
      <c r="G545" s="28"/>
      <c r="H545" s="28">
        <v>25</v>
      </c>
      <c r="I545" s="5"/>
      <c r="J545" s="5"/>
      <c r="K545" s="28" t="s">
        <v>2151</v>
      </c>
      <c r="L545" s="123"/>
      <c r="M545" s="28"/>
      <c r="N545" s="238"/>
      <c r="O545" s="64"/>
      <c r="P545" s="64"/>
    </row>
    <row r="546" spans="1:16" ht="15.75" x14ac:dyDescent="0.3">
      <c r="A546" s="1" t="s">
        <v>373</v>
      </c>
      <c r="B546" s="1" t="s">
        <v>1941</v>
      </c>
      <c r="C546" s="1" t="s">
        <v>376</v>
      </c>
      <c r="D546" s="2"/>
      <c r="E546" s="1"/>
      <c r="F546" s="1" t="s">
        <v>550</v>
      </c>
      <c r="G546" s="1"/>
      <c r="H546" s="1">
        <v>5</v>
      </c>
      <c r="I546" s="5"/>
      <c r="J546" s="5"/>
      <c r="K546" s="1" t="s">
        <v>2251</v>
      </c>
      <c r="L546" s="116"/>
      <c r="M546" s="1"/>
      <c r="N546" s="64"/>
      <c r="O546" s="64"/>
      <c r="P546" s="64"/>
    </row>
    <row r="547" spans="1:16" ht="15.75" x14ac:dyDescent="0.3">
      <c r="A547" s="1" t="s">
        <v>373</v>
      </c>
      <c r="B547" s="1" t="s">
        <v>1941</v>
      </c>
      <c r="C547" s="1" t="s">
        <v>376</v>
      </c>
      <c r="D547" s="2"/>
      <c r="E547" s="1"/>
      <c r="F547" s="1" t="s">
        <v>555</v>
      </c>
      <c r="G547" s="1"/>
      <c r="H547" s="1">
        <v>5</v>
      </c>
      <c r="I547" s="5"/>
      <c r="J547" s="5"/>
      <c r="K547" s="1" t="s">
        <v>2152</v>
      </c>
      <c r="L547" s="116"/>
      <c r="M547" s="1"/>
      <c r="N547" s="64"/>
      <c r="O547" s="64"/>
      <c r="P547" s="64"/>
    </row>
    <row r="548" spans="1:16" ht="15.75" x14ac:dyDescent="0.3">
      <c r="A548" s="1" t="s">
        <v>373</v>
      </c>
      <c r="B548" s="1" t="s">
        <v>1941</v>
      </c>
      <c r="C548" s="1" t="s">
        <v>376</v>
      </c>
      <c r="D548" s="2"/>
      <c r="E548" s="1"/>
      <c r="F548" s="1" t="s">
        <v>560</v>
      </c>
      <c r="G548" s="1"/>
      <c r="H548" s="1">
        <v>5</v>
      </c>
      <c r="I548" s="5"/>
      <c r="J548" s="5"/>
      <c r="K548" s="1" t="s">
        <v>2192</v>
      </c>
      <c r="L548" s="116"/>
      <c r="M548" s="1"/>
      <c r="N548" s="64"/>
      <c r="O548" s="64"/>
      <c r="P548" s="64"/>
    </row>
    <row r="549" spans="1:16" ht="15.75" x14ac:dyDescent="0.3">
      <c r="A549" s="1" t="s">
        <v>373</v>
      </c>
      <c r="B549" s="1" t="s">
        <v>1941</v>
      </c>
      <c r="C549" s="1" t="s">
        <v>376</v>
      </c>
      <c r="D549" s="2"/>
      <c r="E549" s="1"/>
      <c r="F549" s="1" t="s">
        <v>562</v>
      </c>
      <c r="G549" s="1"/>
      <c r="H549" s="1">
        <v>10</v>
      </c>
      <c r="I549" s="5"/>
      <c r="J549" s="5"/>
      <c r="K549" s="1" t="s">
        <v>2153</v>
      </c>
      <c r="L549" s="116"/>
      <c r="M549" s="1"/>
      <c r="N549" s="64"/>
      <c r="O549" s="64"/>
      <c r="P549" s="64"/>
    </row>
    <row r="550" spans="1:16" ht="15.75" x14ac:dyDescent="0.3">
      <c r="A550" s="1" t="s">
        <v>373</v>
      </c>
      <c r="B550" s="1" t="s">
        <v>1941</v>
      </c>
      <c r="C550" s="1" t="s">
        <v>376</v>
      </c>
      <c r="D550" s="2"/>
      <c r="E550" s="1"/>
      <c r="F550" s="1" t="s">
        <v>564</v>
      </c>
      <c r="G550" s="1"/>
      <c r="H550" s="1">
        <v>10</v>
      </c>
      <c r="I550" s="5"/>
      <c r="J550" s="5"/>
      <c r="K550" s="1" t="s">
        <v>2193</v>
      </c>
      <c r="L550" s="116"/>
      <c r="M550" s="1"/>
      <c r="N550" s="64"/>
      <c r="O550" s="64"/>
      <c r="P550" s="64"/>
    </row>
    <row r="551" spans="1:16" ht="15.75" x14ac:dyDescent="0.3">
      <c r="A551" s="1" t="s">
        <v>373</v>
      </c>
      <c r="B551" s="1" t="s">
        <v>1941</v>
      </c>
      <c r="C551" s="1" t="s">
        <v>376</v>
      </c>
      <c r="D551" s="2"/>
      <c r="E551" s="1"/>
      <c r="F551" s="1" t="s">
        <v>566</v>
      </c>
      <c r="G551" s="1"/>
      <c r="H551" s="1">
        <v>10</v>
      </c>
      <c r="I551" s="5"/>
      <c r="J551" s="5"/>
      <c r="K551" s="1" t="s">
        <v>2159</v>
      </c>
      <c r="L551" s="116"/>
      <c r="M551" s="1"/>
      <c r="N551" s="64"/>
      <c r="O551" s="64"/>
      <c r="P551" s="64"/>
    </row>
    <row r="552" spans="1:16" ht="15.75" x14ac:dyDescent="0.3">
      <c r="A552" s="1" t="s">
        <v>373</v>
      </c>
      <c r="B552" s="1" t="s">
        <v>1941</v>
      </c>
      <c r="C552" s="1" t="s">
        <v>376</v>
      </c>
      <c r="D552" s="2"/>
      <c r="E552" s="1"/>
      <c r="F552" s="1" t="s">
        <v>569</v>
      </c>
      <c r="G552" s="1"/>
      <c r="H552" s="1">
        <v>15</v>
      </c>
      <c r="I552" s="5"/>
      <c r="J552" s="5"/>
      <c r="K552" s="1" t="s">
        <v>2259</v>
      </c>
      <c r="L552" s="116"/>
      <c r="M552" s="1"/>
      <c r="N552" s="64"/>
      <c r="O552" s="64"/>
      <c r="P552" s="64"/>
    </row>
    <row r="553" spans="1:16" ht="15.75" x14ac:dyDescent="0.3">
      <c r="A553" s="1" t="s">
        <v>373</v>
      </c>
      <c r="B553" s="1" t="s">
        <v>1941</v>
      </c>
      <c r="C553" s="1" t="s">
        <v>376</v>
      </c>
      <c r="D553" s="2"/>
      <c r="E553" s="1"/>
      <c r="F553" s="1" t="s">
        <v>574</v>
      </c>
      <c r="G553" s="1"/>
      <c r="H553" s="1">
        <v>15</v>
      </c>
      <c r="I553" s="5"/>
      <c r="J553" s="5"/>
      <c r="K553" s="1" t="s">
        <v>2160</v>
      </c>
      <c r="L553" s="116"/>
      <c r="M553" s="1"/>
      <c r="N553" s="64"/>
      <c r="O553" s="64"/>
      <c r="P553" s="64"/>
    </row>
    <row r="554" spans="1:16" ht="15.75" x14ac:dyDescent="0.3">
      <c r="A554" s="1" t="s">
        <v>373</v>
      </c>
      <c r="B554" s="1" t="s">
        <v>1941</v>
      </c>
      <c r="C554" s="1" t="s">
        <v>376</v>
      </c>
      <c r="D554" s="2"/>
      <c r="E554" s="1"/>
      <c r="F554" s="1" t="s">
        <v>575</v>
      </c>
      <c r="G554" s="1"/>
      <c r="H554" s="1">
        <v>15</v>
      </c>
      <c r="I554" s="5"/>
      <c r="J554" s="5"/>
      <c r="K554" s="1" t="s">
        <v>2194</v>
      </c>
      <c r="L554" s="116"/>
      <c r="M554" s="1"/>
      <c r="N554" s="64"/>
      <c r="O554" s="64"/>
      <c r="P554" s="64"/>
    </row>
    <row r="555" spans="1:16" ht="15.75" x14ac:dyDescent="0.3">
      <c r="A555" s="1" t="s">
        <v>373</v>
      </c>
      <c r="B555" s="1" t="s">
        <v>1941</v>
      </c>
      <c r="C555" s="1" t="s">
        <v>376</v>
      </c>
      <c r="D555" s="2"/>
      <c r="E555" s="1"/>
      <c r="F555" s="1" t="s">
        <v>579</v>
      </c>
      <c r="G555" s="1"/>
      <c r="H555" s="1">
        <v>20</v>
      </c>
      <c r="I555" s="5"/>
      <c r="J555" s="5"/>
      <c r="K555" s="1" t="s">
        <v>2257</v>
      </c>
      <c r="L555" s="116"/>
      <c r="M555" s="1"/>
      <c r="N555" s="64"/>
      <c r="O555" s="64"/>
      <c r="P555" s="64"/>
    </row>
    <row r="556" spans="1:16" ht="15.75" x14ac:dyDescent="0.3">
      <c r="A556" s="1" t="s">
        <v>373</v>
      </c>
      <c r="B556" s="1" t="s">
        <v>1941</v>
      </c>
      <c r="C556" s="1" t="s">
        <v>376</v>
      </c>
      <c r="D556" s="2"/>
      <c r="E556" s="1"/>
      <c r="F556" s="1" t="s">
        <v>586</v>
      </c>
      <c r="G556" s="1"/>
      <c r="H556" s="1">
        <v>20</v>
      </c>
      <c r="I556" s="5"/>
      <c r="J556" s="5"/>
      <c r="K556" s="1" t="s">
        <v>2273</v>
      </c>
      <c r="L556" s="116"/>
      <c r="M556" s="1"/>
      <c r="N556" s="64"/>
      <c r="O556" s="64"/>
      <c r="P556" s="64"/>
    </row>
    <row r="557" spans="1:16" ht="15.75" x14ac:dyDescent="0.3">
      <c r="A557" s="1" t="s">
        <v>373</v>
      </c>
      <c r="B557" s="1" t="s">
        <v>1941</v>
      </c>
      <c r="C557" s="1" t="s">
        <v>376</v>
      </c>
      <c r="D557" s="2"/>
      <c r="E557" s="1"/>
      <c r="F557" s="1" t="s">
        <v>588</v>
      </c>
      <c r="G557" s="1"/>
      <c r="H557" s="1">
        <v>20</v>
      </c>
      <c r="I557" s="5"/>
      <c r="J557" s="5"/>
      <c r="K557" s="1" t="s">
        <v>2274</v>
      </c>
      <c r="L557" s="116"/>
      <c r="M557" s="1"/>
      <c r="N557" s="64"/>
      <c r="O557" s="64"/>
      <c r="P557" s="64"/>
    </row>
    <row r="558" spans="1:16" ht="15.75" x14ac:dyDescent="0.3">
      <c r="A558" s="1" t="s">
        <v>373</v>
      </c>
      <c r="B558" s="1" t="s">
        <v>1941</v>
      </c>
      <c r="C558" s="1" t="s">
        <v>376</v>
      </c>
      <c r="D558" s="2"/>
      <c r="E558" s="1"/>
      <c r="F558" s="1" t="s">
        <v>592</v>
      </c>
      <c r="G558" s="1"/>
      <c r="H558" s="1">
        <v>25</v>
      </c>
      <c r="I558" s="5"/>
      <c r="J558" s="5"/>
      <c r="K558" s="1" t="s">
        <v>2161</v>
      </c>
      <c r="L558" s="116"/>
      <c r="M558" s="1"/>
      <c r="N558" s="64"/>
      <c r="O558" s="64"/>
      <c r="P558" s="64"/>
    </row>
    <row r="559" spans="1:16" ht="15.75" x14ac:dyDescent="0.3">
      <c r="A559" s="1" t="s">
        <v>373</v>
      </c>
      <c r="B559" s="1" t="s">
        <v>1941</v>
      </c>
      <c r="C559" s="1" t="s">
        <v>376</v>
      </c>
      <c r="D559" s="2"/>
      <c r="E559" s="1"/>
      <c r="F559" s="1" t="s">
        <v>594</v>
      </c>
      <c r="G559" s="1"/>
      <c r="H559" s="1">
        <v>25</v>
      </c>
      <c r="I559" s="5"/>
      <c r="J559" s="5"/>
      <c r="K559" s="1" t="s">
        <v>2366</v>
      </c>
      <c r="L559" s="116"/>
      <c r="M559" s="1"/>
      <c r="N559" s="64"/>
      <c r="O559" s="64"/>
      <c r="P559" s="64"/>
    </row>
    <row r="560" spans="1:16" ht="15.75" x14ac:dyDescent="0.3">
      <c r="A560" s="1" t="s">
        <v>373</v>
      </c>
      <c r="B560" s="1" t="s">
        <v>1941</v>
      </c>
      <c r="C560" s="1" t="s">
        <v>376</v>
      </c>
      <c r="D560" s="2"/>
      <c r="E560" s="1"/>
      <c r="F560" s="1" t="s">
        <v>597</v>
      </c>
      <c r="G560" s="1"/>
      <c r="H560" s="1">
        <v>25</v>
      </c>
      <c r="I560" s="5"/>
      <c r="J560" s="5"/>
      <c r="K560" s="1" t="s">
        <v>2392</v>
      </c>
      <c r="L560" s="116"/>
      <c r="M560" s="1"/>
      <c r="N560" s="64"/>
      <c r="O560" s="64"/>
      <c r="P560" s="64"/>
    </row>
    <row r="561" spans="1:16" ht="15.75" x14ac:dyDescent="0.3">
      <c r="A561" s="1" t="s">
        <v>373</v>
      </c>
      <c r="B561" s="1" t="s">
        <v>1941</v>
      </c>
      <c r="C561" s="1" t="s">
        <v>376</v>
      </c>
      <c r="D561" s="2"/>
      <c r="E561" s="1"/>
      <c r="F561" s="1" t="s">
        <v>602</v>
      </c>
      <c r="G561" s="1"/>
      <c r="H561" s="1">
        <v>25</v>
      </c>
      <c r="I561" s="5"/>
      <c r="J561" s="5"/>
      <c r="K561" s="1" t="s">
        <v>2162</v>
      </c>
      <c r="L561" s="116"/>
      <c r="M561" s="1"/>
      <c r="N561" s="64"/>
      <c r="O561" s="64"/>
      <c r="P561" s="64"/>
    </row>
    <row r="562" spans="1:16" ht="15.75" x14ac:dyDescent="0.3">
      <c r="A562" s="1" t="s">
        <v>373</v>
      </c>
      <c r="B562" s="1" t="s">
        <v>1941</v>
      </c>
      <c r="C562" s="1" t="s">
        <v>376</v>
      </c>
      <c r="D562" s="60"/>
      <c r="E562" s="1"/>
      <c r="F562" s="1" t="s">
        <v>605</v>
      </c>
      <c r="G562" s="2">
        <v>1</v>
      </c>
      <c r="H562" s="1">
        <v>30</v>
      </c>
      <c r="I562" s="5"/>
      <c r="J562" s="5"/>
      <c r="K562" s="1" t="s">
        <v>2393</v>
      </c>
      <c r="L562" s="116"/>
      <c r="M562" s="1"/>
      <c r="N562" s="64"/>
      <c r="O562" s="64"/>
      <c r="P562" s="64"/>
    </row>
    <row r="563" spans="1:16" ht="15.75" x14ac:dyDescent="0.3">
      <c r="A563" s="1" t="s">
        <v>373</v>
      </c>
      <c r="B563" s="1" t="s">
        <v>1941</v>
      </c>
      <c r="C563" s="1" t="s">
        <v>55</v>
      </c>
      <c r="D563" s="2"/>
      <c r="E563" s="1"/>
      <c r="F563" s="1" t="s">
        <v>612</v>
      </c>
      <c r="G563" s="29">
        <v>2</v>
      </c>
      <c r="H563" s="61">
        <v>35</v>
      </c>
      <c r="I563" s="5"/>
      <c r="J563" s="5"/>
      <c r="K563" s="1" t="s">
        <v>2275</v>
      </c>
      <c r="L563" s="116"/>
      <c r="M563" s="1" t="s">
        <v>5345</v>
      </c>
      <c r="N563" s="64"/>
      <c r="O563" s="64"/>
      <c r="P563" s="64"/>
    </row>
    <row r="564" spans="1:16" ht="15.75" x14ac:dyDescent="0.3">
      <c r="A564" s="1" t="s">
        <v>373</v>
      </c>
      <c r="B564" s="1" t="s">
        <v>1941</v>
      </c>
      <c r="C564" s="1" t="s">
        <v>57</v>
      </c>
      <c r="D564" s="2"/>
      <c r="E564" s="1"/>
      <c r="F564" s="1" t="s">
        <v>618</v>
      </c>
      <c r="G564" s="29">
        <v>2</v>
      </c>
      <c r="H564" s="61">
        <v>35</v>
      </c>
      <c r="I564" s="5"/>
      <c r="J564" s="5"/>
      <c r="K564" s="1" t="s">
        <v>2394</v>
      </c>
      <c r="L564" s="116"/>
      <c r="M564" s="1" t="s">
        <v>5347</v>
      </c>
      <c r="N564" s="64"/>
      <c r="O564" s="64"/>
      <c r="P564" s="64"/>
    </row>
    <row r="565" spans="1:16" ht="15.75" x14ac:dyDescent="0.3">
      <c r="A565" s="1" t="s">
        <v>373</v>
      </c>
      <c r="B565" s="1" t="s">
        <v>1941</v>
      </c>
      <c r="C565" s="1" t="s">
        <v>56</v>
      </c>
      <c r="D565" s="2"/>
      <c r="E565" s="1"/>
      <c r="F565" s="1" t="s">
        <v>624</v>
      </c>
      <c r="G565" s="29">
        <v>2</v>
      </c>
      <c r="H565" s="61">
        <v>35</v>
      </c>
      <c r="I565" s="5"/>
      <c r="J565" s="5"/>
      <c r="K565" s="1" t="s">
        <v>2163</v>
      </c>
      <c r="L565" s="116"/>
      <c r="M565" s="1" t="s">
        <v>5346</v>
      </c>
      <c r="N565" s="64"/>
      <c r="O565" s="64"/>
      <c r="P565" s="64"/>
    </row>
    <row r="566" spans="1:16" ht="15.75" x14ac:dyDescent="0.3">
      <c r="A566" s="1" t="s">
        <v>373</v>
      </c>
      <c r="B566" s="1" t="s">
        <v>1941</v>
      </c>
      <c r="C566" s="1" t="s">
        <v>55</v>
      </c>
      <c r="D566" s="2"/>
      <c r="E566" s="1"/>
      <c r="F566" s="1" t="s">
        <v>630</v>
      </c>
      <c r="G566" s="29">
        <v>3</v>
      </c>
      <c r="H566" s="61">
        <v>40</v>
      </c>
      <c r="I566" s="5"/>
      <c r="J566" s="5"/>
      <c r="K566" s="1" t="s">
        <v>2276</v>
      </c>
      <c r="L566" s="116"/>
      <c r="M566" s="1" t="s">
        <v>5348</v>
      </c>
      <c r="N566" s="64"/>
      <c r="O566" s="64"/>
      <c r="P566" s="64"/>
    </row>
    <row r="567" spans="1:16" ht="15.75" x14ac:dyDescent="0.3">
      <c r="A567" s="1" t="s">
        <v>373</v>
      </c>
      <c r="B567" s="1" t="s">
        <v>1941</v>
      </c>
      <c r="C567" s="1" t="s">
        <v>57</v>
      </c>
      <c r="D567" s="2"/>
      <c r="E567" s="1"/>
      <c r="F567" s="1" t="s">
        <v>636</v>
      </c>
      <c r="G567" s="29">
        <v>3</v>
      </c>
      <c r="H567" s="61">
        <v>40</v>
      </c>
      <c r="I567" s="5"/>
      <c r="J567" s="5"/>
      <c r="K567" s="1" t="s">
        <v>2395</v>
      </c>
      <c r="L567" s="116"/>
      <c r="M567" s="1" t="s">
        <v>5350</v>
      </c>
      <c r="N567" s="64"/>
      <c r="O567" s="64"/>
      <c r="P567" s="64"/>
    </row>
    <row r="568" spans="1:16" ht="15.75" x14ac:dyDescent="0.3">
      <c r="A568" s="1" t="s">
        <v>373</v>
      </c>
      <c r="B568" s="1" t="s">
        <v>1941</v>
      </c>
      <c r="C568" s="1" t="s">
        <v>56</v>
      </c>
      <c r="D568" s="2"/>
      <c r="E568" s="1"/>
      <c r="F568" s="1" t="s">
        <v>641</v>
      </c>
      <c r="G568" s="29">
        <v>3</v>
      </c>
      <c r="H568" s="61">
        <v>40</v>
      </c>
      <c r="I568" s="5"/>
      <c r="J568" s="5"/>
      <c r="K568" s="1" t="s">
        <v>2195</v>
      </c>
      <c r="L568" s="116"/>
      <c r="M568" s="1" t="s">
        <v>5349</v>
      </c>
      <c r="N568" s="64"/>
      <c r="O568" s="64"/>
      <c r="P568" s="64"/>
    </row>
    <row r="569" spans="1:16" ht="15.75" x14ac:dyDescent="0.3">
      <c r="A569" s="1" t="s">
        <v>373</v>
      </c>
      <c r="B569" s="1" t="s">
        <v>1941</v>
      </c>
      <c r="C569" s="1" t="s">
        <v>55</v>
      </c>
      <c r="D569" s="2"/>
      <c r="E569" s="1"/>
      <c r="F569" s="1" t="s">
        <v>648</v>
      </c>
      <c r="G569" s="29">
        <v>4</v>
      </c>
      <c r="H569" s="61">
        <v>50</v>
      </c>
      <c r="I569" s="5"/>
      <c r="J569" s="5"/>
      <c r="K569" s="1" t="s">
        <v>2277</v>
      </c>
      <c r="L569" s="116"/>
      <c r="M569" s="1" t="s">
        <v>5351</v>
      </c>
      <c r="N569" s="64"/>
      <c r="O569" s="64"/>
      <c r="P569" s="64"/>
    </row>
    <row r="570" spans="1:16" ht="15.75" x14ac:dyDescent="0.3">
      <c r="A570" s="1" t="s">
        <v>373</v>
      </c>
      <c r="B570" s="1" t="s">
        <v>1941</v>
      </c>
      <c r="C570" s="1" t="s">
        <v>57</v>
      </c>
      <c r="D570" s="2"/>
      <c r="E570" s="1"/>
      <c r="F570" s="1" t="s">
        <v>654</v>
      </c>
      <c r="G570" s="29">
        <v>4</v>
      </c>
      <c r="H570" s="61">
        <v>50</v>
      </c>
      <c r="I570" s="5"/>
      <c r="J570" s="5"/>
      <c r="K570" s="1" t="s">
        <v>2396</v>
      </c>
      <c r="L570" s="116"/>
      <c r="M570" s="1" t="s">
        <v>5353</v>
      </c>
      <c r="N570" s="64"/>
      <c r="O570" s="64"/>
      <c r="P570" s="64"/>
    </row>
    <row r="571" spans="1:16" ht="15.75" x14ac:dyDescent="0.3">
      <c r="A571" s="1" t="s">
        <v>373</v>
      </c>
      <c r="B571" s="1" t="s">
        <v>1941</v>
      </c>
      <c r="C571" s="1" t="s">
        <v>56</v>
      </c>
      <c r="D571" s="2"/>
      <c r="E571" s="1"/>
      <c r="F571" s="1" t="s">
        <v>660</v>
      </c>
      <c r="G571" s="29">
        <v>4</v>
      </c>
      <c r="H571" s="61">
        <v>50</v>
      </c>
      <c r="I571" s="5"/>
      <c r="J571" s="5"/>
      <c r="K571" s="1" t="s">
        <v>2196</v>
      </c>
      <c r="L571" s="116"/>
      <c r="M571" s="1" t="s">
        <v>5385</v>
      </c>
      <c r="N571" s="64"/>
      <c r="O571" s="64"/>
      <c r="P571" s="64"/>
    </row>
    <row r="572" spans="1:16" ht="15.75" x14ac:dyDescent="0.3">
      <c r="A572" s="1" t="s">
        <v>373</v>
      </c>
      <c r="B572" s="1" t="s">
        <v>1941</v>
      </c>
      <c r="C572" s="1" t="s">
        <v>55</v>
      </c>
      <c r="D572" s="2"/>
      <c r="E572" s="1"/>
      <c r="F572" s="1" t="s">
        <v>667</v>
      </c>
      <c r="G572" s="29">
        <v>6</v>
      </c>
      <c r="H572" s="61">
        <v>60</v>
      </c>
      <c r="I572" s="5"/>
      <c r="J572" s="5"/>
      <c r="K572" s="1" t="s">
        <v>2278</v>
      </c>
      <c r="L572" s="116"/>
      <c r="M572" s="1" t="s">
        <v>5354</v>
      </c>
      <c r="N572" s="64"/>
      <c r="O572" s="64"/>
      <c r="P572" s="64"/>
    </row>
    <row r="573" spans="1:16" ht="15.75" x14ac:dyDescent="0.3">
      <c r="A573" s="1" t="s">
        <v>373</v>
      </c>
      <c r="B573" s="1" t="s">
        <v>1941</v>
      </c>
      <c r="C573" s="1" t="s">
        <v>57</v>
      </c>
      <c r="D573" s="2"/>
      <c r="E573" s="1"/>
      <c r="F573" s="1" t="s">
        <v>673</v>
      </c>
      <c r="G573" s="29">
        <v>6</v>
      </c>
      <c r="H573" s="61">
        <v>60</v>
      </c>
      <c r="I573" s="5"/>
      <c r="J573" s="5"/>
      <c r="K573" s="1" t="s">
        <v>2397</v>
      </c>
      <c r="L573" s="116"/>
      <c r="M573" s="1" t="s">
        <v>5356</v>
      </c>
      <c r="N573" s="64"/>
      <c r="O573" s="64"/>
      <c r="P573" s="64"/>
    </row>
    <row r="574" spans="1:16" ht="15.75" x14ac:dyDescent="0.3">
      <c r="A574" s="1" t="s">
        <v>373</v>
      </c>
      <c r="B574" s="1" t="s">
        <v>1941</v>
      </c>
      <c r="C574" s="1" t="s">
        <v>56</v>
      </c>
      <c r="D574" s="2"/>
      <c r="E574" s="1"/>
      <c r="F574" s="1" t="s">
        <v>679</v>
      </c>
      <c r="G574" s="29">
        <v>6</v>
      </c>
      <c r="H574" s="61">
        <v>60</v>
      </c>
      <c r="I574" s="5"/>
      <c r="J574" s="5"/>
      <c r="K574" s="1" t="s">
        <v>2197</v>
      </c>
      <c r="L574" s="116"/>
      <c r="M574" s="1" t="s">
        <v>5386</v>
      </c>
      <c r="N574" s="64"/>
      <c r="O574" s="64"/>
      <c r="P574" s="64"/>
    </row>
    <row r="575" spans="1:16" ht="15.75" x14ac:dyDescent="0.3">
      <c r="A575" s="1" t="s">
        <v>373</v>
      </c>
      <c r="B575" s="1" t="s">
        <v>1941</v>
      </c>
      <c r="C575" s="1" t="s">
        <v>55</v>
      </c>
      <c r="D575" s="2"/>
      <c r="E575" s="1"/>
      <c r="F575" s="1" t="s">
        <v>686</v>
      </c>
      <c r="G575" s="29">
        <v>7</v>
      </c>
      <c r="H575" s="61">
        <v>65</v>
      </c>
      <c r="I575" s="5"/>
      <c r="J575" s="5"/>
      <c r="K575" s="1" t="s">
        <v>2279</v>
      </c>
      <c r="L575" s="116"/>
      <c r="M575" s="1" t="s">
        <v>5357</v>
      </c>
      <c r="N575" s="64"/>
      <c r="O575" s="64"/>
      <c r="P575" s="64"/>
    </row>
    <row r="576" spans="1:16" ht="15.75" x14ac:dyDescent="0.3">
      <c r="A576" s="1" t="s">
        <v>373</v>
      </c>
      <c r="B576" s="1" t="s">
        <v>1941</v>
      </c>
      <c r="C576" s="1" t="s">
        <v>57</v>
      </c>
      <c r="D576" s="2"/>
      <c r="E576" s="1"/>
      <c r="F576" s="1" t="s">
        <v>692</v>
      </c>
      <c r="G576" s="29">
        <v>7</v>
      </c>
      <c r="H576" s="61">
        <v>65</v>
      </c>
      <c r="I576" s="5"/>
      <c r="J576" s="5"/>
      <c r="K576" s="1" t="s">
        <v>2398</v>
      </c>
      <c r="L576" s="116"/>
      <c r="M576" s="1" t="s">
        <v>5359</v>
      </c>
      <c r="N576" s="64"/>
      <c r="O576" s="64"/>
      <c r="P576" s="64"/>
    </row>
    <row r="577" spans="1:16" ht="15.75" x14ac:dyDescent="0.3">
      <c r="A577" s="1" t="s">
        <v>373</v>
      </c>
      <c r="B577" s="1" t="s">
        <v>1941</v>
      </c>
      <c r="C577" s="1" t="s">
        <v>56</v>
      </c>
      <c r="D577" s="2"/>
      <c r="E577" s="1"/>
      <c r="F577" s="1" t="s">
        <v>698</v>
      </c>
      <c r="G577" s="29">
        <v>7</v>
      </c>
      <c r="H577" s="61">
        <v>65</v>
      </c>
      <c r="I577" s="5"/>
      <c r="J577" s="5"/>
      <c r="K577" s="1" t="s">
        <v>2198</v>
      </c>
      <c r="L577" s="116"/>
      <c r="M577" s="1" t="s">
        <v>5387</v>
      </c>
      <c r="N577" s="64"/>
      <c r="O577" s="64"/>
      <c r="P577" s="64"/>
    </row>
    <row r="578" spans="1:16" ht="15.75" x14ac:dyDescent="0.3">
      <c r="A578" s="1" t="s">
        <v>373</v>
      </c>
      <c r="B578" s="1" t="s">
        <v>1941</v>
      </c>
      <c r="C578" s="1" t="s">
        <v>55</v>
      </c>
      <c r="D578" s="2"/>
      <c r="E578" s="1"/>
      <c r="F578" s="1" t="s">
        <v>705</v>
      </c>
      <c r="G578" s="29">
        <v>8</v>
      </c>
      <c r="H578" s="61">
        <v>70</v>
      </c>
      <c r="I578" s="5"/>
      <c r="J578" s="5"/>
      <c r="K578" s="1" t="s">
        <v>2280</v>
      </c>
      <c r="L578" s="116"/>
      <c r="M578" s="1" t="s">
        <v>5360</v>
      </c>
      <c r="N578" s="64"/>
      <c r="O578" s="64"/>
      <c r="P578" s="64"/>
    </row>
    <row r="579" spans="1:16" ht="15.75" x14ac:dyDescent="0.3">
      <c r="A579" s="1" t="s">
        <v>373</v>
      </c>
      <c r="B579" s="1" t="s">
        <v>1941</v>
      </c>
      <c r="C579" s="1" t="s">
        <v>57</v>
      </c>
      <c r="D579" s="2"/>
      <c r="E579" s="1"/>
      <c r="F579" s="1" t="s">
        <v>711</v>
      </c>
      <c r="G579" s="29">
        <v>8</v>
      </c>
      <c r="H579" s="61">
        <v>70</v>
      </c>
      <c r="I579" s="5"/>
      <c r="J579" s="5"/>
      <c r="K579" s="1" t="s">
        <v>2399</v>
      </c>
      <c r="L579" s="116"/>
      <c r="M579" s="1" t="s">
        <v>5362</v>
      </c>
      <c r="N579" s="64"/>
      <c r="O579" s="64"/>
      <c r="P579" s="64"/>
    </row>
    <row r="580" spans="1:16" ht="15.75" x14ac:dyDescent="0.3">
      <c r="A580" s="1" t="s">
        <v>373</v>
      </c>
      <c r="B580" s="1" t="s">
        <v>1941</v>
      </c>
      <c r="C580" s="1" t="s">
        <v>56</v>
      </c>
      <c r="D580" s="2"/>
      <c r="E580" s="1"/>
      <c r="F580" s="1" t="s">
        <v>717</v>
      </c>
      <c r="G580" s="29">
        <v>8</v>
      </c>
      <c r="H580" s="61">
        <v>70</v>
      </c>
      <c r="I580" s="5"/>
      <c r="J580" s="5"/>
      <c r="K580" s="1" t="s">
        <v>2199</v>
      </c>
      <c r="L580" s="116"/>
      <c r="M580" s="1" t="s">
        <v>5388</v>
      </c>
      <c r="N580" s="64"/>
      <c r="O580" s="64"/>
      <c r="P580" s="64"/>
    </row>
    <row r="581" spans="1:16" ht="15.75" x14ac:dyDescent="0.3">
      <c r="A581" s="1" t="s">
        <v>373</v>
      </c>
      <c r="B581" s="1" t="s">
        <v>1941</v>
      </c>
      <c r="C581" s="1" t="s">
        <v>55</v>
      </c>
      <c r="D581" s="2"/>
      <c r="E581" s="1"/>
      <c r="F581" s="1" t="s">
        <v>724</v>
      </c>
      <c r="G581" s="29">
        <v>9</v>
      </c>
      <c r="H581" s="61">
        <v>75</v>
      </c>
      <c r="I581" s="5"/>
      <c r="J581" s="5"/>
      <c r="K581" s="1" t="s">
        <v>2281</v>
      </c>
      <c r="L581" s="116"/>
      <c r="M581" s="1" t="s">
        <v>5363</v>
      </c>
      <c r="N581" s="64"/>
      <c r="O581" s="64"/>
      <c r="P581" s="64"/>
    </row>
    <row r="582" spans="1:16" ht="15.75" x14ac:dyDescent="0.3">
      <c r="A582" s="1" t="s">
        <v>373</v>
      </c>
      <c r="B582" s="1" t="s">
        <v>1941</v>
      </c>
      <c r="C582" s="1" t="s">
        <v>57</v>
      </c>
      <c r="D582" s="2"/>
      <c r="E582" s="1"/>
      <c r="F582" s="1" t="s">
        <v>730</v>
      </c>
      <c r="G582" s="29">
        <v>9</v>
      </c>
      <c r="H582" s="61">
        <v>75</v>
      </c>
      <c r="I582" s="5"/>
      <c r="J582" s="5"/>
      <c r="K582" s="1" t="s">
        <v>2400</v>
      </c>
      <c r="L582" s="116"/>
      <c r="M582" s="1" t="s">
        <v>5365</v>
      </c>
      <c r="N582" s="64"/>
      <c r="O582" s="64"/>
      <c r="P582" s="64"/>
    </row>
    <row r="583" spans="1:16" ht="15.75" x14ac:dyDescent="0.3">
      <c r="A583" s="1" t="s">
        <v>373</v>
      </c>
      <c r="B583" s="1" t="s">
        <v>1941</v>
      </c>
      <c r="C583" s="1" t="s">
        <v>56</v>
      </c>
      <c r="D583" s="2"/>
      <c r="E583" s="1"/>
      <c r="F583" s="1" t="s">
        <v>736</v>
      </c>
      <c r="G583" s="29">
        <v>9</v>
      </c>
      <c r="H583" s="61">
        <v>75</v>
      </c>
      <c r="I583" s="5"/>
      <c r="J583" s="5"/>
      <c r="K583" s="1" t="s">
        <v>2200</v>
      </c>
      <c r="L583" s="116"/>
      <c r="M583" s="1" t="s">
        <v>5389</v>
      </c>
      <c r="N583" s="64"/>
      <c r="O583" s="64"/>
      <c r="P583" s="64"/>
    </row>
    <row r="584" spans="1:16" ht="15.75" x14ac:dyDescent="0.3">
      <c r="A584" s="1" t="s">
        <v>373</v>
      </c>
      <c r="B584" s="1" t="s">
        <v>1941</v>
      </c>
      <c r="C584" s="1" t="s">
        <v>55</v>
      </c>
      <c r="D584" s="2"/>
      <c r="E584" s="1"/>
      <c r="F584" s="1" t="s">
        <v>743</v>
      </c>
      <c r="G584" s="29">
        <v>10</v>
      </c>
      <c r="H584" s="61">
        <v>80</v>
      </c>
      <c r="I584" s="5"/>
      <c r="J584" s="5"/>
      <c r="K584" s="1" t="s">
        <v>2282</v>
      </c>
      <c r="L584" s="116"/>
      <c r="M584" s="1" t="s">
        <v>5366</v>
      </c>
      <c r="N584" s="64"/>
      <c r="O584" s="64"/>
      <c r="P584" s="64"/>
    </row>
    <row r="585" spans="1:16" ht="15.75" x14ac:dyDescent="0.3">
      <c r="A585" s="1" t="s">
        <v>373</v>
      </c>
      <c r="B585" s="1" t="s">
        <v>1941</v>
      </c>
      <c r="C585" s="1" t="s">
        <v>57</v>
      </c>
      <c r="D585" s="2"/>
      <c r="E585" s="1"/>
      <c r="F585" s="1" t="s">
        <v>749</v>
      </c>
      <c r="G585" s="29">
        <v>10</v>
      </c>
      <c r="H585" s="61">
        <v>80</v>
      </c>
      <c r="I585" s="5"/>
      <c r="J585" s="5"/>
      <c r="K585" s="1" t="s">
        <v>2401</v>
      </c>
      <c r="L585" s="116"/>
      <c r="M585" s="1" t="s">
        <v>5368</v>
      </c>
      <c r="N585" s="64"/>
      <c r="O585" s="64"/>
      <c r="P585" s="64"/>
    </row>
    <row r="586" spans="1:16" ht="15.75" x14ac:dyDescent="0.3">
      <c r="A586" s="1" t="s">
        <v>373</v>
      </c>
      <c r="B586" s="1" t="s">
        <v>1941</v>
      </c>
      <c r="C586" s="1" t="s">
        <v>56</v>
      </c>
      <c r="D586" s="2"/>
      <c r="E586" s="1"/>
      <c r="F586" s="1" t="s">
        <v>754</v>
      </c>
      <c r="G586" s="29">
        <v>10</v>
      </c>
      <c r="H586" s="61">
        <v>80</v>
      </c>
      <c r="I586" s="5"/>
      <c r="J586" s="5"/>
      <c r="K586" s="1" t="s">
        <v>2201</v>
      </c>
      <c r="L586" s="116"/>
      <c r="M586" s="1" t="s">
        <v>5390</v>
      </c>
      <c r="N586" s="64"/>
      <c r="O586" s="64"/>
      <c r="P586" s="64"/>
    </row>
    <row r="587" spans="1:16" ht="15.75" x14ac:dyDescent="0.3">
      <c r="A587" s="1" t="s">
        <v>373</v>
      </c>
      <c r="B587" s="1" t="s">
        <v>1941</v>
      </c>
      <c r="C587" s="1" t="s">
        <v>55</v>
      </c>
      <c r="D587" s="2"/>
      <c r="E587" s="1"/>
      <c r="F587" s="1" t="s">
        <v>762</v>
      </c>
      <c r="G587" s="29">
        <v>11</v>
      </c>
      <c r="H587" s="61">
        <v>90</v>
      </c>
      <c r="I587" s="5"/>
      <c r="J587" s="5"/>
      <c r="K587" s="1" t="s">
        <v>2283</v>
      </c>
      <c r="L587" s="116"/>
      <c r="M587" s="1" t="s">
        <v>5409</v>
      </c>
      <c r="N587" s="64"/>
      <c r="O587" s="64"/>
      <c r="P587" s="64"/>
    </row>
    <row r="588" spans="1:16" ht="15.75" x14ac:dyDescent="0.3">
      <c r="A588" s="1" t="s">
        <v>373</v>
      </c>
      <c r="B588" s="1" t="s">
        <v>1941</v>
      </c>
      <c r="C588" s="1" t="s">
        <v>57</v>
      </c>
      <c r="D588" s="2"/>
      <c r="E588" s="1"/>
      <c r="F588" s="1" t="s">
        <v>768</v>
      </c>
      <c r="G588" s="29">
        <v>11</v>
      </c>
      <c r="H588" s="61">
        <v>90</v>
      </c>
      <c r="I588" s="5"/>
      <c r="J588" s="5"/>
      <c r="K588" s="1" t="s">
        <v>2402</v>
      </c>
      <c r="L588" s="116"/>
      <c r="M588" s="1" t="s">
        <v>5410</v>
      </c>
      <c r="N588" s="64"/>
      <c r="O588" s="64"/>
      <c r="P588" s="64"/>
    </row>
    <row r="589" spans="1:16" ht="15.75" x14ac:dyDescent="0.3">
      <c r="A589" s="1" t="s">
        <v>373</v>
      </c>
      <c r="B589" s="1" t="s">
        <v>1941</v>
      </c>
      <c r="C589" s="1" t="s">
        <v>56</v>
      </c>
      <c r="D589" s="2"/>
      <c r="E589" s="1"/>
      <c r="F589" s="1" t="s">
        <v>774</v>
      </c>
      <c r="G589" s="29">
        <v>11</v>
      </c>
      <c r="H589" s="61">
        <v>90</v>
      </c>
      <c r="I589" s="5"/>
      <c r="J589" s="5"/>
      <c r="K589" s="1" t="s">
        <v>2202</v>
      </c>
      <c r="L589" s="116"/>
      <c r="M589" s="1" t="s">
        <v>5391</v>
      </c>
      <c r="N589" s="64"/>
      <c r="O589" s="64"/>
      <c r="P589" s="64"/>
    </row>
    <row r="590" spans="1:16" ht="15.75" x14ac:dyDescent="0.3">
      <c r="A590" s="1" t="s">
        <v>373</v>
      </c>
      <c r="B590" s="1" t="s">
        <v>1941</v>
      </c>
      <c r="C590" s="1" t="s">
        <v>55</v>
      </c>
      <c r="D590" s="2"/>
      <c r="E590" s="1"/>
      <c r="F590" s="1" t="s">
        <v>781</v>
      </c>
      <c r="G590" s="29">
        <v>12</v>
      </c>
      <c r="H590" s="61">
        <v>100</v>
      </c>
      <c r="I590" s="5"/>
      <c r="J590" s="5"/>
      <c r="K590" s="1" t="s">
        <v>2284</v>
      </c>
      <c r="L590" s="116"/>
      <c r="M590" s="1" t="s">
        <v>5411</v>
      </c>
      <c r="N590" s="64"/>
      <c r="O590" s="64"/>
      <c r="P590" s="64"/>
    </row>
    <row r="591" spans="1:16" ht="15.75" x14ac:dyDescent="0.3">
      <c r="A591" s="1" t="s">
        <v>373</v>
      </c>
      <c r="B591" s="1" t="s">
        <v>1941</v>
      </c>
      <c r="C591" s="1" t="s">
        <v>57</v>
      </c>
      <c r="D591" s="2"/>
      <c r="E591" s="1"/>
      <c r="F591" s="1" t="s">
        <v>8500</v>
      </c>
      <c r="G591" s="29">
        <v>12</v>
      </c>
      <c r="H591" s="61">
        <v>100</v>
      </c>
      <c r="I591" s="5"/>
      <c r="J591" s="5"/>
      <c r="K591" s="1" t="s">
        <v>2403</v>
      </c>
      <c r="L591" s="116"/>
      <c r="M591" s="1" t="s">
        <v>5412</v>
      </c>
      <c r="N591" s="64"/>
      <c r="O591" s="64"/>
      <c r="P591" s="64"/>
    </row>
    <row r="592" spans="1:16" ht="15.75" x14ac:dyDescent="0.3">
      <c r="A592" s="1" t="s">
        <v>373</v>
      </c>
      <c r="B592" s="1" t="s">
        <v>1941</v>
      </c>
      <c r="C592" s="1" t="s">
        <v>56</v>
      </c>
      <c r="D592" s="2"/>
      <c r="E592" s="1"/>
      <c r="F592" s="1" t="s">
        <v>792</v>
      </c>
      <c r="G592" s="29">
        <v>12</v>
      </c>
      <c r="H592" s="61">
        <v>100</v>
      </c>
      <c r="I592" s="5"/>
      <c r="J592" s="5"/>
      <c r="K592" s="1" t="s">
        <v>2203</v>
      </c>
      <c r="L592" s="116"/>
      <c r="M592" s="1" t="s">
        <v>5392</v>
      </c>
      <c r="N592" s="64"/>
      <c r="O592" s="64"/>
      <c r="P592" s="64"/>
    </row>
    <row r="593" spans="1:16" ht="15.75" x14ac:dyDescent="0.3">
      <c r="A593" s="1" t="s">
        <v>373</v>
      </c>
      <c r="B593" s="1" t="s">
        <v>1941</v>
      </c>
      <c r="C593" s="1" t="s">
        <v>55</v>
      </c>
      <c r="D593" s="2"/>
      <c r="E593" s="1"/>
      <c r="F593" s="1" t="s">
        <v>799</v>
      </c>
      <c r="G593" s="29">
        <v>13</v>
      </c>
      <c r="H593" s="61">
        <v>110</v>
      </c>
      <c r="I593" s="5"/>
      <c r="J593" s="5"/>
      <c r="K593" s="1" t="s">
        <v>2285</v>
      </c>
      <c r="L593" s="116"/>
      <c r="M593" s="1" t="s">
        <v>5393</v>
      </c>
      <c r="N593" s="64"/>
      <c r="O593" s="64"/>
      <c r="P593" s="64"/>
    </row>
    <row r="594" spans="1:16" ht="15.75" x14ac:dyDescent="0.3">
      <c r="A594" s="1" t="s">
        <v>373</v>
      </c>
      <c r="B594" s="1" t="s">
        <v>1941</v>
      </c>
      <c r="C594" s="1" t="s">
        <v>57</v>
      </c>
      <c r="D594" s="2"/>
      <c r="E594" s="1"/>
      <c r="F594" s="1" t="s">
        <v>804</v>
      </c>
      <c r="G594" s="29">
        <v>13</v>
      </c>
      <c r="H594" s="61">
        <v>110</v>
      </c>
      <c r="I594" s="5"/>
      <c r="J594" s="5"/>
      <c r="K594" s="1" t="s">
        <v>2404</v>
      </c>
      <c r="L594" s="116"/>
      <c r="M594" s="1" t="s">
        <v>5394</v>
      </c>
      <c r="N594" s="64"/>
      <c r="O594" s="64"/>
      <c r="P594" s="64"/>
    </row>
    <row r="595" spans="1:16" ht="15.75" x14ac:dyDescent="0.3">
      <c r="A595" s="1" t="s">
        <v>373</v>
      </c>
      <c r="B595" s="1" t="s">
        <v>1941</v>
      </c>
      <c r="C595" s="1" t="s">
        <v>56</v>
      </c>
      <c r="D595" s="2"/>
      <c r="E595" s="1"/>
      <c r="F595" s="1" t="s">
        <v>810</v>
      </c>
      <c r="G595" s="29">
        <v>13</v>
      </c>
      <c r="H595" s="61">
        <v>110</v>
      </c>
      <c r="I595" s="5"/>
      <c r="J595" s="5"/>
      <c r="K595" s="1" t="s">
        <v>2164</v>
      </c>
      <c r="L595" s="116"/>
      <c r="M595" s="1" t="s">
        <v>5395</v>
      </c>
      <c r="N595" s="64"/>
      <c r="O595" s="64"/>
      <c r="P595" s="64"/>
    </row>
    <row r="596" spans="1:16" ht="15.75" x14ac:dyDescent="0.3">
      <c r="A596" s="1" t="s">
        <v>373</v>
      </c>
      <c r="B596" s="1" t="s">
        <v>1941</v>
      </c>
      <c r="C596" s="1" t="s">
        <v>376</v>
      </c>
      <c r="D596" s="2"/>
      <c r="E596" s="1"/>
      <c r="F596" s="1" t="s">
        <v>816</v>
      </c>
      <c r="G596" s="29">
        <v>5</v>
      </c>
      <c r="H596" s="1">
        <v>55</v>
      </c>
      <c r="I596" s="5"/>
      <c r="J596" s="5"/>
      <c r="K596" s="1" t="s">
        <v>2405</v>
      </c>
      <c r="L596" s="116"/>
      <c r="M596" s="1" t="s">
        <v>5396</v>
      </c>
      <c r="N596" s="64"/>
      <c r="O596" s="64"/>
      <c r="P596" s="64"/>
    </row>
    <row r="597" spans="1:16" ht="15.75" x14ac:dyDescent="0.3">
      <c r="A597" s="1" t="s">
        <v>373</v>
      </c>
      <c r="B597" s="1" t="s">
        <v>1941</v>
      </c>
      <c r="C597" s="1" t="s">
        <v>376</v>
      </c>
      <c r="D597" s="2"/>
      <c r="E597" s="1"/>
      <c r="F597" s="1" t="s">
        <v>822</v>
      </c>
      <c r="G597" s="29">
        <v>6</v>
      </c>
      <c r="H597" s="1">
        <v>60</v>
      </c>
      <c r="I597" s="5"/>
      <c r="J597" s="5"/>
      <c r="K597" s="1" t="s">
        <v>2406</v>
      </c>
      <c r="L597" s="116"/>
      <c r="M597" s="1" t="s">
        <v>5397</v>
      </c>
      <c r="N597" s="64"/>
      <c r="O597" s="64"/>
      <c r="P597" s="64"/>
    </row>
    <row r="598" spans="1:16" ht="15.75" x14ac:dyDescent="0.3">
      <c r="A598" s="1" t="s">
        <v>373</v>
      </c>
      <c r="B598" s="1" t="s">
        <v>1941</v>
      </c>
      <c r="C598" s="1" t="s">
        <v>376</v>
      </c>
      <c r="D598" s="2"/>
      <c r="E598" s="1"/>
      <c r="F598" s="1" t="s">
        <v>828</v>
      </c>
      <c r="G598" s="29">
        <v>7</v>
      </c>
      <c r="H598" s="1">
        <v>65</v>
      </c>
      <c r="I598" s="5"/>
      <c r="J598" s="5"/>
      <c r="K598" s="1" t="s">
        <v>2407</v>
      </c>
      <c r="L598" s="116"/>
      <c r="M598" s="1" t="s">
        <v>5398</v>
      </c>
      <c r="N598" s="64"/>
      <c r="O598" s="64"/>
      <c r="P598" s="64"/>
    </row>
    <row r="599" spans="1:16" ht="15.75" x14ac:dyDescent="0.3">
      <c r="A599" s="1" t="s">
        <v>373</v>
      </c>
      <c r="B599" s="1" t="s">
        <v>1941</v>
      </c>
      <c r="C599" s="1" t="s">
        <v>376</v>
      </c>
      <c r="D599" s="2"/>
      <c r="E599" s="1"/>
      <c r="F599" s="1" t="s">
        <v>834</v>
      </c>
      <c r="G599" s="29">
        <v>8</v>
      </c>
      <c r="H599" s="1">
        <v>70</v>
      </c>
      <c r="I599" s="5"/>
      <c r="J599" s="5"/>
      <c r="K599" s="1" t="s">
        <v>2408</v>
      </c>
      <c r="L599" s="116"/>
      <c r="M599" s="1" t="s">
        <v>5399</v>
      </c>
      <c r="N599" s="64"/>
      <c r="O599" s="64"/>
      <c r="P599" s="64"/>
    </row>
    <row r="600" spans="1:16" ht="15.75" x14ac:dyDescent="0.3">
      <c r="A600" s="1" t="s">
        <v>373</v>
      </c>
      <c r="B600" s="1" t="s">
        <v>1941</v>
      </c>
      <c r="C600" s="1" t="s">
        <v>376</v>
      </c>
      <c r="D600" s="2"/>
      <c r="E600" s="1"/>
      <c r="F600" s="1" t="s">
        <v>840</v>
      </c>
      <c r="G600" s="29">
        <v>14</v>
      </c>
      <c r="H600" s="1"/>
      <c r="I600" s="5">
        <v>2</v>
      </c>
      <c r="J600" s="65">
        <v>5</v>
      </c>
      <c r="K600" s="1" t="s">
        <v>8565</v>
      </c>
      <c r="L600" s="232" t="s">
        <v>8766</v>
      </c>
      <c r="M600" s="1" t="s">
        <v>5478</v>
      </c>
      <c r="N600" s="232" t="s">
        <v>8711</v>
      </c>
      <c r="O600" s="64"/>
      <c r="P600" s="64"/>
    </row>
    <row r="601" spans="1:16" ht="15.75" x14ac:dyDescent="0.3">
      <c r="A601" s="1" t="s">
        <v>373</v>
      </c>
      <c r="B601" s="1" t="s">
        <v>1941</v>
      </c>
      <c r="C601" s="1" t="s">
        <v>376</v>
      </c>
      <c r="D601" s="2"/>
      <c r="E601" s="1"/>
      <c r="F601" s="1" t="s">
        <v>846</v>
      </c>
      <c r="G601" s="29">
        <v>15</v>
      </c>
      <c r="H601" s="1"/>
      <c r="I601" s="5">
        <v>3</v>
      </c>
      <c r="J601" s="65">
        <v>6</v>
      </c>
      <c r="K601" s="1" t="s">
        <v>8566</v>
      </c>
      <c r="L601" s="232" t="s">
        <v>8767</v>
      </c>
      <c r="M601" s="1" t="s">
        <v>5479</v>
      </c>
      <c r="N601" s="232" t="s">
        <v>8712</v>
      </c>
      <c r="O601" s="64"/>
      <c r="P601" s="64"/>
    </row>
    <row r="602" spans="1:16" ht="15.75" x14ac:dyDescent="0.3">
      <c r="A602" s="1" t="s">
        <v>373</v>
      </c>
      <c r="B602" s="1" t="s">
        <v>1941</v>
      </c>
      <c r="C602" s="1" t="s">
        <v>376</v>
      </c>
      <c r="D602" s="2"/>
      <c r="E602" s="1"/>
      <c r="F602" s="1" t="s">
        <v>852</v>
      </c>
      <c r="G602" s="29">
        <v>16</v>
      </c>
      <c r="H602" s="1"/>
      <c r="I602" s="5">
        <v>4</v>
      </c>
      <c r="J602" s="65">
        <v>7</v>
      </c>
      <c r="K602" s="1" t="s">
        <v>8567</v>
      </c>
      <c r="L602" s="232" t="s">
        <v>8768</v>
      </c>
      <c r="M602" s="1" t="s">
        <v>5480</v>
      </c>
      <c r="N602" s="232" t="s">
        <v>8713</v>
      </c>
      <c r="O602" s="64"/>
      <c r="P602" s="64"/>
    </row>
    <row r="603" spans="1:16" ht="15.75" x14ac:dyDescent="0.3">
      <c r="A603" s="1" t="s">
        <v>373</v>
      </c>
      <c r="B603" s="1" t="s">
        <v>1941</v>
      </c>
      <c r="C603" s="1" t="s">
        <v>376</v>
      </c>
      <c r="D603" s="2"/>
      <c r="E603" s="1"/>
      <c r="F603" s="1" t="s">
        <v>858</v>
      </c>
      <c r="G603" s="29">
        <v>17</v>
      </c>
      <c r="H603" s="1"/>
      <c r="I603" s="5">
        <v>5</v>
      </c>
      <c r="J603" s="65">
        <v>8</v>
      </c>
      <c r="K603" s="1" t="s">
        <v>8568</v>
      </c>
      <c r="L603" s="232" t="s">
        <v>8769</v>
      </c>
      <c r="M603" s="1" t="s">
        <v>5481</v>
      </c>
      <c r="N603" s="232" t="s">
        <v>8703</v>
      </c>
      <c r="O603" s="64"/>
      <c r="P603" s="64"/>
    </row>
    <row r="604" spans="1:16" ht="15.75" x14ac:dyDescent="0.3">
      <c r="A604" s="1" t="s">
        <v>373</v>
      </c>
      <c r="B604" s="1" t="s">
        <v>1941</v>
      </c>
      <c r="C604" s="1" t="s">
        <v>376</v>
      </c>
      <c r="D604" s="2"/>
      <c r="E604" s="1"/>
      <c r="F604" s="1" t="s">
        <v>864</v>
      </c>
      <c r="G604" s="29">
        <v>18</v>
      </c>
      <c r="H604" s="1"/>
      <c r="I604" s="5">
        <v>6</v>
      </c>
      <c r="J604" s="65">
        <v>9</v>
      </c>
      <c r="K604" s="1" t="s">
        <v>8569</v>
      </c>
      <c r="L604" s="232" t="s">
        <v>8770</v>
      </c>
      <c r="M604" s="1" t="s">
        <v>5482</v>
      </c>
      <c r="N604" s="232" t="s">
        <v>8702</v>
      </c>
      <c r="O604" s="64"/>
      <c r="P604" s="64"/>
    </row>
    <row r="605" spans="1:16" ht="15.75" x14ac:dyDescent="0.3">
      <c r="A605" s="1" t="s">
        <v>373</v>
      </c>
      <c r="B605" s="1" t="s">
        <v>1941</v>
      </c>
      <c r="C605" s="1" t="s">
        <v>376</v>
      </c>
      <c r="D605" s="2"/>
      <c r="E605" s="1"/>
      <c r="F605" s="1" t="s">
        <v>870</v>
      </c>
      <c r="G605" s="29">
        <v>19</v>
      </c>
      <c r="H605" s="1"/>
      <c r="I605" s="5">
        <v>7</v>
      </c>
      <c r="J605" s="65">
        <v>10</v>
      </c>
      <c r="K605" s="1" t="s">
        <v>8570</v>
      </c>
      <c r="L605" s="232" t="s">
        <v>8771</v>
      </c>
      <c r="M605" s="1" t="s">
        <v>5483</v>
      </c>
      <c r="N605" s="232" t="s">
        <v>8701</v>
      </c>
      <c r="O605" s="64"/>
      <c r="P605" s="64"/>
    </row>
    <row r="606" spans="1:16" ht="15.75" x14ac:dyDescent="0.3">
      <c r="A606" s="1" t="s">
        <v>373</v>
      </c>
      <c r="B606" s="1" t="s">
        <v>1941</v>
      </c>
      <c r="C606" s="1" t="s">
        <v>376</v>
      </c>
      <c r="D606" s="2"/>
      <c r="E606" s="1"/>
      <c r="F606" s="1" t="s">
        <v>876</v>
      </c>
      <c r="G606" s="1">
        <v>24</v>
      </c>
      <c r="H606" s="1"/>
      <c r="I606" s="5"/>
      <c r="J606" s="5"/>
      <c r="K606" s="1" t="s">
        <v>8550</v>
      </c>
      <c r="L606" s="116"/>
      <c r="M606" s="1" t="s">
        <v>5474</v>
      </c>
      <c r="N606" s="64"/>
      <c r="O606" s="64"/>
      <c r="P606" s="64"/>
    </row>
    <row r="607" spans="1:16" ht="15.75" x14ac:dyDescent="0.3">
      <c r="A607" s="1" t="s">
        <v>373</v>
      </c>
      <c r="B607" s="1" t="s">
        <v>1941</v>
      </c>
      <c r="C607" s="1" t="s">
        <v>376</v>
      </c>
      <c r="D607" s="2"/>
      <c r="E607" s="1"/>
      <c r="F607" s="1" t="s">
        <v>882</v>
      </c>
      <c r="G607" s="1">
        <v>25</v>
      </c>
      <c r="H607" s="1"/>
      <c r="I607" s="5"/>
      <c r="J607" s="5"/>
      <c r="K607" s="1" t="s">
        <v>8551</v>
      </c>
      <c r="L607" s="116"/>
      <c r="M607" s="1" t="s">
        <v>5475</v>
      </c>
      <c r="N607" s="64"/>
      <c r="O607" s="64"/>
      <c r="P607" s="64"/>
    </row>
    <row r="608" spans="1:16" ht="15.75" x14ac:dyDescent="0.3">
      <c r="A608" s="1" t="s">
        <v>373</v>
      </c>
      <c r="B608" s="1" t="s">
        <v>1941</v>
      </c>
      <c r="C608" s="1" t="s">
        <v>376</v>
      </c>
      <c r="D608" s="2"/>
      <c r="E608" s="1"/>
      <c r="F608" s="1" t="s">
        <v>888</v>
      </c>
      <c r="G608" s="1">
        <v>26</v>
      </c>
      <c r="H608" s="1"/>
      <c r="I608" s="5"/>
      <c r="J608" s="5"/>
      <c r="K608" s="1" t="s">
        <v>8552</v>
      </c>
      <c r="L608" s="116"/>
      <c r="M608" s="1" t="s">
        <v>5476</v>
      </c>
      <c r="N608" s="64"/>
      <c r="O608" s="64"/>
      <c r="P608" s="64"/>
    </row>
    <row r="609" spans="1:16" ht="15.75" x14ac:dyDescent="0.3">
      <c r="A609" s="1" t="s">
        <v>373</v>
      </c>
      <c r="B609" s="1" t="s">
        <v>1941</v>
      </c>
      <c r="C609" s="1" t="s">
        <v>376</v>
      </c>
      <c r="D609" s="2"/>
      <c r="E609" s="1"/>
      <c r="F609" s="1" t="s">
        <v>894</v>
      </c>
      <c r="G609" s="1">
        <v>27</v>
      </c>
      <c r="H609" s="1"/>
      <c r="I609" s="5"/>
      <c r="J609" s="5"/>
      <c r="K609" s="1" t="s">
        <v>8553</v>
      </c>
      <c r="L609" s="116"/>
      <c r="M609" s="1" t="s">
        <v>5477</v>
      </c>
      <c r="N609" s="64"/>
      <c r="O609" s="64"/>
      <c r="P609" s="64"/>
    </row>
    <row r="610" spans="1:16" ht="15.75" x14ac:dyDescent="0.3">
      <c r="A610" s="1" t="s">
        <v>373</v>
      </c>
      <c r="B610" s="1" t="s">
        <v>1941</v>
      </c>
      <c r="C610" s="1" t="s">
        <v>376</v>
      </c>
      <c r="D610" s="2"/>
      <c r="E610" s="1"/>
      <c r="F610" s="1" t="s">
        <v>900</v>
      </c>
      <c r="G610" s="1">
        <v>28</v>
      </c>
      <c r="H610" s="1"/>
      <c r="I610" s="5"/>
      <c r="J610" s="5"/>
      <c r="K610" s="1" t="s">
        <v>8554</v>
      </c>
      <c r="L610" s="116"/>
      <c r="M610" s="1" t="s">
        <v>5448</v>
      </c>
      <c r="N610" s="64"/>
      <c r="O610" s="64"/>
      <c r="P610" s="64"/>
    </row>
    <row r="611" spans="1:16" ht="15.75" x14ac:dyDescent="0.3">
      <c r="A611" s="1" t="s">
        <v>373</v>
      </c>
      <c r="B611" s="1" t="s">
        <v>1941</v>
      </c>
      <c r="C611" s="1" t="s">
        <v>376</v>
      </c>
      <c r="D611" s="2"/>
      <c r="E611" s="1"/>
      <c r="F611" s="1" t="s">
        <v>906</v>
      </c>
      <c r="G611" s="1">
        <v>29</v>
      </c>
      <c r="H611" s="1"/>
      <c r="I611" s="5"/>
      <c r="J611" s="5"/>
      <c r="K611" s="1" t="s">
        <v>8555</v>
      </c>
      <c r="L611" s="116"/>
      <c r="M611" s="1" t="s">
        <v>5449</v>
      </c>
      <c r="N611" s="64"/>
      <c r="O611" s="64"/>
      <c r="P611" s="64"/>
    </row>
    <row r="612" spans="1:16" ht="15.75" x14ac:dyDescent="0.3">
      <c r="A612" s="1" t="s">
        <v>373</v>
      </c>
      <c r="B612" s="1" t="s">
        <v>1941</v>
      </c>
      <c r="C612" s="1" t="s">
        <v>376</v>
      </c>
      <c r="D612" s="2"/>
      <c r="E612" s="1"/>
      <c r="F612" s="1" t="s">
        <v>6397</v>
      </c>
      <c r="G612" s="29">
        <v>20</v>
      </c>
      <c r="H612" s="1"/>
      <c r="I612" s="5">
        <v>11</v>
      </c>
      <c r="J612" s="65"/>
      <c r="K612" s="1" t="s">
        <v>8556</v>
      </c>
      <c r="L612" s="230"/>
      <c r="M612" s="1" t="s">
        <v>5531</v>
      </c>
      <c r="N612" s="230"/>
      <c r="O612" s="64"/>
      <c r="P612" s="64"/>
    </row>
    <row r="613" spans="1:16" ht="15.75" x14ac:dyDescent="0.3">
      <c r="A613" s="1" t="s">
        <v>373</v>
      </c>
      <c r="B613" s="1" t="s">
        <v>1941</v>
      </c>
      <c r="C613" s="5" t="s">
        <v>56</v>
      </c>
      <c r="D613" s="2"/>
      <c r="E613" s="1"/>
      <c r="F613" s="1" t="s">
        <v>912</v>
      </c>
      <c r="G613" s="29">
        <v>21</v>
      </c>
      <c r="H613" s="1"/>
      <c r="I613" s="5">
        <v>12</v>
      </c>
      <c r="J613" s="65"/>
      <c r="K613" s="1" t="s">
        <v>8699</v>
      </c>
      <c r="L613" s="230"/>
      <c r="M613" s="1" t="s">
        <v>5532</v>
      </c>
      <c r="N613" s="230"/>
      <c r="O613" s="64"/>
      <c r="P613" s="64"/>
    </row>
    <row r="614" spans="1:16" ht="15.75" x14ac:dyDescent="0.3">
      <c r="A614" s="1" t="s">
        <v>373</v>
      </c>
      <c r="B614" s="1" t="s">
        <v>1941</v>
      </c>
      <c r="C614" s="1" t="s">
        <v>376</v>
      </c>
      <c r="D614" s="2"/>
      <c r="E614" s="1"/>
      <c r="F614" s="1" t="s">
        <v>918</v>
      </c>
      <c r="G614" s="29">
        <v>22</v>
      </c>
      <c r="H614" s="1"/>
      <c r="I614" s="5">
        <v>13</v>
      </c>
      <c r="J614" s="5"/>
      <c r="K614" s="1" t="s">
        <v>8558</v>
      </c>
      <c r="L614" s="116"/>
      <c r="M614" s="1" t="s">
        <v>5533</v>
      </c>
      <c r="N614" s="64"/>
      <c r="O614" s="64"/>
      <c r="P614" s="64"/>
    </row>
    <row r="615" spans="1:16" ht="15.75" x14ac:dyDescent="0.3">
      <c r="A615" s="1" t="s">
        <v>373</v>
      </c>
      <c r="B615" s="1" t="s">
        <v>1941</v>
      </c>
      <c r="C615" s="1" t="s">
        <v>376</v>
      </c>
      <c r="D615" s="2"/>
      <c r="E615" s="1"/>
      <c r="F615" s="1" t="s">
        <v>924</v>
      </c>
      <c r="G615" s="29">
        <v>23</v>
      </c>
      <c r="H615" s="1"/>
      <c r="I615" s="5">
        <v>14</v>
      </c>
      <c r="J615" s="5"/>
      <c r="K615" s="1" t="s">
        <v>8559</v>
      </c>
      <c r="L615" s="116"/>
      <c r="M615" s="1" t="s">
        <v>5534</v>
      </c>
      <c r="N615" s="64"/>
      <c r="O615" s="64"/>
      <c r="P615" s="64"/>
    </row>
    <row r="616" spans="1:16" ht="15.75" x14ac:dyDescent="0.3">
      <c r="A616" s="1" t="s">
        <v>373</v>
      </c>
      <c r="B616" s="1" t="s">
        <v>1941</v>
      </c>
      <c r="C616" s="1" t="s">
        <v>376</v>
      </c>
      <c r="D616" s="2"/>
      <c r="E616" s="1"/>
      <c r="F616" s="1" t="s">
        <v>931</v>
      </c>
      <c r="G616" s="29">
        <v>24</v>
      </c>
      <c r="H616" s="1"/>
      <c r="I616" s="5">
        <v>15</v>
      </c>
      <c r="J616" s="5"/>
      <c r="K616" s="1" t="s">
        <v>8560</v>
      </c>
      <c r="L616" s="116"/>
      <c r="M616" s="1" t="s">
        <v>5535</v>
      </c>
      <c r="N616" s="64"/>
      <c r="O616" s="64"/>
      <c r="P616" s="64"/>
    </row>
    <row r="617" spans="1:16" ht="15.75" x14ac:dyDescent="0.3">
      <c r="A617" s="1" t="s">
        <v>373</v>
      </c>
      <c r="B617" s="1" t="s">
        <v>1941</v>
      </c>
      <c r="C617" s="1" t="s">
        <v>376</v>
      </c>
      <c r="D617" s="2"/>
      <c r="E617" s="1"/>
      <c r="F617" s="1" t="s">
        <v>937</v>
      </c>
      <c r="G617" s="29">
        <v>25</v>
      </c>
      <c r="H617" s="1"/>
      <c r="I617" s="5">
        <v>16</v>
      </c>
      <c r="J617" s="5"/>
      <c r="K617" s="1" t="s">
        <v>8561</v>
      </c>
      <c r="L617" s="116"/>
      <c r="M617" s="1" t="s">
        <v>5536</v>
      </c>
      <c r="N617" s="64"/>
      <c r="O617" s="64"/>
      <c r="P617" s="64"/>
    </row>
    <row r="618" spans="1:16" ht="15.75" x14ac:dyDescent="0.3">
      <c r="A618" s="1" t="s">
        <v>373</v>
      </c>
      <c r="B618" s="1" t="s">
        <v>1941</v>
      </c>
      <c r="C618" s="1" t="s">
        <v>376</v>
      </c>
      <c r="D618" s="2"/>
      <c r="E618" s="1"/>
      <c r="F618" s="1" t="s">
        <v>943</v>
      </c>
      <c r="G618" s="29">
        <v>26</v>
      </c>
      <c r="H618" s="1"/>
      <c r="I618" s="5">
        <v>17</v>
      </c>
      <c r="J618" s="5"/>
      <c r="K618" s="1" t="s">
        <v>8562</v>
      </c>
      <c r="L618" s="116"/>
      <c r="M618" s="1" t="s">
        <v>5537</v>
      </c>
      <c r="N618" s="64"/>
      <c r="O618" s="64"/>
      <c r="P618" s="64"/>
    </row>
    <row r="619" spans="1:16" ht="15.75" x14ac:dyDescent="0.3">
      <c r="A619" s="1" t="s">
        <v>373</v>
      </c>
      <c r="B619" s="1" t="s">
        <v>1941</v>
      </c>
      <c r="C619" s="1" t="s">
        <v>376</v>
      </c>
      <c r="D619" s="2"/>
      <c r="E619" s="1"/>
      <c r="F619" s="1" t="s">
        <v>949</v>
      </c>
      <c r="G619" s="29">
        <v>27</v>
      </c>
      <c r="H619" s="1"/>
      <c r="I619" s="5">
        <v>18</v>
      </c>
      <c r="J619" s="5"/>
      <c r="K619" s="1" t="s">
        <v>8563</v>
      </c>
      <c r="L619" s="116"/>
      <c r="M619" s="1" t="s">
        <v>5538</v>
      </c>
      <c r="N619" s="64"/>
      <c r="O619" s="64"/>
      <c r="P619" s="64"/>
    </row>
    <row r="620" spans="1:16" ht="15.75" x14ac:dyDescent="0.3">
      <c r="A620" s="1" t="s">
        <v>373</v>
      </c>
      <c r="B620" s="1" t="s">
        <v>1941</v>
      </c>
      <c r="C620" s="1" t="s">
        <v>376</v>
      </c>
      <c r="D620" s="2"/>
      <c r="E620" s="1"/>
      <c r="F620" s="1" t="s">
        <v>955</v>
      </c>
      <c r="G620" s="29">
        <v>28</v>
      </c>
      <c r="H620" s="1"/>
      <c r="I620" s="5">
        <v>19</v>
      </c>
      <c r="J620" s="5"/>
      <c r="K620" s="1" t="s">
        <v>8564</v>
      </c>
      <c r="L620" s="116"/>
      <c r="M620" s="1" t="s">
        <v>5539</v>
      </c>
      <c r="N620" s="64"/>
      <c r="O620" s="64"/>
      <c r="P620" s="64"/>
    </row>
    <row r="621" spans="1:16" ht="15.75" x14ac:dyDescent="0.3">
      <c r="A621" s="1" t="s">
        <v>373</v>
      </c>
      <c r="B621" s="1" t="s">
        <v>1941</v>
      </c>
      <c r="C621" s="1" t="s">
        <v>376</v>
      </c>
      <c r="D621" s="2"/>
      <c r="E621" s="1"/>
      <c r="F621" s="1" t="s">
        <v>962</v>
      </c>
      <c r="G621" s="29">
        <v>29</v>
      </c>
      <c r="H621" s="1"/>
      <c r="I621" s="5">
        <v>20</v>
      </c>
      <c r="J621" s="5"/>
      <c r="K621" s="1" t="s">
        <v>8750</v>
      </c>
      <c r="L621" s="116"/>
      <c r="M621" s="1" t="s">
        <v>5540</v>
      </c>
      <c r="N621" s="64"/>
      <c r="O621" s="64"/>
      <c r="P621" s="64"/>
    </row>
    <row r="622" spans="1:16" ht="15.75" x14ac:dyDescent="0.3">
      <c r="A622" s="1" t="s">
        <v>373</v>
      </c>
      <c r="B622" s="1" t="s">
        <v>1941</v>
      </c>
      <c r="C622" s="1" t="s">
        <v>376</v>
      </c>
      <c r="D622" s="2"/>
      <c r="E622" s="1"/>
      <c r="F622" s="1" t="s">
        <v>1280</v>
      </c>
      <c r="G622" s="1"/>
      <c r="H622" s="1"/>
      <c r="I622" s="5">
        <v>1</v>
      </c>
      <c r="J622" s="5"/>
      <c r="K622" s="1" t="s">
        <v>2409</v>
      </c>
      <c r="L622" s="230"/>
      <c r="M622" s="1"/>
      <c r="N622" s="239"/>
      <c r="O622" s="64"/>
      <c r="P622" s="64"/>
    </row>
    <row r="623" spans="1:16" ht="15.75" x14ac:dyDescent="0.3">
      <c r="A623" s="1" t="s">
        <v>373</v>
      </c>
      <c r="B623" s="1" t="s">
        <v>1941</v>
      </c>
      <c r="C623" s="1" t="s">
        <v>376</v>
      </c>
      <c r="D623" s="2"/>
      <c r="E623" s="1"/>
      <c r="F623" s="1" t="s">
        <v>1286</v>
      </c>
      <c r="G623" s="29">
        <v>14</v>
      </c>
      <c r="H623" s="1"/>
      <c r="I623" s="5">
        <v>2</v>
      </c>
      <c r="J623" s="65"/>
      <c r="K623" s="1" t="s">
        <v>2410</v>
      </c>
      <c r="L623" s="230"/>
      <c r="M623" s="1"/>
      <c r="N623" s="230"/>
      <c r="O623" s="64"/>
      <c r="P623" s="64"/>
    </row>
    <row r="624" spans="1:16" ht="15.75" x14ac:dyDescent="0.3">
      <c r="A624" s="1" t="s">
        <v>373</v>
      </c>
      <c r="B624" s="1" t="s">
        <v>1941</v>
      </c>
      <c r="C624" s="1" t="s">
        <v>376</v>
      </c>
      <c r="D624" s="2"/>
      <c r="E624" s="1"/>
      <c r="F624" s="1" t="s">
        <v>1292</v>
      </c>
      <c r="G624" s="29">
        <v>15</v>
      </c>
      <c r="H624" s="1"/>
      <c r="I624" s="5">
        <v>3</v>
      </c>
      <c r="J624" s="65"/>
      <c r="K624" s="1" t="s">
        <v>2411</v>
      </c>
      <c r="L624" s="230"/>
      <c r="M624" s="1"/>
      <c r="N624" s="230"/>
      <c r="O624" s="64"/>
      <c r="P624" s="64"/>
    </row>
    <row r="625" spans="1:16" ht="15.75" x14ac:dyDescent="0.3">
      <c r="A625" s="1" t="s">
        <v>373</v>
      </c>
      <c r="B625" s="1" t="s">
        <v>1941</v>
      </c>
      <c r="C625" s="5" t="s">
        <v>56</v>
      </c>
      <c r="D625" s="2"/>
      <c r="E625" s="1"/>
      <c r="F625" s="1" t="s">
        <v>1298</v>
      </c>
      <c r="G625" s="29">
        <v>16</v>
      </c>
      <c r="H625" s="1"/>
      <c r="I625" s="5">
        <v>4</v>
      </c>
      <c r="J625" s="65"/>
      <c r="K625" s="1" t="s">
        <v>2412</v>
      </c>
      <c r="L625" s="230"/>
      <c r="M625" s="1" t="s">
        <v>268</v>
      </c>
      <c r="N625" s="230"/>
      <c r="O625" s="64"/>
      <c r="P625" s="64"/>
    </row>
    <row r="626" spans="1:16" ht="15.75" x14ac:dyDescent="0.3">
      <c r="A626" s="1" t="s">
        <v>373</v>
      </c>
      <c r="B626" s="1" t="s">
        <v>1941</v>
      </c>
      <c r="C626" s="1" t="s">
        <v>376</v>
      </c>
      <c r="D626" s="2"/>
      <c r="E626" s="1"/>
      <c r="F626" s="1" t="s">
        <v>1302</v>
      </c>
      <c r="G626" s="1"/>
      <c r="H626" s="1"/>
      <c r="I626" s="5">
        <v>5</v>
      </c>
      <c r="J626" s="65"/>
      <c r="K626" s="1" t="s">
        <v>2413</v>
      </c>
      <c r="L626" s="230"/>
      <c r="M626" s="1"/>
      <c r="N626" s="230"/>
      <c r="O626" s="64"/>
      <c r="P626" s="64"/>
    </row>
    <row r="627" spans="1:16" ht="15.75" x14ac:dyDescent="0.3">
      <c r="A627" s="1" t="s">
        <v>373</v>
      </c>
      <c r="B627" s="1" t="s">
        <v>1941</v>
      </c>
      <c r="C627" s="1" t="s">
        <v>376</v>
      </c>
      <c r="D627" s="2"/>
      <c r="E627" s="1"/>
      <c r="F627" s="1" t="s">
        <v>1308</v>
      </c>
      <c r="G627" s="1"/>
      <c r="H627" s="1"/>
      <c r="I627" s="5">
        <v>6</v>
      </c>
      <c r="J627" s="65"/>
      <c r="K627" s="1" t="s">
        <v>2414</v>
      </c>
      <c r="L627" s="230"/>
      <c r="M627" s="1"/>
      <c r="N627" s="230"/>
      <c r="O627" s="64"/>
      <c r="P627" s="64"/>
    </row>
    <row r="628" spans="1:16" ht="15.75" x14ac:dyDescent="0.3">
      <c r="A628" s="1" t="s">
        <v>373</v>
      </c>
      <c r="B628" s="1" t="s">
        <v>1941</v>
      </c>
      <c r="C628" s="1" t="s">
        <v>376</v>
      </c>
      <c r="D628" s="60"/>
      <c r="E628" s="1"/>
      <c r="F628" s="1" t="s">
        <v>1438</v>
      </c>
      <c r="G628" s="2">
        <v>1</v>
      </c>
      <c r="H628" s="1">
        <v>30</v>
      </c>
      <c r="I628" s="5"/>
      <c r="J628" s="5"/>
      <c r="K628" s="1" t="s">
        <v>2393</v>
      </c>
      <c r="L628" s="116"/>
      <c r="M628" s="1"/>
      <c r="N628" s="64"/>
      <c r="O628" s="64"/>
      <c r="P628" s="64"/>
    </row>
    <row r="629" spans="1:16" ht="15.75" x14ac:dyDescent="0.3">
      <c r="A629" s="1" t="s">
        <v>373</v>
      </c>
      <c r="B629" s="1" t="s">
        <v>1941</v>
      </c>
      <c r="C629" s="1" t="s">
        <v>376</v>
      </c>
      <c r="D629" s="60"/>
      <c r="E629" s="1"/>
      <c r="F629" s="1" t="s">
        <v>1444</v>
      </c>
      <c r="G629" s="2">
        <v>1</v>
      </c>
      <c r="H629" s="1">
        <v>30</v>
      </c>
      <c r="I629" s="5"/>
      <c r="J629" s="5"/>
      <c r="K629" s="1" t="s">
        <v>2393</v>
      </c>
      <c r="L629" s="116"/>
      <c r="M629" s="1"/>
      <c r="N629" s="64"/>
      <c r="O629" s="64"/>
      <c r="P629" s="64"/>
    </row>
    <row r="630" spans="1:16" ht="15.75" x14ac:dyDescent="0.3">
      <c r="A630" s="1" t="s">
        <v>373</v>
      </c>
      <c r="B630" s="1" t="s">
        <v>1941</v>
      </c>
      <c r="C630" s="1" t="s">
        <v>55</v>
      </c>
      <c r="D630" s="2"/>
      <c r="E630" s="1"/>
      <c r="F630" s="1" t="s">
        <v>1775</v>
      </c>
      <c r="G630" s="1"/>
      <c r="H630" s="2">
        <v>150</v>
      </c>
      <c r="I630" s="5">
        <v>8</v>
      </c>
      <c r="J630" s="65"/>
      <c r="K630" s="1" t="s">
        <v>2286</v>
      </c>
      <c r="L630" s="230"/>
      <c r="M630" s="1" t="s">
        <v>5400</v>
      </c>
      <c r="N630" s="230"/>
      <c r="O630" s="64"/>
      <c r="P630" s="64"/>
    </row>
    <row r="631" spans="1:16" ht="15.75" x14ac:dyDescent="0.3">
      <c r="A631" s="1" t="s">
        <v>373</v>
      </c>
      <c r="B631" s="1" t="s">
        <v>1941</v>
      </c>
      <c r="C631" s="1" t="s">
        <v>57</v>
      </c>
      <c r="D631" s="2"/>
      <c r="E631" s="1"/>
      <c r="F631" s="1" t="s">
        <v>1779</v>
      </c>
      <c r="G631" s="1"/>
      <c r="H631" s="2">
        <v>150</v>
      </c>
      <c r="I631" s="5">
        <v>8</v>
      </c>
      <c r="J631" s="65"/>
      <c r="K631" s="1" t="s">
        <v>2415</v>
      </c>
      <c r="L631" s="230"/>
      <c r="M631" s="1" t="s">
        <v>5401</v>
      </c>
      <c r="N631" s="230"/>
      <c r="O631" s="64"/>
      <c r="P631" s="64"/>
    </row>
    <row r="632" spans="1:16" ht="15.75" x14ac:dyDescent="0.3">
      <c r="A632" s="1" t="s">
        <v>373</v>
      </c>
      <c r="B632" s="1" t="s">
        <v>1941</v>
      </c>
      <c r="C632" s="5" t="s">
        <v>56</v>
      </c>
      <c r="D632" s="2"/>
      <c r="E632" s="1"/>
      <c r="F632" s="1" t="s">
        <v>1784</v>
      </c>
      <c r="G632" s="1"/>
      <c r="H632" s="2">
        <v>150</v>
      </c>
      <c r="I632" s="5">
        <v>8</v>
      </c>
      <c r="J632" s="65"/>
      <c r="K632" s="1" t="s">
        <v>2204</v>
      </c>
      <c r="L632" s="230"/>
      <c r="M632" s="1" t="s">
        <v>5402</v>
      </c>
      <c r="N632" s="230"/>
      <c r="O632" s="64"/>
      <c r="P632" s="64"/>
    </row>
    <row r="633" spans="1:16" ht="15.75" x14ac:dyDescent="0.3">
      <c r="A633" s="1" t="s">
        <v>373</v>
      </c>
      <c r="B633" s="1" t="s">
        <v>1941</v>
      </c>
      <c r="C633" s="1" t="s">
        <v>55</v>
      </c>
      <c r="D633" s="2"/>
      <c r="E633" s="1"/>
      <c r="F633" s="1" t="s">
        <v>1789</v>
      </c>
      <c r="G633" s="1"/>
      <c r="H633" s="2">
        <v>165</v>
      </c>
      <c r="I633" s="5">
        <v>9</v>
      </c>
      <c r="J633" s="65"/>
      <c r="K633" s="1" t="s">
        <v>2286</v>
      </c>
      <c r="L633" s="230"/>
      <c r="M633" s="1" t="s">
        <v>5403</v>
      </c>
      <c r="N633" s="230"/>
      <c r="O633" s="64"/>
      <c r="P633" s="64"/>
    </row>
    <row r="634" spans="1:16" ht="15.75" x14ac:dyDescent="0.3">
      <c r="A634" s="1" t="s">
        <v>373</v>
      </c>
      <c r="B634" s="1" t="s">
        <v>1941</v>
      </c>
      <c r="C634" s="1" t="s">
        <v>57</v>
      </c>
      <c r="D634" s="2"/>
      <c r="E634" s="1"/>
      <c r="F634" s="1" t="s">
        <v>1794</v>
      </c>
      <c r="G634" s="1"/>
      <c r="H634" s="2">
        <v>165</v>
      </c>
      <c r="I634" s="5">
        <v>9</v>
      </c>
      <c r="J634" s="65"/>
      <c r="K634" s="1" t="s">
        <v>2415</v>
      </c>
      <c r="L634" s="230"/>
      <c r="M634" s="1" t="s">
        <v>5404</v>
      </c>
      <c r="N634" s="230"/>
      <c r="O634" s="64"/>
      <c r="P634" s="64"/>
    </row>
    <row r="635" spans="1:16" ht="15.75" x14ac:dyDescent="0.3">
      <c r="A635" s="1" t="s">
        <v>373</v>
      </c>
      <c r="B635" s="1" t="s">
        <v>1941</v>
      </c>
      <c r="C635" s="5" t="s">
        <v>56</v>
      </c>
      <c r="D635" s="2"/>
      <c r="E635" s="1"/>
      <c r="F635" s="1" t="s">
        <v>1799</v>
      </c>
      <c r="G635" s="1"/>
      <c r="H635" s="2">
        <v>165</v>
      </c>
      <c r="I635" s="5">
        <v>9</v>
      </c>
      <c r="J635" s="65"/>
      <c r="K635" s="1" t="s">
        <v>2204</v>
      </c>
      <c r="L635" s="230"/>
      <c r="M635" s="1" t="s">
        <v>5405</v>
      </c>
      <c r="N635" s="230"/>
      <c r="O635" s="64"/>
      <c r="P635" s="64"/>
    </row>
    <row r="636" spans="1:16" ht="15.75" x14ac:dyDescent="0.3">
      <c r="A636" s="1" t="s">
        <v>373</v>
      </c>
      <c r="B636" s="1" t="s">
        <v>1941</v>
      </c>
      <c r="C636" s="1" t="s">
        <v>55</v>
      </c>
      <c r="D636" s="2"/>
      <c r="E636" s="1"/>
      <c r="F636" s="1" t="s">
        <v>1805</v>
      </c>
      <c r="G636" s="1"/>
      <c r="H636" s="2">
        <v>180</v>
      </c>
      <c r="I636" s="5">
        <v>10</v>
      </c>
      <c r="J636" s="65"/>
      <c r="K636" s="1" t="s">
        <v>2286</v>
      </c>
      <c r="L636" s="230"/>
      <c r="M636" s="1" t="s">
        <v>5406</v>
      </c>
      <c r="N636" s="230"/>
      <c r="O636" s="64"/>
      <c r="P636" s="64"/>
    </row>
    <row r="637" spans="1:16" ht="15.75" x14ac:dyDescent="0.3">
      <c r="A637" s="1" t="s">
        <v>373</v>
      </c>
      <c r="B637" s="1" t="s">
        <v>1941</v>
      </c>
      <c r="C637" s="1" t="s">
        <v>57</v>
      </c>
      <c r="D637" s="2"/>
      <c r="E637" s="1"/>
      <c r="F637" s="1" t="s">
        <v>1809</v>
      </c>
      <c r="G637" s="1"/>
      <c r="H637" s="2">
        <v>180</v>
      </c>
      <c r="I637" s="5">
        <v>10</v>
      </c>
      <c r="J637" s="65"/>
      <c r="K637" s="1" t="s">
        <v>2415</v>
      </c>
      <c r="L637" s="230"/>
      <c r="M637" s="1" t="s">
        <v>5407</v>
      </c>
      <c r="N637" s="230"/>
      <c r="O637" s="64"/>
      <c r="P637" s="64"/>
    </row>
    <row r="638" spans="1:16" ht="15.75" x14ac:dyDescent="0.3">
      <c r="A638" s="1" t="s">
        <v>373</v>
      </c>
      <c r="B638" s="1" t="s">
        <v>1941</v>
      </c>
      <c r="C638" s="5" t="s">
        <v>56</v>
      </c>
      <c r="D638" s="2"/>
      <c r="E638" s="1"/>
      <c r="F638" s="1" t="s">
        <v>1813</v>
      </c>
      <c r="G638" s="1"/>
      <c r="H638" s="2">
        <v>180</v>
      </c>
      <c r="I638" s="5">
        <v>10</v>
      </c>
      <c r="J638" s="65"/>
      <c r="K638" s="1" t="s">
        <v>2204</v>
      </c>
      <c r="L638" s="230"/>
      <c r="M638" s="1" t="s">
        <v>5408</v>
      </c>
      <c r="N638" s="230"/>
      <c r="O638" s="64"/>
      <c r="P638" s="64"/>
    </row>
    <row r="639" spans="1:16" ht="15.75" x14ac:dyDescent="0.3">
      <c r="A639" s="1" t="s">
        <v>373</v>
      </c>
      <c r="B639" s="1" t="s">
        <v>1944</v>
      </c>
      <c r="C639" s="1" t="s">
        <v>376</v>
      </c>
      <c r="D639" s="60"/>
      <c r="E639" s="1"/>
      <c r="F639" s="1" t="s">
        <v>607</v>
      </c>
      <c r="G639" s="2">
        <v>1</v>
      </c>
      <c r="H639" s="1">
        <v>30</v>
      </c>
      <c r="I639" s="5"/>
      <c r="J639" s="5"/>
      <c r="K639" s="1" t="s">
        <v>2416</v>
      </c>
      <c r="L639" s="116"/>
      <c r="M639" s="1"/>
      <c r="N639" s="64"/>
      <c r="O639" s="64"/>
      <c r="P639" s="64"/>
    </row>
    <row r="640" spans="1:16" ht="15.75" x14ac:dyDescent="0.3">
      <c r="A640" s="1" t="s">
        <v>373</v>
      </c>
      <c r="B640" s="1" t="s">
        <v>1944</v>
      </c>
      <c r="C640" s="1" t="s">
        <v>376</v>
      </c>
      <c r="D640" s="2"/>
      <c r="E640" s="1"/>
      <c r="F640" s="1" t="s">
        <v>627</v>
      </c>
      <c r="G640" s="29">
        <v>2</v>
      </c>
      <c r="H640" s="1">
        <v>35</v>
      </c>
      <c r="I640" s="5"/>
      <c r="J640" s="5"/>
      <c r="K640" s="1" t="s">
        <v>2417</v>
      </c>
      <c r="L640" s="116"/>
      <c r="M640" s="1" t="s">
        <v>5413</v>
      </c>
      <c r="N640" s="64"/>
      <c r="O640" s="64"/>
      <c r="P640" s="64"/>
    </row>
    <row r="641" spans="1:16" ht="15.75" x14ac:dyDescent="0.3">
      <c r="A641" s="1" t="s">
        <v>373</v>
      </c>
      <c r="B641" s="1" t="s">
        <v>1944</v>
      </c>
      <c r="C641" s="1" t="s">
        <v>376</v>
      </c>
      <c r="D641" s="2"/>
      <c r="E641" s="1"/>
      <c r="F641" s="1" t="s">
        <v>645</v>
      </c>
      <c r="G641" s="29">
        <v>3</v>
      </c>
      <c r="H641" s="1">
        <v>40</v>
      </c>
      <c r="I641" s="5"/>
      <c r="J641" s="5"/>
      <c r="K641" s="1" t="s">
        <v>2418</v>
      </c>
      <c r="L641" s="116"/>
      <c r="M641" s="1" t="s">
        <v>5369</v>
      </c>
      <c r="N641" s="64"/>
      <c r="O641" s="64"/>
      <c r="P641" s="64"/>
    </row>
    <row r="642" spans="1:16" ht="15.75" x14ac:dyDescent="0.3">
      <c r="A642" s="1" t="s">
        <v>373</v>
      </c>
      <c r="B642" s="1" t="s">
        <v>1944</v>
      </c>
      <c r="C642" s="1" t="s">
        <v>53</v>
      </c>
      <c r="D642" s="2"/>
      <c r="E642" s="1"/>
      <c r="F642" s="1" t="s">
        <v>664</v>
      </c>
      <c r="G642" s="29">
        <v>4</v>
      </c>
      <c r="H642" s="1">
        <v>50</v>
      </c>
      <c r="I642" s="5"/>
      <c r="J642" s="5"/>
      <c r="K642" s="1" t="s">
        <v>2419</v>
      </c>
      <c r="L642" s="116"/>
      <c r="M642" s="1" t="s">
        <v>5414</v>
      </c>
      <c r="N642" s="64"/>
      <c r="O642" s="64"/>
      <c r="P642" s="64"/>
    </row>
    <row r="643" spans="1:16" ht="15.75" x14ac:dyDescent="0.3">
      <c r="A643" s="1" t="s">
        <v>373</v>
      </c>
      <c r="B643" s="1" t="s">
        <v>1944</v>
      </c>
      <c r="C643" s="1" t="s">
        <v>376</v>
      </c>
      <c r="D643" s="2"/>
      <c r="E643" s="1"/>
      <c r="F643" s="1" t="s">
        <v>683</v>
      </c>
      <c r="G643" s="29">
        <v>6</v>
      </c>
      <c r="H643" s="1">
        <v>60</v>
      </c>
      <c r="I643" s="5"/>
      <c r="J643" s="5"/>
      <c r="K643" s="1" t="s">
        <v>2420</v>
      </c>
      <c r="L643" s="116"/>
      <c r="M643" s="1" t="s">
        <v>5370</v>
      </c>
      <c r="N643" s="64"/>
      <c r="O643" s="64"/>
      <c r="P643" s="64"/>
    </row>
    <row r="644" spans="1:16" ht="15.75" x14ac:dyDescent="0.3">
      <c r="A644" s="1" t="s">
        <v>373</v>
      </c>
      <c r="B644" s="1" t="s">
        <v>1944</v>
      </c>
      <c r="C644" s="1" t="s">
        <v>376</v>
      </c>
      <c r="D644" s="2"/>
      <c r="E644" s="1"/>
      <c r="F644" s="1" t="s">
        <v>702</v>
      </c>
      <c r="G644" s="29">
        <v>7</v>
      </c>
      <c r="H644" s="1">
        <v>65</v>
      </c>
      <c r="I644" s="5"/>
      <c r="J644" s="5"/>
      <c r="K644" s="1" t="s">
        <v>2421</v>
      </c>
      <c r="L644" s="116"/>
      <c r="M644" s="1" t="s">
        <v>5415</v>
      </c>
      <c r="N644" s="64"/>
      <c r="O644" s="64"/>
      <c r="P644" s="64"/>
    </row>
    <row r="645" spans="1:16" ht="15.75" x14ac:dyDescent="0.3">
      <c r="A645" s="1" t="s">
        <v>373</v>
      </c>
      <c r="B645" s="1" t="s">
        <v>1944</v>
      </c>
      <c r="C645" s="1" t="s">
        <v>376</v>
      </c>
      <c r="D645" s="2"/>
      <c r="E645" s="1"/>
      <c r="F645" s="1" t="s">
        <v>721</v>
      </c>
      <c r="G645" s="29">
        <v>8</v>
      </c>
      <c r="H645" s="1">
        <v>70</v>
      </c>
      <c r="I645" s="5"/>
      <c r="J645" s="5"/>
      <c r="K645" s="1" t="s">
        <v>2422</v>
      </c>
      <c r="L645" s="116"/>
      <c r="M645" s="1" t="s">
        <v>5371</v>
      </c>
      <c r="N645" s="64"/>
      <c r="O645" s="64"/>
      <c r="P645" s="64"/>
    </row>
    <row r="646" spans="1:16" ht="15.75" x14ac:dyDescent="0.3">
      <c r="A646" s="1" t="s">
        <v>373</v>
      </c>
      <c r="B646" s="1" t="s">
        <v>1944</v>
      </c>
      <c r="C646" s="1" t="s">
        <v>376</v>
      </c>
      <c r="D646" s="2"/>
      <c r="E646" s="1"/>
      <c r="F646" s="1" t="s">
        <v>740</v>
      </c>
      <c r="G646" s="29">
        <v>9</v>
      </c>
      <c r="H646" s="1">
        <v>75</v>
      </c>
      <c r="I646" s="5"/>
      <c r="J646" s="5"/>
      <c r="K646" s="1" t="s">
        <v>2423</v>
      </c>
      <c r="L646" s="116"/>
      <c r="M646" s="1" t="s">
        <v>5416</v>
      </c>
      <c r="N646" s="64"/>
      <c r="O646" s="64"/>
      <c r="P646" s="64"/>
    </row>
    <row r="647" spans="1:16" ht="15.75" x14ac:dyDescent="0.3">
      <c r="A647" s="1" t="s">
        <v>373</v>
      </c>
      <c r="B647" s="1" t="s">
        <v>1944</v>
      </c>
      <c r="C647" s="1" t="s">
        <v>376</v>
      </c>
      <c r="D647" s="2"/>
      <c r="E647" s="1"/>
      <c r="F647" s="1" t="s">
        <v>758</v>
      </c>
      <c r="G647" s="29">
        <v>10</v>
      </c>
      <c r="H647" s="1">
        <v>80</v>
      </c>
      <c r="I647" s="5"/>
      <c r="J647" s="5"/>
      <c r="K647" s="1" t="s">
        <v>2424</v>
      </c>
      <c r="L647" s="116"/>
      <c r="M647" s="1" t="s">
        <v>5372</v>
      </c>
      <c r="N647" s="64"/>
      <c r="O647" s="64"/>
      <c r="P647" s="64"/>
    </row>
    <row r="648" spans="1:16" ht="15.75" x14ac:dyDescent="0.3">
      <c r="A648" s="1" t="s">
        <v>373</v>
      </c>
      <c r="B648" s="1" t="s">
        <v>1944</v>
      </c>
      <c r="C648" s="1" t="s">
        <v>376</v>
      </c>
      <c r="D648" s="2"/>
      <c r="E648" s="1"/>
      <c r="F648" s="1" t="s">
        <v>778</v>
      </c>
      <c r="G648" s="29">
        <v>11</v>
      </c>
      <c r="H648" s="1">
        <v>90</v>
      </c>
      <c r="I648" s="5"/>
      <c r="J648" s="5"/>
      <c r="K648" s="1" t="s">
        <v>2425</v>
      </c>
      <c r="L648" s="116"/>
      <c r="M648" s="1" t="s">
        <v>5373</v>
      </c>
      <c r="N648" s="64"/>
      <c r="O648" s="64"/>
      <c r="P648" s="64"/>
    </row>
    <row r="649" spans="1:16" ht="15.75" x14ac:dyDescent="0.3">
      <c r="A649" s="1" t="s">
        <v>373</v>
      </c>
      <c r="B649" s="1" t="s">
        <v>1944</v>
      </c>
      <c r="C649" s="1" t="s">
        <v>376</v>
      </c>
      <c r="D649" s="2"/>
      <c r="E649" s="1"/>
      <c r="F649" s="1" t="s">
        <v>796</v>
      </c>
      <c r="G649" s="29">
        <v>12</v>
      </c>
      <c r="H649" s="1">
        <v>100</v>
      </c>
      <c r="I649" s="5"/>
      <c r="J649" s="5"/>
      <c r="K649" s="1" t="s">
        <v>2426</v>
      </c>
      <c r="L649" s="116"/>
      <c r="M649" s="1" t="s">
        <v>5374</v>
      </c>
      <c r="N649" s="64"/>
      <c r="O649" s="64"/>
      <c r="P649" s="64"/>
    </row>
    <row r="650" spans="1:16" ht="15.75" x14ac:dyDescent="0.3">
      <c r="A650" s="1" t="s">
        <v>373</v>
      </c>
      <c r="B650" s="1" t="s">
        <v>1944</v>
      </c>
      <c r="C650" s="1" t="s">
        <v>376</v>
      </c>
      <c r="D650" s="2"/>
      <c r="E650" s="1"/>
      <c r="F650" s="1" t="s">
        <v>814</v>
      </c>
      <c r="G650" s="29">
        <v>13</v>
      </c>
      <c r="H650" s="1">
        <v>110</v>
      </c>
      <c r="I650" s="5"/>
      <c r="J650" s="5"/>
      <c r="K650" s="1" t="s">
        <v>2427</v>
      </c>
      <c r="L650" s="116"/>
      <c r="M650" s="1" t="s">
        <v>5376</v>
      </c>
      <c r="N650" s="64"/>
      <c r="O650" s="64"/>
      <c r="P650" s="64"/>
    </row>
    <row r="651" spans="1:16" ht="15.75" x14ac:dyDescent="0.3">
      <c r="A651" s="1" t="s">
        <v>373</v>
      </c>
      <c r="B651" s="1" t="s">
        <v>1944</v>
      </c>
      <c r="C651" s="1" t="s">
        <v>376</v>
      </c>
      <c r="D651" s="2"/>
      <c r="E651" s="1"/>
      <c r="F651" s="1" t="s">
        <v>820</v>
      </c>
      <c r="G651" s="29">
        <v>5</v>
      </c>
      <c r="H651" s="1">
        <v>55</v>
      </c>
      <c r="I651" s="5"/>
      <c r="J651" s="5"/>
      <c r="K651" s="1" t="s">
        <v>2428</v>
      </c>
      <c r="L651" s="116"/>
      <c r="M651" s="1" t="s">
        <v>5414</v>
      </c>
      <c r="N651" s="64"/>
      <c r="O651" s="64"/>
      <c r="P651" s="64"/>
    </row>
    <row r="652" spans="1:16" ht="15.75" x14ac:dyDescent="0.3">
      <c r="A652" s="1" t="s">
        <v>373</v>
      </c>
      <c r="B652" s="1" t="s">
        <v>1944</v>
      </c>
      <c r="C652" s="1" t="s">
        <v>376</v>
      </c>
      <c r="D652" s="2"/>
      <c r="E652" s="1"/>
      <c r="F652" s="1" t="s">
        <v>826</v>
      </c>
      <c r="G652" s="29">
        <v>6</v>
      </c>
      <c r="H652" s="1">
        <v>60</v>
      </c>
      <c r="I652" s="5"/>
      <c r="J652" s="5"/>
      <c r="K652" s="1" t="s">
        <v>2429</v>
      </c>
      <c r="L652" s="116"/>
      <c r="M652" s="1" t="s">
        <v>5415</v>
      </c>
      <c r="N652" s="64"/>
      <c r="O652" s="64"/>
      <c r="P652" s="64"/>
    </row>
    <row r="653" spans="1:16" ht="15.75" x14ac:dyDescent="0.3">
      <c r="A653" s="1" t="s">
        <v>373</v>
      </c>
      <c r="B653" s="1" t="s">
        <v>1944</v>
      </c>
      <c r="C653" s="1" t="s">
        <v>376</v>
      </c>
      <c r="D653" s="2"/>
      <c r="E653" s="1"/>
      <c r="F653" s="1" t="s">
        <v>832</v>
      </c>
      <c r="G653" s="29">
        <v>7</v>
      </c>
      <c r="H653" s="1">
        <v>65</v>
      </c>
      <c r="I653" s="5"/>
      <c r="J653" s="5"/>
      <c r="K653" s="1" t="s">
        <v>2430</v>
      </c>
      <c r="L653" s="116"/>
      <c r="M653" s="1" t="s">
        <v>5416</v>
      </c>
      <c r="N653" s="64"/>
      <c r="O653" s="64"/>
      <c r="P653" s="64"/>
    </row>
    <row r="654" spans="1:16" ht="15.75" x14ac:dyDescent="0.3">
      <c r="A654" s="1" t="s">
        <v>373</v>
      </c>
      <c r="B654" s="1" t="s">
        <v>1944</v>
      </c>
      <c r="C654" s="1" t="s">
        <v>376</v>
      </c>
      <c r="D654" s="2"/>
      <c r="E654" s="1"/>
      <c r="F654" s="1" t="s">
        <v>838</v>
      </c>
      <c r="G654" s="29">
        <v>8</v>
      </c>
      <c r="H654" s="1">
        <v>70</v>
      </c>
      <c r="I654" s="5"/>
      <c r="J654" s="5"/>
      <c r="K654" s="1" t="s">
        <v>2431</v>
      </c>
      <c r="L654" s="116"/>
      <c r="M654" s="1" t="s">
        <v>5417</v>
      </c>
      <c r="N654" s="64"/>
      <c r="O654" s="64"/>
      <c r="P654" s="64"/>
    </row>
    <row r="655" spans="1:16" ht="15.75" x14ac:dyDescent="0.3">
      <c r="A655" s="1" t="s">
        <v>373</v>
      </c>
      <c r="B655" s="1" t="s">
        <v>1944</v>
      </c>
      <c r="C655" s="1" t="s">
        <v>376</v>
      </c>
      <c r="D655" s="2"/>
      <c r="E655" s="1"/>
      <c r="F655" s="1" t="s">
        <v>844</v>
      </c>
      <c r="G655" s="29">
        <v>14</v>
      </c>
      <c r="H655" s="1"/>
      <c r="I655" s="5">
        <v>2</v>
      </c>
      <c r="J655" s="65">
        <v>5</v>
      </c>
      <c r="K655" s="1" t="s">
        <v>8571</v>
      </c>
      <c r="L655" s="232" t="s">
        <v>8778</v>
      </c>
      <c r="M655" s="1" t="s">
        <v>5484</v>
      </c>
      <c r="N655" s="232" t="s">
        <v>8719</v>
      </c>
      <c r="O655" s="64"/>
      <c r="P655" s="64"/>
    </row>
    <row r="656" spans="1:16" ht="15.75" x14ac:dyDescent="0.3">
      <c r="A656" s="1" t="s">
        <v>373</v>
      </c>
      <c r="B656" s="1" t="s">
        <v>1944</v>
      </c>
      <c r="C656" s="1" t="s">
        <v>376</v>
      </c>
      <c r="D656" s="2"/>
      <c r="E656" s="1"/>
      <c r="F656" s="1" t="s">
        <v>850</v>
      </c>
      <c r="G656" s="29">
        <v>15</v>
      </c>
      <c r="H656" s="1"/>
      <c r="I656" s="5">
        <v>3</v>
      </c>
      <c r="J656" s="65">
        <v>6</v>
      </c>
      <c r="K656" s="1" t="s">
        <v>8572</v>
      </c>
      <c r="L656" s="232" t="s">
        <v>8779</v>
      </c>
      <c r="M656" s="1" t="s">
        <v>5418</v>
      </c>
      <c r="N656" s="232" t="s">
        <v>8718</v>
      </c>
      <c r="O656" s="64"/>
      <c r="P656" s="64"/>
    </row>
    <row r="657" spans="1:16" ht="15.75" x14ac:dyDescent="0.3">
      <c r="A657" s="1" t="s">
        <v>373</v>
      </c>
      <c r="B657" s="1" t="s">
        <v>1944</v>
      </c>
      <c r="C657" s="1" t="s">
        <v>376</v>
      </c>
      <c r="D657" s="2"/>
      <c r="E657" s="1"/>
      <c r="F657" s="1" t="s">
        <v>856</v>
      </c>
      <c r="G657" s="29">
        <v>16</v>
      </c>
      <c r="H657" s="1"/>
      <c r="I657" s="5">
        <v>4</v>
      </c>
      <c r="J657" s="65">
        <v>7</v>
      </c>
      <c r="K657" s="1" t="s">
        <v>8573</v>
      </c>
      <c r="L657" s="232" t="s">
        <v>8780</v>
      </c>
      <c r="M657" s="1" t="s">
        <v>5420</v>
      </c>
      <c r="N657" s="232" t="s">
        <v>8717</v>
      </c>
      <c r="O657" s="64"/>
      <c r="P657" s="64"/>
    </row>
    <row r="658" spans="1:16" ht="15.75" x14ac:dyDescent="0.3">
      <c r="A658" s="1" t="s">
        <v>373</v>
      </c>
      <c r="B658" s="1" t="s">
        <v>1944</v>
      </c>
      <c r="C658" s="1" t="s">
        <v>376</v>
      </c>
      <c r="D658" s="2"/>
      <c r="E658" s="1"/>
      <c r="F658" s="1" t="s">
        <v>862</v>
      </c>
      <c r="G658" s="29">
        <v>17</v>
      </c>
      <c r="H658" s="1"/>
      <c r="I658" s="5">
        <v>5</v>
      </c>
      <c r="J658" s="65">
        <v>8</v>
      </c>
      <c r="K658" s="1" t="s">
        <v>8574</v>
      </c>
      <c r="L658" s="232" t="s">
        <v>8781</v>
      </c>
      <c r="M658" s="1" t="s">
        <v>5485</v>
      </c>
      <c r="N658" s="232" t="s">
        <v>8716</v>
      </c>
      <c r="O658" s="64"/>
      <c r="P658" s="64"/>
    </row>
    <row r="659" spans="1:16" ht="15.75" x14ac:dyDescent="0.3">
      <c r="A659" s="1" t="s">
        <v>373</v>
      </c>
      <c r="B659" s="1" t="s">
        <v>1944</v>
      </c>
      <c r="C659" s="1" t="s">
        <v>376</v>
      </c>
      <c r="D659" s="2"/>
      <c r="E659" s="1"/>
      <c r="F659" s="1" t="s">
        <v>868</v>
      </c>
      <c r="G659" s="29">
        <v>18</v>
      </c>
      <c r="H659" s="1"/>
      <c r="I659" s="5">
        <v>6</v>
      </c>
      <c r="J659" s="65">
        <v>9</v>
      </c>
      <c r="K659" s="1" t="s">
        <v>8575</v>
      </c>
      <c r="L659" s="232" t="s">
        <v>8782</v>
      </c>
      <c r="M659" s="1" t="s">
        <v>5486</v>
      </c>
      <c r="N659" s="232" t="s">
        <v>8715</v>
      </c>
      <c r="O659" s="64"/>
      <c r="P659" s="64"/>
    </row>
    <row r="660" spans="1:16" ht="15.75" x14ac:dyDescent="0.3">
      <c r="A660" s="1" t="s">
        <v>373</v>
      </c>
      <c r="B660" s="1" t="s">
        <v>1944</v>
      </c>
      <c r="C660" s="1" t="s">
        <v>376</v>
      </c>
      <c r="D660" s="2"/>
      <c r="E660" s="1"/>
      <c r="F660" s="1" t="s">
        <v>874</v>
      </c>
      <c r="G660" s="29">
        <v>19</v>
      </c>
      <c r="H660" s="1"/>
      <c r="I660" s="5">
        <v>7</v>
      </c>
      <c r="J660" s="65">
        <v>10</v>
      </c>
      <c r="K660" s="1" t="s">
        <v>8576</v>
      </c>
      <c r="L660" s="232" t="s">
        <v>8783</v>
      </c>
      <c r="M660" s="1" t="s">
        <v>5493</v>
      </c>
      <c r="N660" s="232" t="s">
        <v>8714</v>
      </c>
      <c r="O660" s="64"/>
      <c r="P660" s="64"/>
    </row>
    <row r="661" spans="1:16" ht="15.75" x14ac:dyDescent="0.3">
      <c r="A661" s="1" t="s">
        <v>373</v>
      </c>
      <c r="B661" s="1" t="s">
        <v>1944</v>
      </c>
      <c r="C661" s="1" t="s">
        <v>376</v>
      </c>
      <c r="D661" s="2"/>
      <c r="E661" s="1"/>
      <c r="F661" s="1" t="s">
        <v>880</v>
      </c>
      <c r="G661" s="1">
        <v>19</v>
      </c>
      <c r="H661" s="1"/>
      <c r="I661" s="5">
        <v>0</v>
      </c>
      <c r="J661" s="5"/>
      <c r="K661" s="1" t="s">
        <v>8577</v>
      </c>
      <c r="L661" s="116"/>
      <c r="M661" s="1" t="s">
        <v>5541</v>
      </c>
      <c r="N661" s="64"/>
      <c r="O661" s="64"/>
      <c r="P661" s="64"/>
    </row>
    <row r="662" spans="1:16" ht="15.75" x14ac:dyDescent="0.3">
      <c r="A662" s="1" t="s">
        <v>373</v>
      </c>
      <c r="B662" s="1" t="s">
        <v>1944</v>
      </c>
      <c r="C662" s="1" t="s">
        <v>376</v>
      </c>
      <c r="D662" s="2"/>
      <c r="E662" s="1"/>
      <c r="F662" s="1" t="s">
        <v>886</v>
      </c>
      <c r="G662" s="1">
        <v>20</v>
      </c>
      <c r="H662" s="1"/>
      <c r="I662" s="5">
        <v>0</v>
      </c>
      <c r="J662" s="5"/>
      <c r="K662" s="1" t="s">
        <v>8578</v>
      </c>
      <c r="L662" s="116"/>
      <c r="M662" s="1" t="s">
        <v>5542</v>
      </c>
      <c r="N662" s="64"/>
      <c r="O662" s="64"/>
      <c r="P662" s="64"/>
    </row>
    <row r="663" spans="1:16" ht="15.75" x14ac:dyDescent="0.3">
      <c r="A663" s="1" t="s">
        <v>373</v>
      </c>
      <c r="B663" s="1" t="s">
        <v>1944</v>
      </c>
      <c r="C663" s="1" t="s">
        <v>376</v>
      </c>
      <c r="D663" s="2"/>
      <c r="E663" s="1"/>
      <c r="F663" s="1" t="s">
        <v>892</v>
      </c>
      <c r="G663" s="1">
        <v>21</v>
      </c>
      <c r="H663" s="1"/>
      <c r="I663" s="5">
        <v>0</v>
      </c>
      <c r="J663" s="5"/>
      <c r="K663" s="1" t="s">
        <v>8579</v>
      </c>
      <c r="L663" s="116"/>
      <c r="M663" s="1" t="s">
        <v>5502</v>
      </c>
      <c r="N663" s="64"/>
      <c r="O663" s="64"/>
      <c r="P663" s="64"/>
    </row>
    <row r="664" spans="1:16" ht="15.75" x14ac:dyDescent="0.3">
      <c r="A664" s="1" t="s">
        <v>373</v>
      </c>
      <c r="B664" s="1" t="s">
        <v>1944</v>
      </c>
      <c r="C664" s="1" t="s">
        <v>376</v>
      </c>
      <c r="D664" s="2"/>
      <c r="E664" s="1"/>
      <c r="F664" s="1" t="s">
        <v>898</v>
      </c>
      <c r="G664" s="1">
        <v>22</v>
      </c>
      <c r="H664" s="1"/>
      <c r="I664" s="5">
        <v>0</v>
      </c>
      <c r="J664" s="5"/>
      <c r="K664" s="1" t="s">
        <v>8580</v>
      </c>
      <c r="L664" s="116"/>
      <c r="M664" s="1" t="s">
        <v>5503</v>
      </c>
      <c r="N664" s="64"/>
      <c r="O664" s="64"/>
      <c r="P664" s="64"/>
    </row>
    <row r="665" spans="1:16" ht="15.75" x14ac:dyDescent="0.3">
      <c r="A665" s="1" t="s">
        <v>373</v>
      </c>
      <c r="B665" s="1" t="s">
        <v>1944</v>
      </c>
      <c r="C665" s="1" t="s">
        <v>376</v>
      </c>
      <c r="D665" s="2"/>
      <c r="E665" s="1"/>
      <c r="F665" s="1" t="s">
        <v>904</v>
      </c>
      <c r="G665" s="1">
        <v>23</v>
      </c>
      <c r="H665" s="1"/>
      <c r="I665" s="5">
        <v>0</v>
      </c>
      <c r="J665" s="5"/>
      <c r="K665" s="1" t="s">
        <v>8581</v>
      </c>
      <c r="L665" s="116"/>
      <c r="M665" s="1" t="s">
        <v>5543</v>
      </c>
      <c r="N665" s="64"/>
      <c r="O665" s="64"/>
      <c r="P665" s="64"/>
    </row>
    <row r="666" spans="1:16" ht="15.75" x14ac:dyDescent="0.3">
      <c r="A666" s="1" t="s">
        <v>373</v>
      </c>
      <c r="B666" s="1" t="s">
        <v>1944</v>
      </c>
      <c r="C666" s="1" t="s">
        <v>376</v>
      </c>
      <c r="D666" s="2"/>
      <c r="E666" s="1"/>
      <c r="F666" s="1" t="s">
        <v>910</v>
      </c>
      <c r="G666" s="1">
        <v>24</v>
      </c>
      <c r="H666" s="1"/>
      <c r="I666" s="5">
        <v>0</v>
      </c>
      <c r="J666" s="5"/>
      <c r="K666" s="1" t="s">
        <v>8582</v>
      </c>
      <c r="L666" s="116"/>
      <c r="M666" s="1" t="s">
        <v>5544</v>
      </c>
      <c r="N666" s="64"/>
      <c r="O666" s="64"/>
      <c r="P666" s="64"/>
    </row>
    <row r="667" spans="1:16" ht="15.75" x14ac:dyDescent="0.3">
      <c r="A667" s="1" t="s">
        <v>373</v>
      </c>
      <c r="B667" s="1" t="s">
        <v>1944</v>
      </c>
      <c r="C667" s="1" t="s">
        <v>376</v>
      </c>
      <c r="D667" s="2"/>
      <c r="E667" s="1"/>
      <c r="F667" s="1" t="s">
        <v>6398</v>
      </c>
      <c r="G667" s="29">
        <v>20</v>
      </c>
      <c r="H667" s="1"/>
      <c r="I667" s="5">
        <v>11</v>
      </c>
      <c r="J667" s="65"/>
      <c r="K667" s="1" t="s">
        <v>8583</v>
      </c>
      <c r="L667" s="230"/>
      <c r="M667" s="1" t="s">
        <v>5545</v>
      </c>
      <c r="N667" s="230"/>
      <c r="O667" s="64"/>
      <c r="P667" s="64"/>
    </row>
    <row r="668" spans="1:16" ht="15.75" x14ac:dyDescent="0.3">
      <c r="A668" s="1" t="s">
        <v>373</v>
      </c>
      <c r="B668" s="1" t="s">
        <v>1944</v>
      </c>
      <c r="C668" s="5" t="s">
        <v>56</v>
      </c>
      <c r="D668" s="2"/>
      <c r="E668" s="1"/>
      <c r="F668" s="1" t="s">
        <v>916</v>
      </c>
      <c r="G668" s="29">
        <v>21</v>
      </c>
      <c r="H668" s="1"/>
      <c r="I668" s="5">
        <v>12</v>
      </c>
      <c r="J668" s="65"/>
      <c r="K668" s="1" t="s">
        <v>8700</v>
      </c>
      <c r="L668" s="230"/>
      <c r="M668" s="1" t="s">
        <v>5546</v>
      </c>
      <c r="N668" s="230"/>
      <c r="O668" s="64"/>
      <c r="P668" s="64"/>
    </row>
    <row r="669" spans="1:16" ht="15.75" x14ac:dyDescent="0.3">
      <c r="A669" s="1" t="s">
        <v>373</v>
      </c>
      <c r="B669" s="1" t="s">
        <v>1944</v>
      </c>
      <c r="C669" s="1" t="s">
        <v>376</v>
      </c>
      <c r="D669" s="2"/>
      <c r="E669" s="1"/>
      <c r="F669" s="1" t="s">
        <v>922</v>
      </c>
      <c r="G669" s="29">
        <v>22</v>
      </c>
      <c r="H669" s="1"/>
      <c r="I669" s="5">
        <v>13</v>
      </c>
      <c r="J669" s="5"/>
      <c r="K669" s="1" t="s">
        <v>8584</v>
      </c>
      <c r="L669" s="116"/>
      <c r="M669" s="1" t="s">
        <v>5505</v>
      </c>
      <c r="N669" s="64"/>
      <c r="O669" s="64"/>
      <c r="P669" s="64"/>
    </row>
    <row r="670" spans="1:16" ht="15.75" x14ac:dyDescent="0.3">
      <c r="A670" s="1" t="s">
        <v>373</v>
      </c>
      <c r="B670" s="1" t="s">
        <v>1944</v>
      </c>
      <c r="C670" s="1" t="s">
        <v>376</v>
      </c>
      <c r="D670" s="2"/>
      <c r="E670" s="1"/>
      <c r="F670" s="1" t="s">
        <v>928</v>
      </c>
      <c r="G670" s="29">
        <v>23</v>
      </c>
      <c r="H670" s="1"/>
      <c r="I670" s="5">
        <v>14</v>
      </c>
      <c r="J670" s="5"/>
      <c r="K670" s="1" t="s">
        <v>8585</v>
      </c>
      <c r="L670" s="116"/>
      <c r="M670" s="1" t="s">
        <v>5547</v>
      </c>
      <c r="N670" s="64"/>
      <c r="O670" s="64"/>
      <c r="P670" s="64"/>
    </row>
    <row r="671" spans="1:16" ht="15.75" x14ac:dyDescent="0.3">
      <c r="A671" s="1" t="s">
        <v>373</v>
      </c>
      <c r="B671" s="1" t="s">
        <v>1944</v>
      </c>
      <c r="C671" s="1" t="s">
        <v>376</v>
      </c>
      <c r="D671" s="2"/>
      <c r="E671" s="1"/>
      <c r="F671" s="1" t="s">
        <v>935</v>
      </c>
      <c r="G671" s="29">
        <v>24</v>
      </c>
      <c r="H671" s="1"/>
      <c r="I671" s="5">
        <v>15</v>
      </c>
      <c r="J671" s="5"/>
      <c r="K671" s="1" t="s">
        <v>8586</v>
      </c>
      <c r="L671" s="116"/>
      <c r="M671" s="1" t="s">
        <v>5548</v>
      </c>
      <c r="N671" s="64"/>
      <c r="O671" s="64"/>
      <c r="P671" s="64"/>
    </row>
    <row r="672" spans="1:16" ht="15.75" x14ac:dyDescent="0.3">
      <c r="A672" s="1" t="s">
        <v>373</v>
      </c>
      <c r="B672" s="1" t="s">
        <v>1944</v>
      </c>
      <c r="C672" s="1" t="s">
        <v>376</v>
      </c>
      <c r="D672" s="2"/>
      <c r="E672" s="1"/>
      <c r="F672" s="1" t="s">
        <v>941</v>
      </c>
      <c r="G672" s="29">
        <v>25</v>
      </c>
      <c r="H672" s="1"/>
      <c r="I672" s="5">
        <v>16</v>
      </c>
      <c r="J672" s="5"/>
      <c r="K672" s="1" t="s">
        <v>8587</v>
      </c>
      <c r="L672" s="116"/>
      <c r="M672" s="1" t="s">
        <v>5549</v>
      </c>
      <c r="N672" s="64"/>
      <c r="O672" s="64"/>
      <c r="P672" s="64"/>
    </row>
    <row r="673" spans="1:16" ht="15.75" x14ac:dyDescent="0.3">
      <c r="A673" s="1" t="s">
        <v>373</v>
      </c>
      <c r="B673" s="1" t="s">
        <v>1944</v>
      </c>
      <c r="C673" s="1" t="s">
        <v>376</v>
      </c>
      <c r="D673" s="2"/>
      <c r="E673" s="1"/>
      <c r="F673" s="1" t="s">
        <v>947</v>
      </c>
      <c r="G673" s="29">
        <v>26</v>
      </c>
      <c r="H673" s="1"/>
      <c r="I673" s="5">
        <v>17</v>
      </c>
      <c r="J673" s="5"/>
      <c r="K673" s="1" t="s">
        <v>8588</v>
      </c>
      <c r="L673" s="116"/>
      <c r="M673" s="1" t="s">
        <v>5550</v>
      </c>
      <c r="N673" s="64"/>
      <c r="O673" s="64"/>
      <c r="P673" s="64"/>
    </row>
    <row r="674" spans="1:16" ht="15.75" x14ac:dyDescent="0.3">
      <c r="A674" s="1" t="s">
        <v>373</v>
      </c>
      <c r="B674" s="1" t="s">
        <v>1944</v>
      </c>
      <c r="C674" s="1" t="s">
        <v>376</v>
      </c>
      <c r="D674" s="2"/>
      <c r="E674" s="1"/>
      <c r="F674" s="1" t="s">
        <v>953</v>
      </c>
      <c r="G674" s="29">
        <v>27</v>
      </c>
      <c r="H674" s="1"/>
      <c r="I674" s="5">
        <v>18</v>
      </c>
      <c r="J674" s="5"/>
      <c r="K674" s="1" t="s">
        <v>8589</v>
      </c>
      <c r="L674" s="116"/>
      <c r="M674" s="1" t="s">
        <v>5507</v>
      </c>
      <c r="N674" s="64"/>
      <c r="O674" s="64"/>
      <c r="P674" s="64"/>
    </row>
    <row r="675" spans="1:16" ht="15.75" x14ac:dyDescent="0.3">
      <c r="A675" s="1" t="s">
        <v>373</v>
      </c>
      <c r="B675" s="1" t="s">
        <v>1944</v>
      </c>
      <c r="C675" s="1" t="s">
        <v>376</v>
      </c>
      <c r="D675" s="2"/>
      <c r="E675" s="1"/>
      <c r="F675" s="1" t="s">
        <v>959</v>
      </c>
      <c r="G675" s="29">
        <v>28</v>
      </c>
      <c r="H675" s="1"/>
      <c r="I675" s="5">
        <v>19</v>
      </c>
      <c r="J675" s="5"/>
      <c r="K675" s="1" t="s">
        <v>8590</v>
      </c>
      <c r="L675" s="116"/>
      <c r="M675" s="1" t="s">
        <v>5551</v>
      </c>
      <c r="N675" s="64"/>
      <c r="O675" s="64"/>
      <c r="P675" s="64"/>
    </row>
    <row r="676" spans="1:16" ht="15.75" x14ac:dyDescent="0.3">
      <c r="A676" s="1" t="s">
        <v>373</v>
      </c>
      <c r="B676" s="1" t="s">
        <v>1944</v>
      </c>
      <c r="C676" s="1" t="s">
        <v>376</v>
      </c>
      <c r="D676" s="2"/>
      <c r="E676" s="1"/>
      <c r="F676" s="1" t="s">
        <v>966</v>
      </c>
      <c r="G676" s="29">
        <v>29</v>
      </c>
      <c r="H676" s="1"/>
      <c r="I676" s="5">
        <v>20</v>
      </c>
      <c r="J676" s="5"/>
      <c r="K676" s="1" t="s">
        <v>8591</v>
      </c>
      <c r="L676" s="116"/>
      <c r="M676" s="1" t="s">
        <v>5552</v>
      </c>
      <c r="N676" s="64"/>
      <c r="O676" s="64"/>
      <c r="P676" s="64"/>
    </row>
    <row r="677" spans="1:16" ht="15.75" x14ac:dyDescent="0.3">
      <c r="A677" s="1" t="s">
        <v>373</v>
      </c>
      <c r="B677" s="1" t="s">
        <v>1944</v>
      </c>
      <c r="C677" s="1" t="s">
        <v>376</v>
      </c>
      <c r="D677" s="2"/>
      <c r="E677" s="1"/>
      <c r="F677" s="1" t="s">
        <v>1284</v>
      </c>
      <c r="G677" s="1"/>
      <c r="H677" s="1"/>
      <c r="I677" s="5">
        <v>1</v>
      </c>
      <c r="J677" s="5"/>
      <c r="K677" s="1" t="s">
        <v>2432</v>
      </c>
      <c r="L677" s="230"/>
      <c r="M677" s="1"/>
      <c r="N677" s="239"/>
      <c r="O677" s="64"/>
      <c r="P677" s="64"/>
    </row>
    <row r="678" spans="1:16" ht="15.75" x14ac:dyDescent="0.3">
      <c r="A678" s="1" t="s">
        <v>373</v>
      </c>
      <c r="B678" s="1" t="s">
        <v>1944</v>
      </c>
      <c r="C678" s="1" t="s">
        <v>376</v>
      </c>
      <c r="D678" s="2"/>
      <c r="E678" s="1"/>
      <c r="F678" s="1" t="s">
        <v>1290</v>
      </c>
      <c r="G678" s="29">
        <v>14</v>
      </c>
      <c r="H678" s="1"/>
      <c r="I678" s="5">
        <v>2</v>
      </c>
      <c r="J678" s="65"/>
      <c r="K678" s="1" t="s">
        <v>2433</v>
      </c>
      <c r="L678" s="230"/>
      <c r="M678" s="1"/>
      <c r="N678" s="230"/>
      <c r="O678" s="64"/>
      <c r="P678" s="64"/>
    </row>
    <row r="679" spans="1:16" ht="15.75" x14ac:dyDescent="0.3">
      <c r="A679" s="1" t="s">
        <v>373</v>
      </c>
      <c r="B679" s="1" t="s">
        <v>1944</v>
      </c>
      <c r="C679" s="1" t="s">
        <v>376</v>
      </c>
      <c r="D679" s="2"/>
      <c r="E679" s="1"/>
      <c r="F679" s="1" t="s">
        <v>1296</v>
      </c>
      <c r="G679" s="29">
        <v>15</v>
      </c>
      <c r="H679" s="1"/>
      <c r="I679" s="5">
        <v>3</v>
      </c>
      <c r="J679" s="65"/>
      <c r="K679" s="1" t="s">
        <v>2434</v>
      </c>
      <c r="L679" s="230"/>
      <c r="M679" s="1"/>
      <c r="N679" s="230"/>
      <c r="O679" s="64"/>
      <c r="P679" s="64"/>
    </row>
    <row r="680" spans="1:16" ht="15.75" x14ac:dyDescent="0.3">
      <c r="A680" s="1" t="s">
        <v>373</v>
      </c>
      <c r="B680" s="1" t="s">
        <v>1944</v>
      </c>
      <c r="C680" s="1" t="s">
        <v>376</v>
      </c>
      <c r="D680" s="2"/>
      <c r="E680" s="1"/>
      <c r="F680" s="1" t="s">
        <v>5332</v>
      </c>
      <c r="G680" s="29">
        <v>16</v>
      </c>
      <c r="H680" s="1"/>
      <c r="I680" s="5">
        <v>4</v>
      </c>
      <c r="J680" s="65"/>
      <c r="K680" s="1" t="s">
        <v>2435</v>
      </c>
      <c r="L680" s="230"/>
      <c r="M680" s="1"/>
      <c r="N680" s="230"/>
      <c r="O680" s="64"/>
      <c r="P680" s="64"/>
    </row>
    <row r="681" spans="1:16" ht="15.75" x14ac:dyDescent="0.3">
      <c r="A681" s="1" t="s">
        <v>373</v>
      </c>
      <c r="B681" s="1" t="s">
        <v>1944</v>
      </c>
      <c r="C681" s="1" t="s">
        <v>376</v>
      </c>
      <c r="D681" s="2"/>
      <c r="E681" s="1"/>
      <c r="F681" s="1" t="s">
        <v>1306</v>
      </c>
      <c r="G681" s="1"/>
      <c r="H681" s="1"/>
      <c r="I681" s="5">
        <v>5</v>
      </c>
      <c r="J681" s="65"/>
      <c r="K681" s="1" t="s">
        <v>2436</v>
      </c>
      <c r="L681" s="230"/>
      <c r="M681" s="1"/>
      <c r="N681" s="230"/>
      <c r="O681" s="64"/>
      <c r="P681" s="64"/>
    </row>
    <row r="682" spans="1:16" ht="15.75" x14ac:dyDescent="0.3">
      <c r="A682" s="1" t="s">
        <v>373</v>
      </c>
      <c r="B682" s="1" t="s">
        <v>1944</v>
      </c>
      <c r="C682" s="1" t="s">
        <v>376</v>
      </c>
      <c r="D682" s="2"/>
      <c r="E682" s="1"/>
      <c r="F682" s="1" t="s">
        <v>1312</v>
      </c>
      <c r="G682" s="1"/>
      <c r="H682" s="1"/>
      <c r="I682" s="5">
        <v>6</v>
      </c>
      <c r="J682" s="65"/>
      <c r="K682" s="1"/>
      <c r="L682" s="230"/>
      <c r="M682" s="1"/>
      <c r="N682" s="230"/>
      <c r="O682" s="64"/>
      <c r="P682" s="64"/>
    </row>
    <row r="683" spans="1:16" ht="15.75" x14ac:dyDescent="0.3">
      <c r="A683" s="1" t="s">
        <v>373</v>
      </c>
      <c r="B683" s="1" t="s">
        <v>1944</v>
      </c>
      <c r="C683" s="1" t="s">
        <v>376</v>
      </c>
      <c r="D683" s="60"/>
      <c r="E683" s="1"/>
      <c r="F683" s="1" t="s">
        <v>1440</v>
      </c>
      <c r="G683" s="2">
        <v>1</v>
      </c>
      <c r="H683" s="1">
        <v>30</v>
      </c>
      <c r="I683" s="5"/>
      <c r="J683" s="5"/>
      <c r="K683" s="1" t="s">
        <v>2416</v>
      </c>
      <c r="L683" s="116"/>
      <c r="M683" s="1"/>
      <c r="N683" s="64"/>
      <c r="O683" s="64"/>
      <c r="P683" s="64"/>
    </row>
    <row r="684" spans="1:16" ht="15.75" x14ac:dyDescent="0.3">
      <c r="A684" s="1" t="s">
        <v>373</v>
      </c>
      <c r="B684" s="1" t="s">
        <v>1944</v>
      </c>
      <c r="C684" s="1" t="s">
        <v>376</v>
      </c>
      <c r="D684" s="60"/>
      <c r="E684" s="1"/>
      <c r="F684" s="1" t="s">
        <v>1446</v>
      </c>
      <c r="G684" s="2">
        <v>1</v>
      </c>
      <c r="H684" s="1">
        <v>30</v>
      </c>
      <c r="I684" s="5"/>
      <c r="J684" s="5"/>
      <c r="K684" s="1" t="s">
        <v>2416</v>
      </c>
      <c r="L684" s="116"/>
      <c r="M684" s="1"/>
      <c r="N684" s="64"/>
      <c r="O684" s="64"/>
      <c r="P684" s="64"/>
    </row>
    <row r="685" spans="1:16" ht="15.75" x14ac:dyDescent="0.3">
      <c r="A685" s="1" t="s">
        <v>373</v>
      </c>
      <c r="B685" s="1" t="s">
        <v>1944</v>
      </c>
      <c r="C685" s="1" t="s">
        <v>53</v>
      </c>
      <c r="D685" s="2"/>
      <c r="E685" s="1"/>
      <c r="F685" s="1" t="s">
        <v>5344</v>
      </c>
      <c r="G685" s="1"/>
      <c r="H685" s="2">
        <v>150</v>
      </c>
      <c r="I685" s="5">
        <v>8</v>
      </c>
      <c r="J685" s="65"/>
      <c r="K685" s="1" t="s">
        <v>2437</v>
      </c>
      <c r="L685" s="230"/>
      <c r="M685" s="1" t="s">
        <v>5418</v>
      </c>
      <c r="N685" s="230"/>
      <c r="O685" s="64"/>
      <c r="P685" s="64"/>
    </row>
    <row r="686" spans="1:16" ht="15.75" x14ac:dyDescent="0.3">
      <c r="A686" s="1" t="s">
        <v>373</v>
      </c>
      <c r="B686" s="1" t="s">
        <v>1944</v>
      </c>
      <c r="C686" s="1" t="s">
        <v>376</v>
      </c>
      <c r="D686" s="2"/>
      <c r="E686" s="1"/>
      <c r="F686" s="1" t="s">
        <v>1802</v>
      </c>
      <c r="G686" s="1"/>
      <c r="H686" s="2">
        <v>165</v>
      </c>
      <c r="I686" s="5">
        <v>9</v>
      </c>
      <c r="J686" s="65"/>
      <c r="K686" s="1" t="s">
        <v>2438</v>
      </c>
      <c r="L686" s="230"/>
      <c r="M686" s="1" t="s">
        <v>5419</v>
      </c>
      <c r="N686" s="230"/>
      <c r="O686" s="64"/>
      <c r="P686" s="64"/>
    </row>
    <row r="687" spans="1:16" ht="15.75" x14ac:dyDescent="0.3">
      <c r="A687" s="1" t="s">
        <v>373</v>
      </c>
      <c r="B687" s="1" t="s">
        <v>1944</v>
      </c>
      <c r="C687" s="1" t="s">
        <v>376</v>
      </c>
      <c r="D687" s="2"/>
      <c r="E687" s="1"/>
      <c r="F687" s="1" t="s">
        <v>1816</v>
      </c>
      <c r="G687" s="1"/>
      <c r="H687" s="1">
        <v>180</v>
      </c>
      <c r="I687" s="5">
        <v>10</v>
      </c>
      <c r="J687" s="65"/>
      <c r="K687" s="1" t="s">
        <v>2439</v>
      </c>
      <c r="L687" s="230"/>
      <c r="M687" s="1" t="s">
        <v>5420</v>
      </c>
      <c r="N687" s="230"/>
      <c r="O687" s="64"/>
      <c r="P687" s="64"/>
    </row>
    <row r="688" spans="1:16" ht="15.75" x14ac:dyDescent="0.3">
      <c r="A688" s="1" t="s">
        <v>373</v>
      </c>
      <c r="B688" s="1" t="s">
        <v>1950</v>
      </c>
      <c r="C688" s="1" t="s">
        <v>55</v>
      </c>
      <c r="D688" s="2"/>
      <c r="E688" s="1"/>
      <c r="F688" s="1" t="s">
        <v>614</v>
      </c>
      <c r="G688" s="29">
        <v>2</v>
      </c>
      <c r="H688" s="61">
        <v>35</v>
      </c>
      <c r="I688" s="5"/>
      <c r="J688" s="5"/>
      <c r="K688" s="1" t="s">
        <v>2287</v>
      </c>
      <c r="L688" s="116"/>
      <c r="M688" s="1" t="s">
        <v>5377</v>
      </c>
      <c r="N688" s="64"/>
      <c r="O688" s="64"/>
      <c r="P688" s="64"/>
    </row>
    <row r="689" spans="1:16" ht="15.75" x14ac:dyDescent="0.3">
      <c r="A689" s="1" t="s">
        <v>373</v>
      </c>
      <c r="B689" s="1" t="s">
        <v>1950</v>
      </c>
      <c r="C689" s="1" t="s">
        <v>57</v>
      </c>
      <c r="D689" s="2"/>
      <c r="E689" s="1"/>
      <c r="F689" s="1" t="s">
        <v>621</v>
      </c>
      <c r="G689" s="29">
        <v>2</v>
      </c>
      <c r="H689" s="61">
        <v>35</v>
      </c>
      <c r="I689" s="5"/>
      <c r="J689" s="5"/>
      <c r="K689" s="1" t="s">
        <v>2440</v>
      </c>
      <c r="L689" s="116"/>
      <c r="M689" s="1" t="s">
        <v>5377</v>
      </c>
      <c r="N689" s="64"/>
      <c r="O689" s="64"/>
      <c r="P689" s="64"/>
    </row>
    <row r="690" spans="1:16" ht="15.75" x14ac:dyDescent="0.3">
      <c r="A690" s="1" t="s">
        <v>373</v>
      </c>
      <c r="B690" s="1" t="s">
        <v>1950</v>
      </c>
      <c r="C690" s="5" t="s">
        <v>56</v>
      </c>
      <c r="D690" s="2"/>
      <c r="E690" s="1"/>
      <c r="F690" s="1" t="s">
        <v>5333</v>
      </c>
      <c r="G690" s="29">
        <v>2</v>
      </c>
      <c r="H690" s="61">
        <v>35</v>
      </c>
      <c r="I690" s="5"/>
      <c r="J690" s="5"/>
      <c r="K690" s="1" t="s">
        <v>2165</v>
      </c>
      <c r="L690" s="116"/>
      <c r="M690" s="1" t="s">
        <v>5377</v>
      </c>
      <c r="N690" s="64"/>
      <c r="O690" s="64"/>
      <c r="P690" s="64"/>
    </row>
    <row r="691" spans="1:16" ht="15.75" x14ac:dyDescent="0.3">
      <c r="A691" s="1" t="s">
        <v>373</v>
      </c>
      <c r="B691" s="1" t="s">
        <v>1950</v>
      </c>
      <c r="C691" s="1" t="s">
        <v>55</v>
      </c>
      <c r="D691" s="2"/>
      <c r="E691" s="1"/>
      <c r="F691" s="1" t="s">
        <v>633</v>
      </c>
      <c r="G691" s="29">
        <v>3</v>
      </c>
      <c r="H691" s="61">
        <v>40</v>
      </c>
      <c r="I691" s="5"/>
      <c r="J691" s="5"/>
      <c r="K691" s="1" t="s">
        <v>2288</v>
      </c>
      <c r="L691" s="116"/>
      <c r="M691" s="1" t="s">
        <v>5378</v>
      </c>
      <c r="N691" s="64"/>
      <c r="O691" s="64"/>
      <c r="P691" s="64"/>
    </row>
    <row r="692" spans="1:16" ht="15.75" x14ac:dyDescent="0.3">
      <c r="A692" s="1" t="s">
        <v>373</v>
      </c>
      <c r="B692" s="1" t="s">
        <v>1950</v>
      </c>
      <c r="C692" s="1" t="s">
        <v>57</v>
      </c>
      <c r="D692" s="2"/>
      <c r="E692" s="1"/>
      <c r="F692" s="1" t="s">
        <v>639</v>
      </c>
      <c r="G692" s="29">
        <v>3</v>
      </c>
      <c r="H692" s="61">
        <v>40</v>
      </c>
      <c r="I692" s="5"/>
      <c r="J692" s="5"/>
      <c r="K692" s="1" t="s">
        <v>2441</v>
      </c>
      <c r="L692" s="116"/>
      <c r="M692" s="1" t="s">
        <v>5378</v>
      </c>
      <c r="N692" s="64"/>
      <c r="O692" s="64"/>
      <c r="P692" s="64"/>
    </row>
    <row r="693" spans="1:16" ht="15.75" x14ac:dyDescent="0.3">
      <c r="A693" s="1" t="s">
        <v>373</v>
      </c>
      <c r="B693" s="1" t="s">
        <v>1950</v>
      </c>
      <c r="C693" s="5" t="s">
        <v>56</v>
      </c>
      <c r="D693" s="2"/>
      <c r="E693" s="1"/>
      <c r="F693" s="1" t="s">
        <v>644</v>
      </c>
      <c r="G693" s="29">
        <v>3</v>
      </c>
      <c r="H693" s="61">
        <v>40</v>
      </c>
      <c r="I693" s="5"/>
      <c r="J693" s="5"/>
      <c r="K693" s="1" t="s">
        <v>2166</v>
      </c>
      <c r="L693" s="116"/>
      <c r="M693" s="1" t="s">
        <v>5378</v>
      </c>
      <c r="N693" s="64"/>
      <c r="O693" s="64"/>
      <c r="P693" s="64"/>
    </row>
    <row r="694" spans="1:16" ht="15.75" x14ac:dyDescent="0.3">
      <c r="A694" s="1" t="s">
        <v>373</v>
      </c>
      <c r="B694" s="1" t="s">
        <v>1950</v>
      </c>
      <c r="C694" s="1" t="s">
        <v>55</v>
      </c>
      <c r="D694" s="2"/>
      <c r="E694" s="1"/>
      <c r="F694" s="1" t="s">
        <v>651</v>
      </c>
      <c r="G694" s="29">
        <v>4</v>
      </c>
      <c r="H694" s="61">
        <v>50</v>
      </c>
      <c r="I694" s="5"/>
      <c r="J694" s="5"/>
      <c r="K694" s="1" t="s">
        <v>2289</v>
      </c>
      <c r="L694" s="116"/>
      <c r="M694" s="1" t="s">
        <v>5352</v>
      </c>
      <c r="N694" s="64"/>
      <c r="O694" s="64"/>
      <c r="P694" s="64"/>
    </row>
    <row r="695" spans="1:16" ht="15.75" x14ac:dyDescent="0.3">
      <c r="A695" s="1" t="s">
        <v>373</v>
      </c>
      <c r="B695" s="1" t="s">
        <v>1950</v>
      </c>
      <c r="C695" s="1" t="s">
        <v>57</v>
      </c>
      <c r="D695" s="2"/>
      <c r="E695" s="1"/>
      <c r="F695" s="1" t="s">
        <v>657</v>
      </c>
      <c r="G695" s="29">
        <v>4</v>
      </c>
      <c r="H695" s="61">
        <v>50</v>
      </c>
      <c r="I695" s="5"/>
      <c r="J695" s="5"/>
      <c r="K695" s="1" t="s">
        <v>2442</v>
      </c>
      <c r="L695" s="116"/>
      <c r="M695" s="1" t="s">
        <v>5352</v>
      </c>
      <c r="N695" s="64"/>
      <c r="O695" s="64"/>
      <c r="P695" s="64"/>
    </row>
    <row r="696" spans="1:16" ht="15.75" x14ac:dyDescent="0.3">
      <c r="A696" s="1" t="s">
        <v>373</v>
      </c>
      <c r="B696" s="1" t="s">
        <v>1950</v>
      </c>
      <c r="C696" s="5" t="s">
        <v>56</v>
      </c>
      <c r="D696" s="2"/>
      <c r="E696" s="1"/>
      <c r="F696" s="1" t="s">
        <v>663</v>
      </c>
      <c r="G696" s="29">
        <v>4</v>
      </c>
      <c r="H696" s="61">
        <v>50</v>
      </c>
      <c r="I696" s="5"/>
      <c r="J696" s="5"/>
      <c r="K696" s="1" t="s">
        <v>2205</v>
      </c>
      <c r="L696" s="116"/>
      <c r="M696" s="1" t="s">
        <v>5352</v>
      </c>
      <c r="N696" s="64"/>
      <c r="O696" s="64"/>
      <c r="P696" s="64"/>
    </row>
    <row r="697" spans="1:16" ht="15.75" x14ac:dyDescent="0.3">
      <c r="A697" s="1" t="s">
        <v>373</v>
      </c>
      <c r="B697" s="1" t="s">
        <v>1950</v>
      </c>
      <c r="C697" s="1" t="s">
        <v>55</v>
      </c>
      <c r="D697" s="2"/>
      <c r="E697" s="1"/>
      <c r="F697" s="1" t="s">
        <v>670</v>
      </c>
      <c r="G697" s="29">
        <v>6</v>
      </c>
      <c r="H697" s="61">
        <v>60</v>
      </c>
      <c r="I697" s="5"/>
      <c r="J697" s="5"/>
      <c r="K697" s="1" t="s">
        <v>2290</v>
      </c>
      <c r="L697" s="116"/>
      <c r="M697" s="1" t="s">
        <v>5355</v>
      </c>
      <c r="N697" s="64"/>
      <c r="O697" s="64"/>
      <c r="P697" s="64"/>
    </row>
    <row r="698" spans="1:16" ht="15.75" x14ac:dyDescent="0.3">
      <c r="A698" s="1" t="s">
        <v>373</v>
      </c>
      <c r="B698" s="1" t="s">
        <v>1950</v>
      </c>
      <c r="C698" s="1" t="s">
        <v>57</v>
      </c>
      <c r="D698" s="2"/>
      <c r="E698" s="1"/>
      <c r="F698" s="1" t="s">
        <v>676</v>
      </c>
      <c r="G698" s="29">
        <v>6</v>
      </c>
      <c r="H698" s="61">
        <v>60</v>
      </c>
      <c r="I698" s="5"/>
      <c r="J698" s="5"/>
      <c r="K698" s="1" t="s">
        <v>2443</v>
      </c>
      <c r="L698" s="116"/>
      <c r="M698" s="1" t="s">
        <v>5355</v>
      </c>
      <c r="N698" s="64"/>
      <c r="O698" s="64"/>
      <c r="P698" s="64"/>
    </row>
    <row r="699" spans="1:16" ht="15.75" x14ac:dyDescent="0.3">
      <c r="A699" s="1" t="s">
        <v>373</v>
      </c>
      <c r="B699" s="1" t="s">
        <v>1950</v>
      </c>
      <c r="C699" s="5" t="s">
        <v>56</v>
      </c>
      <c r="D699" s="2"/>
      <c r="E699" s="1"/>
      <c r="F699" s="1" t="s">
        <v>682</v>
      </c>
      <c r="G699" s="29">
        <v>6</v>
      </c>
      <c r="H699" s="61">
        <v>60</v>
      </c>
      <c r="I699" s="5"/>
      <c r="J699" s="5"/>
      <c r="K699" s="1" t="s">
        <v>2206</v>
      </c>
      <c r="L699" s="116"/>
      <c r="M699" s="1" t="s">
        <v>5355</v>
      </c>
      <c r="N699" s="64"/>
      <c r="O699" s="64"/>
      <c r="P699" s="64"/>
    </row>
    <row r="700" spans="1:16" ht="15.75" x14ac:dyDescent="0.3">
      <c r="A700" s="1" t="s">
        <v>373</v>
      </c>
      <c r="B700" s="1" t="s">
        <v>1950</v>
      </c>
      <c r="C700" s="1" t="s">
        <v>55</v>
      </c>
      <c r="D700" s="2"/>
      <c r="E700" s="1"/>
      <c r="F700" s="1" t="s">
        <v>689</v>
      </c>
      <c r="G700" s="29">
        <v>7</v>
      </c>
      <c r="H700" s="61">
        <v>65</v>
      </c>
      <c r="I700" s="5"/>
      <c r="J700" s="5"/>
      <c r="K700" s="1" t="s">
        <v>2291</v>
      </c>
      <c r="L700" s="116"/>
      <c r="M700" s="1" t="s">
        <v>5358</v>
      </c>
      <c r="N700" s="64"/>
      <c r="O700" s="64"/>
      <c r="P700" s="64"/>
    </row>
    <row r="701" spans="1:16" ht="15.75" x14ac:dyDescent="0.3">
      <c r="A701" s="1" t="s">
        <v>373</v>
      </c>
      <c r="B701" s="1" t="s">
        <v>1950</v>
      </c>
      <c r="C701" s="1" t="s">
        <v>57</v>
      </c>
      <c r="D701" s="2"/>
      <c r="E701" s="1"/>
      <c r="F701" s="1" t="s">
        <v>695</v>
      </c>
      <c r="G701" s="29">
        <v>7</v>
      </c>
      <c r="H701" s="61">
        <v>65</v>
      </c>
      <c r="I701" s="5"/>
      <c r="J701" s="5"/>
      <c r="K701" s="1" t="s">
        <v>2444</v>
      </c>
      <c r="L701" s="116"/>
      <c r="M701" s="1" t="s">
        <v>5358</v>
      </c>
      <c r="N701" s="64"/>
      <c r="O701" s="64"/>
      <c r="P701" s="64"/>
    </row>
    <row r="702" spans="1:16" ht="15.75" x14ac:dyDescent="0.3">
      <c r="A702" s="1" t="s">
        <v>373</v>
      </c>
      <c r="B702" s="1" t="s">
        <v>1950</v>
      </c>
      <c r="C702" s="5" t="s">
        <v>56</v>
      </c>
      <c r="D702" s="2"/>
      <c r="E702" s="1"/>
      <c r="F702" s="1" t="s">
        <v>701</v>
      </c>
      <c r="G702" s="29">
        <v>7</v>
      </c>
      <c r="H702" s="61">
        <v>65</v>
      </c>
      <c r="I702" s="5"/>
      <c r="J702" s="5"/>
      <c r="K702" s="1" t="s">
        <v>2207</v>
      </c>
      <c r="L702" s="116"/>
      <c r="M702" s="1" t="s">
        <v>5358</v>
      </c>
      <c r="N702" s="64"/>
      <c r="O702" s="64"/>
      <c r="P702" s="64"/>
    </row>
    <row r="703" spans="1:16" ht="15.75" x14ac:dyDescent="0.3">
      <c r="A703" s="1" t="s">
        <v>373</v>
      </c>
      <c r="B703" s="1" t="s">
        <v>1950</v>
      </c>
      <c r="C703" s="1" t="s">
        <v>55</v>
      </c>
      <c r="D703" s="2"/>
      <c r="E703" s="1"/>
      <c r="F703" s="1" t="s">
        <v>708</v>
      </c>
      <c r="G703" s="29">
        <v>8</v>
      </c>
      <c r="H703" s="61">
        <v>70</v>
      </c>
      <c r="I703" s="5"/>
      <c r="J703" s="5"/>
      <c r="K703" s="1" t="s">
        <v>2292</v>
      </c>
      <c r="L703" s="116"/>
      <c r="M703" s="1" t="s">
        <v>5361</v>
      </c>
      <c r="N703" s="64"/>
      <c r="O703" s="64"/>
      <c r="P703" s="64"/>
    </row>
    <row r="704" spans="1:16" ht="15.75" x14ac:dyDescent="0.3">
      <c r="A704" s="1" t="s">
        <v>373</v>
      </c>
      <c r="B704" s="1" t="s">
        <v>1950</v>
      </c>
      <c r="C704" s="1" t="s">
        <v>57</v>
      </c>
      <c r="D704" s="2"/>
      <c r="E704" s="1"/>
      <c r="F704" s="1" t="s">
        <v>714</v>
      </c>
      <c r="G704" s="29">
        <v>8</v>
      </c>
      <c r="H704" s="61">
        <v>70</v>
      </c>
      <c r="I704" s="5"/>
      <c r="J704" s="5"/>
      <c r="K704" s="1" t="s">
        <v>2445</v>
      </c>
      <c r="L704" s="116"/>
      <c r="M704" s="1" t="s">
        <v>5361</v>
      </c>
      <c r="N704" s="64"/>
      <c r="O704" s="64"/>
      <c r="P704" s="64"/>
    </row>
    <row r="705" spans="1:16" ht="15.75" x14ac:dyDescent="0.3">
      <c r="A705" s="1" t="s">
        <v>373</v>
      </c>
      <c r="B705" s="1" t="s">
        <v>1950</v>
      </c>
      <c r="C705" s="5" t="s">
        <v>56</v>
      </c>
      <c r="D705" s="2"/>
      <c r="E705" s="1"/>
      <c r="F705" s="1" t="s">
        <v>720</v>
      </c>
      <c r="G705" s="29">
        <v>8</v>
      </c>
      <c r="H705" s="61">
        <v>70</v>
      </c>
      <c r="I705" s="5"/>
      <c r="J705" s="5"/>
      <c r="K705" s="1" t="s">
        <v>2208</v>
      </c>
      <c r="L705" s="116"/>
      <c r="M705" s="1" t="s">
        <v>5361</v>
      </c>
      <c r="N705" s="64"/>
      <c r="O705" s="64"/>
      <c r="P705" s="64"/>
    </row>
    <row r="706" spans="1:16" ht="15.75" x14ac:dyDescent="0.3">
      <c r="A706" s="1" t="s">
        <v>373</v>
      </c>
      <c r="B706" s="1" t="s">
        <v>1950</v>
      </c>
      <c r="C706" s="1" t="s">
        <v>55</v>
      </c>
      <c r="D706" s="2"/>
      <c r="E706" s="1"/>
      <c r="F706" s="1" t="s">
        <v>727</v>
      </c>
      <c r="G706" s="29">
        <v>9</v>
      </c>
      <c r="H706" s="61">
        <v>75</v>
      </c>
      <c r="I706" s="5"/>
      <c r="J706" s="5"/>
      <c r="K706" s="1" t="s">
        <v>2293</v>
      </c>
      <c r="L706" s="116"/>
      <c r="M706" s="1" t="s">
        <v>5364</v>
      </c>
      <c r="N706" s="64"/>
      <c r="O706" s="64"/>
      <c r="P706" s="64"/>
    </row>
    <row r="707" spans="1:16" ht="15.75" x14ac:dyDescent="0.3">
      <c r="A707" s="1" t="s">
        <v>373</v>
      </c>
      <c r="B707" s="1" t="s">
        <v>1950</v>
      </c>
      <c r="C707" s="1" t="s">
        <v>57</v>
      </c>
      <c r="D707" s="2"/>
      <c r="E707" s="1"/>
      <c r="F707" s="1" t="s">
        <v>733</v>
      </c>
      <c r="G707" s="29">
        <v>9</v>
      </c>
      <c r="H707" s="61">
        <v>75</v>
      </c>
      <c r="I707" s="5"/>
      <c r="J707" s="5"/>
      <c r="K707" s="1" t="s">
        <v>2446</v>
      </c>
      <c r="L707" s="116"/>
      <c r="M707" s="1" t="s">
        <v>5364</v>
      </c>
      <c r="N707" s="64"/>
      <c r="O707" s="64"/>
      <c r="P707" s="64"/>
    </row>
    <row r="708" spans="1:16" ht="15.75" x14ac:dyDescent="0.3">
      <c r="A708" s="1" t="s">
        <v>373</v>
      </c>
      <c r="B708" s="1" t="s">
        <v>1950</v>
      </c>
      <c r="C708" s="5" t="s">
        <v>56</v>
      </c>
      <c r="D708" s="2"/>
      <c r="E708" s="1"/>
      <c r="F708" s="1" t="s">
        <v>739</v>
      </c>
      <c r="G708" s="29">
        <v>9</v>
      </c>
      <c r="H708" s="61">
        <v>75</v>
      </c>
      <c r="I708" s="5"/>
      <c r="J708" s="5"/>
      <c r="K708" s="1" t="s">
        <v>2209</v>
      </c>
      <c r="L708" s="116"/>
      <c r="M708" s="1" t="s">
        <v>5364</v>
      </c>
      <c r="N708" s="64"/>
      <c r="O708" s="64"/>
      <c r="P708" s="64"/>
    </row>
    <row r="709" spans="1:16" ht="15.75" x14ac:dyDescent="0.3">
      <c r="A709" s="1" t="s">
        <v>373</v>
      </c>
      <c r="B709" s="1" t="s">
        <v>1950</v>
      </c>
      <c r="C709" s="1" t="s">
        <v>55</v>
      </c>
      <c r="D709" s="2"/>
      <c r="E709" s="1"/>
      <c r="F709" s="1" t="s">
        <v>746</v>
      </c>
      <c r="G709" s="29">
        <v>10</v>
      </c>
      <c r="H709" s="61">
        <v>80</v>
      </c>
      <c r="I709" s="5"/>
      <c r="J709" s="5"/>
      <c r="K709" s="1" t="s">
        <v>2294</v>
      </c>
      <c r="L709" s="116"/>
      <c r="M709" s="1" t="s">
        <v>5367</v>
      </c>
      <c r="N709" s="64"/>
      <c r="O709" s="64"/>
      <c r="P709" s="64"/>
    </row>
    <row r="710" spans="1:16" ht="15.75" x14ac:dyDescent="0.3">
      <c r="A710" s="1" t="s">
        <v>373</v>
      </c>
      <c r="B710" s="1" t="s">
        <v>1950</v>
      </c>
      <c r="C710" s="1" t="s">
        <v>57</v>
      </c>
      <c r="D710" s="2"/>
      <c r="E710" s="1"/>
      <c r="F710" s="1" t="s">
        <v>752</v>
      </c>
      <c r="G710" s="29">
        <v>10</v>
      </c>
      <c r="H710" s="61">
        <v>80</v>
      </c>
      <c r="I710" s="5"/>
      <c r="J710" s="5"/>
      <c r="K710" s="1" t="s">
        <v>2447</v>
      </c>
      <c r="L710" s="116"/>
      <c r="M710" s="1" t="s">
        <v>5367</v>
      </c>
      <c r="N710" s="64"/>
      <c r="O710" s="64"/>
      <c r="P710" s="64"/>
    </row>
    <row r="711" spans="1:16" ht="15.75" x14ac:dyDescent="0.3">
      <c r="A711" s="1" t="s">
        <v>373</v>
      </c>
      <c r="B711" s="1" t="s">
        <v>1950</v>
      </c>
      <c r="C711" s="5" t="s">
        <v>56</v>
      </c>
      <c r="D711" s="2"/>
      <c r="E711" s="1"/>
      <c r="F711" s="1" t="s">
        <v>757</v>
      </c>
      <c r="G711" s="29">
        <v>10</v>
      </c>
      <c r="H711" s="61">
        <v>80</v>
      </c>
      <c r="I711" s="5"/>
      <c r="J711" s="5"/>
      <c r="K711" s="1" t="s">
        <v>2210</v>
      </c>
      <c r="L711" s="116"/>
      <c r="M711" s="1" t="s">
        <v>5367</v>
      </c>
      <c r="N711" s="64"/>
      <c r="O711" s="64"/>
      <c r="P711" s="64"/>
    </row>
    <row r="712" spans="1:16" ht="15.75" x14ac:dyDescent="0.3">
      <c r="A712" s="1" t="s">
        <v>373</v>
      </c>
      <c r="B712" s="1" t="s">
        <v>1950</v>
      </c>
      <c r="C712" s="1" t="s">
        <v>55</v>
      </c>
      <c r="D712" s="2"/>
      <c r="E712" s="1"/>
      <c r="F712" s="1" t="s">
        <v>765</v>
      </c>
      <c r="G712" s="29">
        <v>11</v>
      </c>
      <c r="H712" s="61">
        <v>90</v>
      </c>
      <c r="I712" s="5"/>
      <c r="J712" s="5"/>
      <c r="K712" s="1" t="s">
        <v>2295</v>
      </c>
      <c r="L712" s="116"/>
      <c r="M712" s="1" t="s">
        <v>5379</v>
      </c>
      <c r="N712" s="64"/>
      <c r="O712" s="64"/>
      <c r="P712" s="64"/>
    </row>
    <row r="713" spans="1:16" ht="15.75" x14ac:dyDescent="0.3">
      <c r="A713" s="1" t="s">
        <v>373</v>
      </c>
      <c r="B713" s="1" t="s">
        <v>1950</v>
      </c>
      <c r="C713" s="1" t="s">
        <v>57</v>
      </c>
      <c r="D713" s="2"/>
      <c r="E713" s="1"/>
      <c r="F713" s="1" t="s">
        <v>771</v>
      </c>
      <c r="G713" s="29">
        <v>11</v>
      </c>
      <c r="H713" s="61">
        <v>90</v>
      </c>
      <c r="I713" s="5"/>
      <c r="J713" s="5"/>
      <c r="K713" s="1" t="s">
        <v>2448</v>
      </c>
      <c r="L713" s="116"/>
      <c r="M713" s="1" t="s">
        <v>5379</v>
      </c>
      <c r="N713" s="64"/>
      <c r="O713" s="64"/>
      <c r="P713" s="64"/>
    </row>
    <row r="714" spans="1:16" ht="15.75" x14ac:dyDescent="0.3">
      <c r="A714" s="1" t="s">
        <v>373</v>
      </c>
      <c r="B714" s="1" t="s">
        <v>1950</v>
      </c>
      <c r="C714" s="5" t="s">
        <v>56</v>
      </c>
      <c r="D714" s="2"/>
      <c r="E714" s="1"/>
      <c r="F714" s="1" t="s">
        <v>777</v>
      </c>
      <c r="G714" s="29">
        <v>11</v>
      </c>
      <c r="H714" s="61">
        <v>90</v>
      </c>
      <c r="I714" s="5"/>
      <c r="J714" s="5"/>
      <c r="K714" s="1" t="s">
        <v>2211</v>
      </c>
      <c r="L714" s="116"/>
      <c r="M714" s="1" t="s">
        <v>5379</v>
      </c>
      <c r="N714" s="64"/>
      <c r="O714" s="64"/>
      <c r="P714" s="64"/>
    </row>
    <row r="715" spans="1:16" ht="15.75" x14ac:dyDescent="0.3">
      <c r="A715" s="1" t="s">
        <v>373</v>
      </c>
      <c r="B715" s="1" t="s">
        <v>1950</v>
      </c>
      <c r="C715" s="1" t="s">
        <v>55</v>
      </c>
      <c r="D715" s="2"/>
      <c r="E715" s="1"/>
      <c r="F715" s="1" t="s">
        <v>784</v>
      </c>
      <c r="G715" s="29">
        <v>12</v>
      </c>
      <c r="H715" s="61">
        <v>100</v>
      </c>
      <c r="I715" s="5"/>
      <c r="J715" s="5"/>
      <c r="K715" s="1" t="s">
        <v>2296</v>
      </c>
      <c r="L715" s="116"/>
      <c r="M715" s="1" t="s">
        <v>5380</v>
      </c>
      <c r="N715" s="64"/>
      <c r="O715" s="64"/>
      <c r="P715" s="64"/>
    </row>
    <row r="716" spans="1:16" ht="15.75" x14ac:dyDescent="0.3">
      <c r="A716" s="1" t="s">
        <v>373</v>
      </c>
      <c r="B716" s="1" t="s">
        <v>1950</v>
      </c>
      <c r="C716" s="1" t="s">
        <v>57</v>
      </c>
      <c r="D716" s="2"/>
      <c r="E716" s="1"/>
      <c r="F716" s="1" t="s">
        <v>789</v>
      </c>
      <c r="G716" s="29">
        <v>12</v>
      </c>
      <c r="H716" s="61">
        <v>100</v>
      </c>
      <c r="I716" s="5"/>
      <c r="J716" s="5"/>
      <c r="K716" s="1" t="s">
        <v>2449</v>
      </c>
      <c r="L716" s="116"/>
      <c r="M716" s="1" t="s">
        <v>5380</v>
      </c>
      <c r="N716" s="64"/>
      <c r="O716" s="64"/>
      <c r="P716" s="64"/>
    </row>
    <row r="717" spans="1:16" ht="15.75" x14ac:dyDescent="0.3">
      <c r="A717" s="1" t="s">
        <v>373</v>
      </c>
      <c r="B717" s="1" t="s">
        <v>1950</v>
      </c>
      <c r="C717" s="5" t="s">
        <v>56</v>
      </c>
      <c r="D717" s="2"/>
      <c r="E717" s="1"/>
      <c r="F717" s="1" t="s">
        <v>795</v>
      </c>
      <c r="G717" s="29">
        <v>12</v>
      </c>
      <c r="H717" s="61">
        <v>100</v>
      </c>
      <c r="I717" s="5"/>
      <c r="J717" s="5"/>
      <c r="K717" s="1" t="s">
        <v>2212</v>
      </c>
      <c r="L717" s="116"/>
      <c r="M717" s="1" t="s">
        <v>5380</v>
      </c>
      <c r="N717" s="64"/>
      <c r="O717" s="64"/>
      <c r="P717" s="64"/>
    </row>
    <row r="718" spans="1:16" ht="15.75" x14ac:dyDescent="0.3">
      <c r="A718" s="1" t="s">
        <v>373</v>
      </c>
      <c r="B718" s="1" t="s">
        <v>1950</v>
      </c>
      <c r="C718" s="1" t="s">
        <v>55</v>
      </c>
      <c r="D718" s="2"/>
      <c r="E718" s="1"/>
      <c r="F718" s="1" t="s">
        <v>802</v>
      </c>
      <c r="G718" s="29">
        <v>13</v>
      </c>
      <c r="H718" s="61">
        <v>110</v>
      </c>
      <c r="I718" s="5"/>
      <c r="J718" s="5"/>
      <c r="K718" s="1" t="s">
        <v>2297</v>
      </c>
      <c r="L718" s="116"/>
      <c r="M718" s="1" t="s">
        <v>5381</v>
      </c>
      <c r="N718" s="64"/>
      <c r="O718" s="64"/>
      <c r="P718" s="64"/>
    </row>
    <row r="719" spans="1:16" ht="15.75" x14ac:dyDescent="0.3">
      <c r="A719" s="1" t="s">
        <v>373</v>
      </c>
      <c r="B719" s="1" t="s">
        <v>1950</v>
      </c>
      <c r="C719" s="1" t="s">
        <v>57</v>
      </c>
      <c r="D719" s="2"/>
      <c r="E719" s="1"/>
      <c r="F719" s="1" t="s">
        <v>807</v>
      </c>
      <c r="G719" s="29">
        <v>13</v>
      </c>
      <c r="H719" s="61">
        <v>110</v>
      </c>
      <c r="I719" s="5"/>
      <c r="J719" s="5"/>
      <c r="K719" s="1" t="s">
        <v>2450</v>
      </c>
      <c r="L719" s="116"/>
      <c r="M719" s="1" t="s">
        <v>5381</v>
      </c>
      <c r="N719" s="64"/>
      <c r="O719" s="64"/>
      <c r="P719" s="64"/>
    </row>
    <row r="720" spans="1:16" ht="15.75" x14ac:dyDescent="0.3">
      <c r="A720" s="1" t="s">
        <v>373</v>
      </c>
      <c r="B720" s="1" t="s">
        <v>1950</v>
      </c>
      <c r="C720" s="5" t="s">
        <v>56</v>
      </c>
      <c r="D720" s="2"/>
      <c r="E720" s="1"/>
      <c r="F720" s="1" t="s">
        <v>813</v>
      </c>
      <c r="G720" s="29">
        <v>13</v>
      </c>
      <c r="H720" s="61">
        <v>110</v>
      </c>
      <c r="I720" s="5"/>
      <c r="J720" s="5"/>
      <c r="K720" s="1" t="s">
        <v>2213</v>
      </c>
      <c r="L720" s="116"/>
      <c r="M720" s="1" t="s">
        <v>5381</v>
      </c>
      <c r="N720" s="64"/>
      <c r="O720" s="64"/>
      <c r="P720" s="64"/>
    </row>
    <row r="721" spans="1:16" ht="15.75" x14ac:dyDescent="0.3">
      <c r="A721" s="1" t="s">
        <v>373</v>
      </c>
      <c r="B721" s="1" t="s">
        <v>1950</v>
      </c>
      <c r="C721" s="1" t="s">
        <v>376</v>
      </c>
      <c r="D721" s="2"/>
      <c r="E721" s="1"/>
      <c r="F721" s="1" t="s">
        <v>819</v>
      </c>
      <c r="G721" s="29">
        <v>5</v>
      </c>
      <c r="H721" s="1">
        <v>55</v>
      </c>
      <c r="I721" s="5"/>
      <c r="J721" s="5"/>
      <c r="K721" s="1" t="s">
        <v>2451</v>
      </c>
      <c r="L721" s="116"/>
      <c r="M721" s="1" t="s">
        <v>5352</v>
      </c>
      <c r="N721" s="64"/>
      <c r="O721" s="64"/>
      <c r="P721" s="64"/>
    </row>
    <row r="722" spans="1:16" ht="15.75" x14ac:dyDescent="0.3">
      <c r="A722" s="1" t="s">
        <v>373</v>
      </c>
      <c r="B722" s="1" t="s">
        <v>1950</v>
      </c>
      <c r="C722" s="1" t="s">
        <v>376</v>
      </c>
      <c r="D722" s="2"/>
      <c r="E722" s="1"/>
      <c r="F722" s="1" t="s">
        <v>825</v>
      </c>
      <c r="G722" s="29">
        <v>6</v>
      </c>
      <c r="H722" s="1">
        <v>60</v>
      </c>
      <c r="I722" s="5"/>
      <c r="J722" s="5"/>
      <c r="K722" s="1" t="s">
        <v>2452</v>
      </c>
      <c r="L722" s="116"/>
      <c r="M722" s="1" t="s">
        <v>5358</v>
      </c>
      <c r="N722" s="64"/>
      <c r="O722" s="64"/>
      <c r="P722" s="64"/>
    </row>
    <row r="723" spans="1:16" ht="15.75" x14ac:dyDescent="0.3">
      <c r="A723" s="1" t="s">
        <v>373</v>
      </c>
      <c r="B723" s="1" t="s">
        <v>1950</v>
      </c>
      <c r="C723" s="1" t="s">
        <v>376</v>
      </c>
      <c r="D723" s="2"/>
      <c r="E723" s="1"/>
      <c r="F723" s="1" t="s">
        <v>831</v>
      </c>
      <c r="G723" s="29">
        <v>7</v>
      </c>
      <c r="H723" s="1">
        <v>65</v>
      </c>
      <c r="I723" s="5"/>
      <c r="J723" s="5"/>
      <c r="K723" s="1" t="s">
        <v>2453</v>
      </c>
      <c r="L723" s="116"/>
      <c r="M723" s="1" t="s">
        <v>5364</v>
      </c>
      <c r="N723" s="64"/>
      <c r="O723" s="64"/>
      <c r="P723" s="64"/>
    </row>
    <row r="724" spans="1:16" ht="15.75" x14ac:dyDescent="0.3">
      <c r="A724" s="1" t="s">
        <v>373</v>
      </c>
      <c r="B724" s="1" t="s">
        <v>1950</v>
      </c>
      <c r="C724" s="1" t="s">
        <v>376</v>
      </c>
      <c r="D724" s="2"/>
      <c r="E724" s="1"/>
      <c r="F724" s="1" t="s">
        <v>837</v>
      </c>
      <c r="G724" s="29">
        <v>8</v>
      </c>
      <c r="H724" s="1">
        <v>70</v>
      </c>
      <c r="I724" s="5"/>
      <c r="J724" s="5"/>
      <c r="K724" s="1" t="s">
        <v>2454</v>
      </c>
      <c r="L724" s="116"/>
      <c r="M724" s="1" t="s">
        <v>5379</v>
      </c>
      <c r="N724" s="64"/>
      <c r="O724" s="64"/>
      <c r="P724" s="64"/>
    </row>
    <row r="725" spans="1:16" ht="15.75" x14ac:dyDescent="0.3">
      <c r="A725" s="1" t="s">
        <v>373</v>
      </c>
      <c r="B725" s="1" t="s">
        <v>1950</v>
      </c>
      <c r="C725" s="1" t="s">
        <v>376</v>
      </c>
      <c r="D725" s="2"/>
      <c r="E725" s="1"/>
      <c r="F725" s="1" t="s">
        <v>843</v>
      </c>
      <c r="G725" s="29">
        <v>14</v>
      </c>
      <c r="H725" s="1"/>
      <c r="I725" s="5">
        <v>2</v>
      </c>
      <c r="J725" s="65">
        <v>5</v>
      </c>
      <c r="K725" s="1" t="s">
        <v>8592</v>
      </c>
      <c r="L725" s="232" t="s">
        <v>8784</v>
      </c>
      <c r="M725" s="1" t="s">
        <v>5469</v>
      </c>
      <c r="N725" s="232" t="s">
        <v>8697</v>
      </c>
      <c r="O725" s="64"/>
      <c r="P725" s="64"/>
    </row>
    <row r="726" spans="1:16" ht="15.75" x14ac:dyDescent="0.3">
      <c r="A726" s="1" t="s">
        <v>373</v>
      </c>
      <c r="B726" s="1" t="s">
        <v>1950</v>
      </c>
      <c r="C726" s="1" t="s">
        <v>376</v>
      </c>
      <c r="D726" s="2"/>
      <c r="E726" s="1"/>
      <c r="F726" s="1" t="s">
        <v>849</v>
      </c>
      <c r="G726" s="29">
        <v>15</v>
      </c>
      <c r="H726" s="1"/>
      <c r="I726" s="5">
        <v>3</v>
      </c>
      <c r="J726" s="65">
        <v>6</v>
      </c>
      <c r="K726" s="1" t="s">
        <v>8593</v>
      </c>
      <c r="L726" s="232" t="s">
        <v>8785</v>
      </c>
      <c r="M726" s="1" t="s">
        <v>5470</v>
      </c>
      <c r="N726" s="232" t="s">
        <v>8696</v>
      </c>
      <c r="O726" s="64"/>
      <c r="P726" s="64"/>
    </row>
    <row r="727" spans="1:16" ht="15.75" x14ac:dyDescent="0.3">
      <c r="A727" s="1" t="s">
        <v>373</v>
      </c>
      <c r="B727" s="1" t="s">
        <v>1950</v>
      </c>
      <c r="C727" s="1" t="s">
        <v>376</v>
      </c>
      <c r="D727" s="2"/>
      <c r="E727" s="1"/>
      <c r="F727" s="1" t="s">
        <v>855</v>
      </c>
      <c r="G727" s="29">
        <v>16</v>
      </c>
      <c r="H727" s="1"/>
      <c r="I727" s="5">
        <v>4</v>
      </c>
      <c r="J727" s="65">
        <v>7</v>
      </c>
      <c r="K727" s="1" t="s">
        <v>8594</v>
      </c>
      <c r="L727" s="232" t="s">
        <v>8786</v>
      </c>
      <c r="M727" s="1" t="s">
        <v>5471</v>
      </c>
      <c r="N727" s="232" t="s">
        <v>8710</v>
      </c>
      <c r="O727" s="64"/>
      <c r="P727" s="64"/>
    </row>
    <row r="728" spans="1:16" ht="15.75" x14ac:dyDescent="0.3">
      <c r="A728" s="1" t="s">
        <v>373</v>
      </c>
      <c r="B728" s="1" t="s">
        <v>1950</v>
      </c>
      <c r="C728" s="1" t="s">
        <v>376</v>
      </c>
      <c r="D728" s="2"/>
      <c r="E728" s="1"/>
      <c r="F728" s="1" t="s">
        <v>861</v>
      </c>
      <c r="G728" s="29">
        <v>17</v>
      </c>
      <c r="H728" s="1"/>
      <c r="I728" s="5">
        <v>5</v>
      </c>
      <c r="J728" s="65">
        <v>8</v>
      </c>
      <c r="K728" s="1" t="s">
        <v>8595</v>
      </c>
      <c r="L728" s="232" t="s">
        <v>8787</v>
      </c>
      <c r="M728" s="1" t="s">
        <v>5472</v>
      </c>
      <c r="N728" s="232" t="s">
        <v>8695</v>
      </c>
      <c r="O728" s="64"/>
      <c r="P728" s="64"/>
    </row>
    <row r="729" spans="1:16" ht="15.75" x14ac:dyDescent="0.3">
      <c r="A729" s="1" t="s">
        <v>373</v>
      </c>
      <c r="B729" s="1" t="s">
        <v>1950</v>
      </c>
      <c r="C729" s="1" t="s">
        <v>376</v>
      </c>
      <c r="D729" s="2"/>
      <c r="E729" s="1"/>
      <c r="F729" s="1" t="s">
        <v>867</v>
      </c>
      <c r="G729" s="29">
        <v>18</v>
      </c>
      <c r="H729" s="1"/>
      <c r="I729" s="5">
        <v>6</v>
      </c>
      <c r="J729" s="65">
        <v>9</v>
      </c>
      <c r="K729" s="1" t="s">
        <v>8596</v>
      </c>
      <c r="L729" s="232" t="s">
        <v>8788</v>
      </c>
      <c r="M729" s="1" t="s">
        <v>5382</v>
      </c>
      <c r="N729" s="232" t="s">
        <v>8694</v>
      </c>
      <c r="O729" s="64"/>
      <c r="P729" s="64"/>
    </row>
    <row r="730" spans="1:16" ht="15.75" x14ac:dyDescent="0.3">
      <c r="A730" s="1" t="s">
        <v>373</v>
      </c>
      <c r="B730" s="1" t="s">
        <v>1950</v>
      </c>
      <c r="C730" s="1" t="s">
        <v>376</v>
      </c>
      <c r="D730" s="2"/>
      <c r="E730" s="1"/>
      <c r="F730" s="1" t="s">
        <v>873</v>
      </c>
      <c r="G730" s="29">
        <v>19</v>
      </c>
      <c r="H730" s="1"/>
      <c r="I730" s="5">
        <v>7</v>
      </c>
      <c r="J730" s="65">
        <v>10</v>
      </c>
      <c r="K730" s="1" t="s">
        <v>8597</v>
      </c>
      <c r="L730" s="232" t="s">
        <v>8789</v>
      </c>
      <c r="M730" s="1" t="s">
        <v>5473</v>
      </c>
      <c r="N730" s="232" t="s">
        <v>8693</v>
      </c>
      <c r="O730" s="64"/>
      <c r="P730" s="64"/>
    </row>
    <row r="731" spans="1:16" ht="15.75" x14ac:dyDescent="0.3">
      <c r="A731" s="1" t="s">
        <v>373</v>
      </c>
      <c r="B731" s="1" t="s">
        <v>1950</v>
      </c>
      <c r="C731" s="1" t="s">
        <v>376</v>
      </c>
      <c r="D731" s="2"/>
      <c r="E731" s="1"/>
      <c r="F731" s="1" t="s">
        <v>879</v>
      </c>
      <c r="G731" s="1">
        <v>21</v>
      </c>
      <c r="H731" s="1"/>
      <c r="I731" s="5">
        <v>0</v>
      </c>
      <c r="J731" s="5"/>
      <c r="K731" s="1" t="s">
        <v>8598</v>
      </c>
      <c r="L731" s="116"/>
      <c r="M731" s="1" t="s">
        <v>5474</v>
      </c>
      <c r="N731" s="64"/>
      <c r="O731" s="64"/>
      <c r="P731" s="64"/>
    </row>
    <row r="732" spans="1:16" ht="15.75" x14ac:dyDescent="0.3">
      <c r="A732" s="1" t="s">
        <v>373</v>
      </c>
      <c r="B732" s="1" t="s">
        <v>1950</v>
      </c>
      <c r="C732" s="1" t="s">
        <v>376</v>
      </c>
      <c r="D732" s="2"/>
      <c r="E732" s="1"/>
      <c r="F732" s="1" t="s">
        <v>885</v>
      </c>
      <c r="G732" s="1">
        <v>22</v>
      </c>
      <c r="H732" s="1"/>
      <c r="I732" s="5">
        <v>0</v>
      </c>
      <c r="J732" s="5"/>
      <c r="K732" s="1" t="s">
        <v>8599</v>
      </c>
      <c r="L732" s="116"/>
      <c r="M732" s="1" t="s">
        <v>5475</v>
      </c>
      <c r="N732" s="64"/>
      <c r="O732" s="64"/>
      <c r="P732" s="64"/>
    </row>
    <row r="733" spans="1:16" ht="15.75" x14ac:dyDescent="0.3">
      <c r="A733" s="1" t="s">
        <v>373</v>
      </c>
      <c r="B733" s="1" t="s">
        <v>1950</v>
      </c>
      <c r="C733" s="1" t="s">
        <v>376</v>
      </c>
      <c r="D733" s="2"/>
      <c r="E733" s="1"/>
      <c r="F733" s="1" t="s">
        <v>891</v>
      </c>
      <c r="G733" s="1">
        <v>23</v>
      </c>
      <c r="H733" s="1"/>
      <c r="I733" s="5">
        <v>0</v>
      </c>
      <c r="J733" s="5"/>
      <c r="K733" s="1" t="s">
        <v>8600</v>
      </c>
      <c r="L733" s="116"/>
      <c r="M733" s="1" t="s">
        <v>5476</v>
      </c>
      <c r="N733" s="64"/>
      <c r="O733" s="64"/>
      <c r="P733" s="64"/>
    </row>
    <row r="734" spans="1:16" ht="15.75" x14ac:dyDescent="0.3">
      <c r="A734" s="1" t="s">
        <v>373</v>
      </c>
      <c r="B734" s="1" t="s">
        <v>1950</v>
      </c>
      <c r="C734" s="1" t="s">
        <v>376</v>
      </c>
      <c r="D734" s="2"/>
      <c r="E734" s="1"/>
      <c r="F734" s="1" t="s">
        <v>897</v>
      </c>
      <c r="G734" s="1">
        <v>24</v>
      </c>
      <c r="H734" s="1"/>
      <c r="I734" s="5">
        <v>0</v>
      </c>
      <c r="J734" s="5"/>
      <c r="K734" s="1" t="s">
        <v>8601</v>
      </c>
      <c r="L734" s="116"/>
      <c r="M734" s="1" t="s">
        <v>5477</v>
      </c>
      <c r="N734" s="64"/>
      <c r="O734" s="64"/>
      <c r="P734" s="64"/>
    </row>
    <row r="735" spans="1:16" ht="15.75" x14ac:dyDescent="0.3">
      <c r="A735" s="1" t="s">
        <v>373</v>
      </c>
      <c r="B735" s="1" t="s">
        <v>1950</v>
      </c>
      <c r="C735" s="1" t="s">
        <v>376</v>
      </c>
      <c r="D735" s="2"/>
      <c r="E735" s="1"/>
      <c r="F735" s="1" t="s">
        <v>903</v>
      </c>
      <c r="G735" s="1">
        <v>25</v>
      </c>
      <c r="H735" s="1"/>
      <c r="I735" s="5">
        <v>0</v>
      </c>
      <c r="J735" s="5"/>
      <c r="K735" s="1" t="s">
        <v>8602</v>
      </c>
      <c r="L735" s="116"/>
      <c r="M735" s="1" t="s">
        <v>5448</v>
      </c>
      <c r="N735" s="64"/>
      <c r="O735" s="64"/>
      <c r="P735" s="64"/>
    </row>
    <row r="736" spans="1:16" ht="15.75" x14ac:dyDescent="0.3">
      <c r="A736" s="1" t="s">
        <v>373</v>
      </c>
      <c r="B736" s="1" t="s">
        <v>1950</v>
      </c>
      <c r="C736" s="1" t="s">
        <v>376</v>
      </c>
      <c r="D736" s="2"/>
      <c r="E736" s="1"/>
      <c r="F736" s="1" t="s">
        <v>909</v>
      </c>
      <c r="G736" s="1">
        <v>26</v>
      </c>
      <c r="H736" s="1"/>
      <c r="I736" s="5">
        <v>0</v>
      </c>
      <c r="J736" s="5"/>
      <c r="K736" s="1" t="s">
        <v>8603</v>
      </c>
      <c r="L736" s="116"/>
      <c r="M736" s="1" t="s">
        <v>5449</v>
      </c>
      <c r="N736" s="64"/>
      <c r="O736" s="64"/>
      <c r="P736" s="64"/>
    </row>
    <row r="737" spans="1:16" ht="15.75" x14ac:dyDescent="0.3">
      <c r="A737" s="1" t="s">
        <v>373</v>
      </c>
      <c r="B737" s="1" t="s">
        <v>1950</v>
      </c>
      <c r="C737" s="1" t="s">
        <v>376</v>
      </c>
      <c r="D737" s="2"/>
      <c r="E737" s="1"/>
      <c r="F737" s="1" t="s">
        <v>6399</v>
      </c>
      <c r="G737" s="29">
        <v>20</v>
      </c>
      <c r="H737" s="1"/>
      <c r="I737" s="5">
        <v>11</v>
      </c>
      <c r="J737" s="65"/>
      <c r="K737" s="1" t="s">
        <v>8604</v>
      </c>
      <c r="L737" s="230"/>
      <c r="M737" s="1" t="s">
        <v>5521</v>
      </c>
      <c r="N737" s="230"/>
      <c r="O737" s="64"/>
      <c r="P737" s="64"/>
    </row>
    <row r="738" spans="1:16" ht="15.75" x14ac:dyDescent="0.3">
      <c r="A738" s="1" t="s">
        <v>373</v>
      </c>
      <c r="B738" s="1" t="s">
        <v>1950</v>
      </c>
      <c r="C738" s="1" t="s">
        <v>376</v>
      </c>
      <c r="D738" s="2"/>
      <c r="E738" s="1"/>
      <c r="F738" s="1" t="s">
        <v>915</v>
      </c>
      <c r="G738" s="29">
        <v>21</v>
      </c>
      <c r="H738" s="1"/>
      <c r="I738" s="5">
        <v>12</v>
      </c>
      <c r="J738" s="65"/>
      <c r="K738" s="1" t="s">
        <v>8605</v>
      </c>
      <c r="L738" s="230"/>
      <c r="M738" s="1" t="s">
        <v>5522</v>
      </c>
      <c r="N738" s="230"/>
      <c r="O738" s="64"/>
      <c r="P738" s="64"/>
    </row>
    <row r="739" spans="1:16" ht="15.75" x14ac:dyDescent="0.3">
      <c r="A739" s="1" t="s">
        <v>373</v>
      </c>
      <c r="B739" s="1" t="s">
        <v>1950</v>
      </c>
      <c r="C739" s="1" t="s">
        <v>376</v>
      </c>
      <c r="D739" s="2"/>
      <c r="E739" s="1"/>
      <c r="F739" s="1" t="s">
        <v>921</v>
      </c>
      <c r="G739" s="29">
        <v>22</v>
      </c>
      <c r="H739" s="1"/>
      <c r="I739" s="5">
        <v>13</v>
      </c>
      <c r="J739" s="5"/>
      <c r="K739" s="1" t="s">
        <v>8606</v>
      </c>
      <c r="L739" s="116"/>
      <c r="M739" s="1" t="s">
        <v>5523</v>
      </c>
      <c r="N739" s="64"/>
      <c r="O739" s="64"/>
      <c r="P739" s="64"/>
    </row>
    <row r="740" spans="1:16" ht="15.75" x14ac:dyDescent="0.3">
      <c r="A740" s="1" t="s">
        <v>373</v>
      </c>
      <c r="B740" s="1" t="s">
        <v>1950</v>
      </c>
      <c r="C740" s="1" t="s">
        <v>376</v>
      </c>
      <c r="D740" s="2"/>
      <c r="E740" s="1"/>
      <c r="F740" s="1" t="s">
        <v>927</v>
      </c>
      <c r="G740" s="29">
        <v>23</v>
      </c>
      <c r="H740" s="1"/>
      <c r="I740" s="5">
        <v>14</v>
      </c>
      <c r="J740" s="5"/>
      <c r="K740" s="1" t="s">
        <v>8607</v>
      </c>
      <c r="L740" s="116"/>
      <c r="M740" s="1" t="s">
        <v>5524</v>
      </c>
      <c r="N740" s="64"/>
      <c r="O740" s="64"/>
      <c r="P740" s="64"/>
    </row>
    <row r="741" spans="1:16" ht="15.75" x14ac:dyDescent="0.3">
      <c r="A741" s="1" t="s">
        <v>373</v>
      </c>
      <c r="B741" s="1" t="s">
        <v>1950</v>
      </c>
      <c r="C741" s="1" t="s">
        <v>376</v>
      </c>
      <c r="D741" s="2"/>
      <c r="E741" s="1"/>
      <c r="F741" s="1" t="s">
        <v>934</v>
      </c>
      <c r="G741" s="29">
        <v>24</v>
      </c>
      <c r="H741" s="1"/>
      <c r="I741" s="5">
        <v>15</v>
      </c>
      <c r="J741" s="5"/>
      <c r="K741" s="1" t="s">
        <v>8608</v>
      </c>
      <c r="L741" s="116"/>
      <c r="M741" s="1" t="s">
        <v>5525</v>
      </c>
      <c r="N741" s="64"/>
      <c r="O741" s="64"/>
      <c r="P741" s="64"/>
    </row>
    <row r="742" spans="1:16" ht="15.75" x14ac:dyDescent="0.3">
      <c r="A742" s="1" t="s">
        <v>373</v>
      </c>
      <c r="B742" s="1" t="s">
        <v>1950</v>
      </c>
      <c r="C742" s="1" t="s">
        <v>376</v>
      </c>
      <c r="D742" s="2"/>
      <c r="E742" s="1"/>
      <c r="F742" s="1" t="s">
        <v>940</v>
      </c>
      <c r="G742" s="29">
        <v>25</v>
      </c>
      <c r="H742" s="1"/>
      <c r="I742" s="5">
        <v>16</v>
      </c>
      <c r="J742" s="5"/>
      <c r="K742" s="1" t="s">
        <v>8609</v>
      </c>
      <c r="L742" s="116"/>
      <c r="M742" s="1" t="s">
        <v>5526</v>
      </c>
      <c r="N742" s="64"/>
      <c r="O742" s="64"/>
      <c r="P742" s="64"/>
    </row>
    <row r="743" spans="1:16" ht="15.75" x14ac:dyDescent="0.3">
      <c r="A743" s="1" t="s">
        <v>373</v>
      </c>
      <c r="B743" s="1" t="s">
        <v>1950</v>
      </c>
      <c r="C743" s="1" t="s">
        <v>376</v>
      </c>
      <c r="D743" s="2"/>
      <c r="E743" s="1"/>
      <c r="F743" s="1" t="s">
        <v>946</v>
      </c>
      <c r="G743" s="29">
        <v>26</v>
      </c>
      <c r="H743" s="1"/>
      <c r="I743" s="5">
        <v>17</v>
      </c>
      <c r="J743" s="5"/>
      <c r="K743" s="1" t="s">
        <v>8610</v>
      </c>
      <c r="L743" s="116"/>
      <c r="M743" s="1" t="s">
        <v>5527</v>
      </c>
      <c r="N743" s="64"/>
      <c r="O743" s="64"/>
      <c r="P743" s="64"/>
    </row>
    <row r="744" spans="1:16" ht="15.75" x14ac:dyDescent="0.3">
      <c r="A744" s="1" t="s">
        <v>373</v>
      </c>
      <c r="B744" s="1" t="s">
        <v>1950</v>
      </c>
      <c r="C744" s="1" t="s">
        <v>376</v>
      </c>
      <c r="D744" s="2"/>
      <c r="E744" s="1"/>
      <c r="F744" s="1" t="s">
        <v>952</v>
      </c>
      <c r="G744" s="29">
        <v>27</v>
      </c>
      <c r="H744" s="1"/>
      <c r="I744" s="5">
        <v>18</v>
      </c>
      <c r="J744" s="5"/>
      <c r="K744" s="1" t="s">
        <v>8611</v>
      </c>
      <c r="L744" s="116"/>
      <c r="M744" s="1" t="s">
        <v>5528</v>
      </c>
      <c r="N744" s="64"/>
      <c r="O744" s="64"/>
      <c r="P744" s="64"/>
    </row>
    <row r="745" spans="1:16" ht="15.75" x14ac:dyDescent="0.3">
      <c r="A745" s="1" t="s">
        <v>373</v>
      </c>
      <c r="B745" s="1" t="s">
        <v>1950</v>
      </c>
      <c r="C745" s="1" t="s">
        <v>376</v>
      </c>
      <c r="D745" s="2"/>
      <c r="E745" s="1"/>
      <c r="F745" s="1" t="s">
        <v>958</v>
      </c>
      <c r="G745" s="29">
        <v>28</v>
      </c>
      <c r="H745" s="1"/>
      <c r="I745" s="5">
        <v>19</v>
      </c>
      <c r="J745" s="5"/>
      <c r="K745" s="1" t="s">
        <v>8612</v>
      </c>
      <c r="L745" s="116"/>
      <c r="M745" s="1" t="s">
        <v>5529</v>
      </c>
      <c r="N745" s="64"/>
      <c r="O745" s="64"/>
      <c r="P745" s="64"/>
    </row>
    <row r="746" spans="1:16" ht="15.75" x14ac:dyDescent="0.3">
      <c r="A746" s="1" t="s">
        <v>373</v>
      </c>
      <c r="B746" s="1" t="s">
        <v>1950</v>
      </c>
      <c r="C746" s="1" t="s">
        <v>376</v>
      </c>
      <c r="D746" s="2"/>
      <c r="E746" s="1"/>
      <c r="F746" s="1" t="s">
        <v>965</v>
      </c>
      <c r="G746" s="29">
        <v>29</v>
      </c>
      <c r="H746" s="1"/>
      <c r="I746" s="5">
        <v>20</v>
      </c>
      <c r="J746" s="5"/>
      <c r="K746" s="1" t="s">
        <v>8613</v>
      </c>
      <c r="L746" s="116"/>
      <c r="M746" s="1" t="s">
        <v>5530</v>
      </c>
      <c r="N746" s="64"/>
      <c r="O746" s="64"/>
      <c r="P746" s="64"/>
    </row>
    <row r="747" spans="1:16" ht="15.75" x14ac:dyDescent="0.3">
      <c r="A747" s="1" t="s">
        <v>373</v>
      </c>
      <c r="B747" s="1" t="s">
        <v>1950</v>
      </c>
      <c r="C747" s="1" t="s">
        <v>376</v>
      </c>
      <c r="D747" s="2"/>
      <c r="E747" s="1"/>
      <c r="F747" s="1" t="s">
        <v>1283</v>
      </c>
      <c r="G747" s="1"/>
      <c r="H747" s="1"/>
      <c r="I747" s="5">
        <v>1</v>
      </c>
      <c r="J747" s="5"/>
      <c r="K747" s="1" t="s">
        <v>2455</v>
      </c>
      <c r="L747" s="230"/>
      <c r="M747" s="1"/>
      <c r="N747" s="239"/>
      <c r="O747" s="64"/>
      <c r="P747" s="64"/>
    </row>
    <row r="748" spans="1:16" ht="15.75" x14ac:dyDescent="0.3">
      <c r="A748" s="1" t="s">
        <v>373</v>
      </c>
      <c r="B748" s="1" t="s">
        <v>1950</v>
      </c>
      <c r="C748" s="1" t="s">
        <v>376</v>
      </c>
      <c r="D748" s="2"/>
      <c r="E748" s="1"/>
      <c r="F748" s="1" t="s">
        <v>1289</v>
      </c>
      <c r="G748" s="29">
        <v>14</v>
      </c>
      <c r="H748" s="1"/>
      <c r="I748" s="5">
        <v>2</v>
      </c>
      <c r="J748" s="65"/>
      <c r="K748" s="1" t="s">
        <v>2456</v>
      </c>
      <c r="L748" s="230"/>
      <c r="M748" s="1"/>
      <c r="N748" s="230"/>
      <c r="O748" s="64"/>
      <c r="P748" s="64"/>
    </row>
    <row r="749" spans="1:16" ht="15.75" x14ac:dyDescent="0.3">
      <c r="A749" s="1" t="s">
        <v>373</v>
      </c>
      <c r="B749" s="1" t="s">
        <v>1950</v>
      </c>
      <c r="C749" s="1" t="s">
        <v>376</v>
      </c>
      <c r="D749" s="2"/>
      <c r="E749" s="1"/>
      <c r="F749" s="1" t="s">
        <v>1295</v>
      </c>
      <c r="G749" s="29">
        <v>15</v>
      </c>
      <c r="H749" s="1"/>
      <c r="I749" s="5">
        <v>3</v>
      </c>
      <c r="J749" s="65"/>
      <c r="K749" s="1" t="s">
        <v>2457</v>
      </c>
      <c r="L749" s="230"/>
      <c r="M749" s="1"/>
      <c r="N749" s="230"/>
      <c r="O749" s="64"/>
      <c r="P749" s="64"/>
    </row>
    <row r="750" spans="1:16" ht="15.75" x14ac:dyDescent="0.3">
      <c r="A750" s="1" t="s">
        <v>373</v>
      </c>
      <c r="B750" s="1" t="s">
        <v>1950</v>
      </c>
      <c r="C750" s="1" t="s">
        <v>376</v>
      </c>
      <c r="D750" s="2"/>
      <c r="E750" s="1"/>
      <c r="F750" s="1" t="s">
        <v>5334</v>
      </c>
      <c r="G750" s="29">
        <v>16</v>
      </c>
      <c r="H750" s="1"/>
      <c r="I750" s="5">
        <v>4</v>
      </c>
      <c r="J750" s="65"/>
      <c r="K750" s="1" t="s">
        <v>2458</v>
      </c>
      <c r="L750" s="230"/>
      <c r="M750" s="1"/>
      <c r="N750" s="230"/>
      <c r="O750" s="64"/>
      <c r="P750" s="64"/>
    </row>
    <row r="751" spans="1:16" ht="15.75" x14ac:dyDescent="0.3">
      <c r="A751" s="1" t="s">
        <v>373</v>
      </c>
      <c r="B751" s="1" t="s">
        <v>1950</v>
      </c>
      <c r="C751" s="1" t="s">
        <v>376</v>
      </c>
      <c r="D751" s="2"/>
      <c r="E751" s="1"/>
      <c r="F751" s="1" t="s">
        <v>1305</v>
      </c>
      <c r="G751" s="1"/>
      <c r="H751" s="1"/>
      <c r="I751" s="5">
        <v>5</v>
      </c>
      <c r="J751" s="65"/>
      <c r="K751" s="1" t="s">
        <v>2459</v>
      </c>
      <c r="L751" s="230"/>
      <c r="M751" s="1" t="s">
        <v>268</v>
      </c>
      <c r="N751" s="230"/>
      <c r="O751" s="64"/>
      <c r="P751" s="64"/>
    </row>
    <row r="752" spans="1:16" ht="15.75" x14ac:dyDescent="0.3">
      <c r="A752" s="1" t="s">
        <v>373</v>
      </c>
      <c r="B752" s="1" t="s">
        <v>1950</v>
      </c>
      <c r="C752" s="1" t="s">
        <v>376</v>
      </c>
      <c r="D752" s="2"/>
      <c r="E752" s="1"/>
      <c r="F752" s="1" t="s">
        <v>1311</v>
      </c>
      <c r="G752" s="1"/>
      <c r="H752" s="1"/>
      <c r="I752" s="5">
        <v>6</v>
      </c>
      <c r="J752" s="65"/>
      <c r="K752" s="1" t="s">
        <v>2460</v>
      </c>
      <c r="L752" s="230"/>
      <c r="M752" s="1"/>
      <c r="N752" s="230"/>
      <c r="O752" s="64"/>
      <c r="P752" s="64"/>
    </row>
    <row r="753" spans="1:16" ht="15.75" x14ac:dyDescent="0.3">
      <c r="A753" s="1" t="s">
        <v>373</v>
      </c>
      <c r="B753" s="1" t="s">
        <v>1950</v>
      </c>
      <c r="C753" s="1" t="s">
        <v>376</v>
      </c>
      <c r="D753" s="2"/>
      <c r="E753" s="1"/>
      <c r="F753" s="1" t="s">
        <v>571</v>
      </c>
      <c r="G753" s="1"/>
      <c r="H753" s="1">
        <v>15</v>
      </c>
      <c r="I753" s="5"/>
      <c r="J753" s="5"/>
      <c r="K753" s="1" t="s">
        <v>2153</v>
      </c>
      <c r="L753" s="116"/>
      <c r="M753" s="1"/>
      <c r="N753" s="64"/>
      <c r="O753" s="64"/>
      <c r="P753" s="64"/>
    </row>
    <row r="754" spans="1:16" ht="15.75" x14ac:dyDescent="0.3">
      <c r="A754" s="1" t="s">
        <v>373</v>
      </c>
      <c r="B754" s="1" t="s">
        <v>1950</v>
      </c>
      <c r="C754" s="1" t="s">
        <v>376</v>
      </c>
      <c r="D754" s="2"/>
      <c r="E754" s="1"/>
      <c r="F754" s="1" t="s">
        <v>580</v>
      </c>
      <c r="G754" s="1"/>
      <c r="H754" s="1">
        <v>20</v>
      </c>
      <c r="I754" s="5"/>
      <c r="J754" s="5"/>
      <c r="K754" s="1" t="s">
        <v>2160</v>
      </c>
      <c r="L754" s="116"/>
      <c r="M754" s="1"/>
      <c r="N754" s="64"/>
      <c r="O754" s="64"/>
      <c r="P754" s="64"/>
    </row>
    <row r="755" spans="1:16" ht="15.75" x14ac:dyDescent="0.3">
      <c r="A755" s="1" t="s">
        <v>373</v>
      </c>
      <c r="B755" s="1" t="s">
        <v>1950</v>
      </c>
      <c r="C755" s="1" t="s">
        <v>376</v>
      </c>
      <c r="D755" s="2"/>
      <c r="E755" s="1"/>
      <c r="F755" s="1" t="s">
        <v>581</v>
      </c>
      <c r="G755" s="1"/>
      <c r="H755" s="1">
        <v>20</v>
      </c>
      <c r="I755" s="5"/>
      <c r="J755" s="5"/>
      <c r="K755" s="1" t="s">
        <v>2161</v>
      </c>
      <c r="L755" s="116"/>
      <c r="M755" s="1"/>
      <c r="N755" s="64"/>
      <c r="O755" s="64"/>
      <c r="P755" s="64"/>
    </row>
    <row r="756" spans="1:16" ht="15.75" x14ac:dyDescent="0.3">
      <c r="A756" s="1" t="s">
        <v>373</v>
      </c>
      <c r="B756" s="1" t="s">
        <v>1950</v>
      </c>
      <c r="C756" s="1" t="s">
        <v>376</v>
      </c>
      <c r="D756" s="2"/>
      <c r="E756" s="1"/>
      <c r="F756" s="1" t="s">
        <v>582</v>
      </c>
      <c r="G756" s="1"/>
      <c r="H756" s="1">
        <v>20</v>
      </c>
      <c r="I756" s="5"/>
      <c r="J756" s="5"/>
      <c r="K756" s="1" t="s">
        <v>2167</v>
      </c>
      <c r="L756" s="116"/>
      <c r="M756" s="1"/>
      <c r="N756" s="64"/>
      <c r="O756" s="64"/>
      <c r="P756" s="64"/>
    </row>
    <row r="757" spans="1:16" ht="15.75" x14ac:dyDescent="0.3">
      <c r="A757" s="1" t="s">
        <v>373</v>
      </c>
      <c r="B757" s="1" t="s">
        <v>1950</v>
      </c>
      <c r="C757" s="1" t="s">
        <v>376</v>
      </c>
      <c r="D757" s="60"/>
      <c r="E757" s="1"/>
      <c r="F757" s="1" t="s">
        <v>608</v>
      </c>
      <c r="G757" s="2">
        <v>1</v>
      </c>
      <c r="H757" s="1">
        <v>30</v>
      </c>
      <c r="I757" s="5"/>
      <c r="J757" s="5"/>
      <c r="K757" s="1" t="s">
        <v>2461</v>
      </c>
      <c r="L757" s="116"/>
      <c r="M757" s="1"/>
      <c r="N757" s="64"/>
      <c r="O757" s="64"/>
      <c r="P757" s="64"/>
    </row>
    <row r="758" spans="1:16" ht="15.75" x14ac:dyDescent="0.3">
      <c r="A758" s="1" t="s">
        <v>373</v>
      </c>
      <c r="B758" s="1" t="s">
        <v>1950</v>
      </c>
      <c r="C758" s="1" t="s">
        <v>376</v>
      </c>
      <c r="D758" s="60"/>
      <c r="E758" s="1"/>
      <c r="F758" s="1" t="s">
        <v>1441</v>
      </c>
      <c r="G758" s="2">
        <v>1</v>
      </c>
      <c r="H758" s="1">
        <v>30</v>
      </c>
      <c r="I758" s="5"/>
      <c r="J758" s="5"/>
      <c r="K758" s="1" t="s">
        <v>2461</v>
      </c>
      <c r="L758" s="116"/>
      <c r="M758" s="1"/>
      <c r="N758" s="64"/>
      <c r="O758" s="64"/>
      <c r="P758" s="64"/>
    </row>
    <row r="759" spans="1:16" ht="15.75" x14ac:dyDescent="0.3">
      <c r="A759" s="1" t="s">
        <v>373</v>
      </c>
      <c r="B759" s="1" t="s">
        <v>1950</v>
      </c>
      <c r="C759" s="1" t="s">
        <v>376</v>
      </c>
      <c r="D759" s="60"/>
      <c r="E759" s="1"/>
      <c r="F759" s="1" t="s">
        <v>1447</v>
      </c>
      <c r="G759" s="2">
        <v>1</v>
      </c>
      <c r="H759" s="1">
        <v>30</v>
      </c>
      <c r="I759" s="5"/>
      <c r="J759" s="5"/>
      <c r="K759" s="1" t="s">
        <v>2461</v>
      </c>
      <c r="L759" s="116"/>
      <c r="M759" s="1"/>
      <c r="N759" s="64"/>
      <c r="O759" s="64"/>
      <c r="P759" s="64"/>
    </row>
    <row r="760" spans="1:16" ht="15.75" x14ac:dyDescent="0.3">
      <c r="A760" s="1" t="s">
        <v>373</v>
      </c>
      <c r="B760" s="1" t="s">
        <v>1948</v>
      </c>
      <c r="C760" s="1" t="s">
        <v>55</v>
      </c>
      <c r="D760" s="2"/>
      <c r="E760" s="1"/>
      <c r="F760" s="1" t="s">
        <v>613</v>
      </c>
      <c r="G760" s="29">
        <v>2</v>
      </c>
      <c r="H760" s="61">
        <v>35</v>
      </c>
      <c r="I760" s="5"/>
      <c r="J760" s="5"/>
      <c r="K760" s="1" t="s">
        <v>2298</v>
      </c>
      <c r="L760" s="116"/>
      <c r="M760" s="1" t="s">
        <v>5421</v>
      </c>
      <c r="N760" s="64"/>
      <c r="O760" s="64"/>
      <c r="P760" s="64"/>
    </row>
    <row r="761" spans="1:16" ht="15.75" x14ac:dyDescent="0.3">
      <c r="A761" s="1" t="s">
        <v>373</v>
      </c>
      <c r="B761" s="1" t="s">
        <v>1948</v>
      </c>
      <c r="C761" s="1" t="s">
        <v>57</v>
      </c>
      <c r="D761" s="2"/>
      <c r="E761" s="1"/>
      <c r="F761" s="1" t="s">
        <v>620</v>
      </c>
      <c r="G761" s="29">
        <v>2</v>
      </c>
      <c r="H761" s="61">
        <v>35</v>
      </c>
      <c r="I761" s="5"/>
      <c r="J761" s="5"/>
      <c r="K761" s="1" t="s">
        <v>2462</v>
      </c>
      <c r="L761" s="116"/>
      <c r="M761" s="1" t="s">
        <v>5421</v>
      </c>
      <c r="N761" s="64"/>
      <c r="O761" s="64"/>
      <c r="P761" s="64"/>
    </row>
    <row r="762" spans="1:16" ht="15.75" x14ac:dyDescent="0.3">
      <c r="A762" s="1" t="s">
        <v>373</v>
      </c>
      <c r="B762" s="1" t="s">
        <v>1948</v>
      </c>
      <c r="C762" s="1" t="s">
        <v>56</v>
      </c>
      <c r="D762" s="2"/>
      <c r="E762" s="1"/>
      <c r="F762" s="1" t="s">
        <v>626</v>
      </c>
      <c r="G762" s="29">
        <v>2</v>
      </c>
      <c r="H762" s="61">
        <v>35</v>
      </c>
      <c r="I762" s="5"/>
      <c r="J762" s="5"/>
      <c r="K762" s="1" t="s">
        <v>2214</v>
      </c>
      <c r="L762" s="116"/>
      <c r="M762" s="1" t="s">
        <v>5421</v>
      </c>
      <c r="N762" s="64"/>
      <c r="O762" s="64"/>
      <c r="P762" s="64"/>
    </row>
    <row r="763" spans="1:16" ht="15.75" x14ac:dyDescent="0.3">
      <c r="A763" s="1" t="s">
        <v>373</v>
      </c>
      <c r="B763" s="1" t="s">
        <v>1948</v>
      </c>
      <c r="C763" s="1" t="s">
        <v>55</v>
      </c>
      <c r="D763" s="2"/>
      <c r="E763" s="1"/>
      <c r="F763" s="1" t="s">
        <v>632</v>
      </c>
      <c r="G763" s="29">
        <v>3</v>
      </c>
      <c r="H763" s="61">
        <v>40</v>
      </c>
      <c r="I763" s="5"/>
      <c r="J763" s="5"/>
      <c r="K763" s="1" t="s">
        <v>2299</v>
      </c>
      <c r="L763" s="116"/>
      <c r="M763" s="1" t="s">
        <v>5422</v>
      </c>
      <c r="N763" s="64"/>
      <c r="O763" s="64"/>
      <c r="P763" s="64"/>
    </row>
    <row r="764" spans="1:16" ht="15.75" x14ac:dyDescent="0.3">
      <c r="A764" s="1" t="s">
        <v>373</v>
      </c>
      <c r="B764" s="1" t="s">
        <v>1948</v>
      </c>
      <c r="C764" s="1" t="s">
        <v>57</v>
      </c>
      <c r="D764" s="2"/>
      <c r="E764" s="1"/>
      <c r="F764" s="1" t="s">
        <v>638</v>
      </c>
      <c r="G764" s="29">
        <v>3</v>
      </c>
      <c r="H764" s="61">
        <v>40</v>
      </c>
      <c r="I764" s="5"/>
      <c r="J764" s="5"/>
      <c r="K764" s="1" t="s">
        <v>2463</v>
      </c>
      <c r="L764" s="116"/>
      <c r="M764" s="1" t="s">
        <v>5422</v>
      </c>
      <c r="N764" s="64"/>
      <c r="O764" s="64"/>
      <c r="P764" s="64"/>
    </row>
    <row r="765" spans="1:16" ht="15.75" x14ac:dyDescent="0.3">
      <c r="A765" s="1" t="s">
        <v>373</v>
      </c>
      <c r="B765" s="1" t="s">
        <v>1948</v>
      </c>
      <c r="C765" s="1" t="s">
        <v>56</v>
      </c>
      <c r="D765" s="2"/>
      <c r="E765" s="1"/>
      <c r="F765" s="1" t="s">
        <v>643</v>
      </c>
      <c r="G765" s="29">
        <v>3</v>
      </c>
      <c r="H765" s="61">
        <v>40</v>
      </c>
      <c r="I765" s="5"/>
      <c r="J765" s="5"/>
      <c r="K765" s="1" t="s">
        <v>2215</v>
      </c>
      <c r="L765" s="116"/>
      <c r="M765" s="1" t="s">
        <v>5422</v>
      </c>
      <c r="N765" s="64"/>
      <c r="O765" s="64"/>
      <c r="P765" s="64"/>
    </row>
    <row r="766" spans="1:16" ht="15.75" x14ac:dyDescent="0.3">
      <c r="A766" s="1" t="s">
        <v>373</v>
      </c>
      <c r="B766" s="1" t="s">
        <v>1948</v>
      </c>
      <c r="C766" s="1" t="s">
        <v>55</v>
      </c>
      <c r="D766" s="2"/>
      <c r="E766" s="1"/>
      <c r="F766" s="1" t="s">
        <v>650</v>
      </c>
      <c r="G766" s="29">
        <v>4</v>
      </c>
      <c r="H766" s="61">
        <v>50</v>
      </c>
      <c r="I766" s="5"/>
      <c r="J766" s="5"/>
      <c r="K766" s="1" t="s">
        <v>2289</v>
      </c>
      <c r="L766" s="116"/>
      <c r="M766" s="1" t="s">
        <v>5423</v>
      </c>
      <c r="N766" s="64"/>
      <c r="O766" s="64"/>
      <c r="P766" s="64"/>
    </row>
    <row r="767" spans="1:16" ht="15.75" x14ac:dyDescent="0.3">
      <c r="A767" s="1" t="s">
        <v>373</v>
      </c>
      <c r="B767" s="1" t="s">
        <v>1948</v>
      </c>
      <c r="C767" s="1" t="s">
        <v>57</v>
      </c>
      <c r="D767" s="2"/>
      <c r="E767" s="1"/>
      <c r="F767" s="1" t="s">
        <v>656</v>
      </c>
      <c r="G767" s="29">
        <v>4</v>
      </c>
      <c r="H767" s="61">
        <v>50</v>
      </c>
      <c r="I767" s="5"/>
      <c r="J767" s="5"/>
      <c r="K767" s="1" t="s">
        <v>2442</v>
      </c>
      <c r="L767" s="116"/>
      <c r="M767" s="1" t="s">
        <v>5423</v>
      </c>
      <c r="N767" s="64"/>
      <c r="O767" s="64"/>
      <c r="P767" s="64"/>
    </row>
    <row r="768" spans="1:16" ht="15.75" x14ac:dyDescent="0.3">
      <c r="A768" s="1" t="s">
        <v>373</v>
      </c>
      <c r="B768" s="1" t="s">
        <v>1948</v>
      </c>
      <c r="C768" s="1" t="s">
        <v>56</v>
      </c>
      <c r="D768" s="2"/>
      <c r="E768" s="1"/>
      <c r="F768" s="1" t="s">
        <v>662</v>
      </c>
      <c r="G768" s="29">
        <v>4</v>
      </c>
      <c r="H768" s="61">
        <v>50</v>
      </c>
      <c r="I768" s="5"/>
      <c r="J768" s="5"/>
      <c r="K768" s="1" t="s">
        <v>2205</v>
      </c>
      <c r="L768" s="116"/>
      <c r="M768" s="1" t="s">
        <v>5423</v>
      </c>
      <c r="N768" s="64"/>
      <c r="O768" s="64"/>
      <c r="P768" s="64"/>
    </row>
    <row r="769" spans="1:16" ht="15.75" x14ac:dyDescent="0.3">
      <c r="A769" s="1" t="s">
        <v>373</v>
      </c>
      <c r="B769" s="1" t="s">
        <v>1948</v>
      </c>
      <c r="C769" s="1" t="s">
        <v>55</v>
      </c>
      <c r="D769" s="2"/>
      <c r="E769" s="1"/>
      <c r="F769" s="1" t="s">
        <v>669</v>
      </c>
      <c r="G769" s="29">
        <v>6</v>
      </c>
      <c r="H769" s="61">
        <v>60</v>
      </c>
      <c r="I769" s="5"/>
      <c r="J769" s="5"/>
      <c r="K769" s="1" t="s">
        <v>2290</v>
      </c>
      <c r="L769" s="116"/>
      <c r="M769" s="1" t="s">
        <v>5424</v>
      </c>
      <c r="N769" s="64"/>
      <c r="O769" s="64"/>
      <c r="P769" s="64"/>
    </row>
    <row r="770" spans="1:16" ht="15.75" x14ac:dyDescent="0.3">
      <c r="A770" s="1" t="s">
        <v>373</v>
      </c>
      <c r="B770" s="1" t="s">
        <v>1948</v>
      </c>
      <c r="C770" s="1" t="s">
        <v>57</v>
      </c>
      <c r="D770" s="2"/>
      <c r="E770" s="1"/>
      <c r="F770" s="1" t="s">
        <v>675</v>
      </c>
      <c r="G770" s="29">
        <v>6</v>
      </c>
      <c r="H770" s="61">
        <v>60</v>
      </c>
      <c r="I770" s="5"/>
      <c r="J770" s="5"/>
      <c r="K770" s="1" t="s">
        <v>2443</v>
      </c>
      <c r="L770" s="116"/>
      <c r="M770" s="1" t="s">
        <v>5424</v>
      </c>
      <c r="N770" s="64"/>
      <c r="O770" s="64"/>
      <c r="P770" s="64"/>
    </row>
    <row r="771" spans="1:16" ht="15.75" x14ac:dyDescent="0.3">
      <c r="A771" s="1" t="s">
        <v>373</v>
      </c>
      <c r="B771" s="1" t="s">
        <v>1948</v>
      </c>
      <c r="C771" s="1" t="s">
        <v>56</v>
      </c>
      <c r="D771" s="2"/>
      <c r="E771" s="1"/>
      <c r="F771" s="1" t="s">
        <v>681</v>
      </c>
      <c r="G771" s="29">
        <v>6</v>
      </c>
      <c r="H771" s="61">
        <v>60</v>
      </c>
      <c r="I771" s="5"/>
      <c r="J771" s="5"/>
      <c r="K771" s="1" t="s">
        <v>2206</v>
      </c>
      <c r="L771" s="116"/>
      <c r="M771" s="1" t="s">
        <v>5424</v>
      </c>
      <c r="N771" s="64"/>
      <c r="O771" s="64"/>
      <c r="P771" s="64"/>
    </row>
    <row r="772" spans="1:16" ht="15.75" x14ac:dyDescent="0.3">
      <c r="A772" s="1" t="s">
        <v>373</v>
      </c>
      <c r="B772" s="1" t="s">
        <v>1948</v>
      </c>
      <c r="C772" s="1" t="s">
        <v>55</v>
      </c>
      <c r="D772" s="2"/>
      <c r="E772" s="1"/>
      <c r="F772" s="1" t="s">
        <v>688</v>
      </c>
      <c r="G772" s="29">
        <v>7</v>
      </c>
      <c r="H772" s="61">
        <v>65</v>
      </c>
      <c r="I772" s="5"/>
      <c r="J772" s="5"/>
      <c r="K772" s="1" t="s">
        <v>2300</v>
      </c>
      <c r="L772" s="116"/>
      <c r="M772" s="1" t="s">
        <v>5425</v>
      </c>
      <c r="N772" s="64"/>
      <c r="O772" s="64"/>
      <c r="P772" s="64"/>
    </row>
    <row r="773" spans="1:16" ht="15.75" x14ac:dyDescent="0.3">
      <c r="A773" s="1" t="s">
        <v>373</v>
      </c>
      <c r="B773" s="1" t="s">
        <v>1948</v>
      </c>
      <c r="C773" s="1" t="s">
        <v>57</v>
      </c>
      <c r="D773" s="2"/>
      <c r="E773" s="1"/>
      <c r="F773" s="1" t="s">
        <v>694</v>
      </c>
      <c r="G773" s="29">
        <v>7</v>
      </c>
      <c r="H773" s="61">
        <v>65</v>
      </c>
      <c r="I773" s="5"/>
      <c r="J773" s="5"/>
      <c r="K773" s="1" t="s">
        <v>2444</v>
      </c>
      <c r="L773" s="116"/>
      <c r="M773" s="1" t="s">
        <v>5425</v>
      </c>
      <c r="N773" s="64"/>
      <c r="O773" s="64"/>
      <c r="P773" s="64"/>
    </row>
    <row r="774" spans="1:16" ht="15.75" x14ac:dyDescent="0.3">
      <c r="A774" s="1" t="s">
        <v>373</v>
      </c>
      <c r="B774" s="1" t="s">
        <v>1948</v>
      </c>
      <c r="C774" s="1" t="s">
        <v>56</v>
      </c>
      <c r="D774" s="2"/>
      <c r="E774" s="1"/>
      <c r="F774" s="1" t="s">
        <v>700</v>
      </c>
      <c r="G774" s="29">
        <v>7</v>
      </c>
      <c r="H774" s="61">
        <v>65</v>
      </c>
      <c r="I774" s="5"/>
      <c r="J774" s="5"/>
      <c r="K774" s="1" t="s">
        <v>2216</v>
      </c>
      <c r="L774" s="116"/>
      <c r="M774" s="1" t="s">
        <v>5425</v>
      </c>
      <c r="N774" s="64"/>
      <c r="O774" s="64"/>
      <c r="P774" s="64"/>
    </row>
    <row r="775" spans="1:16" ht="15.75" x14ac:dyDescent="0.3">
      <c r="A775" s="1" t="s">
        <v>373</v>
      </c>
      <c r="B775" s="1" t="s">
        <v>1948</v>
      </c>
      <c r="C775" s="1" t="s">
        <v>55</v>
      </c>
      <c r="D775" s="2"/>
      <c r="E775" s="1"/>
      <c r="F775" s="1" t="s">
        <v>707</v>
      </c>
      <c r="G775" s="29">
        <v>8</v>
      </c>
      <c r="H775" s="61">
        <v>70</v>
      </c>
      <c r="I775" s="5"/>
      <c r="J775" s="5"/>
      <c r="K775" s="1" t="s">
        <v>2301</v>
      </c>
      <c r="L775" s="116"/>
      <c r="M775" s="1" t="s">
        <v>5426</v>
      </c>
      <c r="N775" s="64"/>
      <c r="O775" s="64"/>
      <c r="P775" s="64"/>
    </row>
    <row r="776" spans="1:16" ht="15.75" x14ac:dyDescent="0.3">
      <c r="A776" s="1" t="s">
        <v>373</v>
      </c>
      <c r="B776" s="1" t="s">
        <v>1948</v>
      </c>
      <c r="C776" s="1" t="s">
        <v>57</v>
      </c>
      <c r="D776" s="2"/>
      <c r="E776" s="1"/>
      <c r="F776" s="1" t="s">
        <v>713</v>
      </c>
      <c r="G776" s="29">
        <v>8</v>
      </c>
      <c r="H776" s="61">
        <v>70</v>
      </c>
      <c r="I776" s="5"/>
      <c r="J776" s="5"/>
      <c r="K776" s="1" t="s">
        <v>2464</v>
      </c>
      <c r="L776" s="116"/>
      <c r="M776" s="1" t="s">
        <v>5426</v>
      </c>
      <c r="N776" s="64"/>
      <c r="O776" s="64"/>
      <c r="P776" s="64"/>
    </row>
    <row r="777" spans="1:16" ht="15.75" x14ac:dyDescent="0.3">
      <c r="A777" s="1" t="s">
        <v>373</v>
      </c>
      <c r="B777" s="1" t="s">
        <v>1948</v>
      </c>
      <c r="C777" s="1" t="s">
        <v>56</v>
      </c>
      <c r="D777" s="2"/>
      <c r="E777" s="1"/>
      <c r="F777" s="1" t="s">
        <v>719</v>
      </c>
      <c r="G777" s="29">
        <v>8</v>
      </c>
      <c r="H777" s="61">
        <v>70</v>
      </c>
      <c r="I777" s="5"/>
      <c r="J777" s="5"/>
      <c r="K777" s="1" t="s">
        <v>2217</v>
      </c>
      <c r="L777" s="116"/>
      <c r="M777" s="1" t="s">
        <v>5426</v>
      </c>
      <c r="N777" s="64"/>
      <c r="O777" s="64"/>
      <c r="P777" s="64"/>
    </row>
    <row r="778" spans="1:16" ht="15.75" x14ac:dyDescent="0.3">
      <c r="A778" s="1" t="s">
        <v>373</v>
      </c>
      <c r="B778" s="1" t="s">
        <v>1948</v>
      </c>
      <c r="C778" s="1" t="s">
        <v>55</v>
      </c>
      <c r="D778" s="2"/>
      <c r="E778" s="1"/>
      <c r="F778" s="1" t="s">
        <v>726</v>
      </c>
      <c r="G778" s="29">
        <v>9</v>
      </c>
      <c r="H778" s="61">
        <v>75</v>
      </c>
      <c r="I778" s="5"/>
      <c r="J778" s="5"/>
      <c r="K778" s="1" t="s">
        <v>2302</v>
      </c>
      <c r="L778" s="116"/>
      <c r="M778" s="1" t="s">
        <v>5427</v>
      </c>
      <c r="N778" s="64"/>
      <c r="O778" s="64"/>
      <c r="P778" s="64"/>
    </row>
    <row r="779" spans="1:16" ht="15.75" x14ac:dyDescent="0.3">
      <c r="A779" s="1" t="s">
        <v>373</v>
      </c>
      <c r="B779" s="1" t="s">
        <v>1948</v>
      </c>
      <c r="C779" s="1" t="s">
        <v>57</v>
      </c>
      <c r="D779" s="2"/>
      <c r="E779" s="1"/>
      <c r="F779" s="1" t="s">
        <v>732</v>
      </c>
      <c r="G779" s="29">
        <v>9</v>
      </c>
      <c r="H779" s="61">
        <v>75</v>
      </c>
      <c r="I779" s="5"/>
      <c r="J779" s="5"/>
      <c r="K779" s="1" t="s">
        <v>2465</v>
      </c>
      <c r="L779" s="116"/>
      <c r="M779" s="1" t="s">
        <v>5427</v>
      </c>
      <c r="N779" s="64"/>
      <c r="O779" s="64"/>
      <c r="P779" s="64"/>
    </row>
    <row r="780" spans="1:16" ht="15.75" x14ac:dyDescent="0.3">
      <c r="A780" s="1" t="s">
        <v>373</v>
      </c>
      <c r="B780" s="1" t="s">
        <v>1948</v>
      </c>
      <c r="C780" s="1" t="s">
        <v>56</v>
      </c>
      <c r="D780" s="2"/>
      <c r="E780" s="1"/>
      <c r="F780" s="1" t="s">
        <v>738</v>
      </c>
      <c r="G780" s="29">
        <v>9</v>
      </c>
      <c r="H780" s="61">
        <v>75</v>
      </c>
      <c r="I780" s="5"/>
      <c r="J780" s="5"/>
      <c r="K780" s="1" t="s">
        <v>2218</v>
      </c>
      <c r="L780" s="116"/>
      <c r="M780" s="1" t="s">
        <v>5427</v>
      </c>
      <c r="N780" s="64"/>
      <c r="O780" s="64"/>
      <c r="P780" s="64"/>
    </row>
    <row r="781" spans="1:16" ht="15.75" x14ac:dyDescent="0.3">
      <c r="A781" s="1" t="s">
        <v>373</v>
      </c>
      <c r="B781" s="1" t="s">
        <v>1948</v>
      </c>
      <c r="C781" s="1" t="s">
        <v>55</v>
      </c>
      <c r="D781" s="2"/>
      <c r="E781" s="1"/>
      <c r="F781" s="1" t="s">
        <v>745</v>
      </c>
      <c r="G781" s="29">
        <v>10</v>
      </c>
      <c r="H781" s="61">
        <v>80</v>
      </c>
      <c r="I781" s="5"/>
      <c r="J781" s="5"/>
      <c r="K781" s="1" t="s">
        <v>2303</v>
      </c>
      <c r="L781" s="116"/>
      <c r="M781" s="1" t="s">
        <v>5428</v>
      </c>
      <c r="N781" s="64"/>
      <c r="O781" s="64"/>
      <c r="P781" s="64"/>
    </row>
    <row r="782" spans="1:16" ht="15.75" x14ac:dyDescent="0.3">
      <c r="A782" s="1" t="s">
        <v>373</v>
      </c>
      <c r="B782" s="1" t="s">
        <v>1948</v>
      </c>
      <c r="C782" s="1" t="s">
        <v>57</v>
      </c>
      <c r="D782" s="2"/>
      <c r="E782" s="1"/>
      <c r="F782" s="1" t="s">
        <v>751</v>
      </c>
      <c r="G782" s="29">
        <v>10</v>
      </c>
      <c r="H782" s="61">
        <v>80</v>
      </c>
      <c r="I782" s="5"/>
      <c r="J782" s="5"/>
      <c r="K782" s="1" t="s">
        <v>2466</v>
      </c>
      <c r="L782" s="116"/>
      <c r="M782" s="1" t="s">
        <v>5428</v>
      </c>
      <c r="N782" s="64"/>
      <c r="O782" s="64"/>
      <c r="P782" s="64"/>
    </row>
    <row r="783" spans="1:16" ht="15.75" x14ac:dyDescent="0.3">
      <c r="A783" s="1" t="s">
        <v>373</v>
      </c>
      <c r="B783" s="1" t="s">
        <v>1948</v>
      </c>
      <c r="C783" s="1" t="s">
        <v>56</v>
      </c>
      <c r="D783" s="2"/>
      <c r="E783" s="1"/>
      <c r="F783" s="1" t="s">
        <v>756</v>
      </c>
      <c r="G783" s="29">
        <v>10</v>
      </c>
      <c r="H783" s="61">
        <v>80</v>
      </c>
      <c r="I783" s="5"/>
      <c r="J783" s="5"/>
      <c r="K783" s="1" t="s">
        <v>2219</v>
      </c>
      <c r="L783" s="116"/>
      <c r="M783" s="1" t="s">
        <v>5428</v>
      </c>
      <c r="N783" s="64"/>
      <c r="O783" s="64"/>
      <c r="P783" s="64"/>
    </row>
    <row r="784" spans="1:16" ht="15.75" x14ac:dyDescent="0.3">
      <c r="A784" s="1" t="s">
        <v>373</v>
      </c>
      <c r="B784" s="1" t="s">
        <v>1948</v>
      </c>
      <c r="C784" s="1" t="s">
        <v>55</v>
      </c>
      <c r="D784" s="2"/>
      <c r="E784" s="1"/>
      <c r="F784" s="1" t="s">
        <v>764</v>
      </c>
      <c r="G784" s="29">
        <v>11</v>
      </c>
      <c r="H784" s="61">
        <v>90</v>
      </c>
      <c r="I784" s="5"/>
      <c r="J784" s="5"/>
      <c r="K784" s="1" t="s">
        <v>2304</v>
      </c>
      <c r="L784" s="116"/>
      <c r="M784" s="1" t="s">
        <v>5429</v>
      </c>
      <c r="N784" s="64"/>
      <c r="O784" s="64"/>
      <c r="P784" s="64"/>
    </row>
    <row r="785" spans="1:16" ht="15.75" x14ac:dyDescent="0.3">
      <c r="A785" s="1" t="s">
        <v>373</v>
      </c>
      <c r="B785" s="1" t="s">
        <v>1948</v>
      </c>
      <c r="C785" s="1" t="s">
        <v>57</v>
      </c>
      <c r="D785" s="2"/>
      <c r="E785" s="1"/>
      <c r="F785" s="1" t="s">
        <v>770</v>
      </c>
      <c r="G785" s="29">
        <v>11</v>
      </c>
      <c r="H785" s="61">
        <v>90</v>
      </c>
      <c r="I785" s="5"/>
      <c r="J785" s="5"/>
      <c r="K785" s="1" t="s">
        <v>2467</v>
      </c>
      <c r="L785" s="116"/>
      <c r="M785" s="1" t="s">
        <v>5429</v>
      </c>
      <c r="N785" s="64"/>
      <c r="O785" s="64"/>
      <c r="P785" s="64"/>
    </row>
    <row r="786" spans="1:16" ht="15.75" x14ac:dyDescent="0.3">
      <c r="A786" s="1" t="s">
        <v>373</v>
      </c>
      <c r="B786" s="1" t="s">
        <v>1948</v>
      </c>
      <c r="C786" s="1" t="s">
        <v>56</v>
      </c>
      <c r="D786" s="2"/>
      <c r="E786" s="1"/>
      <c r="F786" s="1" t="s">
        <v>776</v>
      </c>
      <c r="G786" s="29">
        <v>11</v>
      </c>
      <c r="H786" s="61">
        <v>90</v>
      </c>
      <c r="I786" s="5"/>
      <c r="J786" s="5"/>
      <c r="K786" s="1" t="s">
        <v>2220</v>
      </c>
      <c r="L786" s="116"/>
      <c r="M786" s="1" t="s">
        <v>5429</v>
      </c>
      <c r="N786" s="64"/>
      <c r="O786" s="64"/>
      <c r="P786" s="64"/>
    </row>
    <row r="787" spans="1:16" ht="15.75" x14ac:dyDescent="0.3">
      <c r="A787" s="1" t="s">
        <v>373</v>
      </c>
      <c r="B787" s="1" t="s">
        <v>1948</v>
      </c>
      <c r="C787" s="1" t="s">
        <v>55</v>
      </c>
      <c r="D787" s="2"/>
      <c r="E787" s="1"/>
      <c r="F787" s="1" t="s">
        <v>783</v>
      </c>
      <c r="G787" s="29">
        <v>12</v>
      </c>
      <c r="H787" s="61">
        <v>100</v>
      </c>
      <c r="I787" s="5"/>
      <c r="J787" s="5"/>
      <c r="K787" s="1" t="s">
        <v>2305</v>
      </c>
      <c r="L787" s="116"/>
      <c r="M787" s="1" t="s">
        <v>5430</v>
      </c>
      <c r="N787" s="64"/>
      <c r="O787" s="64"/>
      <c r="P787" s="64"/>
    </row>
    <row r="788" spans="1:16" ht="15.75" x14ac:dyDescent="0.3">
      <c r="A788" s="1" t="s">
        <v>373</v>
      </c>
      <c r="B788" s="1" t="s">
        <v>1948</v>
      </c>
      <c r="C788" s="1" t="s">
        <v>57</v>
      </c>
      <c r="D788" s="2"/>
      <c r="E788" s="1"/>
      <c r="F788" s="1" t="s">
        <v>788</v>
      </c>
      <c r="G788" s="29">
        <v>12</v>
      </c>
      <c r="H788" s="61">
        <v>100</v>
      </c>
      <c r="I788" s="5"/>
      <c r="J788" s="5"/>
      <c r="K788" s="1" t="s">
        <v>2468</v>
      </c>
      <c r="L788" s="116"/>
      <c r="M788" s="1" t="s">
        <v>5430</v>
      </c>
      <c r="N788" s="64"/>
      <c r="O788" s="64"/>
      <c r="P788" s="64"/>
    </row>
    <row r="789" spans="1:16" ht="15.75" x14ac:dyDescent="0.3">
      <c r="A789" s="1" t="s">
        <v>373</v>
      </c>
      <c r="B789" s="1" t="s">
        <v>1948</v>
      </c>
      <c r="C789" s="1" t="s">
        <v>56</v>
      </c>
      <c r="D789" s="2"/>
      <c r="E789" s="1"/>
      <c r="F789" s="1" t="s">
        <v>794</v>
      </c>
      <c r="G789" s="29">
        <v>12</v>
      </c>
      <c r="H789" s="61">
        <v>100</v>
      </c>
      <c r="I789" s="5"/>
      <c r="J789" s="5"/>
      <c r="K789" s="1" t="s">
        <v>2221</v>
      </c>
      <c r="L789" s="116"/>
      <c r="M789" s="1" t="s">
        <v>5430</v>
      </c>
      <c r="N789" s="64"/>
      <c r="O789" s="64"/>
      <c r="P789" s="64"/>
    </row>
    <row r="790" spans="1:16" ht="15.75" x14ac:dyDescent="0.3">
      <c r="A790" s="1" t="s">
        <v>373</v>
      </c>
      <c r="B790" s="1" t="s">
        <v>1948</v>
      </c>
      <c r="C790" s="1" t="s">
        <v>55</v>
      </c>
      <c r="D790" s="2"/>
      <c r="E790" s="1"/>
      <c r="F790" s="1" t="s">
        <v>801</v>
      </c>
      <c r="G790" s="29">
        <v>13</v>
      </c>
      <c r="H790" s="61">
        <v>110</v>
      </c>
      <c r="I790" s="5"/>
      <c r="J790" s="5"/>
      <c r="K790" s="1" t="s">
        <v>2306</v>
      </c>
      <c r="L790" s="116"/>
      <c r="M790" s="1" t="s">
        <v>5431</v>
      </c>
      <c r="N790" s="64"/>
      <c r="O790" s="64"/>
      <c r="P790" s="64"/>
    </row>
    <row r="791" spans="1:16" ht="15.75" x14ac:dyDescent="0.3">
      <c r="A791" s="1" t="s">
        <v>373</v>
      </c>
      <c r="B791" s="1" t="s">
        <v>1948</v>
      </c>
      <c r="C791" s="1" t="s">
        <v>57</v>
      </c>
      <c r="D791" s="2"/>
      <c r="E791" s="1"/>
      <c r="F791" s="1" t="s">
        <v>806</v>
      </c>
      <c r="G791" s="29">
        <v>13</v>
      </c>
      <c r="H791" s="61">
        <v>110</v>
      </c>
      <c r="I791" s="5"/>
      <c r="J791" s="5"/>
      <c r="K791" s="1" t="s">
        <v>2469</v>
      </c>
      <c r="L791" s="116"/>
      <c r="M791" s="1" t="s">
        <v>5431</v>
      </c>
      <c r="N791" s="64"/>
      <c r="O791" s="64"/>
      <c r="P791" s="64"/>
    </row>
    <row r="792" spans="1:16" ht="15.75" x14ac:dyDescent="0.3">
      <c r="A792" s="1" t="s">
        <v>373</v>
      </c>
      <c r="B792" s="1" t="s">
        <v>1948</v>
      </c>
      <c r="C792" s="1" t="s">
        <v>56</v>
      </c>
      <c r="D792" s="2"/>
      <c r="E792" s="1"/>
      <c r="F792" s="1" t="s">
        <v>812</v>
      </c>
      <c r="G792" s="29">
        <v>13</v>
      </c>
      <c r="H792" s="61">
        <v>110</v>
      </c>
      <c r="I792" s="5"/>
      <c r="J792" s="5"/>
      <c r="K792" s="1" t="s">
        <v>2222</v>
      </c>
      <c r="L792" s="116"/>
      <c r="M792" s="1" t="s">
        <v>5431</v>
      </c>
      <c r="N792" s="64"/>
      <c r="O792" s="64"/>
      <c r="P792" s="64"/>
    </row>
    <row r="793" spans="1:16" ht="15.75" x14ac:dyDescent="0.3">
      <c r="A793" s="1" t="s">
        <v>373</v>
      </c>
      <c r="B793" s="1" t="s">
        <v>1948</v>
      </c>
      <c r="C793" s="1" t="s">
        <v>376</v>
      </c>
      <c r="D793" s="2"/>
      <c r="E793" s="1"/>
      <c r="F793" s="1" t="s">
        <v>818</v>
      </c>
      <c r="G793" s="29">
        <v>5</v>
      </c>
      <c r="H793" s="1">
        <v>55</v>
      </c>
      <c r="I793" s="5"/>
      <c r="J793" s="5"/>
      <c r="K793" s="1" t="s">
        <v>2470</v>
      </c>
      <c r="L793" s="116"/>
      <c r="M793" s="1" t="s">
        <v>5423</v>
      </c>
      <c r="N793" s="64"/>
      <c r="O793" s="64"/>
      <c r="P793" s="64"/>
    </row>
    <row r="794" spans="1:16" ht="15.75" x14ac:dyDescent="0.3">
      <c r="A794" s="1" t="s">
        <v>373</v>
      </c>
      <c r="B794" s="1" t="s">
        <v>1948</v>
      </c>
      <c r="C794" s="1" t="s">
        <v>376</v>
      </c>
      <c r="D794" s="2"/>
      <c r="E794" s="1"/>
      <c r="F794" s="1" t="s">
        <v>824</v>
      </c>
      <c r="G794" s="29">
        <v>6</v>
      </c>
      <c r="H794" s="1">
        <v>60</v>
      </c>
      <c r="I794" s="5"/>
      <c r="J794" s="5"/>
      <c r="K794" s="1" t="s">
        <v>2471</v>
      </c>
      <c r="L794" s="116"/>
      <c r="M794" s="1" t="s">
        <v>5425</v>
      </c>
      <c r="N794" s="64"/>
      <c r="O794" s="64"/>
      <c r="P794" s="64"/>
    </row>
    <row r="795" spans="1:16" ht="15.75" x14ac:dyDescent="0.3">
      <c r="A795" s="1" t="s">
        <v>373</v>
      </c>
      <c r="B795" s="1" t="s">
        <v>1948</v>
      </c>
      <c r="C795" s="1" t="s">
        <v>376</v>
      </c>
      <c r="D795" s="2"/>
      <c r="E795" s="1"/>
      <c r="F795" s="1" t="s">
        <v>830</v>
      </c>
      <c r="G795" s="29">
        <v>7</v>
      </c>
      <c r="H795" s="1">
        <v>65</v>
      </c>
      <c r="I795" s="5"/>
      <c r="J795" s="5"/>
      <c r="K795" s="1" t="s">
        <v>2472</v>
      </c>
      <c r="L795" s="116"/>
      <c r="M795" s="1" t="s">
        <v>5427</v>
      </c>
      <c r="N795" s="64"/>
      <c r="O795" s="64"/>
      <c r="P795" s="64"/>
    </row>
    <row r="796" spans="1:16" ht="15.75" x14ac:dyDescent="0.3">
      <c r="A796" s="1" t="s">
        <v>373</v>
      </c>
      <c r="B796" s="1" t="s">
        <v>1948</v>
      </c>
      <c r="C796" s="1" t="s">
        <v>376</v>
      </c>
      <c r="D796" s="2"/>
      <c r="E796" s="1"/>
      <c r="F796" s="1" t="s">
        <v>836</v>
      </c>
      <c r="G796" s="29">
        <v>8</v>
      </c>
      <c r="H796" s="1">
        <v>70</v>
      </c>
      <c r="I796" s="5"/>
      <c r="J796" s="5"/>
      <c r="K796" s="1" t="s">
        <v>2473</v>
      </c>
      <c r="L796" s="116"/>
      <c r="M796" s="1" t="s">
        <v>5429</v>
      </c>
      <c r="N796" s="64"/>
      <c r="O796" s="64"/>
      <c r="P796" s="64"/>
    </row>
    <row r="797" spans="1:16" ht="15.75" x14ac:dyDescent="0.3">
      <c r="A797" s="1" t="s">
        <v>373</v>
      </c>
      <c r="B797" s="1" t="s">
        <v>1948</v>
      </c>
      <c r="C797" s="1" t="s">
        <v>376</v>
      </c>
      <c r="D797" s="2"/>
      <c r="E797" s="1"/>
      <c r="F797" s="1" t="s">
        <v>842</v>
      </c>
      <c r="G797" s="29">
        <v>14</v>
      </c>
      <c r="H797" s="1"/>
      <c r="I797" s="5">
        <v>2</v>
      </c>
      <c r="J797" s="65">
        <v>5</v>
      </c>
      <c r="K797" s="1" t="s">
        <v>8614</v>
      </c>
      <c r="L797" s="232" t="s">
        <v>8784</v>
      </c>
      <c r="M797" s="1" t="s">
        <v>5487</v>
      </c>
      <c r="N797" s="232" t="s">
        <v>8720</v>
      </c>
      <c r="O797" s="64"/>
      <c r="P797" s="64"/>
    </row>
    <row r="798" spans="1:16" ht="15.75" x14ac:dyDescent="0.3">
      <c r="A798" s="1" t="s">
        <v>373</v>
      </c>
      <c r="B798" s="1" t="s">
        <v>1948</v>
      </c>
      <c r="C798" s="1" t="s">
        <v>376</v>
      </c>
      <c r="D798" s="2"/>
      <c r="E798" s="1"/>
      <c r="F798" s="1" t="s">
        <v>848</v>
      </c>
      <c r="G798" s="29">
        <v>15</v>
      </c>
      <c r="H798" s="1"/>
      <c r="I798" s="1">
        <v>3</v>
      </c>
      <c r="J798" s="230">
        <v>6</v>
      </c>
      <c r="K798" s="1" t="s">
        <v>8615</v>
      </c>
      <c r="L798" s="232" t="s">
        <v>8785</v>
      </c>
      <c r="M798" s="1" t="s">
        <v>5488</v>
      </c>
      <c r="N798" s="232" t="s">
        <v>8721</v>
      </c>
      <c r="O798" s="64"/>
      <c r="P798" s="64"/>
    </row>
    <row r="799" spans="1:16" ht="15.75" x14ac:dyDescent="0.3">
      <c r="A799" s="1" t="s">
        <v>373</v>
      </c>
      <c r="B799" s="1" t="s">
        <v>1948</v>
      </c>
      <c r="C799" s="1" t="s">
        <v>376</v>
      </c>
      <c r="D799" s="2"/>
      <c r="E799" s="1"/>
      <c r="F799" s="1" t="s">
        <v>854</v>
      </c>
      <c r="G799" s="29">
        <v>16</v>
      </c>
      <c r="H799" s="1"/>
      <c r="I799" s="1">
        <v>4</v>
      </c>
      <c r="J799" s="230">
        <v>7</v>
      </c>
      <c r="K799" s="1" t="s">
        <v>8616</v>
      </c>
      <c r="L799" s="232" t="s">
        <v>8786</v>
      </c>
      <c r="M799" s="1" t="s">
        <v>5489</v>
      </c>
      <c r="N799" s="232" t="s">
        <v>8722</v>
      </c>
      <c r="O799" s="64"/>
      <c r="P799" s="64"/>
    </row>
    <row r="800" spans="1:16" ht="15.75" x14ac:dyDescent="0.3">
      <c r="A800" s="1" t="s">
        <v>373</v>
      </c>
      <c r="B800" s="1" t="s">
        <v>1948</v>
      </c>
      <c r="C800" s="1" t="s">
        <v>376</v>
      </c>
      <c r="D800" s="2"/>
      <c r="E800" s="1"/>
      <c r="F800" s="1" t="s">
        <v>860</v>
      </c>
      <c r="G800" s="29">
        <v>17</v>
      </c>
      <c r="H800" s="1"/>
      <c r="I800" s="1">
        <v>5</v>
      </c>
      <c r="J800" s="230">
        <v>8</v>
      </c>
      <c r="K800" s="1" t="s">
        <v>8617</v>
      </c>
      <c r="L800" s="232" t="s">
        <v>8787</v>
      </c>
      <c r="M800" s="1" t="s">
        <v>5490</v>
      </c>
      <c r="N800" s="232" t="s">
        <v>8723</v>
      </c>
      <c r="O800" s="64"/>
      <c r="P800" s="64"/>
    </row>
    <row r="801" spans="1:16" ht="15.75" x14ac:dyDescent="0.3">
      <c r="A801" s="1" t="s">
        <v>373</v>
      </c>
      <c r="B801" s="1" t="s">
        <v>1948</v>
      </c>
      <c r="C801" s="1" t="s">
        <v>376</v>
      </c>
      <c r="D801" s="2"/>
      <c r="E801" s="1"/>
      <c r="F801" s="1" t="s">
        <v>866</v>
      </c>
      <c r="G801" s="29">
        <v>18</v>
      </c>
      <c r="H801" s="1"/>
      <c r="I801" s="1">
        <v>6</v>
      </c>
      <c r="J801" s="230">
        <v>9</v>
      </c>
      <c r="K801" s="1" t="s">
        <v>8618</v>
      </c>
      <c r="L801" s="232" t="s">
        <v>8788</v>
      </c>
      <c r="M801" s="1" t="s">
        <v>5432</v>
      </c>
      <c r="N801" s="232" t="s">
        <v>8724</v>
      </c>
      <c r="O801" s="64"/>
      <c r="P801" s="64"/>
    </row>
    <row r="802" spans="1:16" ht="15.75" x14ac:dyDescent="0.3">
      <c r="A802" s="1" t="s">
        <v>373</v>
      </c>
      <c r="B802" s="1" t="s">
        <v>1948</v>
      </c>
      <c r="C802" s="1" t="s">
        <v>376</v>
      </c>
      <c r="D802" s="2"/>
      <c r="E802" s="1"/>
      <c r="F802" s="1" t="s">
        <v>872</v>
      </c>
      <c r="G802" s="29">
        <v>19</v>
      </c>
      <c r="H802" s="1"/>
      <c r="I802" s="1">
        <v>7</v>
      </c>
      <c r="J802" s="230">
        <v>10</v>
      </c>
      <c r="K802" s="1" t="s">
        <v>8619</v>
      </c>
      <c r="L802" s="232" t="s">
        <v>8789</v>
      </c>
      <c r="M802" s="1" t="s">
        <v>5491</v>
      </c>
      <c r="N802" s="232" t="s">
        <v>8725</v>
      </c>
      <c r="O802" s="64"/>
      <c r="P802" s="64"/>
    </row>
    <row r="803" spans="1:16" ht="15.75" x14ac:dyDescent="0.3">
      <c r="A803" s="1" t="s">
        <v>373</v>
      </c>
      <c r="B803" s="1" t="s">
        <v>1948</v>
      </c>
      <c r="C803" s="1" t="s">
        <v>376</v>
      </c>
      <c r="D803" s="2"/>
      <c r="E803" s="1"/>
      <c r="F803" s="1" t="s">
        <v>878</v>
      </c>
      <c r="G803" s="1">
        <v>21</v>
      </c>
      <c r="H803" s="1"/>
      <c r="I803" s="1">
        <v>0</v>
      </c>
      <c r="J803" s="116"/>
      <c r="K803" s="1" t="s">
        <v>8598</v>
      </c>
      <c r="L803" s="116"/>
      <c r="M803" s="1" t="s">
        <v>5474</v>
      </c>
      <c r="N803" s="64"/>
      <c r="O803" s="64"/>
      <c r="P803" s="64"/>
    </row>
    <row r="804" spans="1:16" ht="15.75" x14ac:dyDescent="0.3">
      <c r="A804" s="1" t="s">
        <v>373</v>
      </c>
      <c r="B804" s="1" t="s">
        <v>1948</v>
      </c>
      <c r="C804" s="1" t="s">
        <v>376</v>
      </c>
      <c r="D804" s="2"/>
      <c r="E804" s="1"/>
      <c r="F804" s="1" t="s">
        <v>884</v>
      </c>
      <c r="G804" s="1">
        <v>22</v>
      </c>
      <c r="H804" s="1"/>
      <c r="I804" s="1">
        <v>0</v>
      </c>
      <c r="J804" s="116"/>
      <c r="K804" s="1" t="s">
        <v>8599</v>
      </c>
      <c r="L804" s="116"/>
      <c r="M804" s="1" t="s">
        <v>5475</v>
      </c>
      <c r="N804" s="64"/>
      <c r="O804" s="64"/>
      <c r="P804" s="64"/>
    </row>
    <row r="805" spans="1:16" ht="15.75" x14ac:dyDescent="0.3">
      <c r="A805" s="1" t="s">
        <v>373</v>
      </c>
      <c r="B805" s="1" t="s">
        <v>1948</v>
      </c>
      <c r="C805" s="1" t="s">
        <v>376</v>
      </c>
      <c r="D805" s="2"/>
      <c r="E805" s="1"/>
      <c r="F805" s="1" t="s">
        <v>890</v>
      </c>
      <c r="G805" s="1">
        <v>23</v>
      </c>
      <c r="H805" s="1"/>
      <c r="I805" s="1">
        <v>0</v>
      </c>
      <c r="J805" s="116"/>
      <c r="K805" s="1" t="s">
        <v>8600</v>
      </c>
      <c r="L805" s="116"/>
      <c r="M805" s="1" t="s">
        <v>5476</v>
      </c>
      <c r="N805" s="64"/>
      <c r="O805" s="64"/>
      <c r="P805" s="64"/>
    </row>
    <row r="806" spans="1:16" ht="15.75" x14ac:dyDescent="0.3">
      <c r="A806" s="1" t="s">
        <v>373</v>
      </c>
      <c r="B806" s="1" t="s">
        <v>1948</v>
      </c>
      <c r="C806" s="1" t="s">
        <v>376</v>
      </c>
      <c r="D806" s="2"/>
      <c r="E806" s="1"/>
      <c r="F806" s="1" t="s">
        <v>896</v>
      </c>
      <c r="G806" s="1">
        <v>24</v>
      </c>
      <c r="H806" s="1"/>
      <c r="I806" s="1">
        <v>0</v>
      </c>
      <c r="J806" s="116"/>
      <c r="K806" s="1" t="s">
        <v>8601</v>
      </c>
      <c r="L806" s="116"/>
      <c r="M806" s="1" t="s">
        <v>5477</v>
      </c>
      <c r="N806" s="64"/>
      <c r="O806" s="64"/>
      <c r="P806" s="64"/>
    </row>
    <row r="807" spans="1:16" ht="15.75" x14ac:dyDescent="0.3">
      <c r="A807" s="1" t="s">
        <v>373</v>
      </c>
      <c r="B807" s="1" t="s">
        <v>1948</v>
      </c>
      <c r="C807" s="1" t="s">
        <v>376</v>
      </c>
      <c r="D807" s="2"/>
      <c r="E807" s="1"/>
      <c r="F807" s="1" t="s">
        <v>902</v>
      </c>
      <c r="G807" s="1">
        <v>25</v>
      </c>
      <c r="H807" s="1"/>
      <c r="I807" s="1">
        <v>0</v>
      </c>
      <c r="J807" s="116"/>
      <c r="K807" s="1" t="s">
        <v>8602</v>
      </c>
      <c r="L807" s="116"/>
      <c r="M807" s="1" t="s">
        <v>5448</v>
      </c>
      <c r="N807" s="64"/>
      <c r="O807" s="64"/>
      <c r="P807" s="64"/>
    </row>
    <row r="808" spans="1:16" ht="15.75" x14ac:dyDescent="0.3">
      <c r="A808" s="1" t="s">
        <v>373</v>
      </c>
      <c r="B808" s="1" t="s">
        <v>1948</v>
      </c>
      <c r="C808" s="1" t="s">
        <v>376</v>
      </c>
      <c r="D808" s="2"/>
      <c r="E808" s="1"/>
      <c r="F808" s="1" t="s">
        <v>908</v>
      </c>
      <c r="G808" s="1">
        <v>26</v>
      </c>
      <c r="H808" s="1"/>
      <c r="I808" s="1">
        <v>0</v>
      </c>
      <c r="J808" s="116"/>
      <c r="K808" s="1" t="s">
        <v>8603</v>
      </c>
      <c r="L808" s="116"/>
      <c r="M808" s="1" t="s">
        <v>5449</v>
      </c>
      <c r="N808" s="64"/>
      <c r="O808" s="64"/>
      <c r="P808" s="64"/>
    </row>
    <row r="809" spans="1:16" ht="15.75" x14ac:dyDescent="0.3">
      <c r="A809" s="1" t="s">
        <v>373</v>
      </c>
      <c r="B809" s="1" t="s">
        <v>1948</v>
      </c>
      <c r="C809" s="1" t="s">
        <v>376</v>
      </c>
      <c r="D809" s="2"/>
      <c r="E809" s="1"/>
      <c r="F809" s="1" t="s">
        <v>6400</v>
      </c>
      <c r="G809" s="29">
        <v>20</v>
      </c>
      <c r="H809" s="1"/>
      <c r="I809" s="1">
        <v>11</v>
      </c>
      <c r="J809" s="230"/>
      <c r="K809" s="1" t="s">
        <v>8604</v>
      </c>
      <c r="L809" s="230"/>
      <c r="M809" s="1" t="s">
        <v>5521</v>
      </c>
      <c r="N809" s="230"/>
      <c r="O809" s="64"/>
      <c r="P809" s="64"/>
    </row>
    <row r="810" spans="1:16" ht="15.75" x14ac:dyDescent="0.3">
      <c r="A810" s="1" t="s">
        <v>373</v>
      </c>
      <c r="B810" s="1" t="s">
        <v>1948</v>
      </c>
      <c r="C810" s="1" t="s">
        <v>376</v>
      </c>
      <c r="D810" s="2"/>
      <c r="E810" s="1"/>
      <c r="F810" s="1" t="s">
        <v>914</v>
      </c>
      <c r="G810" s="29">
        <v>21</v>
      </c>
      <c r="H810" s="1"/>
      <c r="I810" s="1">
        <v>12</v>
      </c>
      <c r="J810" s="230"/>
      <c r="K810" s="1" t="s">
        <v>8605</v>
      </c>
      <c r="L810" s="230"/>
      <c r="M810" s="1" t="s">
        <v>5522</v>
      </c>
      <c r="N810" s="230"/>
      <c r="O810" s="64"/>
      <c r="P810" s="64"/>
    </row>
    <row r="811" spans="1:16" ht="15.75" x14ac:dyDescent="0.3">
      <c r="A811" s="1" t="s">
        <v>373</v>
      </c>
      <c r="B811" s="1" t="s">
        <v>1948</v>
      </c>
      <c r="C811" s="1" t="s">
        <v>376</v>
      </c>
      <c r="D811" s="2"/>
      <c r="E811" s="1"/>
      <c r="F811" s="1" t="s">
        <v>920</v>
      </c>
      <c r="G811" s="29">
        <v>22</v>
      </c>
      <c r="H811" s="1"/>
      <c r="I811" s="1">
        <v>13</v>
      </c>
      <c r="J811" s="116"/>
      <c r="K811" s="1" t="s">
        <v>8606</v>
      </c>
      <c r="L811" s="116"/>
      <c r="M811" s="1" t="s">
        <v>5523</v>
      </c>
      <c r="N811" s="64"/>
      <c r="O811" s="64"/>
      <c r="P811" s="64"/>
    </row>
    <row r="812" spans="1:16" ht="15.75" x14ac:dyDescent="0.3">
      <c r="A812" s="1" t="s">
        <v>373</v>
      </c>
      <c r="B812" s="1" t="s">
        <v>1948</v>
      </c>
      <c r="C812" s="1" t="s">
        <v>376</v>
      </c>
      <c r="D812" s="2"/>
      <c r="E812" s="1"/>
      <c r="F812" s="1" t="s">
        <v>926</v>
      </c>
      <c r="G812" s="29">
        <v>23</v>
      </c>
      <c r="H812" s="1"/>
      <c r="I812" s="1">
        <v>14</v>
      </c>
      <c r="J812" s="116"/>
      <c r="K812" s="1" t="s">
        <v>8607</v>
      </c>
      <c r="L812" s="116"/>
      <c r="M812" s="1" t="s">
        <v>5524</v>
      </c>
      <c r="N812" s="64"/>
      <c r="O812" s="64"/>
      <c r="P812" s="64"/>
    </row>
    <row r="813" spans="1:16" ht="15.75" x14ac:dyDescent="0.3">
      <c r="A813" s="1" t="s">
        <v>373</v>
      </c>
      <c r="B813" s="1" t="s">
        <v>1948</v>
      </c>
      <c r="C813" s="1" t="s">
        <v>376</v>
      </c>
      <c r="D813" s="2"/>
      <c r="E813" s="1"/>
      <c r="F813" s="1" t="s">
        <v>933</v>
      </c>
      <c r="G813" s="29">
        <v>24</v>
      </c>
      <c r="H813" s="1"/>
      <c r="I813" s="1">
        <v>15</v>
      </c>
      <c r="J813" s="116"/>
      <c r="K813" s="1" t="s">
        <v>8608</v>
      </c>
      <c r="L813" s="116"/>
      <c r="M813" s="1" t="s">
        <v>5525</v>
      </c>
      <c r="N813" s="64"/>
      <c r="O813" s="64"/>
      <c r="P813" s="64"/>
    </row>
    <row r="814" spans="1:16" ht="15.75" x14ac:dyDescent="0.3">
      <c r="A814" s="1" t="s">
        <v>373</v>
      </c>
      <c r="B814" s="1" t="s">
        <v>1948</v>
      </c>
      <c r="C814" s="1" t="s">
        <v>376</v>
      </c>
      <c r="D814" s="2"/>
      <c r="E814" s="1"/>
      <c r="F814" s="1" t="s">
        <v>939</v>
      </c>
      <c r="G814" s="29">
        <v>25</v>
      </c>
      <c r="H814" s="1"/>
      <c r="I814" s="1">
        <v>16</v>
      </c>
      <c r="J814" s="116"/>
      <c r="K814" s="1" t="s">
        <v>8609</v>
      </c>
      <c r="L814" s="116"/>
      <c r="M814" s="1" t="s">
        <v>5526</v>
      </c>
      <c r="N814" s="64"/>
      <c r="O814" s="64"/>
      <c r="P814" s="64"/>
    </row>
    <row r="815" spans="1:16" ht="15.75" x14ac:dyDescent="0.3">
      <c r="A815" s="1" t="s">
        <v>373</v>
      </c>
      <c r="B815" s="1" t="s">
        <v>1948</v>
      </c>
      <c r="C815" s="1" t="s">
        <v>376</v>
      </c>
      <c r="D815" s="2"/>
      <c r="E815" s="1"/>
      <c r="F815" s="1" t="s">
        <v>945</v>
      </c>
      <c r="G815" s="29">
        <v>26</v>
      </c>
      <c r="H815" s="1"/>
      <c r="I815" s="1">
        <v>17</v>
      </c>
      <c r="J815" s="116"/>
      <c r="K815" s="1" t="s">
        <v>8610</v>
      </c>
      <c r="L815" s="116"/>
      <c r="M815" s="1" t="s">
        <v>5527</v>
      </c>
      <c r="N815" s="64"/>
      <c r="O815" s="64"/>
      <c r="P815" s="64"/>
    </row>
    <row r="816" spans="1:16" ht="15.75" x14ac:dyDescent="0.3">
      <c r="A816" s="1" t="s">
        <v>373</v>
      </c>
      <c r="B816" s="1" t="s">
        <v>1948</v>
      </c>
      <c r="C816" s="1" t="s">
        <v>376</v>
      </c>
      <c r="D816" s="2"/>
      <c r="E816" s="1"/>
      <c r="F816" s="1" t="s">
        <v>951</v>
      </c>
      <c r="G816" s="29">
        <v>27</v>
      </c>
      <c r="H816" s="1"/>
      <c r="I816" s="1">
        <v>18</v>
      </c>
      <c r="J816" s="116"/>
      <c r="K816" s="1" t="s">
        <v>8611</v>
      </c>
      <c r="L816" s="116"/>
      <c r="M816" s="1" t="s">
        <v>5528</v>
      </c>
      <c r="N816" s="64"/>
      <c r="O816" s="64"/>
      <c r="P816" s="64"/>
    </row>
    <row r="817" spans="1:16" ht="15.75" x14ac:dyDescent="0.3">
      <c r="A817" s="1" t="s">
        <v>373</v>
      </c>
      <c r="B817" s="1" t="s">
        <v>1948</v>
      </c>
      <c r="C817" s="1" t="s">
        <v>376</v>
      </c>
      <c r="D817" s="2"/>
      <c r="E817" s="1"/>
      <c r="F817" s="1" t="s">
        <v>957</v>
      </c>
      <c r="G817" s="29">
        <v>28</v>
      </c>
      <c r="H817" s="1"/>
      <c r="I817" s="1">
        <v>19</v>
      </c>
      <c r="J817" s="116"/>
      <c r="K817" s="1" t="s">
        <v>8612</v>
      </c>
      <c r="L817" s="116"/>
      <c r="M817" s="1" t="s">
        <v>5529</v>
      </c>
      <c r="N817" s="64"/>
      <c r="O817" s="64"/>
      <c r="P817" s="64"/>
    </row>
    <row r="818" spans="1:16" ht="15.75" x14ac:dyDescent="0.3">
      <c r="A818" s="1" t="s">
        <v>373</v>
      </c>
      <c r="B818" s="1" t="s">
        <v>1948</v>
      </c>
      <c r="C818" s="1" t="s">
        <v>376</v>
      </c>
      <c r="D818" s="2"/>
      <c r="E818" s="1"/>
      <c r="F818" s="1" t="s">
        <v>964</v>
      </c>
      <c r="G818" s="29">
        <v>29</v>
      </c>
      <c r="H818" s="1"/>
      <c r="I818" s="1">
        <v>20</v>
      </c>
      <c r="J818" s="116"/>
      <c r="K818" s="1" t="s">
        <v>8613</v>
      </c>
      <c r="L818" s="116"/>
      <c r="M818" s="1" t="s">
        <v>5530</v>
      </c>
      <c r="N818" s="64"/>
      <c r="O818" s="64"/>
      <c r="P818" s="64"/>
    </row>
    <row r="819" spans="1:16" ht="15.75" x14ac:dyDescent="0.3">
      <c r="A819" s="1" t="s">
        <v>373</v>
      </c>
      <c r="B819" s="1" t="s">
        <v>1948</v>
      </c>
      <c r="C819" s="1" t="s">
        <v>376</v>
      </c>
      <c r="D819" s="2"/>
      <c r="E819" s="1"/>
      <c r="F819" s="1" t="s">
        <v>1282</v>
      </c>
      <c r="G819" s="1"/>
      <c r="H819" s="1"/>
      <c r="I819" s="1">
        <v>1</v>
      </c>
      <c r="J819" s="230"/>
      <c r="K819" s="1" t="s">
        <v>2474</v>
      </c>
      <c r="L819" s="230"/>
      <c r="M819" s="1"/>
      <c r="N819" s="239"/>
      <c r="O819" s="64"/>
      <c r="P819" s="64"/>
    </row>
    <row r="820" spans="1:16" ht="15.75" x14ac:dyDescent="0.3">
      <c r="A820" s="1" t="s">
        <v>373</v>
      </c>
      <c r="B820" s="1" t="s">
        <v>1948</v>
      </c>
      <c r="C820" s="1" t="s">
        <v>376</v>
      </c>
      <c r="D820" s="2"/>
      <c r="E820" s="1"/>
      <c r="F820" s="1" t="s">
        <v>1288</v>
      </c>
      <c r="G820" s="29">
        <v>14</v>
      </c>
      <c r="H820" s="1"/>
      <c r="I820" s="1">
        <v>2</v>
      </c>
      <c r="J820" s="230"/>
      <c r="K820" s="1" t="s">
        <v>2475</v>
      </c>
      <c r="L820" s="230"/>
      <c r="M820" s="1"/>
      <c r="N820" s="230"/>
      <c r="O820" s="64"/>
      <c r="P820" s="64"/>
    </row>
    <row r="821" spans="1:16" ht="15.75" x14ac:dyDescent="0.3">
      <c r="A821" s="1" t="s">
        <v>373</v>
      </c>
      <c r="B821" s="1" t="s">
        <v>1948</v>
      </c>
      <c r="C821" s="1" t="s">
        <v>376</v>
      </c>
      <c r="D821" s="2"/>
      <c r="E821" s="1"/>
      <c r="F821" s="1" t="s">
        <v>1294</v>
      </c>
      <c r="G821" s="29">
        <v>15</v>
      </c>
      <c r="H821" s="1"/>
      <c r="I821" s="1">
        <v>3</v>
      </c>
      <c r="J821" s="230"/>
      <c r="K821" s="1" t="s">
        <v>2476</v>
      </c>
      <c r="L821" s="230"/>
      <c r="M821" s="1"/>
      <c r="N821" s="230"/>
      <c r="O821" s="64"/>
      <c r="P821" s="64"/>
    </row>
    <row r="822" spans="1:16" ht="15.75" x14ac:dyDescent="0.3">
      <c r="A822" s="1" t="s">
        <v>373</v>
      </c>
      <c r="B822" s="1" t="s">
        <v>1948</v>
      </c>
      <c r="C822" s="1" t="s">
        <v>376</v>
      </c>
      <c r="D822" s="2"/>
      <c r="E822" s="1"/>
      <c r="F822" s="1" t="s">
        <v>1300</v>
      </c>
      <c r="G822" s="29">
        <v>16</v>
      </c>
      <c r="H822" s="1"/>
      <c r="I822" s="1">
        <v>4</v>
      </c>
      <c r="J822" s="230"/>
      <c r="K822" s="1" t="s">
        <v>2477</v>
      </c>
      <c r="L822" s="230"/>
      <c r="M822" s="1"/>
      <c r="N822" s="230"/>
      <c r="O822" s="64"/>
      <c r="P822" s="64"/>
    </row>
    <row r="823" spans="1:16" ht="15.75" x14ac:dyDescent="0.3">
      <c r="A823" s="1" t="s">
        <v>373</v>
      </c>
      <c r="B823" s="1" t="s">
        <v>1948</v>
      </c>
      <c r="C823" s="1" t="s">
        <v>376</v>
      </c>
      <c r="D823" s="2"/>
      <c r="E823" s="1"/>
      <c r="F823" s="1" t="s">
        <v>1304</v>
      </c>
      <c r="G823" s="1"/>
      <c r="H823" s="1"/>
      <c r="I823" s="1">
        <v>5</v>
      </c>
      <c r="J823" s="230"/>
      <c r="K823" s="1" t="s">
        <v>2478</v>
      </c>
      <c r="L823" s="230"/>
      <c r="M823" s="1"/>
      <c r="N823" s="230"/>
      <c r="O823" s="64"/>
      <c r="P823" s="64"/>
    </row>
    <row r="824" spans="1:16" ht="15.75" x14ac:dyDescent="0.3">
      <c r="A824" s="1" t="s">
        <v>373</v>
      </c>
      <c r="B824" s="1" t="s">
        <v>1948</v>
      </c>
      <c r="C824" s="1" t="s">
        <v>376</v>
      </c>
      <c r="D824" s="2"/>
      <c r="E824" s="1"/>
      <c r="F824" s="1" t="s">
        <v>1310</v>
      </c>
      <c r="G824" s="1"/>
      <c r="H824" s="1"/>
      <c r="I824" s="1">
        <v>6</v>
      </c>
      <c r="J824" s="230"/>
      <c r="K824" s="1" t="s">
        <v>2479</v>
      </c>
      <c r="L824" s="230"/>
      <c r="M824" s="1"/>
      <c r="N824" s="230"/>
      <c r="O824" s="64"/>
      <c r="P824" s="64"/>
    </row>
    <row r="825" spans="1:16" ht="15.75" x14ac:dyDescent="0.3">
      <c r="A825" s="1" t="s">
        <v>373</v>
      </c>
      <c r="B825" s="1" t="s">
        <v>1948</v>
      </c>
      <c r="C825" s="1" t="s">
        <v>55</v>
      </c>
      <c r="D825" s="2"/>
      <c r="E825" s="1"/>
      <c r="F825" s="1" t="s">
        <v>2827</v>
      </c>
      <c r="G825" s="1"/>
      <c r="H825" s="2">
        <v>150</v>
      </c>
      <c r="I825" s="61">
        <v>8</v>
      </c>
      <c r="J825" s="229"/>
      <c r="K825" s="1" t="s">
        <v>2307</v>
      </c>
      <c r="L825" s="230"/>
      <c r="M825" s="1" t="s">
        <v>5432</v>
      </c>
      <c r="N825" s="230"/>
      <c r="O825" s="64"/>
      <c r="P825" s="64"/>
    </row>
    <row r="826" spans="1:16" ht="15.75" x14ac:dyDescent="0.3">
      <c r="A826" s="1" t="s">
        <v>373</v>
      </c>
      <c r="B826" s="1" t="s">
        <v>1948</v>
      </c>
      <c r="C826" s="1" t="s">
        <v>57</v>
      </c>
      <c r="D826" s="2"/>
      <c r="E826" s="1"/>
      <c r="F826" s="1" t="s">
        <v>1781</v>
      </c>
      <c r="G826" s="1"/>
      <c r="H826" s="2">
        <v>150</v>
      </c>
      <c r="I826" s="61">
        <v>8</v>
      </c>
      <c r="J826" s="229"/>
      <c r="K826" s="1" t="s">
        <v>2480</v>
      </c>
      <c r="L826" s="230"/>
      <c r="M826" s="1" t="s">
        <v>5432</v>
      </c>
      <c r="N826" s="230"/>
      <c r="O826" s="64"/>
      <c r="P826" s="64"/>
    </row>
    <row r="827" spans="1:16" ht="15.75" x14ac:dyDescent="0.3">
      <c r="A827" s="1" t="s">
        <v>373</v>
      </c>
      <c r="B827" s="1" t="s">
        <v>1948</v>
      </c>
      <c r="C827" s="5" t="s">
        <v>56</v>
      </c>
      <c r="D827" s="2"/>
      <c r="E827" s="1"/>
      <c r="F827" s="1" t="s">
        <v>1786</v>
      </c>
      <c r="G827" s="1"/>
      <c r="H827" s="2">
        <v>150</v>
      </c>
      <c r="I827" s="61">
        <v>8</v>
      </c>
      <c r="J827" s="229"/>
      <c r="K827" s="1" t="s">
        <v>2223</v>
      </c>
      <c r="L827" s="230"/>
      <c r="M827" s="1" t="s">
        <v>5432</v>
      </c>
      <c r="N827" s="230"/>
      <c r="O827" s="64"/>
      <c r="P827" s="64"/>
    </row>
    <row r="828" spans="1:16" ht="15.75" x14ac:dyDescent="0.3">
      <c r="A828" s="1" t="s">
        <v>373</v>
      </c>
      <c r="B828" s="1" t="s">
        <v>1948</v>
      </c>
      <c r="C828" s="1" t="s">
        <v>55</v>
      </c>
      <c r="D828" s="2"/>
      <c r="E828" s="1"/>
      <c r="F828" s="1" t="s">
        <v>1791</v>
      </c>
      <c r="G828" s="1"/>
      <c r="H828" s="2">
        <v>165</v>
      </c>
      <c r="I828" s="61">
        <v>9</v>
      </c>
      <c r="J828" s="229"/>
      <c r="K828" s="1" t="s">
        <v>2307</v>
      </c>
      <c r="L828" s="230"/>
      <c r="M828" s="1" t="s">
        <v>5433</v>
      </c>
      <c r="N828" s="230"/>
      <c r="O828" s="64"/>
      <c r="P828" s="64"/>
    </row>
    <row r="829" spans="1:16" ht="15.75" x14ac:dyDescent="0.3">
      <c r="A829" s="1" t="s">
        <v>373</v>
      </c>
      <c r="B829" s="1" t="s">
        <v>1948</v>
      </c>
      <c r="C829" s="1" t="s">
        <v>57</v>
      </c>
      <c r="D829" s="2"/>
      <c r="E829" s="1"/>
      <c r="F829" s="1" t="s">
        <v>1796</v>
      </c>
      <c r="G829" s="1"/>
      <c r="H829" s="2">
        <v>165</v>
      </c>
      <c r="I829" s="61">
        <v>9</v>
      </c>
      <c r="J829" s="229"/>
      <c r="K829" s="1" t="s">
        <v>2480</v>
      </c>
      <c r="L829" s="230"/>
      <c r="M829" s="1" t="s">
        <v>5433</v>
      </c>
      <c r="N829" s="230"/>
      <c r="O829" s="64"/>
      <c r="P829" s="64"/>
    </row>
    <row r="830" spans="1:16" ht="15.75" x14ac:dyDescent="0.3">
      <c r="A830" s="1" t="s">
        <v>373</v>
      </c>
      <c r="B830" s="1" t="s">
        <v>1948</v>
      </c>
      <c r="C830" s="5" t="s">
        <v>56</v>
      </c>
      <c r="D830" s="2"/>
      <c r="E830" s="1"/>
      <c r="F830" s="1" t="s">
        <v>1801</v>
      </c>
      <c r="G830" s="1"/>
      <c r="H830" s="2">
        <v>165</v>
      </c>
      <c r="I830" s="61">
        <v>9</v>
      </c>
      <c r="J830" s="229"/>
      <c r="K830" s="1" t="s">
        <v>2223</v>
      </c>
      <c r="L830" s="230"/>
      <c r="M830" s="1" t="s">
        <v>5433</v>
      </c>
      <c r="N830" s="230"/>
      <c r="O830" s="64"/>
      <c r="P830" s="64"/>
    </row>
    <row r="831" spans="1:16" ht="15.75" x14ac:dyDescent="0.3">
      <c r="A831" s="1" t="s">
        <v>373</v>
      </c>
      <c r="B831" s="1" t="s">
        <v>1948</v>
      </c>
      <c r="C831" s="1" t="s">
        <v>55</v>
      </c>
      <c r="D831" s="2"/>
      <c r="E831" s="1"/>
      <c r="F831" s="1" t="s">
        <v>6208</v>
      </c>
      <c r="G831" s="1"/>
      <c r="H831" s="2">
        <v>180</v>
      </c>
      <c r="I831" s="61">
        <v>10</v>
      </c>
      <c r="J831" s="229"/>
      <c r="K831" s="1" t="s">
        <v>2307</v>
      </c>
      <c r="L831" s="230"/>
      <c r="M831" s="1" t="s">
        <v>5434</v>
      </c>
      <c r="N831" s="230"/>
      <c r="O831" s="64"/>
      <c r="P831" s="64"/>
    </row>
    <row r="832" spans="1:16" ht="15.75" x14ac:dyDescent="0.3">
      <c r="A832" s="1" t="s">
        <v>373</v>
      </c>
      <c r="B832" s="1" t="s">
        <v>1948</v>
      </c>
      <c r="C832" s="1" t="s">
        <v>57</v>
      </c>
      <c r="D832" s="2"/>
      <c r="E832" s="1"/>
      <c r="F832" s="1" t="s">
        <v>6207</v>
      </c>
      <c r="G832" s="1"/>
      <c r="H832" s="2">
        <v>180</v>
      </c>
      <c r="I832" s="61">
        <v>10</v>
      </c>
      <c r="J832" s="229"/>
      <c r="K832" s="1" t="s">
        <v>2480</v>
      </c>
      <c r="L832" s="230"/>
      <c r="M832" s="1" t="s">
        <v>5434</v>
      </c>
      <c r="N832" s="230"/>
      <c r="O832" s="64"/>
      <c r="P832" s="64"/>
    </row>
    <row r="833" spans="1:16" ht="15.75" x14ac:dyDescent="0.3">
      <c r="A833" s="1" t="s">
        <v>373</v>
      </c>
      <c r="B833" s="1" t="s">
        <v>1948</v>
      </c>
      <c r="C833" s="5" t="s">
        <v>56</v>
      </c>
      <c r="D833" s="2"/>
      <c r="E833" s="1"/>
      <c r="F833" s="1" t="s">
        <v>1815</v>
      </c>
      <c r="G833" s="1"/>
      <c r="H833" s="2">
        <v>180</v>
      </c>
      <c r="I833" s="61">
        <v>10</v>
      </c>
      <c r="J833" s="229"/>
      <c r="K833" s="1" t="s">
        <v>2223</v>
      </c>
      <c r="L833" s="230"/>
      <c r="M833" s="1" t="s">
        <v>5434</v>
      </c>
      <c r="N833" s="230"/>
      <c r="O833" s="64"/>
      <c r="P833" s="64"/>
    </row>
    <row r="834" spans="1:16" ht="15.75" x14ac:dyDescent="0.3">
      <c r="A834" s="1" t="s">
        <v>373</v>
      </c>
      <c r="B834" s="1" t="s">
        <v>1948</v>
      </c>
      <c r="C834" s="1" t="s">
        <v>376</v>
      </c>
      <c r="D834" s="2"/>
      <c r="E834" s="1"/>
      <c r="F834" s="1" t="s">
        <v>572</v>
      </c>
      <c r="G834" s="1"/>
      <c r="H834" s="1">
        <v>15</v>
      </c>
      <c r="I834" s="1"/>
      <c r="J834" s="116"/>
      <c r="K834" s="1" t="s">
        <v>2153</v>
      </c>
      <c r="L834" s="116"/>
      <c r="M834" s="1"/>
      <c r="N834" s="64"/>
      <c r="O834" s="64"/>
      <c r="P834" s="64"/>
    </row>
    <row r="835" spans="1:16" ht="15.75" x14ac:dyDescent="0.3">
      <c r="A835" s="1" t="s">
        <v>373</v>
      </c>
      <c r="B835" s="1" t="s">
        <v>1948</v>
      </c>
      <c r="C835" s="1" t="s">
        <v>376</v>
      </c>
      <c r="D835" s="2"/>
      <c r="E835" s="1"/>
      <c r="F835" s="1" t="s">
        <v>583</v>
      </c>
      <c r="G835" s="1"/>
      <c r="H835" s="1">
        <v>20</v>
      </c>
      <c r="I835" s="1"/>
      <c r="J835" s="116"/>
      <c r="K835" s="1" t="s">
        <v>2160</v>
      </c>
      <c r="L835" s="116"/>
      <c r="M835" s="1"/>
      <c r="N835" s="64"/>
      <c r="O835" s="64"/>
      <c r="P835" s="64"/>
    </row>
    <row r="836" spans="1:16" ht="15.75" x14ac:dyDescent="0.3">
      <c r="A836" s="1" t="s">
        <v>373</v>
      </c>
      <c r="B836" s="1" t="s">
        <v>1948</v>
      </c>
      <c r="C836" s="1" t="s">
        <v>376</v>
      </c>
      <c r="D836" s="2"/>
      <c r="E836" s="1"/>
      <c r="F836" s="1" t="s">
        <v>584</v>
      </c>
      <c r="G836" s="1"/>
      <c r="H836" s="1">
        <v>20</v>
      </c>
      <c r="I836" s="1"/>
      <c r="J836" s="116"/>
      <c r="K836" s="1" t="s">
        <v>2161</v>
      </c>
      <c r="L836" s="116"/>
      <c r="M836" s="1"/>
      <c r="N836" s="64"/>
      <c r="O836" s="64"/>
      <c r="P836" s="64"/>
    </row>
    <row r="837" spans="1:16" ht="15.75" x14ac:dyDescent="0.3">
      <c r="A837" s="1" t="s">
        <v>373</v>
      </c>
      <c r="B837" s="1" t="s">
        <v>1948</v>
      </c>
      <c r="C837" s="1" t="s">
        <v>376</v>
      </c>
      <c r="D837" s="2"/>
      <c r="E837" s="1"/>
      <c r="F837" s="1" t="s">
        <v>585</v>
      </c>
      <c r="G837" s="1"/>
      <c r="H837" s="1">
        <v>20</v>
      </c>
      <c r="I837" s="1"/>
      <c r="J837" s="116"/>
      <c r="K837" s="1" t="s">
        <v>2224</v>
      </c>
      <c r="L837" s="116"/>
      <c r="M837" s="1"/>
      <c r="N837" s="64"/>
      <c r="O837" s="64"/>
      <c r="P837" s="64"/>
    </row>
    <row r="838" spans="1:16" ht="15.75" x14ac:dyDescent="0.3">
      <c r="A838" s="1" t="s">
        <v>373</v>
      </c>
      <c r="B838" s="1" t="s">
        <v>1948</v>
      </c>
      <c r="C838" s="1" t="s">
        <v>376</v>
      </c>
      <c r="D838" s="60"/>
      <c r="E838" s="1"/>
      <c r="F838" s="1" t="s">
        <v>609</v>
      </c>
      <c r="G838" s="2">
        <v>1</v>
      </c>
      <c r="H838" s="1">
        <v>30</v>
      </c>
      <c r="I838" s="1"/>
      <c r="J838" s="116"/>
      <c r="K838" s="1" t="s">
        <v>2481</v>
      </c>
      <c r="L838" s="116"/>
      <c r="M838" s="1"/>
      <c r="N838" s="64"/>
      <c r="O838" s="64"/>
      <c r="P838" s="64"/>
    </row>
    <row r="839" spans="1:16" ht="15.75" x14ac:dyDescent="0.3">
      <c r="A839" s="1" t="s">
        <v>373</v>
      </c>
      <c r="B839" s="1" t="s">
        <v>1948</v>
      </c>
      <c r="C839" s="1" t="s">
        <v>376</v>
      </c>
      <c r="D839" s="60"/>
      <c r="E839" s="1"/>
      <c r="F839" s="1" t="s">
        <v>1442</v>
      </c>
      <c r="G839" s="2">
        <v>1</v>
      </c>
      <c r="H839" s="1">
        <v>30</v>
      </c>
      <c r="I839" s="1"/>
      <c r="J839" s="116"/>
      <c r="K839" s="1" t="s">
        <v>2416</v>
      </c>
      <c r="L839" s="116"/>
      <c r="M839" s="1"/>
      <c r="N839" s="64"/>
      <c r="O839" s="64"/>
      <c r="P839" s="64"/>
    </row>
    <row r="840" spans="1:16" ht="15.75" x14ac:dyDescent="0.3">
      <c r="A840" s="1" t="s">
        <v>373</v>
      </c>
      <c r="B840" s="1" t="s">
        <v>1948</v>
      </c>
      <c r="C840" s="1" t="s">
        <v>376</v>
      </c>
      <c r="D840" s="60"/>
      <c r="E840" s="1"/>
      <c r="F840" s="1" t="s">
        <v>1448</v>
      </c>
      <c r="G840" s="2">
        <v>1</v>
      </c>
      <c r="H840" s="1">
        <v>30</v>
      </c>
      <c r="I840" s="1"/>
      <c r="J840" s="116"/>
      <c r="K840" s="1" t="s">
        <v>2416</v>
      </c>
      <c r="L840" s="116"/>
      <c r="M840" s="1"/>
      <c r="N840" s="64"/>
      <c r="O840" s="64"/>
      <c r="P840" s="64"/>
    </row>
    <row r="847" spans="1:16" x14ac:dyDescent="0.2">
      <c r="K847" s="4" t="s">
        <v>8499</v>
      </c>
    </row>
  </sheetData>
  <autoFilter ref="A1:P840" xr:uid="{8A6C4473-66FC-4376-9FAC-FEAD1F48325D}"/>
  <sortState xmlns:xlrd2="http://schemas.microsoft.com/office/spreadsheetml/2017/richdata2" ref="A2:H78">
    <sortCondition ref="E2:E78"/>
  </sortState>
  <mergeCells count="2">
    <mergeCell ref="O4:S4"/>
    <mergeCell ref="O6:O8"/>
  </mergeCells>
  <phoneticPr fontId="1" type="noConversion"/>
  <conditionalFormatting sqref="D185:D186">
    <cfRule type="cellIs" dxfId="4" priority="16" operator="between">
      <formula>1</formula>
      <formula>1111</formula>
    </cfRule>
  </conditionalFormatting>
  <conditionalFormatting sqref="D199:D207">
    <cfRule type="cellIs" dxfId="3" priority="7" operator="between">
      <formula>1</formula>
      <formula>1111</formula>
    </cfRule>
  </conditionalFormatting>
  <conditionalFormatting sqref="D211">
    <cfRule type="cellIs" dxfId="2" priority="6" operator="between">
      <formula>1</formula>
      <formula>1111</formula>
    </cfRule>
  </conditionalFormatting>
  <conditionalFormatting sqref="D213:D216">
    <cfRule type="cellIs" dxfId="1" priority="2" operator="between">
      <formula>1</formula>
      <formula>1111</formula>
    </cfRule>
  </conditionalFormatting>
  <conditionalFormatting sqref="D269">
    <cfRule type="cellIs" dxfId="0" priority="1" operator="between">
      <formula>1</formula>
      <formula>1111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639F-0EC5-4B5C-904D-88CAF567CA4D}">
  <sheetPr>
    <tabColor rgb="FF92D050"/>
  </sheetPr>
  <dimension ref="A1:N39"/>
  <sheetViews>
    <sheetView topLeftCell="B1" workbookViewId="0">
      <selection activeCell="L20" sqref="L20"/>
    </sheetView>
  </sheetViews>
  <sheetFormatPr defaultRowHeight="14.25" x14ac:dyDescent="0.2"/>
  <cols>
    <col min="11" max="11" width="90" customWidth="1"/>
    <col min="12" max="12" width="36.75" customWidth="1"/>
  </cols>
  <sheetData>
    <row r="1" spans="1:14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115" t="s">
        <v>54</v>
      </c>
      <c r="K1" s="115" t="s">
        <v>243</v>
      </c>
      <c r="L1" s="46" t="s">
        <v>5061</v>
      </c>
      <c r="M1" s="46" t="s">
        <v>241</v>
      </c>
      <c r="N1" s="88" t="s">
        <v>242</v>
      </c>
    </row>
    <row r="2" spans="1:14" ht="15.75" x14ac:dyDescent="0.3">
      <c r="A2" s="116" t="s">
        <v>0</v>
      </c>
      <c r="B2" s="116" t="s">
        <v>5800</v>
      </c>
      <c r="C2" s="116" t="s">
        <v>5800</v>
      </c>
      <c r="D2" s="116" t="s">
        <v>55</v>
      </c>
      <c r="E2" s="116"/>
      <c r="F2" s="117" t="s">
        <v>5801</v>
      </c>
      <c r="G2" s="116"/>
      <c r="H2" s="118"/>
      <c r="I2" s="116"/>
      <c r="J2" s="120"/>
      <c r="K2" s="117" t="s">
        <v>5839</v>
      </c>
      <c r="L2" s="114"/>
      <c r="M2" s="32" t="s">
        <v>240</v>
      </c>
      <c r="N2" s="1" t="s">
        <v>245</v>
      </c>
    </row>
    <row r="3" spans="1:14" ht="15.75" x14ac:dyDescent="0.3">
      <c r="A3" s="116" t="s">
        <v>0</v>
      </c>
      <c r="B3" s="116" t="s">
        <v>5800</v>
      </c>
      <c r="C3" s="116" t="s">
        <v>5800</v>
      </c>
      <c r="D3" s="116" t="s">
        <v>55</v>
      </c>
      <c r="E3" s="116"/>
      <c r="F3" s="117" t="s">
        <v>5802</v>
      </c>
      <c r="G3" s="116"/>
      <c r="H3" s="118"/>
      <c r="I3" s="116"/>
      <c r="J3" s="120"/>
      <c r="K3" s="117" t="s">
        <v>5840</v>
      </c>
      <c r="L3" s="114"/>
      <c r="M3" s="33" t="s">
        <v>240</v>
      </c>
      <c r="N3" s="1" t="s">
        <v>244</v>
      </c>
    </row>
    <row r="4" spans="1:14" ht="15.75" x14ac:dyDescent="0.3">
      <c r="A4" s="116" t="s">
        <v>0</v>
      </c>
      <c r="B4" s="116" t="s">
        <v>5800</v>
      </c>
      <c r="C4" s="116" t="s">
        <v>5800</v>
      </c>
      <c r="D4" s="116" t="s">
        <v>55</v>
      </c>
      <c r="E4" s="120"/>
      <c r="F4" s="117" t="s">
        <v>5803</v>
      </c>
      <c r="G4" s="120"/>
      <c r="H4" s="120"/>
      <c r="I4" s="120"/>
      <c r="J4" s="120"/>
      <c r="K4" s="117" t="s">
        <v>5841</v>
      </c>
    </row>
    <row r="5" spans="1:14" ht="15.75" x14ac:dyDescent="0.3">
      <c r="A5" s="116" t="s">
        <v>0</v>
      </c>
      <c r="B5" s="116" t="s">
        <v>5800</v>
      </c>
      <c r="C5" s="116" t="s">
        <v>5800</v>
      </c>
      <c r="D5" s="116" t="s">
        <v>55</v>
      </c>
      <c r="E5" s="120"/>
      <c r="F5" s="117" t="s">
        <v>5804</v>
      </c>
      <c r="G5" s="120"/>
      <c r="H5" s="120"/>
      <c r="I5" s="120"/>
      <c r="J5" s="120"/>
      <c r="K5" s="117" t="s">
        <v>5842</v>
      </c>
    </row>
    <row r="6" spans="1:14" ht="15.75" x14ac:dyDescent="0.3">
      <c r="A6" s="116" t="s">
        <v>0</v>
      </c>
      <c r="B6" s="116" t="s">
        <v>5800</v>
      </c>
      <c r="C6" s="116" t="s">
        <v>5800</v>
      </c>
      <c r="D6" s="116" t="s">
        <v>55</v>
      </c>
      <c r="E6" s="120"/>
      <c r="F6" s="117" t="s">
        <v>5805</v>
      </c>
      <c r="G6" s="120"/>
      <c r="H6" s="120"/>
      <c r="I6" s="120"/>
      <c r="J6" s="120"/>
      <c r="K6" s="117" t="s">
        <v>5843</v>
      </c>
    </row>
    <row r="7" spans="1:14" ht="15.75" x14ac:dyDescent="0.3">
      <c r="A7" s="116" t="s">
        <v>0</v>
      </c>
      <c r="B7" s="116" t="s">
        <v>5800</v>
      </c>
      <c r="C7" s="116" t="s">
        <v>5800</v>
      </c>
      <c r="D7" s="116" t="s">
        <v>55</v>
      </c>
      <c r="E7" s="120"/>
      <c r="F7" s="117" t="s">
        <v>5806</v>
      </c>
      <c r="G7" s="120"/>
      <c r="H7" s="120"/>
      <c r="I7" s="120"/>
      <c r="J7" s="120"/>
      <c r="K7" s="117" t="s">
        <v>5844</v>
      </c>
    </row>
    <row r="8" spans="1:14" ht="15.75" x14ac:dyDescent="0.3">
      <c r="A8" s="116" t="s">
        <v>0</v>
      </c>
      <c r="B8" s="116" t="s">
        <v>5800</v>
      </c>
      <c r="C8" s="116" t="s">
        <v>5800</v>
      </c>
      <c r="D8" s="116" t="s">
        <v>55</v>
      </c>
      <c r="E8" s="120"/>
      <c r="F8" s="121" t="s">
        <v>5807</v>
      </c>
      <c r="G8" s="120"/>
      <c r="H8" s="120"/>
      <c r="I8" s="120"/>
      <c r="J8" s="120"/>
      <c r="K8" s="121" t="s">
        <v>5845</v>
      </c>
    </row>
    <row r="9" spans="1:14" ht="15.75" x14ac:dyDescent="0.3">
      <c r="A9" s="116" t="s">
        <v>0</v>
      </c>
      <c r="B9" s="116" t="s">
        <v>5800</v>
      </c>
      <c r="C9" s="116" t="s">
        <v>5800</v>
      </c>
      <c r="D9" s="116" t="s">
        <v>56</v>
      </c>
      <c r="E9" s="120"/>
      <c r="F9" s="117" t="s">
        <v>5808</v>
      </c>
      <c r="G9" s="120"/>
      <c r="H9" s="120"/>
      <c r="I9" s="120"/>
      <c r="J9" s="120"/>
      <c r="K9" s="117" t="s">
        <v>5846</v>
      </c>
    </row>
    <row r="10" spans="1:14" ht="15.75" x14ac:dyDescent="0.3">
      <c r="A10" s="116" t="s">
        <v>0</v>
      </c>
      <c r="B10" s="116" t="s">
        <v>5800</v>
      </c>
      <c r="C10" s="116" t="s">
        <v>5800</v>
      </c>
      <c r="D10" s="116" t="s">
        <v>56</v>
      </c>
      <c r="E10" s="120"/>
      <c r="F10" s="117" t="s">
        <v>5809</v>
      </c>
      <c r="G10" s="120"/>
      <c r="H10" s="120"/>
      <c r="I10" s="120"/>
      <c r="J10" s="120"/>
      <c r="K10" s="117" t="s">
        <v>5847</v>
      </c>
    </row>
    <row r="11" spans="1:14" ht="15.75" x14ac:dyDescent="0.3">
      <c r="A11" s="116" t="s">
        <v>0</v>
      </c>
      <c r="B11" s="116" t="s">
        <v>5800</v>
      </c>
      <c r="C11" s="116" t="s">
        <v>5800</v>
      </c>
      <c r="D11" s="116" t="s">
        <v>56</v>
      </c>
      <c r="E11" s="120"/>
      <c r="F11" s="117" t="s">
        <v>5810</v>
      </c>
      <c r="G11" s="120"/>
      <c r="H11" s="120"/>
      <c r="I11" s="120"/>
      <c r="J11" s="120"/>
      <c r="K11" s="117" t="s">
        <v>5848</v>
      </c>
    </row>
    <row r="12" spans="1:14" ht="15.75" x14ac:dyDescent="0.3">
      <c r="A12" s="116" t="s">
        <v>0</v>
      </c>
      <c r="B12" s="116" t="s">
        <v>5800</v>
      </c>
      <c r="C12" s="116" t="s">
        <v>5800</v>
      </c>
      <c r="D12" s="116" t="s">
        <v>56</v>
      </c>
      <c r="E12" s="120"/>
      <c r="F12" s="117" t="s">
        <v>5811</v>
      </c>
      <c r="G12" s="120"/>
      <c r="H12" s="120"/>
      <c r="I12" s="120"/>
      <c r="J12" s="120"/>
      <c r="K12" s="117" t="s">
        <v>5849</v>
      </c>
    </row>
    <row r="13" spans="1:14" ht="15.75" x14ac:dyDescent="0.3">
      <c r="A13" s="116" t="s">
        <v>0</v>
      </c>
      <c r="B13" s="116" t="s">
        <v>5800</v>
      </c>
      <c r="C13" s="116" t="s">
        <v>5800</v>
      </c>
      <c r="D13" s="116" t="s">
        <v>56</v>
      </c>
      <c r="E13" s="120"/>
      <c r="F13" s="117" t="s">
        <v>5812</v>
      </c>
      <c r="G13" s="120"/>
      <c r="H13" s="120"/>
      <c r="I13" s="120"/>
      <c r="J13" s="120"/>
      <c r="K13" s="117" t="s">
        <v>5850</v>
      </c>
    </row>
    <row r="14" spans="1:14" ht="15.75" x14ac:dyDescent="0.3">
      <c r="A14" s="116" t="s">
        <v>0</v>
      </c>
      <c r="B14" s="116" t="s">
        <v>5800</v>
      </c>
      <c r="C14" s="116" t="s">
        <v>5800</v>
      </c>
      <c r="D14" s="116" t="s">
        <v>56</v>
      </c>
      <c r="E14" s="120"/>
      <c r="F14" s="117" t="s">
        <v>5813</v>
      </c>
      <c r="G14" s="120"/>
      <c r="H14" s="120"/>
      <c r="I14" s="120"/>
      <c r="J14" s="120"/>
      <c r="K14" s="117" t="s">
        <v>5851</v>
      </c>
    </row>
    <row r="15" spans="1:14" ht="15.75" x14ac:dyDescent="0.3">
      <c r="A15" s="116" t="s">
        <v>0</v>
      </c>
      <c r="B15" s="116" t="s">
        <v>5800</v>
      </c>
      <c r="C15" s="116" t="s">
        <v>5800</v>
      </c>
      <c r="D15" s="116" t="s">
        <v>56</v>
      </c>
      <c r="E15" s="120"/>
      <c r="F15" s="117" t="s">
        <v>5814</v>
      </c>
      <c r="G15" s="120"/>
      <c r="H15" s="120"/>
      <c r="I15" s="120"/>
      <c r="J15" s="120"/>
      <c r="K15" s="117" t="s">
        <v>5852</v>
      </c>
    </row>
    <row r="16" spans="1:14" ht="15.75" x14ac:dyDescent="0.3">
      <c r="A16" s="116" t="s">
        <v>0</v>
      </c>
      <c r="B16" s="116" t="s">
        <v>5800</v>
      </c>
      <c r="C16" s="116" t="s">
        <v>5800</v>
      </c>
      <c r="D16" s="116" t="s">
        <v>56</v>
      </c>
      <c r="E16" s="120"/>
      <c r="F16" s="117" t="s">
        <v>5815</v>
      </c>
      <c r="G16" s="120"/>
      <c r="H16" s="120"/>
      <c r="I16" s="120"/>
      <c r="J16" s="120"/>
      <c r="K16" s="117" t="s">
        <v>5853</v>
      </c>
    </row>
    <row r="17" spans="1:11" ht="15.75" x14ac:dyDescent="0.3">
      <c r="A17" s="116" t="s">
        <v>0</v>
      </c>
      <c r="B17" s="116" t="s">
        <v>5800</v>
      </c>
      <c r="C17" s="116" t="s">
        <v>5800</v>
      </c>
      <c r="D17" s="116" t="s">
        <v>56</v>
      </c>
      <c r="E17" s="120"/>
      <c r="F17" s="117" t="s">
        <v>5816</v>
      </c>
      <c r="G17" s="120"/>
      <c r="H17" s="120"/>
      <c r="I17" s="120"/>
      <c r="J17" s="120"/>
      <c r="K17" s="117" t="s">
        <v>5854</v>
      </c>
    </row>
    <row r="18" spans="1:11" ht="15.75" x14ac:dyDescent="0.3">
      <c r="A18" s="116" t="s">
        <v>0</v>
      </c>
      <c r="B18" s="116" t="s">
        <v>5800</v>
      </c>
      <c r="C18" s="116" t="s">
        <v>5800</v>
      </c>
      <c r="D18" s="116" t="s">
        <v>56</v>
      </c>
      <c r="E18" s="120"/>
      <c r="F18" s="122" t="s">
        <v>5817</v>
      </c>
      <c r="G18" s="120"/>
      <c r="H18" s="120"/>
      <c r="I18" s="120"/>
      <c r="J18" s="120"/>
      <c r="K18" s="122" t="s">
        <v>5855</v>
      </c>
    </row>
    <row r="19" spans="1:11" ht="15.75" x14ac:dyDescent="0.3">
      <c r="A19" s="116" t="s">
        <v>0</v>
      </c>
      <c r="B19" s="116" t="s">
        <v>5800</v>
      </c>
      <c r="C19" s="116" t="s">
        <v>5800</v>
      </c>
      <c r="D19" s="116" t="s">
        <v>56</v>
      </c>
      <c r="E19" s="120"/>
      <c r="F19" s="117" t="s">
        <v>5818</v>
      </c>
      <c r="G19" s="120"/>
      <c r="H19" s="120"/>
      <c r="I19" s="120"/>
      <c r="J19" s="120"/>
      <c r="K19" s="117" t="s">
        <v>5856</v>
      </c>
    </row>
    <row r="20" spans="1:11" ht="15.75" x14ac:dyDescent="0.3">
      <c r="A20" s="116" t="s">
        <v>0</v>
      </c>
      <c r="B20" s="116" t="s">
        <v>5800</v>
      </c>
      <c r="C20" s="116" t="s">
        <v>5800</v>
      </c>
      <c r="D20" s="116" t="s">
        <v>57</v>
      </c>
      <c r="E20" s="120"/>
      <c r="F20" s="122" t="s">
        <v>5819</v>
      </c>
      <c r="G20" s="120"/>
      <c r="H20" s="120"/>
      <c r="I20" s="120"/>
      <c r="J20" s="120"/>
      <c r="K20" s="122" t="s">
        <v>5857</v>
      </c>
    </row>
    <row r="21" spans="1:11" ht="15.75" x14ac:dyDescent="0.3">
      <c r="A21" s="116" t="s">
        <v>0</v>
      </c>
      <c r="B21" s="116" t="s">
        <v>5800</v>
      </c>
      <c r="C21" s="116" t="s">
        <v>5800</v>
      </c>
      <c r="D21" s="116" t="s">
        <v>57</v>
      </c>
      <c r="E21" s="120"/>
      <c r="F21" s="117" t="s">
        <v>5820</v>
      </c>
      <c r="G21" s="120"/>
      <c r="H21" s="120"/>
      <c r="I21" s="120"/>
      <c r="J21" s="120"/>
      <c r="K21" s="117" t="s">
        <v>5858</v>
      </c>
    </row>
    <row r="22" spans="1:11" ht="15.75" x14ac:dyDescent="0.3">
      <c r="A22" s="116" t="s">
        <v>0</v>
      </c>
      <c r="B22" s="116" t="s">
        <v>5800</v>
      </c>
      <c r="C22" s="116" t="s">
        <v>5800</v>
      </c>
      <c r="D22" s="116" t="s">
        <v>57</v>
      </c>
      <c r="E22" s="120"/>
      <c r="F22" s="117" t="s">
        <v>5821</v>
      </c>
      <c r="G22" s="120"/>
      <c r="H22" s="120"/>
      <c r="I22" s="120"/>
      <c r="J22" s="120"/>
      <c r="K22" s="117" t="s">
        <v>5859</v>
      </c>
    </row>
    <row r="23" spans="1:11" ht="15.75" x14ac:dyDescent="0.3">
      <c r="A23" s="116" t="s">
        <v>0</v>
      </c>
      <c r="B23" s="116" t="s">
        <v>5800</v>
      </c>
      <c r="C23" s="116" t="s">
        <v>5800</v>
      </c>
      <c r="D23" s="116" t="s">
        <v>57</v>
      </c>
      <c r="E23" s="120"/>
      <c r="F23" s="117" t="s">
        <v>5822</v>
      </c>
      <c r="G23" s="120"/>
      <c r="H23" s="120"/>
      <c r="I23" s="120"/>
      <c r="J23" s="120"/>
      <c r="K23" s="117" t="s">
        <v>8030</v>
      </c>
    </row>
    <row r="24" spans="1:11" ht="15.75" x14ac:dyDescent="0.3">
      <c r="A24" s="116" t="s">
        <v>0</v>
      </c>
      <c r="B24" s="116" t="s">
        <v>5800</v>
      </c>
      <c r="C24" s="116" t="s">
        <v>5800</v>
      </c>
      <c r="D24" s="116" t="s">
        <v>57</v>
      </c>
      <c r="E24" s="120"/>
      <c r="F24" s="117" t="s">
        <v>5823</v>
      </c>
      <c r="G24" s="120"/>
      <c r="H24" s="120"/>
      <c r="I24" s="120"/>
      <c r="J24" s="120"/>
      <c r="K24" s="117" t="s">
        <v>5860</v>
      </c>
    </row>
    <row r="25" spans="1:11" ht="15.75" x14ac:dyDescent="0.3">
      <c r="A25" s="116" t="s">
        <v>0</v>
      </c>
      <c r="B25" s="116" t="s">
        <v>5800</v>
      </c>
      <c r="C25" s="116" t="s">
        <v>5800</v>
      </c>
      <c r="D25" s="116" t="s">
        <v>57</v>
      </c>
      <c r="E25" s="120"/>
      <c r="F25" s="117" t="s">
        <v>5824</v>
      </c>
      <c r="G25" s="120"/>
      <c r="H25" s="120"/>
      <c r="I25" s="120"/>
      <c r="J25" s="120"/>
      <c r="K25" s="117" t="s">
        <v>5861</v>
      </c>
    </row>
    <row r="26" spans="1:11" ht="15.75" x14ac:dyDescent="0.3">
      <c r="A26" s="116" t="s">
        <v>0</v>
      </c>
      <c r="B26" s="116" t="s">
        <v>5800</v>
      </c>
      <c r="C26" s="116" t="s">
        <v>5800</v>
      </c>
      <c r="D26" s="116" t="s">
        <v>57</v>
      </c>
      <c r="E26" s="120"/>
      <c r="F26" s="117" t="s">
        <v>5825</v>
      </c>
      <c r="G26" s="120"/>
      <c r="H26" s="120"/>
      <c r="I26" s="120"/>
      <c r="J26" s="120"/>
      <c r="K26" s="117" t="s">
        <v>5862</v>
      </c>
    </row>
    <row r="27" spans="1:11" ht="15.75" x14ac:dyDescent="0.3">
      <c r="A27" s="116" t="s">
        <v>0</v>
      </c>
      <c r="B27" s="116" t="s">
        <v>5800</v>
      </c>
      <c r="C27" s="116" t="s">
        <v>5800</v>
      </c>
      <c r="D27" s="116" t="s">
        <v>57</v>
      </c>
      <c r="E27" s="120"/>
      <c r="F27" s="117" t="s">
        <v>5826</v>
      </c>
      <c r="G27" s="120"/>
      <c r="H27" s="120"/>
      <c r="I27" s="120"/>
      <c r="J27" s="120"/>
      <c r="K27" s="117" t="s">
        <v>5863</v>
      </c>
    </row>
    <row r="28" spans="1:11" ht="15.75" x14ac:dyDescent="0.3">
      <c r="A28" s="116" t="s">
        <v>0</v>
      </c>
      <c r="B28" s="116" t="s">
        <v>5800</v>
      </c>
      <c r="C28" s="116" t="s">
        <v>5800</v>
      </c>
      <c r="D28" s="116" t="s">
        <v>57</v>
      </c>
      <c r="E28" s="120"/>
      <c r="F28" s="117" t="s">
        <v>5827</v>
      </c>
      <c r="G28" s="120"/>
      <c r="H28" s="120"/>
      <c r="I28" s="120"/>
      <c r="J28" s="120"/>
      <c r="K28" s="117" t="s">
        <v>5864</v>
      </c>
    </row>
    <row r="29" spans="1:11" ht="15.75" x14ac:dyDescent="0.3">
      <c r="A29" s="116" t="s">
        <v>0</v>
      </c>
      <c r="B29" s="116" t="s">
        <v>5800</v>
      </c>
      <c r="C29" s="116" t="s">
        <v>5800</v>
      </c>
      <c r="D29" s="116" t="s">
        <v>57</v>
      </c>
      <c r="E29" s="120"/>
      <c r="F29" s="117" t="s">
        <v>5828</v>
      </c>
      <c r="G29" s="120"/>
      <c r="H29" s="120"/>
      <c r="I29" s="120"/>
      <c r="J29" s="120"/>
      <c r="K29" s="117" t="s">
        <v>5865</v>
      </c>
    </row>
    <row r="30" spans="1:11" ht="15.75" x14ac:dyDescent="0.3">
      <c r="A30" s="116" t="s">
        <v>0</v>
      </c>
      <c r="B30" s="116" t="s">
        <v>5800</v>
      </c>
      <c r="C30" s="116" t="s">
        <v>5800</v>
      </c>
      <c r="D30" s="116" t="s">
        <v>57</v>
      </c>
      <c r="E30" s="120"/>
      <c r="F30" s="117" t="s">
        <v>5829</v>
      </c>
      <c r="G30" s="120"/>
      <c r="H30" s="120"/>
      <c r="I30" s="120"/>
      <c r="J30" s="120"/>
      <c r="K30" s="117" t="s">
        <v>5866</v>
      </c>
    </row>
    <row r="31" spans="1:11" ht="15.75" x14ac:dyDescent="0.3">
      <c r="A31" s="116" t="s">
        <v>0</v>
      </c>
      <c r="B31" s="116" t="s">
        <v>5800</v>
      </c>
      <c r="C31" s="116" t="s">
        <v>5800</v>
      </c>
      <c r="D31" s="116" t="s">
        <v>53</v>
      </c>
      <c r="E31" s="120"/>
      <c r="F31" s="117" t="s">
        <v>5830</v>
      </c>
      <c r="G31" s="120"/>
      <c r="H31" s="120"/>
      <c r="I31" s="120"/>
      <c r="J31" s="120"/>
      <c r="K31" s="117" t="s">
        <v>5867</v>
      </c>
    </row>
    <row r="32" spans="1:11" ht="15.75" x14ac:dyDescent="0.3">
      <c r="A32" s="116" t="s">
        <v>0</v>
      </c>
      <c r="B32" s="116" t="s">
        <v>5800</v>
      </c>
      <c r="C32" s="116" t="s">
        <v>5800</v>
      </c>
      <c r="D32" s="116" t="s">
        <v>53</v>
      </c>
      <c r="E32" s="120"/>
      <c r="F32" s="117" t="s">
        <v>5831</v>
      </c>
      <c r="G32" s="120"/>
      <c r="H32" s="120"/>
      <c r="I32" s="120"/>
      <c r="J32" s="120"/>
      <c r="K32" s="117" t="s">
        <v>5868</v>
      </c>
    </row>
    <row r="33" spans="1:11" ht="15.75" x14ac:dyDescent="0.3">
      <c r="A33" s="116" t="s">
        <v>0</v>
      </c>
      <c r="B33" s="116" t="s">
        <v>5800</v>
      </c>
      <c r="C33" s="116" t="s">
        <v>5800</v>
      </c>
      <c r="D33" s="116" t="s">
        <v>53</v>
      </c>
      <c r="E33" s="120"/>
      <c r="F33" s="117" t="s">
        <v>5832</v>
      </c>
      <c r="G33" s="120"/>
      <c r="H33" s="120"/>
      <c r="I33" s="120"/>
      <c r="J33" s="120"/>
      <c r="K33" s="117" t="s">
        <v>5869</v>
      </c>
    </row>
    <row r="34" spans="1:11" ht="15.75" x14ac:dyDescent="0.3">
      <c r="A34" s="116" t="s">
        <v>0</v>
      </c>
      <c r="B34" s="116" t="s">
        <v>5800</v>
      </c>
      <c r="C34" s="116" t="s">
        <v>5800</v>
      </c>
      <c r="D34" s="116" t="s">
        <v>53</v>
      </c>
      <c r="E34" s="120"/>
      <c r="F34" s="117" t="s">
        <v>5833</v>
      </c>
      <c r="G34" s="120"/>
      <c r="H34" s="120"/>
      <c r="I34" s="120"/>
      <c r="J34" s="120"/>
      <c r="K34" s="117" t="s">
        <v>5870</v>
      </c>
    </row>
    <row r="35" spans="1:11" ht="15.75" x14ac:dyDescent="0.3">
      <c r="A35" s="116" t="s">
        <v>0</v>
      </c>
      <c r="B35" s="116" t="s">
        <v>5800</v>
      </c>
      <c r="C35" s="116" t="s">
        <v>5800</v>
      </c>
      <c r="D35" s="116" t="s">
        <v>53</v>
      </c>
      <c r="E35" s="120"/>
      <c r="F35" s="117" t="s">
        <v>5834</v>
      </c>
      <c r="G35" s="120"/>
      <c r="H35" s="120"/>
      <c r="I35" s="120"/>
      <c r="J35" s="120"/>
      <c r="K35" s="117" t="s">
        <v>5871</v>
      </c>
    </row>
    <row r="36" spans="1:11" ht="15.75" x14ac:dyDescent="0.3">
      <c r="A36" s="116" t="s">
        <v>0</v>
      </c>
      <c r="B36" s="116" t="s">
        <v>5800</v>
      </c>
      <c r="C36" s="116" t="s">
        <v>5800</v>
      </c>
      <c r="D36" s="116" t="s">
        <v>53</v>
      </c>
      <c r="E36" s="120"/>
      <c r="F36" s="117" t="s">
        <v>5835</v>
      </c>
      <c r="G36" s="120"/>
      <c r="H36" s="120"/>
      <c r="I36" s="120"/>
      <c r="J36" s="120"/>
      <c r="K36" s="117" t="s">
        <v>5872</v>
      </c>
    </row>
    <row r="37" spans="1:11" ht="15.75" x14ac:dyDescent="0.3">
      <c r="A37" s="116" t="s">
        <v>0</v>
      </c>
      <c r="B37" s="116" t="s">
        <v>5800</v>
      </c>
      <c r="C37" s="116" t="s">
        <v>5800</v>
      </c>
      <c r="D37" s="116" t="s">
        <v>53</v>
      </c>
      <c r="E37" s="120"/>
      <c r="F37" s="117" t="s">
        <v>5836</v>
      </c>
      <c r="G37" s="120"/>
      <c r="H37" s="120"/>
      <c r="I37" s="120"/>
      <c r="J37" s="120"/>
      <c r="K37" s="117" t="s">
        <v>5873</v>
      </c>
    </row>
    <row r="38" spans="1:11" ht="15.75" x14ac:dyDescent="0.3">
      <c r="A38" s="116" t="s">
        <v>0</v>
      </c>
      <c r="B38" s="116" t="s">
        <v>5800</v>
      </c>
      <c r="C38" s="116" t="s">
        <v>5800</v>
      </c>
      <c r="D38" s="116" t="s">
        <v>53</v>
      </c>
      <c r="E38" s="120"/>
      <c r="F38" s="117" t="s">
        <v>5837</v>
      </c>
      <c r="G38" s="120"/>
      <c r="H38" s="120"/>
      <c r="I38" s="120"/>
      <c r="J38" s="120"/>
      <c r="K38" s="117" t="s">
        <v>5874</v>
      </c>
    </row>
    <row r="39" spans="1:11" ht="15.75" x14ac:dyDescent="0.3">
      <c r="A39" s="116" t="s">
        <v>0</v>
      </c>
      <c r="B39" s="116" t="s">
        <v>5800</v>
      </c>
      <c r="C39" s="116" t="s">
        <v>5800</v>
      </c>
      <c r="D39" s="116" t="s">
        <v>53</v>
      </c>
      <c r="E39" s="120"/>
      <c r="F39" s="117" t="s">
        <v>5838</v>
      </c>
      <c r="G39" s="120"/>
      <c r="H39" s="120"/>
      <c r="I39" s="120"/>
      <c r="J39" s="120"/>
      <c r="K39" s="117" t="s">
        <v>5875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C49B-CCAE-468D-B49D-9693B5173828}">
  <sheetPr codeName="Sheet5">
    <tabColor rgb="FF92D050"/>
  </sheetPr>
  <dimension ref="A1:Q205"/>
  <sheetViews>
    <sheetView topLeftCell="D55" workbookViewId="0">
      <selection activeCell="L71" sqref="J71:L72"/>
    </sheetView>
  </sheetViews>
  <sheetFormatPr defaultRowHeight="14.25" x14ac:dyDescent="0.2"/>
  <cols>
    <col min="10" max="10" width="42.125" customWidth="1"/>
    <col min="11" max="11" width="23" customWidth="1"/>
    <col min="12" max="12" width="29.75" customWidth="1"/>
    <col min="15" max="16" width="18.75" customWidth="1"/>
    <col min="17" max="17" width="14.625" customWidth="1"/>
  </cols>
  <sheetData>
    <row r="1" spans="1:17" s="96" customFormat="1" ht="18" x14ac:dyDescent="0.2">
      <c r="A1" s="88" t="s">
        <v>0</v>
      </c>
      <c r="B1" s="88" t="s">
        <v>1</v>
      </c>
      <c r="C1" s="88" t="s">
        <v>3</v>
      </c>
      <c r="D1" s="88" t="s">
        <v>2</v>
      </c>
      <c r="E1" s="88" t="s">
        <v>60</v>
      </c>
      <c r="F1" s="88" t="s">
        <v>50</v>
      </c>
      <c r="G1" s="88" t="s">
        <v>9</v>
      </c>
      <c r="H1" s="88" t="s">
        <v>51</v>
      </c>
      <c r="I1" s="88" t="s">
        <v>52</v>
      </c>
      <c r="J1" s="88" t="s">
        <v>54</v>
      </c>
      <c r="K1" s="88" t="s">
        <v>243</v>
      </c>
      <c r="L1" s="88" t="s">
        <v>5061</v>
      </c>
      <c r="M1" s="88" t="s">
        <v>241</v>
      </c>
      <c r="N1" s="46" t="s">
        <v>242</v>
      </c>
    </row>
    <row r="2" spans="1:17" ht="15.75" x14ac:dyDescent="0.3">
      <c r="A2" s="1" t="s">
        <v>5876</v>
      </c>
      <c r="B2" s="1" t="s">
        <v>1955</v>
      </c>
      <c r="C2" s="1" t="s">
        <v>53</v>
      </c>
      <c r="D2" s="1"/>
      <c r="E2" s="1"/>
      <c r="F2" s="2" t="s">
        <v>1232</v>
      </c>
      <c r="G2" s="1"/>
      <c r="H2" s="1">
        <v>1</v>
      </c>
      <c r="I2" s="1"/>
      <c r="J2" s="1">
        <v>0</v>
      </c>
      <c r="K2" s="1">
        <v>0</v>
      </c>
      <c r="L2" s="116" t="s">
        <v>5927</v>
      </c>
      <c r="M2" s="28" t="s">
        <v>240</v>
      </c>
      <c r="N2" s="93" t="s">
        <v>245</v>
      </c>
    </row>
    <row r="3" spans="1:17" ht="15.75" x14ac:dyDescent="0.3">
      <c r="A3" s="1" t="s">
        <v>5876</v>
      </c>
      <c r="B3" s="1" t="s">
        <v>1955</v>
      </c>
      <c r="C3" s="1" t="s">
        <v>53</v>
      </c>
      <c r="D3" s="1"/>
      <c r="E3" s="1"/>
      <c r="F3" s="2" t="s">
        <v>1233</v>
      </c>
      <c r="G3" s="1"/>
      <c r="H3" s="1">
        <v>1</v>
      </c>
      <c r="I3" s="1"/>
      <c r="J3" s="1" t="s">
        <v>5877</v>
      </c>
      <c r="K3" s="1">
        <v>0</v>
      </c>
      <c r="L3" s="116" t="s">
        <v>5928</v>
      </c>
      <c r="M3" s="29" t="s">
        <v>240</v>
      </c>
      <c r="N3" s="93" t="s">
        <v>244</v>
      </c>
    </row>
    <row r="4" spans="1:17" ht="18" x14ac:dyDescent="0.3">
      <c r="A4" s="1" t="s">
        <v>5876</v>
      </c>
      <c r="B4" s="1" t="s">
        <v>1955</v>
      </c>
      <c r="C4" s="1" t="s">
        <v>53</v>
      </c>
      <c r="D4" s="1"/>
      <c r="E4" s="1"/>
      <c r="F4" s="2" t="s">
        <v>1234</v>
      </c>
      <c r="G4" s="1"/>
      <c r="H4" s="1">
        <v>1</v>
      </c>
      <c r="I4" s="1"/>
      <c r="J4" s="1" t="s">
        <v>5878</v>
      </c>
      <c r="K4" s="1">
        <v>0</v>
      </c>
      <c r="L4" s="116" t="s">
        <v>5929</v>
      </c>
      <c r="M4" s="273" t="s">
        <v>8079</v>
      </c>
      <c r="N4" s="273"/>
      <c r="O4" s="273"/>
      <c r="P4" s="273"/>
      <c r="Q4" s="183" t="s">
        <v>8164</v>
      </c>
    </row>
    <row r="5" spans="1:17" ht="18" x14ac:dyDescent="0.3">
      <c r="A5" s="1" t="s">
        <v>5876</v>
      </c>
      <c r="B5" s="1" t="s">
        <v>1955</v>
      </c>
      <c r="C5" s="1" t="s">
        <v>53</v>
      </c>
      <c r="D5" s="1"/>
      <c r="E5" s="1"/>
      <c r="F5" s="2" t="s">
        <v>1235</v>
      </c>
      <c r="G5" s="1"/>
      <c r="H5" s="1">
        <v>1</v>
      </c>
      <c r="I5" s="1"/>
      <c r="J5" s="1" t="s">
        <v>5879</v>
      </c>
      <c r="K5" s="1">
        <v>0</v>
      </c>
      <c r="L5" s="116" t="s">
        <v>5930</v>
      </c>
      <c r="M5" s="115" t="s">
        <v>8081</v>
      </c>
      <c r="N5" s="115" t="s">
        <v>8080</v>
      </c>
      <c r="O5" s="115" t="s">
        <v>8082</v>
      </c>
      <c r="P5" s="115" t="s">
        <v>8084</v>
      </c>
      <c r="Q5" s="183" t="s">
        <v>8163</v>
      </c>
    </row>
    <row r="6" spans="1:17" ht="15.75" x14ac:dyDescent="0.3">
      <c r="A6" s="1" t="s">
        <v>5876</v>
      </c>
      <c r="B6" s="1" t="s">
        <v>1955</v>
      </c>
      <c r="C6" s="1" t="s">
        <v>53</v>
      </c>
      <c r="D6" s="1"/>
      <c r="E6" s="1"/>
      <c r="F6" s="2" t="s">
        <v>1236</v>
      </c>
      <c r="G6" s="1"/>
      <c r="H6" s="1">
        <v>1</v>
      </c>
      <c r="I6" s="1"/>
      <c r="J6" s="1" t="s">
        <v>5880</v>
      </c>
      <c r="K6" s="1">
        <v>0</v>
      </c>
      <c r="L6" s="116" t="s">
        <v>5931</v>
      </c>
      <c r="M6" s="116" t="s">
        <v>55</v>
      </c>
      <c r="N6" s="116">
        <f>950*4.68+19*259.2+37*13.2+37*19.2+37*14.4+37*21.6+19*259.2+37*43.2+37*43.2+19*259.2+38*20+1900*2.592</f>
        <v>30632.799999999999</v>
      </c>
      <c r="O6" s="120">
        <f>4*(1000+900+800+700+600+500+400+350+300+240+200+180+150+120+100+80+50+30+20+5)*'道具价值参考（暂定）'!D4+4*(5000000+4000000+3000000+2000000+1000000+900000+800000+700000+600000+500000+400000+350000+300000+250000+200000+150000+100000+50000+20000+5000)*'道具价值参考（暂定）'!D2</f>
        <v>2158000</v>
      </c>
      <c r="P6" s="120">
        <f>N6/O6</f>
        <v>1.4194995366079703E-2</v>
      </c>
      <c r="Q6">
        <f>P6/0.0035649741291808</f>
        <v>3.9817947765420643</v>
      </c>
    </row>
    <row r="7" spans="1:17" ht="15.75" x14ac:dyDescent="0.3">
      <c r="A7" s="1" t="s">
        <v>5876</v>
      </c>
      <c r="B7" s="1" t="s">
        <v>1955</v>
      </c>
      <c r="C7" s="1" t="s">
        <v>53</v>
      </c>
      <c r="D7" s="1"/>
      <c r="E7" s="1"/>
      <c r="F7" s="2" t="s">
        <v>1237</v>
      </c>
      <c r="G7" s="1"/>
      <c r="H7" s="1">
        <v>1</v>
      </c>
      <c r="I7" s="1"/>
      <c r="J7" s="1" t="s">
        <v>5881</v>
      </c>
      <c r="K7" s="1">
        <v>0</v>
      </c>
      <c r="L7" s="116" t="s">
        <v>5932</v>
      </c>
      <c r="M7" s="116" t="s">
        <v>56</v>
      </c>
      <c r="N7" s="116">
        <f>950*14.04+19*259.2+37*14.4+37*21.6+37*14.4+37*21.6+19*259.2+37*43.2+37*43.2+19*259.2+38*20+1900*2.592</f>
        <v>39658.000000000007</v>
      </c>
      <c r="O7" s="120">
        <f>4*(1000+900+800+700+600+500+400+350+300+240+200+180+150+120+100+80+50+30+20+5)*'道具价值参考（暂定）'!D4+4*(5000000+4000000+3000000+2000000+1000000+900000+800000+700000+600000+500000+400000+350000+300000+250000+200000+150000+100000+50000+20000+5000)*'道具价值参考（暂定）'!D2</f>
        <v>2158000</v>
      </c>
      <c r="P7" s="120">
        <f t="shared" ref="P7:P8" si="0">N7/O7</f>
        <v>1.8377201112140876E-2</v>
      </c>
      <c r="Q7">
        <f t="shared" ref="Q7:Q8" si="1">P7/0.0035649741291808</f>
        <v>5.154932531407681</v>
      </c>
    </row>
    <row r="8" spans="1:17" ht="15.75" x14ac:dyDescent="0.3">
      <c r="A8" s="1" t="s">
        <v>5876</v>
      </c>
      <c r="B8" s="1" t="s">
        <v>1955</v>
      </c>
      <c r="C8" s="1" t="s">
        <v>53</v>
      </c>
      <c r="D8" s="1"/>
      <c r="E8" s="1"/>
      <c r="F8" s="2" t="s">
        <v>1238</v>
      </c>
      <c r="G8" s="1"/>
      <c r="H8" s="1">
        <v>1</v>
      </c>
      <c r="I8" s="1"/>
      <c r="J8" s="1" t="s">
        <v>5882</v>
      </c>
      <c r="K8" s="1">
        <v>0</v>
      </c>
      <c r="L8" s="116" t="s">
        <v>5933</v>
      </c>
      <c r="M8" s="116" t="s">
        <v>57</v>
      </c>
      <c r="N8" s="116">
        <f>950*4.68+19*259.2+37*13.2+37*19.2+37*14.4+37*21.6+19*259.2+37*43.2+37*43.2+19*259.2+38*20+1900*2.592</f>
        <v>30632.799999999999</v>
      </c>
      <c r="O8" s="120">
        <f>4*(1000+900+800+700+600+500+400+350+300+240+200+180+150+120+100+80+50+30+20+5)*'道具价值参考（暂定）'!D4+4*(5000000+4000000+3000000+2000000+1000000+900000+800000+700000+600000+500000+400000+350000+300000+250000+200000+150000+100000+50000+20000+5000)*'道具价值参考（暂定）'!D2</f>
        <v>2158000</v>
      </c>
      <c r="P8" s="120">
        <f t="shared" si="0"/>
        <v>1.4194995366079703E-2</v>
      </c>
      <c r="Q8">
        <f t="shared" si="1"/>
        <v>3.9817947765420643</v>
      </c>
    </row>
    <row r="9" spans="1:17" ht="15.75" x14ac:dyDescent="0.3">
      <c r="A9" s="1" t="s">
        <v>5876</v>
      </c>
      <c r="B9" s="1" t="s">
        <v>1955</v>
      </c>
      <c r="C9" s="1" t="s">
        <v>53</v>
      </c>
      <c r="D9" s="1"/>
      <c r="E9" s="1"/>
      <c r="F9" s="2" t="s">
        <v>1239</v>
      </c>
      <c r="G9" s="1"/>
      <c r="H9" s="1">
        <v>1</v>
      </c>
      <c r="I9" s="1"/>
      <c r="J9" s="1" t="s">
        <v>5883</v>
      </c>
      <c r="K9" s="1">
        <v>0</v>
      </c>
      <c r="L9" s="116" t="s">
        <v>5934</v>
      </c>
      <c r="M9" s="1"/>
      <c r="N9" s="64"/>
    </row>
    <row r="10" spans="1:17" ht="15.75" x14ac:dyDescent="0.3">
      <c r="A10" s="1" t="s">
        <v>5876</v>
      </c>
      <c r="B10" s="1" t="s">
        <v>1955</v>
      </c>
      <c r="C10" s="1" t="s">
        <v>53</v>
      </c>
      <c r="D10" s="1"/>
      <c r="E10" s="1"/>
      <c r="F10" s="2" t="s">
        <v>1240</v>
      </c>
      <c r="G10" s="1"/>
      <c r="H10" s="1">
        <v>1</v>
      </c>
      <c r="I10" s="1"/>
      <c r="J10" s="1" t="s">
        <v>5884</v>
      </c>
      <c r="K10" s="1">
        <v>0</v>
      </c>
      <c r="L10" s="116" t="s">
        <v>5935</v>
      </c>
      <c r="M10" s="1"/>
    </row>
    <row r="11" spans="1:17" ht="15.75" x14ac:dyDescent="0.3">
      <c r="A11" s="1" t="s">
        <v>5876</v>
      </c>
      <c r="B11" s="1" t="s">
        <v>1955</v>
      </c>
      <c r="C11" s="1" t="s">
        <v>53</v>
      </c>
      <c r="D11" s="1"/>
      <c r="E11" s="1"/>
      <c r="F11" s="2" t="s">
        <v>1241</v>
      </c>
      <c r="G11" s="1"/>
      <c r="H11" s="1">
        <v>1</v>
      </c>
      <c r="I11" s="1"/>
      <c r="J11" s="1" t="s">
        <v>5885</v>
      </c>
      <c r="K11" s="1">
        <v>0</v>
      </c>
      <c r="L11" s="116" t="s">
        <v>5936</v>
      </c>
      <c r="M11" s="1"/>
    </row>
    <row r="12" spans="1:17" ht="15.75" x14ac:dyDescent="0.3">
      <c r="A12" s="1" t="s">
        <v>5876</v>
      </c>
      <c r="B12" s="1" t="s">
        <v>1955</v>
      </c>
      <c r="C12" s="1" t="s">
        <v>53</v>
      </c>
      <c r="D12" s="1"/>
      <c r="E12" s="1"/>
      <c r="F12" s="2" t="s">
        <v>1242</v>
      </c>
      <c r="G12" s="1"/>
      <c r="H12" s="1">
        <v>1</v>
      </c>
      <c r="I12" s="1"/>
      <c r="J12" s="1" t="s">
        <v>5886</v>
      </c>
      <c r="K12" s="1">
        <v>0</v>
      </c>
      <c r="L12" s="116" t="s">
        <v>5937</v>
      </c>
      <c r="M12" s="1"/>
    </row>
    <row r="13" spans="1:17" ht="15.75" x14ac:dyDescent="0.3">
      <c r="A13" s="1" t="s">
        <v>5876</v>
      </c>
      <c r="B13" s="1" t="s">
        <v>1955</v>
      </c>
      <c r="C13" s="1" t="s">
        <v>53</v>
      </c>
      <c r="D13" s="1"/>
      <c r="E13" s="1"/>
      <c r="F13" s="2" t="s">
        <v>1397</v>
      </c>
      <c r="G13" s="1"/>
      <c r="H13" s="1">
        <v>1</v>
      </c>
      <c r="I13" s="1"/>
      <c r="J13" s="1" t="s">
        <v>5887</v>
      </c>
      <c r="K13" s="1">
        <v>0</v>
      </c>
      <c r="L13" s="116" t="s">
        <v>5938</v>
      </c>
      <c r="M13" s="1"/>
    </row>
    <row r="14" spans="1:17" ht="15.75" x14ac:dyDescent="0.3">
      <c r="A14" s="1" t="s">
        <v>5876</v>
      </c>
      <c r="B14" s="1" t="s">
        <v>1955</v>
      </c>
      <c r="C14" s="1" t="s">
        <v>53</v>
      </c>
      <c r="D14" s="1"/>
      <c r="E14" s="1"/>
      <c r="F14" s="2" t="s">
        <v>1398</v>
      </c>
      <c r="G14" s="1"/>
      <c r="H14" s="1">
        <v>1</v>
      </c>
      <c r="I14" s="1"/>
      <c r="J14" s="1" t="s">
        <v>5888</v>
      </c>
      <c r="K14" s="1">
        <v>0</v>
      </c>
      <c r="L14" s="116" t="s">
        <v>5939</v>
      </c>
      <c r="M14" s="1"/>
      <c r="N14" s="64"/>
    </row>
    <row r="15" spans="1:17" ht="15.75" x14ac:dyDescent="0.3">
      <c r="A15" s="1" t="s">
        <v>5876</v>
      </c>
      <c r="B15" s="1" t="s">
        <v>1955</v>
      </c>
      <c r="C15" s="1" t="s">
        <v>53</v>
      </c>
      <c r="D15" s="1"/>
      <c r="E15" s="1"/>
      <c r="F15" s="2" t="s">
        <v>1399</v>
      </c>
      <c r="G15" s="1"/>
      <c r="H15" s="1">
        <v>1</v>
      </c>
      <c r="I15" s="1"/>
      <c r="J15" s="1" t="s">
        <v>5889</v>
      </c>
      <c r="K15" s="1">
        <v>0</v>
      </c>
      <c r="L15" s="116" t="s">
        <v>5940</v>
      </c>
      <c r="M15" s="1"/>
      <c r="N15" s="64"/>
    </row>
    <row r="16" spans="1:17" ht="15.75" x14ac:dyDescent="0.3">
      <c r="A16" s="1" t="s">
        <v>5876</v>
      </c>
      <c r="B16" s="1" t="s">
        <v>1955</v>
      </c>
      <c r="C16" s="1" t="s">
        <v>53</v>
      </c>
      <c r="D16" s="1"/>
      <c r="E16" s="1"/>
      <c r="F16" s="2" t="s">
        <v>1400</v>
      </c>
      <c r="G16" s="1"/>
      <c r="H16" s="1">
        <v>1</v>
      </c>
      <c r="I16" s="1"/>
      <c r="J16" s="1" t="s">
        <v>5890</v>
      </c>
      <c r="K16" s="1">
        <v>0</v>
      </c>
      <c r="L16" s="116" t="s">
        <v>5941</v>
      </c>
      <c r="M16" s="1"/>
      <c r="N16" s="64"/>
    </row>
    <row r="17" spans="1:14" ht="15.75" x14ac:dyDescent="0.3">
      <c r="A17" s="1" t="s">
        <v>5876</v>
      </c>
      <c r="B17" s="1" t="s">
        <v>1955</v>
      </c>
      <c r="C17" s="1" t="s">
        <v>53</v>
      </c>
      <c r="D17" s="1"/>
      <c r="E17" s="1"/>
      <c r="F17" s="2" t="s">
        <v>1401</v>
      </c>
      <c r="G17" s="1"/>
      <c r="H17" s="1">
        <v>1</v>
      </c>
      <c r="I17" s="1"/>
      <c r="J17" s="1" t="s">
        <v>5891</v>
      </c>
      <c r="K17" s="1">
        <v>0</v>
      </c>
      <c r="L17" s="116" t="s">
        <v>5942</v>
      </c>
      <c r="M17" s="1"/>
      <c r="N17" s="64"/>
    </row>
    <row r="18" spans="1:14" ht="15.75" x14ac:dyDescent="0.3">
      <c r="A18" s="1" t="s">
        <v>5876</v>
      </c>
      <c r="B18" s="1" t="s">
        <v>1955</v>
      </c>
      <c r="C18" s="1" t="s">
        <v>53</v>
      </c>
      <c r="D18" s="1"/>
      <c r="E18" s="1"/>
      <c r="F18" s="2" t="s">
        <v>1402</v>
      </c>
      <c r="G18" s="1"/>
      <c r="H18" s="1">
        <v>1</v>
      </c>
      <c r="I18" s="1"/>
      <c r="J18" s="1" t="s">
        <v>5892</v>
      </c>
      <c r="K18" s="1">
        <v>0</v>
      </c>
      <c r="L18" s="116" t="s">
        <v>5943</v>
      </c>
      <c r="M18" s="1"/>
      <c r="N18" s="64"/>
    </row>
    <row r="19" spans="1:14" ht="15.75" x14ac:dyDescent="0.3">
      <c r="A19" s="1" t="s">
        <v>5876</v>
      </c>
      <c r="B19" s="1" t="s">
        <v>1955</v>
      </c>
      <c r="C19" s="1" t="s">
        <v>53</v>
      </c>
      <c r="D19" s="1"/>
      <c r="E19" s="1"/>
      <c r="F19" s="2" t="s">
        <v>1403</v>
      </c>
      <c r="G19" s="1"/>
      <c r="H19" s="1">
        <v>1</v>
      </c>
      <c r="I19" s="1"/>
      <c r="J19" s="1" t="s">
        <v>5893</v>
      </c>
      <c r="K19" s="1">
        <v>0</v>
      </c>
      <c r="L19" s="116" t="s">
        <v>5944</v>
      </c>
      <c r="M19" s="1"/>
      <c r="N19" s="64"/>
    </row>
    <row r="20" spans="1:14" ht="15.75" x14ac:dyDescent="0.3">
      <c r="A20" s="1" t="s">
        <v>5876</v>
      </c>
      <c r="B20" s="1" t="s">
        <v>1955</v>
      </c>
      <c r="C20" s="1" t="s">
        <v>53</v>
      </c>
      <c r="D20" s="1"/>
      <c r="E20" s="1"/>
      <c r="F20" s="2" t="s">
        <v>1404</v>
      </c>
      <c r="G20" s="1"/>
      <c r="H20" s="1">
        <v>1</v>
      </c>
      <c r="I20" s="1"/>
      <c r="J20" s="1" t="s">
        <v>5894</v>
      </c>
      <c r="K20" s="1">
        <v>0</v>
      </c>
      <c r="L20" s="116" t="s">
        <v>5945</v>
      </c>
      <c r="M20" s="1"/>
      <c r="N20" s="64"/>
    </row>
    <row r="21" spans="1:14" ht="15.75" x14ac:dyDescent="0.3">
      <c r="A21" s="1" t="s">
        <v>5876</v>
      </c>
      <c r="B21" s="1" t="s">
        <v>1955</v>
      </c>
      <c r="C21" s="1" t="s">
        <v>53</v>
      </c>
      <c r="D21" s="1"/>
      <c r="E21" s="1"/>
      <c r="F21" s="2" t="s">
        <v>1405</v>
      </c>
      <c r="G21" s="1"/>
      <c r="H21" s="1">
        <v>1</v>
      </c>
      <c r="I21" s="1"/>
      <c r="J21" s="1" t="s">
        <v>5895</v>
      </c>
      <c r="K21" s="1">
        <v>0</v>
      </c>
      <c r="L21" s="116" t="s">
        <v>5946</v>
      </c>
      <c r="M21" s="1"/>
      <c r="N21" s="64"/>
    </row>
    <row r="22" spans="1:14" ht="15.75" x14ac:dyDescent="0.3">
      <c r="A22" s="1" t="s">
        <v>5876</v>
      </c>
      <c r="B22" s="1" t="s">
        <v>1955</v>
      </c>
      <c r="C22" s="1" t="s">
        <v>53</v>
      </c>
      <c r="D22" s="1"/>
      <c r="E22" s="1"/>
      <c r="F22" s="2" t="s">
        <v>1406</v>
      </c>
      <c r="G22" s="1"/>
      <c r="H22" s="1">
        <v>1</v>
      </c>
      <c r="I22" s="1"/>
      <c r="J22" s="1" t="s">
        <v>5896</v>
      </c>
      <c r="K22" s="1">
        <v>0</v>
      </c>
      <c r="L22" s="116"/>
      <c r="M22" s="1"/>
      <c r="N22" s="64"/>
    </row>
    <row r="23" spans="1:14" ht="15.75" x14ac:dyDescent="0.3">
      <c r="A23" s="1" t="s">
        <v>5876</v>
      </c>
      <c r="B23" s="1" t="s">
        <v>1955</v>
      </c>
      <c r="C23" s="1" t="s">
        <v>53</v>
      </c>
      <c r="D23" s="1"/>
      <c r="E23" s="1"/>
      <c r="F23" s="2" t="s">
        <v>1820</v>
      </c>
      <c r="G23" s="1"/>
      <c r="H23" s="1">
        <v>1</v>
      </c>
      <c r="I23" s="1"/>
      <c r="J23" s="1" t="s">
        <v>5897</v>
      </c>
      <c r="K23" s="1">
        <v>0</v>
      </c>
      <c r="L23" s="116"/>
      <c r="M23" s="1"/>
      <c r="N23" s="64"/>
    </row>
    <row r="24" spans="1:14" ht="15.75" x14ac:dyDescent="0.3">
      <c r="A24" s="1" t="s">
        <v>5876</v>
      </c>
      <c r="B24" s="1" t="s">
        <v>1955</v>
      </c>
      <c r="C24" s="1" t="s">
        <v>53</v>
      </c>
      <c r="D24" s="1"/>
      <c r="E24" s="1"/>
      <c r="F24" s="2" t="s">
        <v>1821</v>
      </c>
      <c r="G24" s="1"/>
      <c r="H24" s="1">
        <v>1</v>
      </c>
      <c r="I24" s="1"/>
      <c r="J24" s="1" t="s">
        <v>5898</v>
      </c>
      <c r="K24" s="1">
        <v>0</v>
      </c>
      <c r="L24" s="116"/>
      <c r="M24" s="1"/>
      <c r="N24" s="64"/>
    </row>
    <row r="25" spans="1:14" ht="15.75" x14ac:dyDescent="0.3">
      <c r="A25" s="1" t="s">
        <v>5876</v>
      </c>
      <c r="B25" s="1" t="s">
        <v>1955</v>
      </c>
      <c r="C25" s="1" t="s">
        <v>53</v>
      </c>
      <c r="D25" s="1"/>
      <c r="E25" s="1"/>
      <c r="F25" s="2" t="s">
        <v>1822</v>
      </c>
      <c r="G25" s="1"/>
      <c r="H25" s="1">
        <v>1</v>
      </c>
      <c r="I25" s="1"/>
      <c r="J25" s="1" t="s">
        <v>5899</v>
      </c>
      <c r="K25" s="1">
        <v>0</v>
      </c>
      <c r="L25" s="116"/>
      <c r="M25" s="1"/>
      <c r="N25" s="64"/>
    </row>
    <row r="26" spans="1:14" ht="15.75" x14ac:dyDescent="0.3">
      <c r="A26" s="1" t="s">
        <v>5876</v>
      </c>
      <c r="B26" s="1" t="s">
        <v>1955</v>
      </c>
      <c r="C26" s="1" t="s">
        <v>53</v>
      </c>
      <c r="D26" s="1"/>
      <c r="E26" s="1"/>
      <c r="F26" s="2" t="s">
        <v>1823</v>
      </c>
      <c r="G26" s="1"/>
      <c r="H26" s="1">
        <v>1</v>
      </c>
      <c r="I26" s="1"/>
      <c r="J26" s="1" t="s">
        <v>5900</v>
      </c>
      <c r="K26" s="1">
        <v>0</v>
      </c>
      <c r="L26" s="116"/>
      <c r="M26" s="1"/>
      <c r="N26" s="64"/>
    </row>
    <row r="27" spans="1:14" ht="15.75" x14ac:dyDescent="0.3">
      <c r="A27" s="1" t="s">
        <v>5876</v>
      </c>
      <c r="B27" s="1" t="s">
        <v>1955</v>
      </c>
      <c r="C27" s="1" t="s">
        <v>53</v>
      </c>
      <c r="D27" s="1"/>
      <c r="E27" s="1"/>
      <c r="F27" s="2" t="s">
        <v>1824</v>
      </c>
      <c r="G27" s="1"/>
      <c r="H27" s="1">
        <v>1</v>
      </c>
      <c r="I27" s="1"/>
      <c r="J27" s="1" t="s">
        <v>5901</v>
      </c>
      <c r="K27" s="1">
        <v>0</v>
      </c>
      <c r="L27" s="116"/>
      <c r="M27" s="1"/>
      <c r="N27" s="64"/>
    </row>
    <row r="28" spans="1:14" ht="15.75" x14ac:dyDescent="0.3">
      <c r="A28" s="1" t="s">
        <v>5876</v>
      </c>
      <c r="B28" s="1" t="s">
        <v>1955</v>
      </c>
      <c r="C28" s="1" t="s">
        <v>53</v>
      </c>
      <c r="D28" s="1"/>
      <c r="E28" s="1"/>
      <c r="F28" s="2" t="s">
        <v>1825</v>
      </c>
      <c r="G28" s="1"/>
      <c r="H28" s="1">
        <v>1</v>
      </c>
      <c r="I28" s="1"/>
      <c r="J28" s="1" t="s">
        <v>5902</v>
      </c>
      <c r="K28" s="1">
        <v>0</v>
      </c>
      <c r="L28" s="116"/>
      <c r="M28" s="1"/>
      <c r="N28" s="64"/>
    </row>
    <row r="29" spans="1:14" ht="15.75" x14ac:dyDescent="0.3">
      <c r="A29" s="1" t="s">
        <v>5876</v>
      </c>
      <c r="B29" s="1" t="s">
        <v>1955</v>
      </c>
      <c r="C29" s="1" t="s">
        <v>53</v>
      </c>
      <c r="D29" s="1"/>
      <c r="E29" s="1"/>
      <c r="F29" s="2" t="s">
        <v>1826</v>
      </c>
      <c r="G29" s="1"/>
      <c r="H29" s="1">
        <v>1</v>
      </c>
      <c r="I29" s="1"/>
      <c r="J29" s="1" t="s">
        <v>5903</v>
      </c>
      <c r="K29" s="1">
        <v>0</v>
      </c>
      <c r="L29" s="116"/>
      <c r="M29" s="1"/>
      <c r="N29" s="64"/>
    </row>
    <row r="30" spans="1:14" ht="15.75" x14ac:dyDescent="0.3">
      <c r="A30" s="1" t="s">
        <v>5876</v>
      </c>
      <c r="B30" s="1" t="s">
        <v>1955</v>
      </c>
      <c r="C30" s="1" t="s">
        <v>53</v>
      </c>
      <c r="D30" s="1"/>
      <c r="E30" s="1"/>
      <c r="F30" s="2" t="s">
        <v>1827</v>
      </c>
      <c r="G30" s="1"/>
      <c r="H30" s="1">
        <v>1</v>
      </c>
      <c r="I30" s="1"/>
      <c r="J30" s="1" t="s">
        <v>5904</v>
      </c>
      <c r="K30" s="1">
        <v>0</v>
      </c>
      <c r="L30" s="116"/>
      <c r="M30" s="1"/>
      <c r="N30" s="64"/>
    </row>
    <row r="31" spans="1:14" ht="15.75" x14ac:dyDescent="0.3">
      <c r="A31" s="1" t="s">
        <v>5876</v>
      </c>
      <c r="B31" s="1" t="s">
        <v>1955</v>
      </c>
      <c r="C31" s="1" t="s">
        <v>53</v>
      </c>
      <c r="D31" s="1"/>
      <c r="E31" s="1"/>
      <c r="F31" s="2" t="s">
        <v>1828</v>
      </c>
      <c r="G31" s="1"/>
      <c r="H31" s="1">
        <v>1</v>
      </c>
      <c r="I31" s="1"/>
      <c r="J31" s="1" t="s">
        <v>5905</v>
      </c>
      <c r="K31" s="1">
        <v>0</v>
      </c>
      <c r="L31" s="116"/>
      <c r="M31" s="1"/>
      <c r="N31" s="64"/>
    </row>
    <row r="32" spans="1:14" ht="15.75" x14ac:dyDescent="0.3">
      <c r="A32" s="1" t="s">
        <v>5876</v>
      </c>
      <c r="B32" s="1" t="s">
        <v>1955</v>
      </c>
      <c r="C32" s="1" t="s">
        <v>53</v>
      </c>
      <c r="D32" s="1"/>
      <c r="E32" s="1"/>
      <c r="F32" s="2" t="s">
        <v>1829</v>
      </c>
      <c r="G32" s="1"/>
      <c r="H32" s="1">
        <v>1</v>
      </c>
      <c r="I32" s="1"/>
      <c r="J32" s="1" t="s">
        <v>5906</v>
      </c>
      <c r="K32" s="1">
        <v>0</v>
      </c>
      <c r="L32" s="116"/>
      <c r="M32" s="1"/>
      <c r="N32" s="64"/>
    </row>
    <row r="33" spans="1:14" ht="15.75" x14ac:dyDescent="0.3">
      <c r="A33" s="1" t="s">
        <v>5876</v>
      </c>
      <c r="B33" s="1" t="s">
        <v>1955</v>
      </c>
      <c r="C33" s="1" t="s">
        <v>53</v>
      </c>
      <c r="D33" s="1"/>
      <c r="E33" s="1"/>
      <c r="F33" s="2" t="s">
        <v>1830</v>
      </c>
      <c r="G33" s="1"/>
      <c r="H33" s="1">
        <v>1</v>
      </c>
      <c r="I33" s="1"/>
      <c r="J33" s="1" t="s">
        <v>5907</v>
      </c>
      <c r="K33" s="1">
        <v>0</v>
      </c>
      <c r="L33" s="116"/>
      <c r="M33" s="1"/>
      <c r="N33" s="64"/>
    </row>
    <row r="34" spans="1:14" ht="15.75" x14ac:dyDescent="0.3">
      <c r="A34" s="1" t="s">
        <v>5876</v>
      </c>
      <c r="B34" s="1" t="s">
        <v>1955</v>
      </c>
      <c r="C34" s="1" t="s">
        <v>53</v>
      </c>
      <c r="D34" s="1"/>
      <c r="E34" s="1"/>
      <c r="F34" s="2" t="s">
        <v>1831</v>
      </c>
      <c r="G34" s="1"/>
      <c r="H34" s="1">
        <v>1</v>
      </c>
      <c r="I34" s="1"/>
      <c r="J34" s="1" t="s">
        <v>5908</v>
      </c>
      <c r="K34" s="1">
        <v>0</v>
      </c>
      <c r="L34" s="116"/>
      <c r="M34" s="1"/>
      <c r="N34" s="64"/>
    </row>
    <row r="35" spans="1:14" ht="15.75" x14ac:dyDescent="0.3">
      <c r="A35" s="1" t="s">
        <v>5876</v>
      </c>
      <c r="B35" s="1" t="s">
        <v>1955</v>
      </c>
      <c r="C35" s="1" t="s">
        <v>53</v>
      </c>
      <c r="D35" s="1"/>
      <c r="E35" s="1"/>
      <c r="F35" s="2" t="s">
        <v>1832</v>
      </c>
      <c r="G35" s="1"/>
      <c r="H35" s="1">
        <v>1</v>
      </c>
      <c r="I35" s="1"/>
      <c r="J35" s="1" t="s">
        <v>5909</v>
      </c>
      <c r="K35" s="1">
        <v>0</v>
      </c>
      <c r="L35" s="116"/>
      <c r="M35" s="1"/>
      <c r="N35" s="64"/>
    </row>
    <row r="36" spans="1:14" ht="15.75" x14ac:dyDescent="0.3">
      <c r="A36" s="1" t="s">
        <v>5876</v>
      </c>
      <c r="B36" s="1" t="s">
        <v>1955</v>
      </c>
      <c r="C36" s="1" t="s">
        <v>53</v>
      </c>
      <c r="D36" s="1"/>
      <c r="E36" s="1"/>
      <c r="F36" s="2" t="s">
        <v>1833</v>
      </c>
      <c r="G36" s="1"/>
      <c r="H36" s="1">
        <v>1</v>
      </c>
      <c r="I36" s="1"/>
      <c r="J36" s="1" t="s">
        <v>5910</v>
      </c>
      <c r="K36" s="1">
        <v>0</v>
      </c>
      <c r="L36" s="116"/>
      <c r="M36" s="1"/>
      <c r="N36" s="64"/>
    </row>
    <row r="37" spans="1:14" ht="15.75" x14ac:dyDescent="0.3">
      <c r="A37" s="1" t="s">
        <v>5876</v>
      </c>
      <c r="B37" s="1" t="s">
        <v>1955</v>
      </c>
      <c r="C37" s="1" t="s">
        <v>53</v>
      </c>
      <c r="D37" s="1"/>
      <c r="E37" s="1"/>
      <c r="F37" s="2" t="s">
        <v>1834</v>
      </c>
      <c r="G37" s="1"/>
      <c r="H37" s="1">
        <v>1</v>
      </c>
      <c r="I37" s="1"/>
      <c r="J37" s="1" t="s">
        <v>5911</v>
      </c>
      <c r="K37" s="1">
        <v>0</v>
      </c>
      <c r="L37" s="116"/>
      <c r="M37" s="1"/>
      <c r="N37" s="64"/>
    </row>
    <row r="38" spans="1:14" ht="15.75" x14ac:dyDescent="0.3">
      <c r="A38" s="1" t="s">
        <v>5876</v>
      </c>
      <c r="B38" s="1" t="s">
        <v>1955</v>
      </c>
      <c r="C38" s="1" t="s">
        <v>53</v>
      </c>
      <c r="D38" s="1"/>
      <c r="E38" s="1"/>
      <c r="F38" s="2" t="s">
        <v>1835</v>
      </c>
      <c r="G38" s="1"/>
      <c r="H38" s="1">
        <v>1</v>
      </c>
      <c r="I38" s="1"/>
      <c r="J38" s="1" t="s">
        <v>5912</v>
      </c>
      <c r="K38" s="1">
        <v>0</v>
      </c>
      <c r="L38" s="116"/>
      <c r="M38" s="1"/>
      <c r="N38" s="64"/>
    </row>
    <row r="39" spans="1:14" ht="15.75" x14ac:dyDescent="0.3">
      <c r="A39" s="1" t="s">
        <v>5876</v>
      </c>
      <c r="B39" s="1" t="s">
        <v>1955</v>
      </c>
      <c r="C39" s="1" t="s">
        <v>53</v>
      </c>
      <c r="D39" s="1"/>
      <c r="E39" s="1"/>
      <c r="F39" s="2" t="s">
        <v>1836</v>
      </c>
      <c r="G39" s="1"/>
      <c r="H39" s="1">
        <v>1</v>
      </c>
      <c r="I39" s="1"/>
      <c r="J39" s="1" t="s">
        <v>5913</v>
      </c>
      <c r="K39" s="1">
        <v>0</v>
      </c>
      <c r="L39" s="116"/>
      <c r="M39" s="1"/>
      <c r="N39" s="64"/>
    </row>
    <row r="40" spans="1:14" ht="15.75" x14ac:dyDescent="0.3">
      <c r="A40" s="1" t="s">
        <v>5876</v>
      </c>
      <c r="B40" s="1" t="s">
        <v>1955</v>
      </c>
      <c r="C40" s="1" t="s">
        <v>53</v>
      </c>
      <c r="D40" s="1"/>
      <c r="E40" s="1"/>
      <c r="F40" s="2" t="s">
        <v>1837</v>
      </c>
      <c r="G40" s="1"/>
      <c r="H40" s="1">
        <v>1</v>
      </c>
      <c r="I40" s="1"/>
      <c r="J40" s="1" t="s">
        <v>5914</v>
      </c>
      <c r="K40" s="1">
        <v>0</v>
      </c>
      <c r="L40" s="116"/>
      <c r="M40" s="1"/>
      <c r="N40" s="64"/>
    </row>
    <row r="41" spans="1:14" ht="15.75" x14ac:dyDescent="0.3">
      <c r="A41" s="1" t="s">
        <v>5876</v>
      </c>
      <c r="B41" s="1" t="s">
        <v>1955</v>
      </c>
      <c r="C41" s="1" t="s">
        <v>53</v>
      </c>
      <c r="D41" s="1"/>
      <c r="E41" s="1"/>
      <c r="F41" s="2" t="s">
        <v>1838</v>
      </c>
      <c r="G41" s="1"/>
      <c r="H41" s="1">
        <v>1</v>
      </c>
      <c r="I41" s="1"/>
      <c r="J41" s="1" t="s">
        <v>5915</v>
      </c>
      <c r="K41" s="1">
        <v>0</v>
      </c>
      <c r="L41" s="116"/>
      <c r="M41" s="1"/>
      <c r="N41" s="64"/>
    </row>
    <row r="42" spans="1:14" ht="15.75" x14ac:dyDescent="0.3">
      <c r="A42" s="1" t="s">
        <v>5876</v>
      </c>
      <c r="B42" s="1" t="s">
        <v>1955</v>
      </c>
      <c r="C42" s="1" t="s">
        <v>53</v>
      </c>
      <c r="D42" s="1"/>
      <c r="E42" s="1"/>
      <c r="F42" s="2" t="s">
        <v>1839</v>
      </c>
      <c r="G42" s="1"/>
      <c r="H42" s="1">
        <v>1</v>
      </c>
      <c r="I42" s="1"/>
      <c r="J42" s="1" t="s">
        <v>5916</v>
      </c>
      <c r="K42" s="1">
        <v>0</v>
      </c>
      <c r="L42" s="116"/>
      <c r="M42" s="1"/>
      <c r="N42" s="64"/>
    </row>
    <row r="43" spans="1:14" ht="15.75" x14ac:dyDescent="0.3">
      <c r="A43" s="1" t="s">
        <v>5876</v>
      </c>
      <c r="B43" s="1" t="s">
        <v>1955</v>
      </c>
      <c r="C43" s="1" t="s">
        <v>53</v>
      </c>
      <c r="D43" s="1"/>
      <c r="E43" s="1"/>
      <c r="F43" s="2" t="s">
        <v>1840</v>
      </c>
      <c r="G43" s="1"/>
      <c r="H43" s="1">
        <v>1</v>
      </c>
      <c r="I43" s="1"/>
      <c r="J43" s="1" t="s">
        <v>5917</v>
      </c>
      <c r="K43" s="1">
        <v>0</v>
      </c>
      <c r="L43" s="116"/>
      <c r="M43" s="1"/>
      <c r="N43" s="64"/>
    </row>
    <row r="44" spans="1:14" ht="15.75" x14ac:dyDescent="0.3">
      <c r="A44" s="1" t="s">
        <v>5876</v>
      </c>
      <c r="B44" s="1" t="s">
        <v>1955</v>
      </c>
      <c r="C44" s="1" t="s">
        <v>53</v>
      </c>
      <c r="D44" s="1"/>
      <c r="E44" s="1"/>
      <c r="F44" s="2" t="s">
        <v>1841</v>
      </c>
      <c r="G44" s="1"/>
      <c r="H44" s="1">
        <v>1</v>
      </c>
      <c r="I44" s="1"/>
      <c r="J44" s="1" t="s">
        <v>5918</v>
      </c>
      <c r="K44" s="1">
        <v>0</v>
      </c>
      <c r="L44" s="116"/>
      <c r="M44" s="1"/>
      <c r="N44" s="64"/>
    </row>
    <row r="45" spans="1:14" ht="15.75" x14ac:dyDescent="0.3">
      <c r="A45" s="1" t="s">
        <v>5876</v>
      </c>
      <c r="B45" s="1" t="s">
        <v>1955</v>
      </c>
      <c r="C45" s="1" t="s">
        <v>53</v>
      </c>
      <c r="D45" s="1"/>
      <c r="E45" s="1"/>
      <c r="F45" s="2" t="s">
        <v>1842</v>
      </c>
      <c r="G45" s="1"/>
      <c r="H45" s="1">
        <v>1</v>
      </c>
      <c r="I45" s="1"/>
      <c r="J45" s="1" t="s">
        <v>5919</v>
      </c>
      <c r="K45" s="1">
        <v>0</v>
      </c>
      <c r="L45" s="116"/>
      <c r="M45" s="1"/>
      <c r="N45" s="64"/>
    </row>
    <row r="46" spans="1:14" ht="15.75" x14ac:dyDescent="0.3">
      <c r="A46" s="1" t="s">
        <v>5876</v>
      </c>
      <c r="B46" s="1" t="s">
        <v>1955</v>
      </c>
      <c r="C46" s="1" t="s">
        <v>53</v>
      </c>
      <c r="D46" s="1"/>
      <c r="E46" s="1"/>
      <c r="F46" s="2" t="s">
        <v>1843</v>
      </c>
      <c r="G46" s="1"/>
      <c r="H46" s="1">
        <v>1</v>
      </c>
      <c r="I46" s="1"/>
      <c r="J46" s="1" t="s">
        <v>5920</v>
      </c>
      <c r="K46" s="1">
        <v>0</v>
      </c>
      <c r="L46" s="116"/>
      <c r="M46" s="1"/>
      <c r="N46" s="64"/>
    </row>
    <row r="47" spans="1:14" ht="15.75" x14ac:dyDescent="0.3">
      <c r="A47" s="1" t="s">
        <v>5876</v>
      </c>
      <c r="B47" s="1" t="s">
        <v>1955</v>
      </c>
      <c r="C47" s="1" t="s">
        <v>53</v>
      </c>
      <c r="D47" s="1"/>
      <c r="E47" s="1"/>
      <c r="F47" s="2" t="s">
        <v>1844</v>
      </c>
      <c r="G47" s="1"/>
      <c r="H47" s="1">
        <v>1</v>
      </c>
      <c r="I47" s="1"/>
      <c r="J47" s="1" t="s">
        <v>5921</v>
      </c>
      <c r="K47" s="1">
        <v>0</v>
      </c>
      <c r="L47" s="116"/>
      <c r="M47" s="1"/>
      <c r="N47" s="64"/>
    </row>
    <row r="48" spans="1:14" ht="15.75" x14ac:dyDescent="0.3">
      <c r="A48" s="1" t="s">
        <v>5876</v>
      </c>
      <c r="B48" s="1" t="s">
        <v>1955</v>
      </c>
      <c r="C48" s="1" t="s">
        <v>53</v>
      </c>
      <c r="D48" s="1"/>
      <c r="E48" s="1"/>
      <c r="F48" s="2" t="s">
        <v>1845</v>
      </c>
      <c r="G48" s="1"/>
      <c r="H48" s="1">
        <v>1</v>
      </c>
      <c r="I48" s="1"/>
      <c r="J48" s="1" t="s">
        <v>5922</v>
      </c>
      <c r="K48" s="1">
        <v>0</v>
      </c>
      <c r="L48" s="116"/>
      <c r="M48" s="1"/>
      <c r="N48" s="64"/>
    </row>
    <row r="49" spans="1:14" ht="15.75" x14ac:dyDescent="0.3">
      <c r="A49" s="1" t="s">
        <v>5876</v>
      </c>
      <c r="B49" s="1" t="s">
        <v>1955</v>
      </c>
      <c r="C49" s="1" t="s">
        <v>53</v>
      </c>
      <c r="D49" s="1"/>
      <c r="E49" s="1"/>
      <c r="F49" s="2" t="s">
        <v>1846</v>
      </c>
      <c r="G49" s="1"/>
      <c r="H49" s="1">
        <v>1</v>
      </c>
      <c r="I49" s="1"/>
      <c r="J49" s="1" t="s">
        <v>5923</v>
      </c>
      <c r="K49" s="1">
        <v>0</v>
      </c>
      <c r="L49" s="116"/>
      <c r="M49" s="1"/>
      <c r="N49" s="64"/>
    </row>
    <row r="50" spans="1:14" ht="15.75" x14ac:dyDescent="0.3">
      <c r="A50" s="1" t="s">
        <v>5876</v>
      </c>
      <c r="B50" s="1" t="s">
        <v>1955</v>
      </c>
      <c r="C50" s="1" t="s">
        <v>53</v>
      </c>
      <c r="D50" s="1"/>
      <c r="E50" s="1"/>
      <c r="F50" s="2" t="s">
        <v>1847</v>
      </c>
      <c r="G50" s="1"/>
      <c r="H50" s="1">
        <v>1</v>
      </c>
      <c r="I50" s="1"/>
      <c r="J50" s="1" t="s">
        <v>5924</v>
      </c>
      <c r="K50" s="1">
        <v>0</v>
      </c>
      <c r="L50" s="116"/>
      <c r="M50" s="1"/>
      <c r="N50" s="64"/>
    </row>
    <row r="51" spans="1:14" ht="15.75" x14ac:dyDescent="0.3">
      <c r="A51" s="1" t="s">
        <v>5876</v>
      </c>
      <c r="B51" s="1" t="s">
        <v>1955</v>
      </c>
      <c r="C51" s="1" t="s">
        <v>53</v>
      </c>
      <c r="D51" s="1"/>
      <c r="E51" s="1"/>
      <c r="F51" s="2" t="s">
        <v>1848</v>
      </c>
      <c r="G51" s="1"/>
      <c r="H51" s="1">
        <v>1</v>
      </c>
      <c r="I51" s="1"/>
      <c r="J51" s="1" t="s">
        <v>5925</v>
      </c>
      <c r="K51" s="1">
        <v>0</v>
      </c>
      <c r="L51" s="116"/>
      <c r="M51" s="1"/>
      <c r="N51" s="64"/>
    </row>
    <row r="52" spans="1:14" ht="15.75" x14ac:dyDescent="0.3">
      <c r="A52" s="1" t="s">
        <v>5876</v>
      </c>
      <c r="B52" s="1" t="s">
        <v>1955</v>
      </c>
      <c r="C52" s="1" t="s">
        <v>53</v>
      </c>
      <c r="D52" s="1"/>
      <c r="E52" s="1"/>
      <c r="F52" s="2" t="s">
        <v>2833</v>
      </c>
      <c r="G52" s="1"/>
      <c r="H52" s="1">
        <v>1</v>
      </c>
      <c r="I52" s="1"/>
      <c r="J52" s="1" t="s">
        <v>5926</v>
      </c>
      <c r="K52" s="1">
        <v>0</v>
      </c>
      <c r="L52" s="116"/>
      <c r="M52" s="1"/>
      <c r="N52" s="64"/>
    </row>
    <row r="53" spans="1:14" ht="15.75" x14ac:dyDescent="0.3">
      <c r="A53" s="1" t="s">
        <v>5876</v>
      </c>
      <c r="B53" s="1" t="s">
        <v>1956</v>
      </c>
      <c r="C53" s="1" t="s">
        <v>53</v>
      </c>
      <c r="D53" s="1"/>
      <c r="E53" s="1"/>
      <c r="F53" s="2" t="s">
        <v>1254</v>
      </c>
      <c r="G53" s="1"/>
      <c r="H53" s="1">
        <v>1</v>
      </c>
      <c r="I53" s="1"/>
      <c r="J53" s="1">
        <v>0</v>
      </c>
      <c r="K53" s="1">
        <v>0</v>
      </c>
      <c r="L53" s="116" t="s">
        <v>5947</v>
      </c>
      <c r="M53" s="1"/>
      <c r="N53" s="64"/>
    </row>
    <row r="54" spans="1:14" ht="15.75" x14ac:dyDescent="0.3">
      <c r="A54" s="1" t="s">
        <v>5876</v>
      </c>
      <c r="B54" s="1" t="s">
        <v>1956</v>
      </c>
      <c r="C54" s="1" t="s">
        <v>53</v>
      </c>
      <c r="D54" s="1"/>
      <c r="E54" s="1"/>
      <c r="F54" s="2" t="s">
        <v>1255</v>
      </c>
      <c r="G54" s="1"/>
      <c r="H54" s="1">
        <v>1</v>
      </c>
      <c r="I54" s="1"/>
      <c r="J54" s="1" t="s">
        <v>2642</v>
      </c>
      <c r="K54" s="1">
        <v>0</v>
      </c>
      <c r="L54" s="116" t="s">
        <v>5948</v>
      </c>
      <c r="M54" s="1"/>
      <c r="N54" s="64"/>
    </row>
    <row r="55" spans="1:14" ht="15.75" x14ac:dyDescent="0.3">
      <c r="A55" s="1" t="s">
        <v>5876</v>
      </c>
      <c r="B55" s="1" t="s">
        <v>1956</v>
      </c>
      <c r="C55" s="1" t="s">
        <v>53</v>
      </c>
      <c r="D55" s="1"/>
      <c r="E55" s="1"/>
      <c r="F55" s="2" t="s">
        <v>1256</v>
      </c>
      <c r="G55" s="1"/>
      <c r="H55" s="1">
        <v>1</v>
      </c>
      <c r="I55" s="1"/>
      <c r="J55" s="1" t="s">
        <v>2643</v>
      </c>
      <c r="K55" s="1">
        <v>0</v>
      </c>
      <c r="L55" s="116" t="s">
        <v>5949</v>
      </c>
      <c r="M55" s="1"/>
      <c r="N55" s="64"/>
    </row>
    <row r="56" spans="1:14" ht="15.75" x14ac:dyDescent="0.3">
      <c r="A56" s="1" t="s">
        <v>5876</v>
      </c>
      <c r="B56" s="1" t="s">
        <v>1956</v>
      </c>
      <c r="C56" s="1" t="s">
        <v>53</v>
      </c>
      <c r="D56" s="1"/>
      <c r="E56" s="1"/>
      <c r="F56" s="2" t="s">
        <v>1257</v>
      </c>
      <c r="G56" s="1"/>
      <c r="H56" s="1">
        <v>1</v>
      </c>
      <c r="I56" s="1"/>
      <c r="J56" s="1" t="s">
        <v>2644</v>
      </c>
      <c r="K56" s="1">
        <v>0</v>
      </c>
      <c r="L56" s="116" t="s">
        <v>5950</v>
      </c>
      <c r="M56" s="1"/>
      <c r="N56" s="64"/>
    </row>
    <row r="57" spans="1:14" ht="15.75" x14ac:dyDescent="0.3">
      <c r="A57" s="1" t="s">
        <v>5876</v>
      </c>
      <c r="B57" s="1" t="s">
        <v>1956</v>
      </c>
      <c r="C57" s="1" t="s">
        <v>53</v>
      </c>
      <c r="D57" s="1"/>
      <c r="E57" s="1"/>
      <c r="F57" s="2" t="s">
        <v>1258</v>
      </c>
      <c r="G57" s="1"/>
      <c r="H57" s="1">
        <v>1</v>
      </c>
      <c r="I57" s="1"/>
      <c r="J57" s="1" t="s">
        <v>2645</v>
      </c>
      <c r="K57" s="1">
        <v>0</v>
      </c>
      <c r="L57" s="116" t="s">
        <v>5951</v>
      </c>
      <c r="M57" s="1"/>
      <c r="N57" s="64"/>
    </row>
    <row r="58" spans="1:14" ht="15.75" x14ac:dyDescent="0.3">
      <c r="A58" s="1" t="s">
        <v>5876</v>
      </c>
      <c r="B58" s="1" t="s">
        <v>1956</v>
      </c>
      <c r="C58" s="1" t="s">
        <v>53</v>
      </c>
      <c r="D58" s="1"/>
      <c r="E58" s="1"/>
      <c r="F58" s="2" t="s">
        <v>1259</v>
      </c>
      <c r="G58" s="1"/>
      <c r="H58" s="1">
        <v>1</v>
      </c>
      <c r="I58" s="1"/>
      <c r="J58" s="1" t="s">
        <v>2646</v>
      </c>
      <c r="K58" s="1">
        <v>0</v>
      </c>
      <c r="L58" s="116" t="s">
        <v>5952</v>
      </c>
      <c r="M58" s="1"/>
      <c r="N58" s="64"/>
    </row>
    <row r="59" spans="1:14" ht="15.75" x14ac:dyDescent="0.3">
      <c r="A59" s="1" t="s">
        <v>5876</v>
      </c>
      <c r="B59" s="1" t="s">
        <v>1956</v>
      </c>
      <c r="C59" s="1" t="s">
        <v>53</v>
      </c>
      <c r="D59" s="1"/>
      <c r="E59" s="1"/>
      <c r="F59" s="2" t="s">
        <v>1260</v>
      </c>
      <c r="G59" s="1"/>
      <c r="H59" s="1">
        <v>1</v>
      </c>
      <c r="I59" s="1"/>
      <c r="J59" s="1" t="s">
        <v>2647</v>
      </c>
      <c r="K59" s="1">
        <v>0</v>
      </c>
      <c r="L59" s="116" t="s">
        <v>5953</v>
      </c>
      <c r="M59" s="1"/>
      <c r="N59" s="64"/>
    </row>
    <row r="60" spans="1:14" ht="15.75" x14ac:dyDescent="0.3">
      <c r="A60" s="1" t="s">
        <v>5876</v>
      </c>
      <c r="B60" s="1" t="s">
        <v>1956</v>
      </c>
      <c r="C60" s="1" t="s">
        <v>53</v>
      </c>
      <c r="D60" s="1"/>
      <c r="E60" s="1"/>
      <c r="F60" s="2" t="s">
        <v>1261</v>
      </c>
      <c r="G60" s="1"/>
      <c r="H60" s="1">
        <v>1</v>
      </c>
      <c r="I60" s="1"/>
      <c r="J60" s="1" t="s">
        <v>2648</v>
      </c>
      <c r="K60" s="1">
        <v>0</v>
      </c>
      <c r="L60" s="116" t="s">
        <v>5954</v>
      </c>
      <c r="M60" s="1"/>
      <c r="N60" s="64"/>
    </row>
    <row r="61" spans="1:14" ht="15.75" x14ac:dyDescent="0.3">
      <c r="A61" s="1" t="s">
        <v>5876</v>
      </c>
      <c r="B61" s="1" t="s">
        <v>1956</v>
      </c>
      <c r="C61" s="1" t="s">
        <v>53</v>
      </c>
      <c r="D61" s="1"/>
      <c r="E61" s="1"/>
      <c r="F61" s="2" t="s">
        <v>1262</v>
      </c>
      <c r="G61" s="1"/>
      <c r="H61" s="1">
        <v>1</v>
      </c>
      <c r="I61" s="1"/>
      <c r="J61" s="1" t="s">
        <v>2649</v>
      </c>
      <c r="K61" s="1">
        <v>0</v>
      </c>
      <c r="L61" s="116" t="s">
        <v>5955</v>
      </c>
      <c r="M61" s="1"/>
      <c r="N61" s="64"/>
    </row>
    <row r="62" spans="1:14" ht="15.75" x14ac:dyDescent="0.3">
      <c r="A62" s="1" t="s">
        <v>5876</v>
      </c>
      <c r="B62" s="1" t="s">
        <v>1956</v>
      </c>
      <c r="C62" s="1" t="s">
        <v>53</v>
      </c>
      <c r="D62" s="1"/>
      <c r="E62" s="1"/>
      <c r="F62" s="2" t="s">
        <v>1263</v>
      </c>
      <c r="G62" s="1"/>
      <c r="H62" s="1">
        <v>1</v>
      </c>
      <c r="I62" s="1"/>
      <c r="J62" s="1" t="s">
        <v>2650</v>
      </c>
      <c r="K62" s="1">
        <v>0</v>
      </c>
      <c r="L62" s="116" t="s">
        <v>5956</v>
      </c>
      <c r="M62" s="1"/>
      <c r="N62" s="64"/>
    </row>
    <row r="63" spans="1:14" ht="15.75" x14ac:dyDescent="0.3">
      <c r="A63" s="1" t="s">
        <v>5876</v>
      </c>
      <c r="B63" s="1" t="s">
        <v>1956</v>
      </c>
      <c r="C63" s="1" t="s">
        <v>53</v>
      </c>
      <c r="D63" s="1"/>
      <c r="E63" s="1"/>
      <c r="F63" s="2" t="s">
        <v>1264</v>
      </c>
      <c r="G63" s="1"/>
      <c r="H63" s="1">
        <v>1</v>
      </c>
      <c r="I63" s="1"/>
      <c r="J63" s="1" t="s">
        <v>2651</v>
      </c>
      <c r="K63" s="1">
        <v>0</v>
      </c>
      <c r="L63" s="116" t="s">
        <v>5957</v>
      </c>
      <c r="M63" s="1"/>
      <c r="N63" s="64"/>
    </row>
    <row r="64" spans="1:14" ht="15.75" x14ac:dyDescent="0.3">
      <c r="A64" s="1" t="s">
        <v>5876</v>
      </c>
      <c r="B64" s="1" t="s">
        <v>1956</v>
      </c>
      <c r="C64" s="1" t="s">
        <v>53</v>
      </c>
      <c r="D64" s="1"/>
      <c r="E64" s="1"/>
      <c r="F64" s="2" t="s">
        <v>1417</v>
      </c>
      <c r="G64" s="1"/>
      <c r="H64" s="1">
        <v>1</v>
      </c>
      <c r="I64" s="1"/>
      <c r="J64" s="1" t="s">
        <v>2652</v>
      </c>
      <c r="K64" s="1">
        <v>0</v>
      </c>
      <c r="L64" s="116" t="s">
        <v>5958</v>
      </c>
      <c r="M64" s="1"/>
      <c r="N64" s="64"/>
    </row>
    <row r="65" spans="1:14" ht="15.75" x14ac:dyDescent="0.3">
      <c r="A65" s="1" t="s">
        <v>5876</v>
      </c>
      <c r="B65" s="1" t="s">
        <v>1956</v>
      </c>
      <c r="C65" s="1" t="s">
        <v>53</v>
      </c>
      <c r="D65" s="1"/>
      <c r="E65" s="1"/>
      <c r="F65" s="2" t="s">
        <v>1418</v>
      </c>
      <c r="G65" s="1"/>
      <c r="H65" s="1">
        <v>1</v>
      </c>
      <c r="I65" s="1"/>
      <c r="J65" s="1" t="s">
        <v>2653</v>
      </c>
      <c r="K65" s="1">
        <v>0</v>
      </c>
      <c r="L65" s="116" t="s">
        <v>5959</v>
      </c>
      <c r="M65" s="1"/>
      <c r="N65" s="64"/>
    </row>
    <row r="66" spans="1:14" ht="15.75" x14ac:dyDescent="0.3">
      <c r="A66" s="1" t="s">
        <v>5876</v>
      </c>
      <c r="B66" s="1" t="s">
        <v>1956</v>
      </c>
      <c r="C66" s="1" t="s">
        <v>53</v>
      </c>
      <c r="D66" s="1"/>
      <c r="E66" s="1"/>
      <c r="F66" s="2" t="s">
        <v>1419</v>
      </c>
      <c r="G66" s="1"/>
      <c r="H66" s="1">
        <v>1</v>
      </c>
      <c r="I66" s="1"/>
      <c r="J66" s="1" t="s">
        <v>2654</v>
      </c>
      <c r="K66" s="1">
        <v>0</v>
      </c>
      <c r="L66" s="116" t="s">
        <v>5960</v>
      </c>
      <c r="M66" s="1"/>
      <c r="N66" s="64"/>
    </row>
    <row r="67" spans="1:14" ht="15.75" x14ac:dyDescent="0.3">
      <c r="A67" s="1" t="s">
        <v>5876</v>
      </c>
      <c r="B67" s="1" t="s">
        <v>1956</v>
      </c>
      <c r="C67" s="1" t="s">
        <v>53</v>
      </c>
      <c r="D67" s="1"/>
      <c r="E67" s="1"/>
      <c r="F67" s="2" t="s">
        <v>1420</v>
      </c>
      <c r="G67" s="1"/>
      <c r="H67" s="1">
        <v>1</v>
      </c>
      <c r="I67" s="1"/>
      <c r="J67" s="1" t="s">
        <v>2655</v>
      </c>
      <c r="K67" s="1">
        <v>0</v>
      </c>
      <c r="L67" s="116" t="s">
        <v>5961</v>
      </c>
      <c r="M67" s="1"/>
      <c r="N67" s="64"/>
    </row>
    <row r="68" spans="1:14" ht="15.75" x14ac:dyDescent="0.3">
      <c r="A68" s="1" t="s">
        <v>5876</v>
      </c>
      <c r="B68" s="1" t="s">
        <v>1956</v>
      </c>
      <c r="C68" s="1" t="s">
        <v>53</v>
      </c>
      <c r="D68" s="1"/>
      <c r="E68" s="1"/>
      <c r="F68" s="2" t="s">
        <v>1421</v>
      </c>
      <c r="G68" s="1"/>
      <c r="H68" s="1">
        <v>1</v>
      </c>
      <c r="I68" s="1"/>
      <c r="J68" s="1" t="s">
        <v>2656</v>
      </c>
      <c r="K68" s="1">
        <v>0</v>
      </c>
      <c r="L68" s="116" t="s">
        <v>5962</v>
      </c>
      <c r="M68" s="1"/>
      <c r="N68" s="64"/>
    </row>
    <row r="69" spans="1:14" ht="15.75" x14ac:dyDescent="0.3">
      <c r="A69" s="1" t="s">
        <v>5876</v>
      </c>
      <c r="B69" s="1" t="s">
        <v>1956</v>
      </c>
      <c r="C69" s="1" t="s">
        <v>53</v>
      </c>
      <c r="D69" s="1"/>
      <c r="E69" s="1"/>
      <c r="F69" s="2" t="s">
        <v>1422</v>
      </c>
      <c r="G69" s="1"/>
      <c r="H69" s="1">
        <v>1</v>
      </c>
      <c r="I69" s="1"/>
      <c r="J69" s="1" t="s">
        <v>2657</v>
      </c>
      <c r="K69" s="1">
        <v>0</v>
      </c>
      <c r="L69" s="116" t="s">
        <v>5963</v>
      </c>
      <c r="M69" s="1"/>
      <c r="N69" s="64"/>
    </row>
    <row r="70" spans="1:14" ht="15.75" x14ac:dyDescent="0.3">
      <c r="A70" s="1" t="s">
        <v>5876</v>
      </c>
      <c r="B70" s="1" t="s">
        <v>1956</v>
      </c>
      <c r="C70" s="1" t="s">
        <v>53</v>
      </c>
      <c r="D70" s="1"/>
      <c r="E70" s="1"/>
      <c r="F70" s="2" t="s">
        <v>1423</v>
      </c>
      <c r="G70" s="1"/>
      <c r="H70" s="1">
        <v>1</v>
      </c>
      <c r="I70" s="1"/>
      <c r="J70" s="1" t="s">
        <v>2658</v>
      </c>
      <c r="K70" s="1">
        <v>0</v>
      </c>
      <c r="L70" s="116" t="s">
        <v>5964</v>
      </c>
      <c r="M70" s="1"/>
      <c r="N70" s="64"/>
    </row>
    <row r="71" spans="1:14" ht="15.75" x14ac:dyDescent="0.3">
      <c r="A71" s="1" t="s">
        <v>5876</v>
      </c>
      <c r="B71" s="1" t="s">
        <v>1956</v>
      </c>
      <c r="C71" s="1" t="s">
        <v>53</v>
      </c>
      <c r="D71" s="1"/>
      <c r="E71" s="1"/>
      <c r="F71" s="2" t="s">
        <v>1424</v>
      </c>
      <c r="G71" s="1"/>
      <c r="H71" s="1">
        <v>1</v>
      </c>
      <c r="I71" s="1"/>
      <c r="J71" s="1" t="s">
        <v>2659</v>
      </c>
      <c r="K71" s="1">
        <v>0</v>
      </c>
      <c r="L71" s="116" t="s">
        <v>5965</v>
      </c>
      <c r="M71" s="1"/>
      <c r="N71" s="64"/>
    </row>
    <row r="72" spans="1:14" ht="15.75" x14ac:dyDescent="0.3">
      <c r="A72" s="1" t="s">
        <v>5876</v>
      </c>
      <c r="B72" s="1" t="s">
        <v>1956</v>
      </c>
      <c r="C72" s="1" t="s">
        <v>53</v>
      </c>
      <c r="D72" s="1"/>
      <c r="E72" s="1"/>
      <c r="F72" s="2" t="s">
        <v>1425</v>
      </c>
      <c r="G72" s="1"/>
      <c r="H72" s="1">
        <v>1</v>
      </c>
      <c r="I72" s="1"/>
      <c r="J72" s="1" t="s">
        <v>2660</v>
      </c>
      <c r="K72" s="1">
        <v>0</v>
      </c>
      <c r="L72" s="116" t="s">
        <v>5966</v>
      </c>
      <c r="M72" s="1"/>
      <c r="N72" s="64"/>
    </row>
    <row r="73" spans="1:14" ht="15.75" x14ac:dyDescent="0.3">
      <c r="A73" s="1" t="s">
        <v>5876</v>
      </c>
      <c r="B73" s="1" t="s">
        <v>1956</v>
      </c>
      <c r="C73" s="1" t="s">
        <v>53</v>
      </c>
      <c r="D73" s="1"/>
      <c r="E73" s="1"/>
      <c r="F73" s="2" t="s">
        <v>1426</v>
      </c>
      <c r="G73" s="1"/>
      <c r="H73" s="1">
        <v>1</v>
      </c>
      <c r="I73" s="1"/>
      <c r="J73" s="1" t="s">
        <v>2661</v>
      </c>
      <c r="K73" s="1">
        <v>0</v>
      </c>
      <c r="L73" s="116"/>
      <c r="M73" s="1"/>
      <c r="N73" s="64"/>
    </row>
    <row r="74" spans="1:14" ht="15.75" x14ac:dyDescent="0.3">
      <c r="A74" s="1" t="s">
        <v>5876</v>
      </c>
      <c r="B74" s="1" t="s">
        <v>1956</v>
      </c>
      <c r="C74" s="1" t="s">
        <v>53</v>
      </c>
      <c r="D74" s="1"/>
      <c r="E74" s="1"/>
      <c r="F74" s="2" t="s">
        <v>1879</v>
      </c>
      <c r="G74" s="1"/>
      <c r="H74" s="1">
        <v>1</v>
      </c>
      <c r="I74" s="1"/>
      <c r="J74" s="1" t="s">
        <v>2662</v>
      </c>
      <c r="K74" s="1">
        <v>0</v>
      </c>
      <c r="L74" s="116"/>
      <c r="M74" s="1"/>
      <c r="N74" s="64"/>
    </row>
    <row r="75" spans="1:14" ht="15.75" x14ac:dyDescent="0.3">
      <c r="A75" s="1" t="s">
        <v>5876</v>
      </c>
      <c r="B75" s="1" t="s">
        <v>1956</v>
      </c>
      <c r="C75" s="1" t="s">
        <v>53</v>
      </c>
      <c r="D75" s="1"/>
      <c r="E75" s="1"/>
      <c r="F75" s="2" t="s">
        <v>1880</v>
      </c>
      <c r="G75" s="1"/>
      <c r="H75" s="1">
        <v>1</v>
      </c>
      <c r="I75" s="1"/>
      <c r="J75" s="1" t="s">
        <v>2663</v>
      </c>
      <c r="K75" s="1">
        <v>0</v>
      </c>
      <c r="L75" s="116"/>
      <c r="M75" s="1"/>
      <c r="N75" s="64"/>
    </row>
    <row r="76" spans="1:14" ht="15.75" x14ac:dyDescent="0.3">
      <c r="A76" s="1" t="s">
        <v>5876</v>
      </c>
      <c r="B76" s="1" t="s">
        <v>1956</v>
      </c>
      <c r="C76" s="1" t="s">
        <v>53</v>
      </c>
      <c r="D76" s="1"/>
      <c r="E76" s="1"/>
      <c r="F76" s="2" t="s">
        <v>1881</v>
      </c>
      <c r="G76" s="1"/>
      <c r="H76" s="1">
        <v>1</v>
      </c>
      <c r="I76" s="1"/>
      <c r="J76" s="1" t="s">
        <v>2664</v>
      </c>
      <c r="K76" s="1">
        <v>0</v>
      </c>
      <c r="L76" s="116"/>
      <c r="M76" s="1"/>
      <c r="N76" s="64"/>
    </row>
    <row r="77" spans="1:14" ht="15.75" x14ac:dyDescent="0.3">
      <c r="A77" s="1" t="s">
        <v>5876</v>
      </c>
      <c r="B77" s="1" t="s">
        <v>1956</v>
      </c>
      <c r="C77" s="1" t="s">
        <v>53</v>
      </c>
      <c r="D77" s="1"/>
      <c r="E77" s="1"/>
      <c r="F77" s="2" t="s">
        <v>1882</v>
      </c>
      <c r="G77" s="1"/>
      <c r="H77" s="1">
        <v>1</v>
      </c>
      <c r="I77" s="1"/>
      <c r="J77" s="1" t="s">
        <v>2665</v>
      </c>
      <c r="K77" s="1">
        <v>0</v>
      </c>
      <c r="L77" s="116"/>
      <c r="M77" s="1"/>
      <c r="N77" s="64"/>
    </row>
    <row r="78" spans="1:14" ht="15.75" x14ac:dyDescent="0.3">
      <c r="A78" s="1" t="s">
        <v>5876</v>
      </c>
      <c r="B78" s="1" t="s">
        <v>1956</v>
      </c>
      <c r="C78" s="1" t="s">
        <v>53</v>
      </c>
      <c r="D78" s="1"/>
      <c r="E78" s="1"/>
      <c r="F78" s="2" t="s">
        <v>1883</v>
      </c>
      <c r="G78" s="1"/>
      <c r="H78" s="1">
        <v>1</v>
      </c>
      <c r="I78" s="1"/>
      <c r="J78" s="1" t="s">
        <v>2666</v>
      </c>
      <c r="K78" s="1">
        <v>0</v>
      </c>
      <c r="L78" s="116"/>
      <c r="M78" s="1"/>
      <c r="N78" s="64"/>
    </row>
    <row r="79" spans="1:14" ht="15.75" x14ac:dyDescent="0.3">
      <c r="A79" s="1" t="s">
        <v>5876</v>
      </c>
      <c r="B79" s="1" t="s">
        <v>1956</v>
      </c>
      <c r="C79" s="1" t="s">
        <v>53</v>
      </c>
      <c r="D79" s="1"/>
      <c r="E79" s="1"/>
      <c r="F79" s="2" t="s">
        <v>1884</v>
      </c>
      <c r="G79" s="1"/>
      <c r="H79" s="1">
        <v>1</v>
      </c>
      <c r="I79" s="1"/>
      <c r="J79" s="1" t="s">
        <v>2667</v>
      </c>
      <c r="K79" s="1">
        <v>0</v>
      </c>
      <c r="L79" s="116"/>
      <c r="M79" s="1"/>
      <c r="N79" s="64"/>
    </row>
    <row r="80" spans="1:14" ht="15.75" x14ac:dyDescent="0.3">
      <c r="A80" s="1" t="s">
        <v>5876</v>
      </c>
      <c r="B80" s="1" t="s">
        <v>1956</v>
      </c>
      <c r="C80" s="1" t="s">
        <v>53</v>
      </c>
      <c r="D80" s="1"/>
      <c r="E80" s="1"/>
      <c r="F80" s="2" t="s">
        <v>1885</v>
      </c>
      <c r="G80" s="1"/>
      <c r="H80" s="1">
        <v>1</v>
      </c>
      <c r="I80" s="1"/>
      <c r="J80" s="1" t="s">
        <v>2668</v>
      </c>
      <c r="K80" s="1">
        <v>0</v>
      </c>
      <c r="L80" s="116"/>
      <c r="M80" s="1"/>
      <c r="N80" s="64"/>
    </row>
    <row r="81" spans="1:14" ht="15.75" x14ac:dyDescent="0.3">
      <c r="A81" s="1" t="s">
        <v>5876</v>
      </c>
      <c r="B81" s="1" t="s">
        <v>1956</v>
      </c>
      <c r="C81" s="1" t="s">
        <v>53</v>
      </c>
      <c r="D81" s="1"/>
      <c r="E81" s="1"/>
      <c r="F81" s="2" t="s">
        <v>1886</v>
      </c>
      <c r="G81" s="1"/>
      <c r="H81" s="1">
        <v>1</v>
      </c>
      <c r="I81" s="1"/>
      <c r="J81" s="1" t="s">
        <v>2669</v>
      </c>
      <c r="K81" s="1">
        <v>0</v>
      </c>
      <c r="L81" s="116"/>
      <c r="M81" s="1"/>
      <c r="N81" s="64"/>
    </row>
    <row r="82" spans="1:14" ht="15.75" x14ac:dyDescent="0.3">
      <c r="A82" s="1" t="s">
        <v>5876</v>
      </c>
      <c r="B82" s="1" t="s">
        <v>1956</v>
      </c>
      <c r="C82" s="1" t="s">
        <v>53</v>
      </c>
      <c r="D82" s="1"/>
      <c r="E82" s="1"/>
      <c r="F82" s="2" t="s">
        <v>1887</v>
      </c>
      <c r="G82" s="1"/>
      <c r="H82" s="1">
        <v>1</v>
      </c>
      <c r="I82" s="1"/>
      <c r="J82" s="1" t="s">
        <v>2670</v>
      </c>
      <c r="K82" s="1">
        <v>0</v>
      </c>
      <c r="L82" s="116"/>
      <c r="M82" s="1"/>
      <c r="N82" s="64"/>
    </row>
    <row r="83" spans="1:14" ht="15.75" x14ac:dyDescent="0.3">
      <c r="A83" s="1" t="s">
        <v>5876</v>
      </c>
      <c r="B83" s="1" t="s">
        <v>1956</v>
      </c>
      <c r="C83" s="1" t="s">
        <v>53</v>
      </c>
      <c r="D83" s="1"/>
      <c r="E83" s="1"/>
      <c r="F83" s="2" t="s">
        <v>1888</v>
      </c>
      <c r="G83" s="1"/>
      <c r="H83" s="1">
        <v>1</v>
      </c>
      <c r="I83" s="1"/>
      <c r="J83" s="1" t="s">
        <v>2671</v>
      </c>
      <c r="K83" s="1">
        <v>0</v>
      </c>
      <c r="L83" s="116"/>
      <c r="M83" s="1"/>
      <c r="N83" s="64"/>
    </row>
    <row r="84" spans="1:14" ht="15.75" x14ac:dyDescent="0.3">
      <c r="A84" s="1" t="s">
        <v>5876</v>
      </c>
      <c r="B84" s="1" t="s">
        <v>1956</v>
      </c>
      <c r="C84" s="1" t="s">
        <v>53</v>
      </c>
      <c r="D84" s="1"/>
      <c r="E84" s="1"/>
      <c r="F84" s="2" t="s">
        <v>1889</v>
      </c>
      <c r="G84" s="1"/>
      <c r="H84" s="1">
        <v>1</v>
      </c>
      <c r="I84" s="1"/>
      <c r="J84" s="1" t="s">
        <v>2672</v>
      </c>
      <c r="K84" s="1">
        <v>0</v>
      </c>
      <c r="L84" s="116"/>
      <c r="M84" s="1"/>
      <c r="N84" s="64"/>
    </row>
    <row r="85" spans="1:14" ht="15.75" x14ac:dyDescent="0.3">
      <c r="A85" s="1" t="s">
        <v>5876</v>
      </c>
      <c r="B85" s="1" t="s">
        <v>1956</v>
      </c>
      <c r="C85" s="1" t="s">
        <v>53</v>
      </c>
      <c r="D85" s="1"/>
      <c r="E85" s="1"/>
      <c r="F85" s="2" t="s">
        <v>1890</v>
      </c>
      <c r="G85" s="1"/>
      <c r="H85" s="1">
        <v>1</v>
      </c>
      <c r="I85" s="1"/>
      <c r="J85" s="1" t="s">
        <v>2673</v>
      </c>
      <c r="K85" s="1">
        <v>0</v>
      </c>
      <c r="L85" s="116"/>
      <c r="M85" s="1"/>
      <c r="N85" s="64"/>
    </row>
    <row r="86" spans="1:14" ht="15.75" x14ac:dyDescent="0.3">
      <c r="A86" s="1" t="s">
        <v>5876</v>
      </c>
      <c r="B86" s="1" t="s">
        <v>1956</v>
      </c>
      <c r="C86" s="1" t="s">
        <v>53</v>
      </c>
      <c r="D86" s="1"/>
      <c r="E86" s="1"/>
      <c r="F86" s="2" t="s">
        <v>1891</v>
      </c>
      <c r="G86" s="1"/>
      <c r="H86" s="1">
        <v>1</v>
      </c>
      <c r="I86" s="1"/>
      <c r="J86" s="1" t="s">
        <v>2674</v>
      </c>
      <c r="K86" s="1">
        <v>0</v>
      </c>
      <c r="L86" s="116"/>
      <c r="M86" s="1"/>
      <c r="N86" s="64"/>
    </row>
    <row r="87" spans="1:14" ht="15.75" x14ac:dyDescent="0.3">
      <c r="A87" s="1" t="s">
        <v>5876</v>
      </c>
      <c r="B87" s="1" t="s">
        <v>1956</v>
      </c>
      <c r="C87" s="1" t="s">
        <v>53</v>
      </c>
      <c r="D87" s="1"/>
      <c r="E87" s="1"/>
      <c r="F87" s="2" t="s">
        <v>1892</v>
      </c>
      <c r="G87" s="1"/>
      <c r="H87" s="1">
        <v>1</v>
      </c>
      <c r="I87" s="1"/>
      <c r="J87" s="1" t="s">
        <v>2675</v>
      </c>
      <c r="K87" s="1">
        <v>0</v>
      </c>
      <c r="L87" s="116"/>
      <c r="M87" s="1"/>
      <c r="N87" s="64"/>
    </row>
    <row r="88" spans="1:14" ht="15.75" x14ac:dyDescent="0.3">
      <c r="A88" s="1" t="s">
        <v>5876</v>
      </c>
      <c r="B88" s="1" t="s">
        <v>1956</v>
      </c>
      <c r="C88" s="1" t="s">
        <v>53</v>
      </c>
      <c r="D88" s="1"/>
      <c r="E88" s="1"/>
      <c r="F88" s="2" t="s">
        <v>1893</v>
      </c>
      <c r="G88" s="1"/>
      <c r="H88" s="1">
        <v>1</v>
      </c>
      <c r="I88" s="1"/>
      <c r="J88" s="1" t="s">
        <v>2676</v>
      </c>
      <c r="K88" s="1">
        <v>0</v>
      </c>
      <c r="L88" s="116"/>
      <c r="M88" s="1"/>
      <c r="N88" s="64"/>
    </row>
    <row r="89" spans="1:14" ht="15.75" x14ac:dyDescent="0.3">
      <c r="A89" s="1" t="s">
        <v>5876</v>
      </c>
      <c r="B89" s="1" t="s">
        <v>1956</v>
      </c>
      <c r="C89" s="1" t="s">
        <v>53</v>
      </c>
      <c r="D89" s="1"/>
      <c r="E89" s="1"/>
      <c r="F89" s="2" t="s">
        <v>1894</v>
      </c>
      <c r="G89" s="1"/>
      <c r="H89" s="1">
        <v>1</v>
      </c>
      <c r="I89" s="1"/>
      <c r="J89" s="1" t="s">
        <v>2677</v>
      </c>
      <c r="K89" s="1">
        <v>0</v>
      </c>
      <c r="L89" s="116"/>
      <c r="M89" s="1"/>
      <c r="N89" s="64"/>
    </row>
    <row r="90" spans="1:14" ht="15.75" x14ac:dyDescent="0.3">
      <c r="A90" s="1" t="s">
        <v>5876</v>
      </c>
      <c r="B90" s="1" t="s">
        <v>1956</v>
      </c>
      <c r="C90" s="1" t="s">
        <v>53</v>
      </c>
      <c r="D90" s="1"/>
      <c r="E90" s="1"/>
      <c r="F90" s="2" t="s">
        <v>1895</v>
      </c>
      <c r="G90" s="1"/>
      <c r="H90" s="1">
        <v>1</v>
      </c>
      <c r="I90" s="1"/>
      <c r="J90" s="1" t="s">
        <v>2678</v>
      </c>
      <c r="K90" s="1">
        <v>0</v>
      </c>
      <c r="L90" s="116"/>
      <c r="M90" s="1"/>
      <c r="N90" s="64"/>
    </row>
    <row r="91" spans="1:14" ht="15.75" x14ac:dyDescent="0.3">
      <c r="A91" s="1" t="s">
        <v>5876</v>
      </c>
      <c r="B91" s="1" t="s">
        <v>1956</v>
      </c>
      <c r="C91" s="1" t="s">
        <v>53</v>
      </c>
      <c r="D91" s="1"/>
      <c r="E91" s="1"/>
      <c r="F91" s="2" t="s">
        <v>1896</v>
      </c>
      <c r="G91" s="1"/>
      <c r="H91" s="1">
        <v>1</v>
      </c>
      <c r="I91" s="1"/>
      <c r="J91" s="1" t="s">
        <v>2679</v>
      </c>
      <c r="K91" s="1">
        <v>0</v>
      </c>
      <c r="L91" s="116"/>
      <c r="M91" s="1"/>
      <c r="N91" s="64"/>
    </row>
    <row r="92" spans="1:14" ht="15.75" x14ac:dyDescent="0.3">
      <c r="A92" s="1" t="s">
        <v>5876</v>
      </c>
      <c r="B92" s="1" t="s">
        <v>1956</v>
      </c>
      <c r="C92" s="1" t="s">
        <v>53</v>
      </c>
      <c r="D92" s="1"/>
      <c r="E92" s="1"/>
      <c r="F92" s="2" t="s">
        <v>1897</v>
      </c>
      <c r="G92" s="1"/>
      <c r="H92" s="1">
        <v>1</v>
      </c>
      <c r="I92" s="1"/>
      <c r="J92" s="1" t="s">
        <v>2680</v>
      </c>
      <c r="K92" s="1">
        <v>0</v>
      </c>
      <c r="L92" s="116"/>
      <c r="M92" s="1"/>
      <c r="N92" s="64"/>
    </row>
    <row r="93" spans="1:14" ht="15.75" x14ac:dyDescent="0.3">
      <c r="A93" s="1" t="s">
        <v>5876</v>
      </c>
      <c r="B93" s="1" t="s">
        <v>1956</v>
      </c>
      <c r="C93" s="1" t="s">
        <v>53</v>
      </c>
      <c r="D93" s="1"/>
      <c r="E93" s="1"/>
      <c r="F93" s="2" t="s">
        <v>1898</v>
      </c>
      <c r="G93" s="1"/>
      <c r="H93" s="1">
        <v>1</v>
      </c>
      <c r="I93" s="1"/>
      <c r="J93" s="1" t="s">
        <v>2681</v>
      </c>
      <c r="K93" s="1">
        <v>0</v>
      </c>
      <c r="L93" s="116"/>
      <c r="M93" s="1"/>
      <c r="N93" s="64"/>
    </row>
    <row r="94" spans="1:14" ht="15.75" x14ac:dyDescent="0.3">
      <c r="A94" s="1" t="s">
        <v>5876</v>
      </c>
      <c r="B94" s="1" t="s">
        <v>1956</v>
      </c>
      <c r="C94" s="1" t="s">
        <v>53</v>
      </c>
      <c r="D94" s="1"/>
      <c r="E94" s="1"/>
      <c r="F94" s="2" t="s">
        <v>1899</v>
      </c>
      <c r="G94" s="1"/>
      <c r="H94" s="1">
        <v>1</v>
      </c>
      <c r="I94" s="1"/>
      <c r="J94" s="1" t="s">
        <v>2682</v>
      </c>
      <c r="K94" s="1">
        <v>0</v>
      </c>
      <c r="L94" s="116"/>
      <c r="M94" s="1"/>
      <c r="N94" s="64"/>
    </row>
    <row r="95" spans="1:14" ht="15.75" x14ac:dyDescent="0.3">
      <c r="A95" s="1" t="s">
        <v>5876</v>
      </c>
      <c r="B95" s="1" t="s">
        <v>1956</v>
      </c>
      <c r="C95" s="1" t="s">
        <v>53</v>
      </c>
      <c r="D95" s="1"/>
      <c r="E95" s="1"/>
      <c r="F95" s="2" t="s">
        <v>1900</v>
      </c>
      <c r="G95" s="1"/>
      <c r="H95" s="1">
        <v>1</v>
      </c>
      <c r="I95" s="1"/>
      <c r="J95" s="1" t="s">
        <v>2683</v>
      </c>
      <c r="K95" s="1">
        <v>0</v>
      </c>
      <c r="L95" s="116"/>
      <c r="M95" s="1"/>
      <c r="N95" s="64"/>
    </row>
    <row r="96" spans="1:14" ht="15.75" x14ac:dyDescent="0.3">
      <c r="A96" s="1" t="s">
        <v>5876</v>
      </c>
      <c r="B96" s="1" t="s">
        <v>1956</v>
      </c>
      <c r="C96" s="1" t="s">
        <v>53</v>
      </c>
      <c r="D96" s="1"/>
      <c r="E96" s="1"/>
      <c r="F96" s="2" t="s">
        <v>1901</v>
      </c>
      <c r="G96" s="1"/>
      <c r="H96" s="1">
        <v>1</v>
      </c>
      <c r="I96" s="1"/>
      <c r="J96" s="1" t="s">
        <v>2684</v>
      </c>
      <c r="K96" s="1">
        <v>0</v>
      </c>
      <c r="L96" s="116"/>
      <c r="M96" s="1"/>
      <c r="N96" s="64"/>
    </row>
    <row r="97" spans="1:14" ht="15.75" x14ac:dyDescent="0.3">
      <c r="A97" s="1" t="s">
        <v>5876</v>
      </c>
      <c r="B97" s="1" t="s">
        <v>1956</v>
      </c>
      <c r="C97" s="1" t="s">
        <v>53</v>
      </c>
      <c r="D97" s="1"/>
      <c r="E97" s="1"/>
      <c r="F97" s="2" t="s">
        <v>1902</v>
      </c>
      <c r="G97" s="1"/>
      <c r="H97" s="1">
        <v>1</v>
      </c>
      <c r="I97" s="1"/>
      <c r="J97" s="1" t="s">
        <v>2685</v>
      </c>
      <c r="K97" s="1">
        <v>0</v>
      </c>
      <c r="L97" s="116"/>
      <c r="M97" s="1"/>
      <c r="N97" s="64"/>
    </row>
    <row r="98" spans="1:14" ht="15.75" x14ac:dyDescent="0.3">
      <c r="A98" s="1" t="s">
        <v>5876</v>
      </c>
      <c r="B98" s="1" t="s">
        <v>1956</v>
      </c>
      <c r="C98" s="1" t="s">
        <v>53</v>
      </c>
      <c r="D98" s="1"/>
      <c r="E98" s="1"/>
      <c r="F98" s="2" t="s">
        <v>1903</v>
      </c>
      <c r="G98" s="1"/>
      <c r="H98" s="1">
        <v>1</v>
      </c>
      <c r="I98" s="1"/>
      <c r="J98" s="1" t="s">
        <v>2686</v>
      </c>
      <c r="K98" s="1">
        <v>0</v>
      </c>
      <c r="L98" s="116"/>
      <c r="M98" s="1"/>
      <c r="N98" s="64"/>
    </row>
    <row r="99" spans="1:14" ht="15.75" x14ac:dyDescent="0.3">
      <c r="A99" s="1" t="s">
        <v>5876</v>
      </c>
      <c r="B99" s="1" t="s">
        <v>1956</v>
      </c>
      <c r="C99" s="1" t="s">
        <v>53</v>
      </c>
      <c r="D99" s="1"/>
      <c r="E99" s="1"/>
      <c r="F99" s="2" t="s">
        <v>1904</v>
      </c>
      <c r="G99" s="1"/>
      <c r="H99" s="1">
        <v>1</v>
      </c>
      <c r="I99" s="1"/>
      <c r="J99" s="1" t="s">
        <v>2687</v>
      </c>
      <c r="K99" s="1">
        <v>0</v>
      </c>
      <c r="L99" s="116"/>
      <c r="M99" s="1"/>
      <c r="N99" s="64"/>
    </row>
    <row r="100" spans="1:14" ht="15.75" x14ac:dyDescent="0.3">
      <c r="A100" s="1" t="s">
        <v>5876</v>
      </c>
      <c r="B100" s="1" t="s">
        <v>1956</v>
      </c>
      <c r="C100" s="1" t="s">
        <v>53</v>
      </c>
      <c r="D100" s="1"/>
      <c r="E100" s="1"/>
      <c r="F100" s="2" t="s">
        <v>1905</v>
      </c>
      <c r="G100" s="1"/>
      <c r="H100" s="1">
        <v>1</v>
      </c>
      <c r="I100" s="1"/>
      <c r="J100" s="1" t="s">
        <v>2688</v>
      </c>
      <c r="K100" s="1">
        <v>0</v>
      </c>
      <c r="L100" s="116"/>
      <c r="M100" s="1"/>
      <c r="N100" s="64"/>
    </row>
    <row r="101" spans="1:14" ht="15.75" x14ac:dyDescent="0.3">
      <c r="A101" s="1" t="s">
        <v>5876</v>
      </c>
      <c r="B101" s="1" t="s">
        <v>1956</v>
      </c>
      <c r="C101" s="1" t="s">
        <v>53</v>
      </c>
      <c r="D101" s="1"/>
      <c r="E101" s="1"/>
      <c r="F101" s="2" t="s">
        <v>1906</v>
      </c>
      <c r="G101" s="1"/>
      <c r="H101" s="1">
        <v>1</v>
      </c>
      <c r="I101" s="1"/>
      <c r="J101" s="1" t="s">
        <v>2689</v>
      </c>
      <c r="K101" s="1">
        <v>0</v>
      </c>
      <c r="L101" s="116"/>
      <c r="M101" s="1"/>
      <c r="N101" s="64"/>
    </row>
    <row r="102" spans="1:14" ht="15.75" x14ac:dyDescent="0.3">
      <c r="A102" s="1" t="s">
        <v>5876</v>
      </c>
      <c r="B102" s="1" t="s">
        <v>1956</v>
      </c>
      <c r="C102" s="1" t="s">
        <v>53</v>
      </c>
      <c r="D102" s="1"/>
      <c r="E102" s="1"/>
      <c r="F102" s="2" t="s">
        <v>1907</v>
      </c>
      <c r="G102" s="1"/>
      <c r="H102" s="1">
        <v>1</v>
      </c>
      <c r="I102" s="1"/>
      <c r="J102" s="1" t="s">
        <v>2690</v>
      </c>
      <c r="K102" s="1">
        <v>0</v>
      </c>
      <c r="L102" s="116"/>
      <c r="M102" s="1"/>
      <c r="N102" s="64"/>
    </row>
    <row r="103" spans="1:14" ht="15.75" x14ac:dyDescent="0.3">
      <c r="A103" s="1" t="s">
        <v>5876</v>
      </c>
      <c r="B103" s="1" t="s">
        <v>1956</v>
      </c>
      <c r="C103" s="1" t="s">
        <v>53</v>
      </c>
      <c r="D103" s="1"/>
      <c r="E103" s="1"/>
      <c r="F103" s="2" t="s">
        <v>1908</v>
      </c>
      <c r="G103" s="1"/>
      <c r="H103" s="1">
        <v>1</v>
      </c>
      <c r="I103" s="1"/>
      <c r="J103" s="1" t="s">
        <v>2691</v>
      </c>
      <c r="K103" s="1">
        <v>0</v>
      </c>
      <c r="L103" s="116"/>
      <c r="M103" s="1"/>
      <c r="N103" s="64"/>
    </row>
    <row r="104" spans="1:14" ht="15.75" x14ac:dyDescent="0.3">
      <c r="A104" s="1" t="s">
        <v>5876</v>
      </c>
      <c r="B104" s="1" t="s">
        <v>1959</v>
      </c>
      <c r="C104" s="1" t="s">
        <v>53</v>
      </c>
      <c r="D104" s="1"/>
      <c r="E104" s="1"/>
      <c r="F104" s="2" t="s">
        <v>1265</v>
      </c>
      <c r="G104" s="1"/>
      <c r="H104" s="1">
        <v>1</v>
      </c>
      <c r="I104" s="1"/>
      <c r="J104" s="1">
        <v>0</v>
      </c>
      <c r="K104" s="1">
        <v>0</v>
      </c>
      <c r="L104" s="116" t="s">
        <v>5967</v>
      </c>
      <c r="M104" s="1"/>
      <c r="N104" s="64"/>
    </row>
    <row r="105" spans="1:14" ht="15.75" x14ac:dyDescent="0.3">
      <c r="A105" s="1" t="s">
        <v>5876</v>
      </c>
      <c r="B105" s="1" t="s">
        <v>1959</v>
      </c>
      <c r="C105" s="1" t="s">
        <v>53</v>
      </c>
      <c r="D105" s="1"/>
      <c r="E105" s="1"/>
      <c r="F105" s="2" t="s">
        <v>1266</v>
      </c>
      <c r="G105" s="1"/>
      <c r="H105" s="1">
        <v>1</v>
      </c>
      <c r="I105" s="1"/>
      <c r="J105" s="1" t="s">
        <v>2527</v>
      </c>
      <c r="K105" s="1">
        <v>0</v>
      </c>
      <c r="L105" s="116" t="s">
        <v>5968</v>
      </c>
      <c r="M105" s="1"/>
      <c r="N105" s="64"/>
    </row>
    <row r="106" spans="1:14" ht="15.75" x14ac:dyDescent="0.3">
      <c r="A106" s="1" t="s">
        <v>5876</v>
      </c>
      <c r="B106" s="1" t="s">
        <v>1959</v>
      </c>
      <c r="C106" s="1" t="s">
        <v>53</v>
      </c>
      <c r="D106" s="1"/>
      <c r="E106" s="1"/>
      <c r="F106" s="2" t="s">
        <v>1267</v>
      </c>
      <c r="G106" s="1"/>
      <c r="H106" s="1">
        <v>1</v>
      </c>
      <c r="I106" s="1"/>
      <c r="J106" s="1" t="s">
        <v>2528</v>
      </c>
      <c r="K106" s="1">
        <v>0</v>
      </c>
      <c r="L106" s="116" t="s">
        <v>5969</v>
      </c>
      <c r="M106" s="1"/>
      <c r="N106" s="64"/>
    </row>
    <row r="107" spans="1:14" ht="15.75" x14ac:dyDescent="0.3">
      <c r="A107" s="1" t="s">
        <v>5876</v>
      </c>
      <c r="B107" s="1" t="s">
        <v>1959</v>
      </c>
      <c r="C107" s="1" t="s">
        <v>53</v>
      </c>
      <c r="D107" s="1"/>
      <c r="E107" s="1"/>
      <c r="F107" s="2" t="s">
        <v>1268</v>
      </c>
      <c r="G107" s="1"/>
      <c r="H107" s="1">
        <v>1</v>
      </c>
      <c r="I107" s="1"/>
      <c r="J107" s="1" t="s">
        <v>2529</v>
      </c>
      <c r="K107" s="1">
        <v>0</v>
      </c>
      <c r="L107" s="116" t="s">
        <v>5970</v>
      </c>
      <c r="M107" s="1"/>
      <c r="N107" s="64"/>
    </row>
    <row r="108" spans="1:14" ht="15.75" x14ac:dyDescent="0.3">
      <c r="A108" s="1" t="s">
        <v>5876</v>
      </c>
      <c r="B108" s="1" t="s">
        <v>1959</v>
      </c>
      <c r="C108" s="1" t="s">
        <v>53</v>
      </c>
      <c r="D108" s="1"/>
      <c r="E108" s="1"/>
      <c r="F108" s="2" t="s">
        <v>1269</v>
      </c>
      <c r="G108" s="1"/>
      <c r="H108" s="1">
        <v>1</v>
      </c>
      <c r="I108" s="1"/>
      <c r="J108" s="1" t="s">
        <v>2530</v>
      </c>
      <c r="K108" s="1">
        <v>0</v>
      </c>
      <c r="L108" s="116" t="s">
        <v>5971</v>
      </c>
      <c r="M108" s="1"/>
      <c r="N108" s="64"/>
    </row>
    <row r="109" spans="1:14" ht="15.75" x14ac:dyDescent="0.3">
      <c r="A109" s="1" t="s">
        <v>5876</v>
      </c>
      <c r="B109" s="1" t="s">
        <v>1959</v>
      </c>
      <c r="C109" s="1" t="s">
        <v>53</v>
      </c>
      <c r="D109" s="1"/>
      <c r="E109" s="1"/>
      <c r="F109" s="2" t="s">
        <v>1270</v>
      </c>
      <c r="G109" s="1"/>
      <c r="H109" s="1">
        <v>1</v>
      </c>
      <c r="I109" s="1"/>
      <c r="J109" s="1" t="s">
        <v>2531</v>
      </c>
      <c r="K109" s="1">
        <v>0</v>
      </c>
      <c r="L109" s="116" t="s">
        <v>5972</v>
      </c>
      <c r="M109" s="1"/>
      <c r="N109" s="64"/>
    </row>
    <row r="110" spans="1:14" ht="15.75" x14ac:dyDescent="0.3">
      <c r="A110" s="1" t="s">
        <v>5876</v>
      </c>
      <c r="B110" s="1" t="s">
        <v>1959</v>
      </c>
      <c r="C110" s="1" t="s">
        <v>53</v>
      </c>
      <c r="D110" s="1"/>
      <c r="E110" s="1"/>
      <c r="F110" s="2" t="s">
        <v>1271</v>
      </c>
      <c r="G110" s="1"/>
      <c r="H110" s="1">
        <v>1</v>
      </c>
      <c r="I110" s="1"/>
      <c r="J110" s="1" t="s">
        <v>2532</v>
      </c>
      <c r="K110" s="1">
        <v>0</v>
      </c>
      <c r="L110" s="116" t="s">
        <v>5973</v>
      </c>
      <c r="M110" s="1"/>
      <c r="N110" s="64"/>
    </row>
    <row r="111" spans="1:14" ht="15.75" x14ac:dyDescent="0.3">
      <c r="A111" s="1" t="s">
        <v>5876</v>
      </c>
      <c r="B111" s="1" t="s">
        <v>1959</v>
      </c>
      <c r="C111" s="1" t="s">
        <v>53</v>
      </c>
      <c r="D111" s="1"/>
      <c r="E111" s="1"/>
      <c r="F111" s="2" t="s">
        <v>1272</v>
      </c>
      <c r="G111" s="1"/>
      <c r="H111" s="1">
        <v>1</v>
      </c>
      <c r="I111" s="1"/>
      <c r="J111" s="1" t="s">
        <v>2533</v>
      </c>
      <c r="K111" s="1">
        <v>0</v>
      </c>
      <c r="L111" s="116" t="s">
        <v>5974</v>
      </c>
      <c r="M111" s="1"/>
      <c r="N111" s="64"/>
    </row>
    <row r="112" spans="1:14" ht="15.75" x14ac:dyDescent="0.3">
      <c r="A112" s="1" t="s">
        <v>5876</v>
      </c>
      <c r="B112" s="1" t="s">
        <v>1959</v>
      </c>
      <c r="C112" s="1" t="s">
        <v>53</v>
      </c>
      <c r="D112" s="1"/>
      <c r="E112" s="1"/>
      <c r="F112" s="2" t="s">
        <v>1273</v>
      </c>
      <c r="G112" s="1"/>
      <c r="H112" s="1">
        <v>1</v>
      </c>
      <c r="I112" s="1"/>
      <c r="J112" s="1" t="s">
        <v>2534</v>
      </c>
      <c r="K112" s="1">
        <v>0</v>
      </c>
      <c r="L112" s="116" t="s">
        <v>5975</v>
      </c>
      <c r="M112" s="1"/>
      <c r="N112" s="64"/>
    </row>
    <row r="113" spans="1:14" ht="15.75" x14ac:dyDescent="0.3">
      <c r="A113" s="1" t="s">
        <v>5876</v>
      </c>
      <c r="B113" s="1" t="s">
        <v>1959</v>
      </c>
      <c r="C113" s="1" t="s">
        <v>53</v>
      </c>
      <c r="D113" s="1"/>
      <c r="E113" s="1"/>
      <c r="F113" s="2" t="s">
        <v>1274</v>
      </c>
      <c r="G113" s="1"/>
      <c r="H113" s="1">
        <v>1</v>
      </c>
      <c r="I113" s="1"/>
      <c r="J113" s="1" t="s">
        <v>2535</v>
      </c>
      <c r="K113" s="1">
        <v>0</v>
      </c>
      <c r="L113" s="116" t="s">
        <v>5976</v>
      </c>
      <c r="M113" s="1"/>
      <c r="N113" s="64"/>
    </row>
    <row r="114" spans="1:14" ht="15.75" x14ac:dyDescent="0.3">
      <c r="A114" s="1" t="s">
        <v>5876</v>
      </c>
      <c r="B114" s="1" t="s">
        <v>1959</v>
      </c>
      <c r="C114" s="1" t="s">
        <v>53</v>
      </c>
      <c r="D114" s="1"/>
      <c r="E114" s="1"/>
      <c r="F114" s="2" t="s">
        <v>1275</v>
      </c>
      <c r="G114" s="1"/>
      <c r="H114" s="1">
        <v>1</v>
      </c>
      <c r="I114" s="1"/>
      <c r="J114" s="1" t="s">
        <v>2536</v>
      </c>
      <c r="K114" s="1">
        <v>0</v>
      </c>
      <c r="L114" s="116" t="s">
        <v>5977</v>
      </c>
      <c r="M114" s="1"/>
      <c r="N114" s="64"/>
    </row>
    <row r="115" spans="1:14" ht="15.75" x14ac:dyDescent="0.3">
      <c r="A115" s="1" t="s">
        <v>5876</v>
      </c>
      <c r="B115" s="1" t="s">
        <v>1959</v>
      </c>
      <c r="C115" s="1" t="s">
        <v>53</v>
      </c>
      <c r="D115" s="1"/>
      <c r="E115" s="1"/>
      <c r="F115" s="2" t="s">
        <v>1427</v>
      </c>
      <c r="G115" s="1"/>
      <c r="H115" s="1">
        <v>1</v>
      </c>
      <c r="I115" s="1"/>
      <c r="J115" s="1" t="s">
        <v>2537</v>
      </c>
      <c r="K115" s="1">
        <v>0</v>
      </c>
      <c r="L115" s="116" t="s">
        <v>5978</v>
      </c>
      <c r="M115" s="1"/>
      <c r="N115" s="64"/>
    </row>
    <row r="116" spans="1:14" ht="15.75" x14ac:dyDescent="0.3">
      <c r="A116" s="1" t="s">
        <v>5876</v>
      </c>
      <c r="B116" s="1" t="s">
        <v>1959</v>
      </c>
      <c r="C116" s="1" t="s">
        <v>53</v>
      </c>
      <c r="D116" s="1"/>
      <c r="E116" s="1"/>
      <c r="F116" s="2" t="s">
        <v>1428</v>
      </c>
      <c r="G116" s="1"/>
      <c r="H116" s="1">
        <v>1</v>
      </c>
      <c r="I116" s="1"/>
      <c r="J116" s="1" t="s">
        <v>2538</v>
      </c>
      <c r="K116" s="1">
        <v>0</v>
      </c>
      <c r="L116" s="116" t="s">
        <v>5979</v>
      </c>
      <c r="M116" s="1"/>
      <c r="N116" s="64"/>
    </row>
    <row r="117" spans="1:14" ht="15.75" x14ac:dyDescent="0.3">
      <c r="A117" s="1" t="s">
        <v>5876</v>
      </c>
      <c r="B117" s="1" t="s">
        <v>1959</v>
      </c>
      <c r="C117" s="1" t="s">
        <v>53</v>
      </c>
      <c r="D117" s="1"/>
      <c r="E117" s="1"/>
      <c r="F117" s="2" t="s">
        <v>1429</v>
      </c>
      <c r="G117" s="1"/>
      <c r="H117" s="1">
        <v>1</v>
      </c>
      <c r="I117" s="1"/>
      <c r="J117" s="1" t="s">
        <v>2539</v>
      </c>
      <c r="K117" s="1">
        <v>0</v>
      </c>
      <c r="L117" s="116" t="s">
        <v>5980</v>
      </c>
      <c r="M117" s="1"/>
      <c r="N117" s="64"/>
    </row>
    <row r="118" spans="1:14" ht="15.75" x14ac:dyDescent="0.3">
      <c r="A118" s="1" t="s">
        <v>5876</v>
      </c>
      <c r="B118" s="1" t="s">
        <v>1959</v>
      </c>
      <c r="C118" s="1" t="s">
        <v>53</v>
      </c>
      <c r="D118" s="1"/>
      <c r="E118" s="1"/>
      <c r="F118" s="2" t="s">
        <v>1430</v>
      </c>
      <c r="G118" s="1"/>
      <c r="H118" s="1">
        <v>1</v>
      </c>
      <c r="I118" s="1"/>
      <c r="J118" s="1" t="s">
        <v>2540</v>
      </c>
      <c r="K118" s="1">
        <v>0</v>
      </c>
      <c r="L118" s="116" t="s">
        <v>5981</v>
      </c>
      <c r="M118" s="1"/>
      <c r="N118" s="64"/>
    </row>
    <row r="119" spans="1:14" ht="15.75" x14ac:dyDescent="0.3">
      <c r="A119" s="1" t="s">
        <v>5876</v>
      </c>
      <c r="B119" s="1" t="s">
        <v>1959</v>
      </c>
      <c r="C119" s="1" t="s">
        <v>53</v>
      </c>
      <c r="D119" s="1"/>
      <c r="E119" s="1"/>
      <c r="F119" s="2" t="s">
        <v>1431</v>
      </c>
      <c r="G119" s="1"/>
      <c r="H119" s="1">
        <v>1</v>
      </c>
      <c r="I119" s="1"/>
      <c r="J119" s="1" t="s">
        <v>2541</v>
      </c>
      <c r="K119" s="1">
        <v>0</v>
      </c>
      <c r="L119" s="116" t="s">
        <v>5982</v>
      </c>
      <c r="M119" s="1"/>
      <c r="N119" s="64"/>
    </row>
    <row r="120" spans="1:14" ht="15.75" x14ac:dyDescent="0.3">
      <c r="A120" s="1" t="s">
        <v>5876</v>
      </c>
      <c r="B120" s="1" t="s">
        <v>1959</v>
      </c>
      <c r="C120" s="1" t="s">
        <v>53</v>
      </c>
      <c r="D120" s="1"/>
      <c r="E120" s="1"/>
      <c r="F120" s="2" t="s">
        <v>1432</v>
      </c>
      <c r="G120" s="1"/>
      <c r="H120" s="1">
        <v>1</v>
      </c>
      <c r="I120" s="1"/>
      <c r="J120" s="1" t="s">
        <v>2542</v>
      </c>
      <c r="K120" s="1">
        <v>0</v>
      </c>
      <c r="L120" s="116" t="s">
        <v>5983</v>
      </c>
      <c r="M120" s="1"/>
      <c r="N120" s="64"/>
    </row>
    <row r="121" spans="1:14" ht="15.75" x14ac:dyDescent="0.3">
      <c r="A121" s="1" t="s">
        <v>5876</v>
      </c>
      <c r="B121" s="1" t="s">
        <v>1959</v>
      </c>
      <c r="C121" s="1" t="s">
        <v>53</v>
      </c>
      <c r="D121" s="1"/>
      <c r="E121" s="1"/>
      <c r="F121" s="2" t="s">
        <v>1433</v>
      </c>
      <c r="G121" s="1"/>
      <c r="H121" s="1">
        <v>1</v>
      </c>
      <c r="I121" s="1"/>
      <c r="J121" s="1" t="s">
        <v>2543</v>
      </c>
      <c r="K121" s="1">
        <v>0</v>
      </c>
      <c r="L121" s="116" t="s">
        <v>5984</v>
      </c>
      <c r="M121" s="1"/>
      <c r="N121" s="64"/>
    </row>
    <row r="122" spans="1:14" ht="15.75" x14ac:dyDescent="0.3">
      <c r="A122" s="1" t="s">
        <v>5876</v>
      </c>
      <c r="B122" s="1" t="s">
        <v>1959</v>
      </c>
      <c r="C122" s="1" t="s">
        <v>53</v>
      </c>
      <c r="D122" s="1"/>
      <c r="E122" s="1"/>
      <c r="F122" s="2" t="s">
        <v>1434</v>
      </c>
      <c r="G122" s="1"/>
      <c r="H122" s="1">
        <v>1</v>
      </c>
      <c r="I122" s="1"/>
      <c r="J122" s="1" t="s">
        <v>2544</v>
      </c>
      <c r="K122" s="1">
        <v>0</v>
      </c>
      <c r="L122" s="116" t="s">
        <v>5985</v>
      </c>
      <c r="M122" s="1"/>
      <c r="N122" s="64"/>
    </row>
    <row r="123" spans="1:14" ht="15.75" x14ac:dyDescent="0.3">
      <c r="A123" s="1" t="s">
        <v>5876</v>
      </c>
      <c r="B123" s="1" t="s">
        <v>1959</v>
      </c>
      <c r="C123" s="1" t="s">
        <v>53</v>
      </c>
      <c r="D123" s="1"/>
      <c r="E123" s="1"/>
      <c r="F123" s="2" t="s">
        <v>1435</v>
      </c>
      <c r="G123" s="1"/>
      <c r="H123" s="1">
        <v>1</v>
      </c>
      <c r="I123" s="1"/>
      <c r="J123" s="1" t="s">
        <v>2545</v>
      </c>
      <c r="K123" s="1">
        <v>0</v>
      </c>
      <c r="L123" s="116" t="s">
        <v>5986</v>
      </c>
      <c r="M123" s="1"/>
      <c r="N123" s="64"/>
    </row>
    <row r="124" spans="1:14" ht="15.75" x14ac:dyDescent="0.3">
      <c r="A124" s="1" t="s">
        <v>5876</v>
      </c>
      <c r="B124" s="1" t="s">
        <v>1959</v>
      </c>
      <c r="C124" s="1" t="s">
        <v>53</v>
      </c>
      <c r="D124" s="1"/>
      <c r="E124" s="1"/>
      <c r="F124" s="2" t="s">
        <v>1436</v>
      </c>
      <c r="G124" s="1"/>
      <c r="H124" s="1">
        <v>1</v>
      </c>
      <c r="I124" s="1"/>
      <c r="J124" s="1" t="s">
        <v>2546</v>
      </c>
      <c r="K124" s="1">
        <v>0</v>
      </c>
      <c r="L124" s="116"/>
      <c r="M124" s="1"/>
      <c r="N124" s="64"/>
    </row>
    <row r="125" spans="1:14" ht="15.75" x14ac:dyDescent="0.3">
      <c r="A125" s="1" t="s">
        <v>5876</v>
      </c>
      <c r="B125" s="1" t="s">
        <v>1959</v>
      </c>
      <c r="C125" s="1" t="s">
        <v>53</v>
      </c>
      <c r="D125" s="1"/>
      <c r="E125" s="1"/>
      <c r="F125" s="2" t="s">
        <v>1909</v>
      </c>
      <c r="G125" s="1"/>
      <c r="H125" s="1">
        <v>1</v>
      </c>
      <c r="I125" s="1"/>
      <c r="J125" s="1" t="s">
        <v>2547</v>
      </c>
      <c r="K125" s="1">
        <v>0</v>
      </c>
      <c r="L125" s="116"/>
      <c r="M125" s="1"/>
      <c r="N125" s="64"/>
    </row>
    <row r="126" spans="1:14" ht="15.75" x14ac:dyDescent="0.3">
      <c r="A126" s="1" t="s">
        <v>5876</v>
      </c>
      <c r="B126" s="1" t="s">
        <v>1959</v>
      </c>
      <c r="C126" s="1" t="s">
        <v>53</v>
      </c>
      <c r="D126" s="1"/>
      <c r="E126" s="1"/>
      <c r="F126" s="2" t="s">
        <v>1910</v>
      </c>
      <c r="G126" s="1"/>
      <c r="H126" s="1">
        <v>1</v>
      </c>
      <c r="I126" s="1"/>
      <c r="J126" s="1" t="s">
        <v>2548</v>
      </c>
      <c r="K126" s="1">
        <v>0</v>
      </c>
      <c r="L126" s="116"/>
      <c r="M126" s="1"/>
      <c r="N126" s="64"/>
    </row>
    <row r="127" spans="1:14" ht="15.75" x14ac:dyDescent="0.3">
      <c r="A127" s="1" t="s">
        <v>5876</v>
      </c>
      <c r="B127" s="1" t="s">
        <v>1959</v>
      </c>
      <c r="C127" s="1" t="s">
        <v>53</v>
      </c>
      <c r="D127" s="1"/>
      <c r="E127" s="1"/>
      <c r="F127" s="2" t="s">
        <v>1911</v>
      </c>
      <c r="G127" s="1"/>
      <c r="H127" s="1">
        <v>1</v>
      </c>
      <c r="I127" s="1"/>
      <c r="J127" s="1" t="s">
        <v>2549</v>
      </c>
      <c r="K127" s="1">
        <v>0</v>
      </c>
      <c r="L127" s="116"/>
      <c r="M127" s="1"/>
      <c r="N127" s="64"/>
    </row>
    <row r="128" spans="1:14" ht="15.75" x14ac:dyDescent="0.3">
      <c r="A128" s="1" t="s">
        <v>5876</v>
      </c>
      <c r="B128" s="1" t="s">
        <v>1959</v>
      </c>
      <c r="C128" s="1" t="s">
        <v>53</v>
      </c>
      <c r="D128" s="1"/>
      <c r="E128" s="1"/>
      <c r="F128" s="2" t="s">
        <v>1912</v>
      </c>
      <c r="G128" s="1"/>
      <c r="H128" s="1">
        <v>1</v>
      </c>
      <c r="I128" s="1"/>
      <c r="J128" s="1" t="s">
        <v>2550</v>
      </c>
      <c r="K128" s="1">
        <v>0</v>
      </c>
      <c r="L128" s="116"/>
      <c r="M128" s="1"/>
      <c r="N128" s="64"/>
    </row>
    <row r="129" spans="1:14" ht="15.75" x14ac:dyDescent="0.3">
      <c r="A129" s="1" t="s">
        <v>5876</v>
      </c>
      <c r="B129" s="1" t="s">
        <v>1959</v>
      </c>
      <c r="C129" s="1" t="s">
        <v>53</v>
      </c>
      <c r="D129" s="1"/>
      <c r="E129" s="1"/>
      <c r="F129" s="2" t="s">
        <v>1913</v>
      </c>
      <c r="G129" s="1"/>
      <c r="H129" s="1">
        <v>1</v>
      </c>
      <c r="I129" s="1"/>
      <c r="J129" s="1" t="s">
        <v>2551</v>
      </c>
      <c r="K129" s="1">
        <v>0</v>
      </c>
      <c r="L129" s="116"/>
      <c r="M129" s="1"/>
      <c r="N129" s="64"/>
    </row>
    <row r="130" spans="1:14" ht="15.75" x14ac:dyDescent="0.3">
      <c r="A130" s="1" t="s">
        <v>5876</v>
      </c>
      <c r="B130" s="1" t="s">
        <v>1959</v>
      </c>
      <c r="C130" s="1" t="s">
        <v>53</v>
      </c>
      <c r="D130" s="1"/>
      <c r="E130" s="1"/>
      <c r="F130" s="2" t="s">
        <v>1914</v>
      </c>
      <c r="G130" s="1"/>
      <c r="H130" s="1">
        <v>1</v>
      </c>
      <c r="I130" s="1"/>
      <c r="J130" s="1" t="s">
        <v>2552</v>
      </c>
      <c r="K130" s="1">
        <v>0</v>
      </c>
      <c r="L130" s="116"/>
      <c r="M130" s="1"/>
      <c r="N130" s="64"/>
    </row>
    <row r="131" spans="1:14" ht="15.75" x14ac:dyDescent="0.3">
      <c r="A131" s="1" t="s">
        <v>5876</v>
      </c>
      <c r="B131" s="1" t="s">
        <v>1959</v>
      </c>
      <c r="C131" s="1" t="s">
        <v>53</v>
      </c>
      <c r="D131" s="1"/>
      <c r="E131" s="1"/>
      <c r="F131" s="2" t="s">
        <v>1915</v>
      </c>
      <c r="G131" s="1"/>
      <c r="H131" s="1">
        <v>1</v>
      </c>
      <c r="I131" s="1"/>
      <c r="J131" s="1" t="s">
        <v>2553</v>
      </c>
      <c r="K131" s="1">
        <v>0</v>
      </c>
      <c r="L131" s="116"/>
      <c r="M131" s="1"/>
      <c r="N131" s="64"/>
    </row>
    <row r="132" spans="1:14" ht="15.75" x14ac:dyDescent="0.3">
      <c r="A132" s="1" t="s">
        <v>5876</v>
      </c>
      <c r="B132" s="1" t="s">
        <v>1959</v>
      </c>
      <c r="C132" s="1" t="s">
        <v>53</v>
      </c>
      <c r="D132" s="1"/>
      <c r="E132" s="1"/>
      <c r="F132" s="2" t="s">
        <v>1916</v>
      </c>
      <c r="G132" s="1"/>
      <c r="H132" s="1">
        <v>1</v>
      </c>
      <c r="I132" s="1"/>
      <c r="J132" s="1" t="s">
        <v>2554</v>
      </c>
      <c r="K132" s="1">
        <v>0</v>
      </c>
      <c r="L132" s="116"/>
      <c r="M132" s="1"/>
      <c r="N132" s="64"/>
    </row>
    <row r="133" spans="1:14" ht="15.75" x14ac:dyDescent="0.3">
      <c r="A133" s="1" t="s">
        <v>5876</v>
      </c>
      <c r="B133" s="1" t="s">
        <v>1959</v>
      </c>
      <c r="C133" s="1" t="s">
        <v>53</v>
      </c>
      <c r="D133" s="1"/>
      <c r="E133" s="1"/>
      <c r="F133" s="2" t="s">
        <v>1917</v>
      </c>
      <c r="G133" s="1"/>
      <c r="H133" s="1">
        <v>1</v>
      </c>
      <c r="I133" s="1"/>
      <c r="J133" s="1" t="s">
        <v>2555</v>
      </c>
      <c r="K133" s="1">
        <v>0</v>
      </c>
      <c r="L133" s="116"/>
      <c r="M133" s="1"/>
      <c r="N133" s="64"/>
    </row>
    <row r="134" spans="1:14" ht="15.75" x14ac:dyDescent="0.3">
      <c r="A134" s="1" t="s">
        <v>5876</v>
      </c>
      <c r="B134" s="1" t="s">
        <v>1959</v>
      </c>
      <c r="C134" s="1" t="s">
        <v>53</v>
      </c>
      <c r="D134" s="1"/>
      <c r="E134" s="1"/>
      <c r="F134" s="2" t="s">
        <v>1918</v>
      </c>
      <c r="G134" s="1"/>
      <c r="H134" s="1">
        <v>1</v>
      </c>
      <c r="I134" s="1"/>
      <c r="J134" s="1" t="s">
        <v>2556</v>
      </c>
      <c r="K134" s="1">
        <v>0</v>
      </c>
      <c r="L134" s="116"/>
      <c r="M134" s="1"/>
      <c r="N134" s="64"/>
    </row>
    <row r="135" spans="1:14" ht="15.75" x14ac:dyDescent="0.3">
      <c r="A135" s="1" t="s">
        <v>5876</v>
      </c>
      <c r="B135" s="1" t="s">
        <v>1959</v>
      </c>
      <c r="C135" s="1" t="s">
        <v>53</v>
      </c>
      <c r="D135" s="1"/>
      <c r="E135" s="1"/>
      <c r="F135" s="2" t="s">
        <v>1919</v>
      </c>
      <c r="G135" s="1"/>
      <c r="H135" s="1">
        <v>1</v>
      </c>
      <c r="I135" s="1"/>
      <c r="J135" s="1" t="s">
        <v>2557</v>
      </c>
      <c r="K135" s="1">
        <v>0</v>
      </c>
      <c r="L135" s="116"/>
      <c r="M135" s="1"/>
      <c r="N135" s="64"/>
    </row>
    <row r="136" spans="1:14" ht="15.75" x14ac:dyDescent="0.3">
      <c r="A136" s="1" t="s">
        <v>5876</v>
      </c>
      <c r="B136" s="1" t="s">
        <v>1959</v>
      </c>
      <c r="C136" s="1" t="s">
        <v>53</v>
      </c>
      <c r="D136" s="1"/>
      <c r="E136" s="1"/>
      <c r="F136" s="2" t="s">
        <v>1920</v>
      </c>
      <c r="G136" s="1"/>
      <c r="H136" s="1">
        <v>1</v>
      </c>
      <c r="I136" s="1"/>
      <c r="J136" s="1" t="s">
        <v>2558</v>
      </c>
      <c r="K136" s="1">
        <v>0</v>
      </c>
      <c r="L136" s="116"/>
      <c r="M136" s="1"/>
      <c r="N136" s="64"/>
    </row>
    <row r="137" spans="1:14" ht="15.75" x14ac:dyDescent="0.3">
      <c r="A137" s="1" t="s">
        <v>5876</v>
      </c>
      <c r="B137" s="1" t="s">
        <v>1959</v>
      </c>
      <c r="C137" s="1" t="s">
        <v>53</v>
      </c>
      <c r="D137" s="1"/>
      <c r="E137" s="1"/>
      <c r="F137" s="2" t="s">
        <v>1921</v>
      </c>
      <c r="G137" s="1"/>
      <c r="H137" s="1">
        <v>1</v>
      </c>
      <c r="I137" s="1"/>
      <c r="J137" s="1" t="s">
        <v>2559</v>
      </c>
      <c r="K137" s="1">
        <v>0</v>
      </c>
      <c r="L137" s="116"/>
      <c r="M137" s="1"/>
      <c r="N137" s="64"/>
    </row>
    <row r="138" spans="1:14" ht="15.75" x14ac:dyDescent="0.3">
      <c r="A138" s="1" t="s">
        <v>5876</v>
      </c>
      <c r="B138" s="1" t="s">
        <v>1959</v>
      </c>
      <c r="C138" s="1" t="s">
        <v>53</v>
      </c>
      <c r="D138" s="1"/>
      <c r="E138" s="1"/>
      <c r="F138" s="2" t="s">
        <v>1922</v>
      </c>
      <c r="G138" s="1"/>
      <c r="H138" s="1">
        <v>1</v>
      </c>
      <c r="I138" s="1"/>
      <c r="J138" s="1" t="s">
        <v>2560</v>
      </c>
      <c r="K138" s="1">
        <v>0</v>
      </c>
      <c r="L138" s="116"/>
      <c r="M138" s="1"/>
      <c r="N138" s="64"/>
    </row>
    <row r="139" spans="1:14" ht="15.75" x14ac:dyDescent="0.3">
      <c r="A139" s="1" t="s">
        <v>5876</v>
      </c>
      <c r="B139" s="1" t="s">
        <v>1959</v>
      </c>
      <c r="C139" s="1" t="s">
        <v>53</v>
      </c>
      <c r="D139" s="1"/>
      <c r="E139" s="1"/>
      <c r="F139" s="2" t="s">
        <v>1923</v>
      </c>
      <c r="G139" s="1"/>
      <c r="H139" s="1">
        <v>1</v>
      </c>
      <c r="I139" s="1"/>
      <c r="J139" s="1" t="s">
        <v>2561</v>
      </c>
      <c r="K139" s="1">
        <v>0</v>
      </c>
      <c r="L139" s="116"/>
      <c r="M139" s="1"/>
      <c r="N139" s="64"/>
    </row>
    <row r="140" spans="1:14" ht="15.75" x14ac:dyDescent="0.3">
      <c r="A140" s="1" t="s">
        <v>5876</v>
      </c>
      <c r="B140" s="1" t="s">
        <v>1959</v>
      </c>
      <c r="C140" s="1" t="s">
        <v>53</v>
      </c>
      <c r="D140" s="1"/>
      <c r="E140" s="1"/>
      <c r="F140" s="2" t="s">
        <v>1924</v>
      </c>
      <c r="G140" s="1"/>
      <c r="H140" s="1">
        <v>1</v>
      </c>
      <c r="I140" s="1"/>
      <c r="J140" s="1" t="s">
        <v>2562</v>
      </c>
      <c r="K140" s="1">
        <v>0</v>
      </c>
      <c r="L140" s="116"/>
      <c r="M140" s="1"/>
      <c r="N140" s="64"/>
    </row>
    <row r="141" spans="1:14" ht="15.75" x14ac:dyDescent="0.3">
      <c r="A141" s="1" t="s">
        <v>5876</v>
      </c>
      <c r="B141" s="1" t="s">
        <v>1959</v>
      </c>
      <c r="C141" s="1" t="s">
        <v>53</v>
      </c>
      <c r="D141" s="1"/>
      <c r="E141" s="1"/>
      <c r="F141" s="2" t="s">
        <v>1925</v>
      </c>
      <c r="G141" s="1"/>
      <c r="H141" s="1">
        <v>1</v>
      </c>
      <c r="I141" s="1"/>
      <c r="J141" s="1" t="s">
        <v>2563</v>
      </c>
      <c r="K141" s="1">
        <v>0</v>
      </c>
      <c r="L141" s="116"/>
      <c r="M141" s="1"/>
      <c r="N141" s="64"/>
    </row>
    <row r="142" spans="1:14" ht="15.75" x14ac:dyDescent="0.3">
      <c r="A142" s="1" t="s">
        <v>5876</v>
      </c>
      <c r="B142" s="1" t="s">
        <v>1959</v>
      </c>
      <c r="C142" s="1" t="s">
        <v>53</v>
      </c>
      <c r="D142" s="1"/>
      <c r="E142" s="1"/>
      <c r="F142" s="2" t="s">
        <v>1926</v>
      </c>
      <c r="G142" s="1"/>
      <c r="H142" s="1">
        <v>1</v>
      </c>
      <c r="I142" s="1"/>
      <c r="J142" s="1" t="s">
        <v>2564</v>
      </c>
      <c r="K142" s="1">
        <v>0</v>
      </c>
      <c r="L142" s="116"/>
      <c r="M142" s="1"/>
      <c r="N142" s="64"/>
    </row>
    <row r="143" spans="1:14" ht="15.75" x14ac:dyDescent="0.3">
      <c r="A143" s="1" t="s">
        <v>5876</v>
      </c>
      <c r="B143" s="1" t="s">
        <v>1959</v>
      </c>
      <c r="C143" s="1" t="s">
        <v>53</v>
      </c>
      <c r="D143" s="1"/>
      <c r="E143" s="1"/>
      <c r="F143" s="2" t="s">
        <v>1927</v>
      </c>
      <c r="G143" s="1"/>
      <c r="H143" s="1">
        <v>1</v>
      </c>
      <c r="I143" s="1"/>
      <c r="J143" s="1" t="s">
        <v>2565</v>
      </c>
      <c r="K143" s="1">
        <v>0</v>
      </c>
      <c r="L143" s="116"/>
      <c r="M143" s="1"/>
      <c r="N143" s="64"/>
    </row>
    <row r="144" spans="1:14" ht="15.75" x14ac:dyDescent="0.3">
      <c r="A144" s="1" t="s">
        <v>5876</v>
      </c>
      <c r="B144" s="1" t="s">
        <v>1959</v>
      </c>
      <c r="C144" s="1" t="s">
        <v>53</v>
      </c>
      <c r="D144" s="1"/>
      <c r="E144" s="1"/>
      <c r="F144" s="2" t="s">
        <v>1928</v>
      </c>
      <c r="G144" s="1"/>
      <c r="H144" s="1">
        <v>1</v>
      </c>
      <c r="I144" s="1"/>
      <c r="J144" s="1" t="s">
        <v>2566</v>
      </c>
      <c r="K144" s="1">
        <v>0</v>
      </c>
      <c r="L144" s="116"/>
      <c r="M144" s="1"/>
      <c r="N144" s="64"/>
    </row>
    <row r="145" spans="1:14" ht="15.75" x14ac:dyDescent="0.3">
      <c r="A145" s="1" t="s">
        <v>5876</v>
      </c>
      <c r="B145" s="1" t="s">
        <v>1959</v>
      </c>
      <c r="C145" s="1" t="s">
        <v>53</v>
      </c>
      <c r="D145" s="1"/>
      <c r="E145" s="1"/>
      <c r="F145" s="2" t="s">
        <v>1929</v>
      </c>
      <c r="G145" s="1"/>
      <c r="H145" s="1">
        <v>1</v>
      </c>
      <c r="I145" s="1"/>
      <c r="J145" s="1" t="s">
        <v>2567</v>
      </c>
      <c r="K145" s="1">
        <v>0</v>
      </c>
      <c r="L145" s="116"/>
      <c r="M145" s="1"/>
      <c r="N145" s="64"/>
    </row>
    <row r="146" spans="1:14" ht="15.75" x14ac:dyDescent="0.3">
      <c r="A146" s="1" t="s">
        <v>5876</v>
      </c>
      <c r="B146" s="1" t="s">
        <v>1959</v>
      </c>
      <c r="C146" s="1" t="s">
        <v>53</v>
      </c>
      <c r="D146" s="1"/>
      <c r="E146" s="1"/>
      <c r="F146" s="2" t="s">
        <v>1930</v>
      </c>
      <c r="G146" s="1"/>
      <c r="H146" s="1">
        <v>1</v>
      </c>
      <c r="I146" s="1"/>
      <c r="J146" s="1" t="s">
        <v>2568</v>
      </c>
      <c r="K146" s="1">
        <v>0</v>
      </c>
      <c r="L146" s="116"/>
      <c r="M146" s="1"/>
      <c r="N146" s="64"/>
    </row>
    <row r="147" spans="1:14" ht="15.75" x14ac:dyDescent="0.3">
      <c r="A147" s="1" t="s">
        <v>5876</v>
      </c>
      <c r="B147" s="1" t="s">
        <v>1959</v>
      </c>
      <c r="C147" s="1" t="s">
        <v>53</v>
      </c>
      <c r="D147" s="1"/>
      <c r="E147" s="1"/>
      <c r="F147" s="2" t="s">
        <v>1931</v>
      </c>
      <c r="G147" s="1"/>
      <c r="H147" s="1">
        <v>1</v>
      </c>
      <c r="I147" s="1"/>
      <c r="J147" s="1" t="s">
        <v>2569</v>
      </c>
      <c r="K147" s="1">
        <v>0</v>
      </c>
      <c r="L147" s="116"/>
      <c r="M147" s="1"/>
      <c r="N147" s="64"/>
    </row>
    <row r="148" spans="1:14" ht="15.75" x14ac:dyDescent="0.3">
      <c r="A148" s="1" t="s">
        <v>5876</v>
      </c>
      <c r="B148" s="1" t="s">
        <v>1959</v>
      </c>
      <c r="C148" s="1" t="s">
        <v>53</v>
      </c>
      <c r="D148" s="1"/>
      <c r="E148" s="1"/>
      <c r="F148" s="2" t="s">
        <v>1932</v>
      </c>
      <c r="G148" s="1"/>
      <c r="H148" s="1">
        <v>1</v>
      </c>
      <c r="I148" s="1"/>
      <c r="J148" s="1" t="s">
        <v>2570</v>
      </c>
      <c r="K148" s="1">
        <v>0</v>
      </c>
      <c r="L148" s="116"/>
      <c r="M148" s="1"/>
      <c r="N148" s="64"/>
    </row>
    <row r="149" spans="1:14" ht="15.75" x14ac:dyDescent="0.3">
      <c r="A149" s="1" t="s">
        <v>5876</v>
      </c>
      <c r="B149" s="1" t="s">
        <v>1959</v>
      </c>
      <c r="C149" s="1" t="s">
        <v>53</v>
      </c>
      <c r="D149" s="1"/>
      <c r="E149" s="1"/>
      <c r="F149" s="2" t="s">
        <v>1933</v>
      </c>
      <c r="G149" s="1"/>
      <c r="H149" s="1">
        <v>1</v>
      </c>
      <c r="I149" s="1"/>
      <c r="J149" s="1" t="s">
        <v>2571</v>
      </c>
      <c r="K149" s="1">
        <v>0</v>
      </c>
      <c r="L149" s="116"/>
      <c r="M149" s="1"/>
      <c r="N149" s="64"/>
    </row>
    <row r="150" spans="1:14" ht="15.75" x14ac:dyDescent="0.3">
      <c r="A150" s="1" t="s">
        <v>5876</v>
      </c>
      <c r="B150" s="1" t="s">
        <v>1959</v>
      </c>
      <c r="C150" s="1" t="s">
        <v>53</v>
      </c>
      <c r="D150" s="1"/>
      <c r="E150" s="1"/>
      <c r="F150" s="2" t="s">
        <v>1934</v>
      </c>
      <c r="G150" s="1"/>
      <c r="H150" s="1">
        <v>1</v>
      </c>
      <c r="I150" s="1"/>
      <c r="J150" s="1" t="s">
        <v>2572</v>
      </c>
      <c r="K150" s="1">
        <v>0</v>
      </c>
      <c r="L150" s="116"/>
      <c r="M150" s="1"/>
      <c r="N150" s="64"/>
    </row>
    <row r="151" spans="1:14" ht="15.75" x14ac:dyDescent="0.3">
      <c r="A151" s="1" t="s">
        <v>5876</v>
      </c>
      <c r="B151" s="1" t="s">
        <v>1959</v>
      </c>
      <c r="C151" s="1" t="s">
        <v>53</v>
      </c>
      <c r="D151" s="1"/>
      <c r="E151" s="1"/>
      <c r="F151" s="2" t="s">
        <v>1935</v>
      </c>
      <c r="G151" s="1"/>
      <c r="H151" s="1">
        <v>1</v>
      </c>
      <c r="I151" s="1"/>
      <c r="J151" s="1" t="s">
        <v>2573</v>
      </c>
      <c r="K151" s="1">
        <v>0</v>
      </c>
      <c r="L151" s="116"/>
      <c r="M151" s="1"/>
      <c r="N151" s="64"/>
    </row>
    <row r="152" spans="1:14" ht="15.75" x14ac:dyDescent="0.3">
      <c r="A152" s="1" t="s">
        <v>5876</v>
      </c>
      <c r="B152" s="1" t="s">
        <v>1959</v>
      </c>
      <c r="C152" s="1" t="s">
        <v>53</v>
      </c>
      <c r="D152" s="1"/>
      <c r="E152" s="1"/>
      <c r="F152" s="2" t="s">
        <v>1936</v>
      </c>
      <c r="G152" s="1"/>
      <c r="H152" s="1">
        <v>1</v>
      </c>
      <c r="I152" s="1"/>
      <c r="J152" s="1" t="s">
        <v>2574</v>
      </c>
      <c r="K152" s="1">
        <v>0</v>
      </c>
      <c r="L152" s="116"/>
      <c r="M152" s="1"/>
      <c r="N152" s="64"/>
    </row>
    <row r="153" spans="1:14" ht="15.75" x14ac:dyDescent="0.3">
      <c r="A153" s="1" t="s">
        <v>5876</v>
      </c>
      <c r="B153" s="1" t="s">
        <v>1959</v>
      </c>
      <c r="C153" s="1" t="s">
        <v>53</v>
      </c>
      <c r="D153" s="1"/>
      <c r="E153" s="1"/>
      <c r="F153" s="2" t="s">
        <v>1937</v>
      </c>
      <c r="G153" s="1"/>
      <c r="H153" s="1">
        <v>1</v>
      </c>
      <c r="I153" s="1"/>
      <c r="J153" s="1" t="s">
        <v>2575</v>
      </c>
      <c r="K153" s="1">
        <v>0</v>
      </c>
      <c r="L153" s="116"/>
      <c r="M153" s="1"/>
      <c r="N153" s="64"/>
    </row>
    <row r="154" spans="1:14" ht="15.75" x14ac:dyDescent="0.3">
      <c r="A154" s="1" t="s">
        <v>5876</v>
      </c>
      <c r="B154" s="1" t="s">
        <v>1959</v>
      </c>
      <c r="C154" s="1" t="s">
        <v>53</v>
      </c>
      <c r="D154" s="1"/>
      <c r="E154" s="1"/>
      <c r="F154" s="2" t="s">
        <v>1938</v>
      </c>
      <c r="G154" s="1"/>
      <c r="H154" s="1">
        <v>1</v>
      </c>
      <c r="I154" s="1"/>
      <c r="J154" s="1" t="s">
        <v>2576</v>
      </c>
      <c r="K154" s="1">
        <v>0</v>
      </c>
      <c r="L154" s="116"/>
      <c r="M154" s="1"/>
      <c r="N154" s="64"/>
    </row>
    <row r="155" spans="1:14" ht="15.75" x14ac:dyDescent="0.3">
      <c r="A155" s="1" t="s">
        <v>5876</v>
      </c>
      <c r="B155" s="1" t="s">
        <v>1962</v>
      </c>
      <c r="C155" s="1" t="s">
        <v>53</v>
      </c>
      <c r="D155" s="1"/>
      <c r="E155" s="1"/>
      <c r="F155" s="2" t="s">
        <v>1243</v>
      </c>
      <c r="G155" s="1"/>
      <c r="H155" s="1">
        <v>1</v>
      </c>
      <c r="I155" s="1"/>
      <c r="J155" s="1">
        <v>0</v>
      </c>
      <c r="K155" s="1">
        <v>0</v>
      </c>
      <c r="L155" s="116" t="s">
        <v>5987</v>
      </c>
      <c r="M155" s="1"/>
      <c r="N155" s="64"/>
    </row>
    <row r="156" spans="1:14" ht="15.75" x14ac:dyDescent="0.3">
      <c r="A156" s="1" t="s">
        <v>5876</v>
      </c>
      <c r="B156" s="1" t="s">
        <v>1962</v>
      </c>
      <c r="C156" s="1" t="s">
        <v>53</v>
      </c>
      <c r="D156" s="1"/>
      <c r="E156" s="1"/>
      <c r="F156" s="2" t="s">
        <v>1244</v>
      </c>
      <c r="G156" s="1"/>
      <c r="H156" s="1">
        <v>1</v>
      </c>
      <c r="I156" s="1"/>
      <c r="J156" s="1" t="s">
        <v>2834</v>
      </c>
      <c r="K156" s="1">
        <v>0</v>
      </c>
      <c r="L156" s="116" t="s">
        <v>5988</v>
      </c>
      <c r="M156" s="1"/>
      <c r="N156" s="64"/>
    </row>
    <row r="157" spans="1:14" ht="15.75" x14ac:dyDescent="0.3">
      <c r="A157" s="1" t="s">
        <v>5876</v>
      </c>
      <c r="B157" s="1" t="s">
        <v>1962</v>
      </c>
      <c r="C157" s="1" t="s">
        <v>53</v>
      </c>
      <c r="D157" s="1"/>
      <c r="E157" s="1"/>
      <c r="F157" s="2" t="s">
        <v>1245</v>
      </c>
      <c r="G157" s="1"/>
      <c r="H157" s="1">
        <v>1</v>
      </c>
      <c r="I157" s="1"/>
      <c r="J157" s="1" t="s">
        <v>2835</v>
      </c>
      <c r="K157" s="1">
        <v>0</v>
      </c>
      <c r="L157" s="116" t="s">
        <v>5989</v>
      </c>
      <c r="M157" s="1"/>
      <c r="N157" s="64"/>
    </row>
    <row r="158" spans="1:14" ht="15.75" x14ac:dyDescent="0.3">
      <c r="A158" s="1" t="s">
        <v>5876</v>
      </c>
      <c r="B158" s="1" t="s">
        <v>1962</v>
      </c>
      <c r="C158" s="1" t="s">
        <v>53</v>
      </c>
      <c r="D158" s="1"/>
      <c r="E158" s="1"/>
      <c r="F158" s="2" t="s">
        <v>1246</v>
      </c>
      <c r="G158" s="1"/>
      <c r="H158" s="1">
        <v>1</v>
      </c>
      <c r="I158" s="1"/>
      <c r="J158" s="1" t="s">
        <v>2836</v>
      </c>
      <c r="K158" s="1">
        <v>0</v>
      </c>
      <c r="L158" s="116" t="s">
        <v>5990</v>
      </c>
      <c r="M158" s="1"/>
      <c r="N158" s="64"/>
    </row>
    <row r="159" spans="1:14" ht="15.75" x14ac:dyDescent="0.3">
      <c r="A159" s="1" t="s">
        <v>5876</v>
      </c>
      <c r="B159" s="1" t="s">
        <v>1962</v>
      </c>
      <c r="C159" s="1" t="s">
        <v>53</v>
      </c>
      <c r="D159" s="1"/>
      <c r="E159" s="1"/>
      <c r="F159" s="2" t="s">
        <v>1247</v>
      </c>
      <c r="G159" s="1"/>
      <c r="H159" s="1">
        <v>1</v>
      </c>
      <c r="I159" s="1"/>
      <c r="J159" s="1" t="s">
        <v>2837</v>
      </c>
      <c r="K159" s="1">
        <v>0</v>
      </c>
      <c r="L159" s="116" t="s">
        <v>5991</v>
      </c>
      <c r="M159" s="1"/>
      <c r="N159" s="64"/>
    </row>
    <row r="160" spans="1:14" ht="15.75" x14ac:dyDescent="0.3">
      <c r="A160" s="1" t="s">
        <v>5876</v>
      </c>
      <c r="B160" s="1" t="s">
        <v>1962</v>
      </c>
      <c r="C160" s="1" t="s">
        <v>53</v>
      </c>
      <c r="D160" s="1"/>
      <c r="E160" s="1"/>
      <c r="F160" s="2" t="s">
        <v>1248</v>
      </c>
      <c r="G160" s="1"/>
      <c r="H160" s="1">
        <v>1</v>
      </c>
      <c r="I160" s="1"/>
      <c r="J160" s="1" t="s">
        <v>2838</v>
      </c>
      <c r="K160" s="1">
        <v>0</v>
      </c>
      <c r="L160" s="116" t="s">
        <v>5992</v>
      </c>
      <c r="M160" s="1"/>
      <c r="N160" s="64"/>
    </row>
    <row r="161" spans="1:14" ht="15.75" x14ac:dyDescent="0.3">
      <c r="A161" s="1" t="s">
        <v>5876</v>
      </c>
      <c r="B161" s="1" t="s">
        <v>1962</v>
      </c>
      <c r="C161" s="1" t="s">
        <v>53</v>
      </c>
      <c r="D161" s="1"/>
      <c r="E161" s="1"/>
      <c r="F161" s="2" t="s">
        <v>1249</v>
      </c>
      <c r="G161" s="1"/>
      <c r="H161" s="1">
        <v>1</v>
      </c>
      <c r="I161" s="1"/>
      <c r="J161" s="1" t="s">
        <v>2839</v>
      </c>
      <c r="K161" s="1">
        <v>0</v>
      </c>
      <c r="L161" s="116" t="s">
        <v>5993</v>
      </c>
      <c r="M161" s="1"/>
      <c r="N161" s="64"/>
    </row>
    <row r="162" spans="1:14" ht="15.75" x14ac:dyDescent="0.3">
      <c r="A162" s="1" t="s">
        <v>5876</v>
      </c>
      <c r="B162" s="1" t="s">
        <v>1962</v>
      </c>
      <c r="C162" s="1" t="s">
        <v>53</v>
      </c>
      <c r="D162" s="1"/>
      <c r="E162" s="1"/>
      <c r="F162" s="2" t="s">
        <v>1250</v>
      </c>
      <c r="G162" s="1"/>
      <c r="H162" s="1">
        <v>1</v>
      </c>
      <c r="I162" s="1"/>
      <c r="J162" s="1" t="s">
        <v>2840</v>
      </c>
      <c r="K162" s="1">
        <v>0</v>
      </c>
      <c r="L162" s="116" t="s">
        <v>5994</v>
      </c>
      <c r="M162" s="1"/>
      <c r="N162" s="64"/>
    </row>
    <row r="163" spans="1:14" ht="15.75" x14ac:dyDescent="0.3">
      <c r="A163" s="1" t="s">
        <v>5876</v>
      </c>
      <c r="B163" s="1" t="s">
        <v>1962</v>
      </c>
      <c r="C163" s="1" t="s">
        <v>53</v>
      </c>
      <c r="D163" s="1"/>
      <c r="E163" s="1"/>
      <c r="F163" s="2" t="s">
        <v>1251</v>
      </c>
      <c r="G163" s="1"/>
      <c r="H163" s="1">
        <v>1</v>
      </c>
      <c r="I163" s="1"/>
      <c r="J163" s="1" t="s">
        <v>2841</v>
      </c>
      <c r="K163" s="1">
        <v>0</v>
      </c>
      <c r="L163" s="116" t="s">
        <v>5995</v>
      </c>
      <c r="M163" s="1"/>
      <c r="N163" s="64"/>
    </row>
    <row r="164" spans="1:14" ht="15.75" x14ac:dyDescent="0.3">
      <c r="A164" s="1" t="s">
        <v>5876</v>
      </c>
      <c r="B164" s="1" t="s">
        <v>1962</v>
      </c>
      <c r="C164" s="1" t="s">
        <v>53</v>
      </c>
      <c r="D164" s="1"/>
      <c r="E164" s="1"/>
      <c r="F164" s="2" t="s">
        <v>1252</v>
      </c>
      <c r="G164" s="1"/>
      <c r="H164" s="1">
        <v>1</v>
      </c>
      <c r="I164" s="1"/>
      <c r="J164" s="1" t="s">
        <v>2842</v>
      </c>
      <c r="K164" s="1">
        <v>0</v>
      </c>
      <c r="L164" s="116" t="s">
        <v>5996</v>
      </c>
      <c r="M164" s="1"/>
      <c r="N164" s="64"/>
    </row>
    <row r="165" spans="1:14" ht="15.75" x14ac:dyDescent="0.3">
      <c r="A165" s="1" t="s">
        <v>5876</v>
      </c>
      <c r="B165" s="1" t="s">
        <v>1962</v>
      </c>
      <c r="C165" s="1" t="s">
        <v>53</v>
      </c>
      <c r="D165" s="1"/>
      <c r="E165" s="1"/>
      <c r="F165" s="2" t="s">
        <v>1253</v>
      </c>
      <c r="G165" s="1"/>
      <c r="H165" s="1">
        <v>1</v>
      </c>
      <c r="I165" s="1"/>
      <c r="J165" s="1" t="s">
        <v>2843</v>
      </c>
      <c r="K165" s="1">
        <v>0</v>
      </c>
      <c r="L165" s="116" t="s">
        <v>5997</v>
      </c>
      <c r="M165" s="1"/>
      <c r="N165" s="64"/>
    </row>
    <row r="166" spans="1:14" ht="15.75" x14ac:dyDescent="0.3">
      <c r="A166" s="1" t="s">
        <v>5876</v>
      </c>
      <c r="B166" s="1" t="s">
        <v>1962</v>
      </c>
      <c r="C166" s="1" t="s">
        <v>53</v>
      </c>
      <c r="D166" s="1"/>
      <c r="E166" s="1"/>
      <c r="F166" s="2" t="s">
        <v>1407</v>
      </c>
      <c r="G166" s="1"/>
      <c r="H166" s="1">
        <v>1</v>
      </c>
      <c r="I166" s="1"/>
      <c r="J166" s="1" t="s">
        <v>2844</v>
      </c>
      <c r="K166" s="1">
        <v>0</v>
      </c>
      <c r="L166" s="116" t="s">
        <v>5998</v>
      </c>
      <c r="M166" s="1"/>
      <c r="N166" s="64"/>
    </row>
    <row r="167" spans="1:14" ht="15.75" x14ac:dyDescent="0.3">
      <c r="A167" s="1" t="s">
        <v>5876</v>
      </c>
      <c r="B167" s="1" t="s">
        <v>1962</v>
      </c>
      <c r="C167" s="1" t="s">
        <v>53</v>
      </c>
      <c r="D167" s="1"/>
      <c r="E167" s="1"/>
      <c r="F167" s="2" t="s">
        <v>1408</v>
      </c>
      <c r="G167" s="1"/>
      <c r="H167" s="1">
        <v>1</v>
      </c>
      <c r="I167" s="1"/>
      <c r="J167" s="1" t="s">
        <v>2845</v>
      </c>
      <c r="K167" s="1">
        <v>0</v>
      </c>
      <c r="L167" s="116" t="s">
        <v>5999</v>
      </c>
      <c r="M167" s="1"/>
      <c r="N167" s="64"/>
    </row>
    <row r="168" spans="1:14" ht="15.75" x14ac:dyDescent="0.3">
      <c r="A168" s="1" t="s">
        <v>5876</v>
      </c>
      <c r="B168" s="1" t="s">
        <v>1962</v>
      </c>
      <c r="C168" s="1" t="s">
        <v>53</v>
      </c>
      <c r="D168" s="1"/>
      <c r="E168" s="1"/>
      <c r="F168" s="2" t="s">
        <v>1409</v>
      </c>
      <c r="G168" s="1"/>
      <c r="H168" s="1">
        <v>1</v>
      </c>
      <c r="I168" s="1"/>
      <c r="J168" s="1" t="s">
        <v>2846</v>
      </c>
      <c r="K168" s="1">
        <v>0</v>
      </c>
      <c r="L168" s="116" t="s">
        <v>6000</v>
      </c>
      <c r="M168" s="1"/>
      <c r="N168" s="64"/>
    </row>
    <row r="169" spans="1:14" ht="15.75" x14ac:dyDescent="0.3">
      <c r="A169" s="1" t="s">
        <v>5876</v>
      </c>
      <c r="B169" s="1" t="s">
        <v>1962</v>
      </c>
      <c r="C169" s="1" t="s">
        <v>53</v>
      </c>
      <c r="D169" s="1"/>
      <c r="E169" s="1"/>
      <c r="F169" s="2" t="s">
        <v>1410</v>
      </c>
      <c r="G169" s="1"/>
      <c r="H169" s="1">
        <v>1</v>
      </c>
      <c r="I169" s="1"/>
      <c r="J169" s="1" t="s">
        <v>2847</v>
      </c>
      <c r="K169" s="1">
        <v>0</v>
      </c>
      <c r="L169" s="116" t="s">
        <v>6001</v>
      </c>
      <c r="M169" s="1"/>
      <c r="N169" s="64"/>
    </row>
    <row r="170" spans="1:14" ht="15.75" x14ac:dyDescent="0.3">
      <c r="A170" s="1" t="s">
        <v>5876</v>
      </c>
      <c r="B170" s="1" t="s">
        <v>1962</v>
      </c>
      <c r="C170" s="1" t="s">
        <v>53</v>
      </c>
      <c r="D170" s="1"/>
      <c r="E170" s="1"/>
      <c r="F170" s="2" t="s">
        <v>1411</v>
      </c>
      <c r="G170" s="1"/>
      <c r="H170" s="1">
        <v>1</v>
      </c>
      <c r="I170" s="1"/>
      <c r="J170" s="1" t="s">
        <v>2848</v>
      </c>
      <c r="K170" s="1">
        <v>0</v>
      </c>
      <c r="L170" s="116" t="s">
        <v>6002</v>
      </c>
      <c r="M170" s="1"/>
      <c r="N170" s="64"/>
    </row>
    <row r="171" spans="1:14" ht="15.75" x14ac:dyDescent="0.3">
      <c r="A171" s="1" t="s">
        <v>5876</v>
      </c>
      <c r="B171" s="1" t="s">
        <v>1962</v>
      </c>
      <c r="C171" s="1" t="s">
        <v>53</v>
      </c>
      <c r="D171" s="1"/>
      <c r="E171" s="1"/>
      <c r="F171" s="2" t="s">
        <v>1412</v>
      </c>
      <c r="G171" s="1"/>
      <c r="H171" s="1">
        <v>1</v>
      </c>
      <c r="I171" s="1"/>
      <c r="J171" s="1" t="s">
        <v>2849</v>
      </c>
      <c r="K171" s="1">
        <v>0</v>
      </c>
      <c r="L171" s="116" t="s">
        <v>6003</v>
      </c>
      <c r="M171" s="1"/>
      <c r="N171" s="64"/>
    </row>
    <row r="172" spans="1:14" ht="15.75" x14ac:dyDescent="0.3">
      <c r="A172" s="1" t="s">
        <v>5876</v>
      </c>
      <c r="B172" s="1" t="s">
        <v>1962</v>
      </c>
      <c r="C172" s="1" t="s">
        <v>53</v>
      </c>
      <c r="D172" s="1"/>
      <c r="E172" s="1"/>
      <c r="F172" s="2" t="s">
        <v>1413</v>
      </c>
      <c r="G172" s="1"/>
      <c r="H172" s="1">
        <v>1</v>
      </c>
      <c r="I172" s="1"/>
      <c r="J172" s="1" t="s">
        <v>2850</v>
      </c>
      <c r="K172" s="1">
        <v>0</v>
      </c>
      <c r="L172" s="116" t="s">
        <v>6004</v>
      </c>
      <c r="M172" s="1"/>
      <c r="N172" s="64"/>
    </row>
    <row r="173" spans="1:14" ht="15.75" x14ac:dyDescent="0.3">
      <c r="A173" s="1" t="s">
        <v>5876</v>
      </c>
      <c r="B173" s="1" t="s">
        <v>1962</v>
      </c>
      <c r="C173" s="1" t="s">
        <v>53</v>
      </c>
      <c r="D173" s="1"/>
      <c r="E173" s="1"/>
      <c r="F173" s="2" t="s">
        <v>1414</v>
      </c>
      <c r="G173" s="1"/>
      <c r="H173" s="1">
        <v>1</v>
      </c>
      <c r="I173" s="1"/>
      <c r="J173" s="1" t="s">
        <v>2851</v>
      </c>
      <c r="K173" s="1">
        <v>0</v>
      </c>
      <c r="L173" s="116" t="s">
        <v>6005</v>
      </c>
      <c r="M173" s="1"/>
      <c r="N173" s="64"/>
    </row>
    <row r="174" spans="1:14" ht="15.75" x14ac:dyDescent="0.3">
      <c r="A174" s="1" t="s">
        <v>5876</v>
      </c>
      <c r="B174" s="1" t="s">
        <v>1962</v>
      </c>
      <c r="C174" s="1" t="s">
        <v>53</v>
      </c>
      <c r="D174" s="1"/>
      <c r="E174" s="1"/>
      <c r="F174" s="2" t="s">
        <v>1415</v>
      </c>
      <c r="G174" s="1"/>
      <c r="H174" s="1">
        <v>1</v>
      </c>
      <c r="I174" s="1"/>
      <c r="J174" s="1" t="s">
        <v>2852</v>
      </c>
      <c r="K174" s="1">
        <v>0</v>
      </c>
      <c r="L174" s="116" t="s">
        <v>6006</v>
      </c>
      <c r="M174" s="1"/>
      <c r="N174" s="64"/>
    </row>
    <row r="175" spans="1:14" ht="15.75" x14ac:dyDescent="0.3">
      <c r="A175" s="1" t="s">
        <v>5876</v>
      </c>
      <c r="B175" s="1" t="s">
        <v>1962</v>
      </c>
      <c r="C175" s="1" t="s">
        <v>53</v>
      </c>
      <c r="D175" s="1"/>
      <c r="E175" s="1"/>
      <c r="F175" s="2" t="s">
        <v>1416</v>
      </c>
      <c r="G175" s="1"/>
      <c r="H175" s="1">
        <v>1</v>
      </c>
      <c r="I175" s="1"/>
      <c r="J175" s="1" t="s">
        <v>2853</v>
      </c>
      <c r="K175" s="1">
        <v>0</v>
      </c>
      <c r="L175" s="116"/>
      <c r="M175" s="1"/>
      <c r="N175" s="64"/>
    </row>
    <row r="176" spans="1:14" ht="15.75" x14ac:dyDescent="0.3">
      <c r="A176" s="1" t="s">
        <v>5876</v>
      </c>
      <c r="B176" s="1" t="s">
        <v>1962</v>
      </c>
      <c r="C176" s="1" t="s">
        <v>53</v>
      </c>
      <c r="D176" s="1"/>
      <c r="E176" s="1"/>
      <c r="F176" s="2" t="s">
        <v>1849</v>
      </c>
      <c r="G176" s="1"/>
      <c r="H176" s="1">
        <v>1</v>
      </c>
      <c r="I176" s="1"/>
      <c r="J176" s="1" t="s">
        <v>2875</v>
      </c>
      <c r="K176" s="1">
        <v>0</v>
      </c>
      <c r="L176" s="116"/>
      <c r="M176" s="1"/>
      <c r="N176" s="64"/>
    </row>
    <row r="177" spans="1:14" ht="15.75" x14ac:dyDescent="0.3">
      <c r="A177" s="1" t="s">
        <v>5876</v>
      </c>
      <c r="B177" s="1" t="s">
        <v>1962</v>
      </c>
      <c r="C177" s="1" t="s">
        <v>53</v>
      </c>
      <c r="D177" s="1"/>
      <c r="E177" s="1"/>
      <c r="F177" s="2" t="s">
        <v>1850</v>
      </c>
      <c r="G177" s="1"/>
      <c r="H177" s="1">
        <v>1</v>
      </c>
      <c r="I177" s="1"/>
      <c r="J177" s="1" t="s">
        <v>2876</v>
      </c>
      <c r="K177" s="1">
        <v>0</v>
      </c>
      <c r="L177" s="116"/>
      <c r="M177" s="1"/>
      <c r="N177" s="64"/>
    </row>
    <row r="178" spans="1:14" ht="15.75" x14ac:dyDescent="0.3">
      <c r="A178" s="1" t="s">
        <v>5876</v>
      </c>
      <c r="B178" s="1" t="s">
        <v>1962</v>
      </c>
      <c r="C178" s="1" t="s">
        <v>53</v>
      </c>
      <c r="D178" s="1"/>
      <c r="E178" s="1"/>
      <c r="F178" s="2" t="s">
        <v>1851</v>
      </c>
      <c r="G178" s="1"/>
      <c r="H178" s="1">
        <v>1</v>
      </c>
      <c r="I178" s="1"/>
      <c r="J178" s="1" t="s">
        <v>2877</v>
      </c>
      <c r="K178" s="1">
        <v>0</v>
      </c>
      <c r="L178" s="116"/>
      <c r="M178" s="1"/>
      <c r="N178" s="64"/>
    </row>
    <row r="179" spans="1:14" ht="15.75" x14ac:dyDescent="0.3">
      <c r="A179" s="1" t="s">
        <v>5876</v>
      </c>
      <c r="B179" s="1" t="s">
        <v>1962</v>
      </c>
      <c r="C179" s="1" t="s">
        <v>53</v>
      </c>
      <c r="D179" s="1"/>
      <c r="E179" s="1"/>
      <c r="F179" s="2" t="s">
        <v>1852</v>
      </c>
      <c r="G179" s="1"/>
      <c r="H179" s="1">
        <v>1</v>
      </c>
      <c r="I179" s="1"/>
      <c r="J179" s="1" t="s">
        <v>2878</v>
      </c>
      <c r="K179" s="1">
        <v>0</v>
      </c>
      <c r="L179" s="116"/>
      <c r="M179" s="1"/>
      <c r="N179" s="64"/>
    </row>
    <row r="180" spans="1:14" ht="15.75" x14ac:dyDescent="0.3">
      <c r="A180" s="1" t="s">
        <v>5876</v>
      </c>
      <c r="B180" s="1" t="s">
        <v>1962</v>
      </c>
      <c r="C180" s="1" t="s">
        <v>53</v>
      </c>
      <c r="D180" s="1"/>
      <c r="E180" s="1"/>
      <c r="F180" s="2" t="s">
        <v>1853</v>
      </c>
      <c r="G180" s="1"/>
      <c r="H180" s="1">
        <v>1</v>
      </c>
      <c r="I180" s="1"/>
      <c r="J180" s="1" t="s">
        <v>2879</v>
      </c>
      <c r="K180" s="1">
        <v>0</v>
      </c>
      <c r="L180" s="116"/>
      <c r="M180" s="1"/>
      <c r="N180" s="64"/>
    </row>
    <row r="181" spans="1:14" ht="15.75" x14ac:dyDescent="0.3">
      <c r="A181" s="1" t="s">
        <v>5876</v>
      </c>
      <c r="B181" s="1" t="s">
        <v>1962</v>
      </c>
      <c r="C181" s="1" t="s">
        <v>53</v>
      </c>
      <c r="D181" s="1"/>
      <c r="E181" s="1"/>
      <c r="F181" s="2" t="s">
        <v>1854</v>
      </c>
      <c r="G181" s="1"/>
      <c r="H181" s="1">
        <v>1</v>
      </c>
      <c r="I181" s="1"/>
      <c r="J181" s="1" t="s">
        <v>2880</v>
      </c>
      <c r="K181" s="1">
        <v>0</v>
      </c>
      <c r="L181" s="116"/>
      <c r="M181" s="1"/>
      <c r="N181" s="64"/>
    </row>
    <row r="182" spans="1:14" ht="15.75" x14ac:dyDescent="0.3">
      <c r="A182" s="1" t="s">
        <v>5876</v>
      </c>
      <c r="B182" s="1" t="s">
        <v>1962</v>
      </c>
      <c r="C182" s="1" t="s">
        <v>53</v>
      </c>
      <c r="D182" s="1"/>
      <c r="E182" s="1"/>
      <c r="F182" s="2" t="s">
        <v>1855</v>
      </c>
      <c r="G182" s="1"/>
      <c r="H182" s="1">
        <v>1</v>
      </c>
      <c r="I182" s="1"/>
      <c r="J182" s="1" t="s">
        <v>2881</v>
      </c>
      <c r="K182" s="1">
        <v>0</v>
      </c>
      <c r="L182" s="116"/>
      <c r="M182" s="1"/>
      <c r="N182" s="64"/>
    </row>
    <row r="183" spans="1:14" ht="15.75" x14ac:dyDescent="0.3">
      <c r="A183" s="1" t="s">
        <v>5876</v>
      </c>
      <c r="B183" s="1" t="s">
        <v>1962</v>
      </c>
      <c r="C183" s="1" t="s">
        <v>53</v>
      </c>
      <c r="D183" s="1"/>
      <c r="E183" s="1"/>
      <c r="F183" s="2" t="s">
        <v>1856</v>
      </c>
      <c r="G183" s="1"/>
      <c r="H183" s="1">
        <v>1</v>
      </c>
      <c r="I183" s="1"/>
      <c r="J183" s="1" t="s">
        <v>2882</v>
      </c>
      <c r="K183" s="1">
        <v>0</v>
      </c>
      <c r="L183" s="116"/>
      <c r="M183" s="1"/>
      <c r="N183" s="64"/>
    </row>
    <row r="184" spans="1:14" ht="15.75" x14ac:dyDescent="0.3">
      <c r="A184" s="1" t="s">
        <v>5876</v>
      </c>
      <c r="B184" s="1" t="s">
        <v>1962</v>
      </c>
      <c r="C184" s="1" t="s">
        <v>53</v>
      </c>
      <c r="D184" s="1"/>
      <c r="E184" s="1"/>
      <c r="F184" s="2" t="s">
        <v>1857</v>
      </c>
      <c r="G184" s="1"/>
      <c r="H184" s="1">
        <v>1</v>
      </c>
      <c r="I184" s="1"/>
      <c r="J184" s="1" t="s">
        <v>2883</v>
      </c>
      <c r="K184" s="1">
        <v>0</v>
      </c>
      <c r="L184" s="116"/>
      <c r="M184" s="1"/>
      <c r="N184" s="64"/>
    </row>
    <row r="185" spans="1:14" ht="15.75" x14ac:dyDescent="0.3">
      <c r="A185" s="1" t="s">
        <v>5876</v>
      </c>
      <c r="B185" s="1" t="s">
        <v>1962</v>
      </c>
      <c r="C185" s="1" t="s">
        <v>53</v>
      </c>
      <c r="D185" s="1"/>
      <c r="E185" s="1"/>
      <c r="F185" s="2" t="s">
        <v>1858</v>
      </c>
      <c r="G185" s="1"/>
      <c r="H185" s="1">
        <v>1</v>
      </c>
      <c r="I185" s="1"/>
      <c r="J185" s="1" t="s">
        <v>2884</v>
      </c>
      <c r="K185" s="1">
        <v>0</v>
      </c>
      <c r="L185" s="116"/>
      <c r="M185" s="1"/>
      <c r="N185" s="64"/>
    </row>
    <row r="186" spans="1:14" ht="15.75" x14ac:dyDescent="0.3">
      <c r="A186" s="1" t="s">
        <v>5876</v>
      </c>
      <c r="B186" s="1" t="s">
        <v>1962</v>
      </c>
      <c r="C186" s="1" t="s">
        <v>53</v>
      </c>
      <c r="D186" s="1"/>
      <c r="E186" s="1"/>
      <c r="F186" s="2" t="s">
        <v>1859</v>
      </c>
      <c r="G186" s="1"/>
      <c r="H186" s="1">
        <v>1</v>
      </c>
      <c r="I186" s="1"/>
      <c r="J186" s="1" t="s">
        <v>2885</v>
      </c>
      <c r="K186" s="1">
        <v>0</v>
      </c>
      <c r="L186" s="116"/>
      <c r="M186" s="1"/>
      <c r="N186" s="64"/>
    </row>
    <row r="187" spans="1:14" ht="15.75" x14ac:dyDescent="0.3">
      <c r="A187" s="1" t="s">
        <v>5876</v>
      </c>
      <c r="B187" s="1" t="s">
        <v>1962</v>
      </c>
      <c r="C187" s="1" t="s">
        <v>53</v>
      </c>
      <c r="D187" s="1"/>
      <c r="E187" s="1"/>
      <c r="F187" s="2" t="s">
        <v>1860</v>
      </c>
      <c r="G187" s="1"/>
      <c r="H187" s="1">
        <v>1</v>
      </c>
      <c r="I187" s="1"/>
      <c r="J187" s="1" t="s">
        <v>2886</v>
      </c>
      <c r="K187" s="1">
        <v>0</v>
      </c>
      <c r="L187" s="116"/>
      <c r="M187" s="1"/>
      <c r="N187" s="64"/>
    </row>
    <row r="188" spans="1:14" ht="15.75" x14ac:dyDescent="0.3">
      <c r="A188" s="1" t="s">
        <v>5876</v>
      </c>
      <c r="B188" s="1" t="s">
        <v>1962</v>
      </c>
      <c r="C188" s="1" t="s">
        <v>53</v>
      </c>
      <c r="D188" s="1"/>
      <c r="E188" s="1"/>
      <c r="F188" s="2" t="s">
        <v>1861</v>
      </c>
      <c r="G188" s="1"/>
      <c r="H188" s="1">
        <v>1</v>
      </c>
      <c r="I188" s="1"/>
      <c r="J188" s="1" t="s">
        <v>2887</v>
      </c>
      <c r="K188" s="1">
        <v>0</v>
      </c>
      <c r="L188" s="116"/>
      <c r="M188" s="1"/>
      <c r="N188" s="64"/>
    </row>
    <row r="189" spans="1:14" ht="15.75" x14ac:dyDescent="0.3">
      <c r="A189" s="1" t="s">
        <v>5876</v>
      </c>
      <c r="B189" s="1" t="s">
        <v>1962</v>
      </c>
      <c r="C189" s="1" t="s">
        <v>53</v>
      </c>
      <c r="D189" s="1"/>
      <c r="E189" s="1"/>
      <c r="F189" s="2" t="s">
        <v>1862</v>
      </c>
      <c r="G189" s="1"/>
      <c r="H189" s="1">
        <v>1</v>
      </c>
      <c r="I189" s="1"/>
      <c r="J189" s="1" t="s">
        <v>2888</v>
      </c>
      <c r="K189" s="1">
        <v>0</v>
      </c>
      <c r="L189" s="116"/>
      <c r="M189" s="1"/>
      <c r="N189" s="64"/>
    </row>
    <row r="190" spans="1:14" ht="15.75" x14ac:dyDescent="0.3">
      <c r="A190" s="1" t="s">
        <v>5876</v>
      </c>
      <c r="B190" s="1" t="s">
        <v>1962</v>
      </c>
      <c r="C190" s="1" t="s">
        <v>53</v>
      </c>
      <c r="D190" s="1"/>
      <c r="E190" s="1"/>
      <c r="F190" s="2" t="s">
        <v>1863</v>
      </c>
      <c r="G190" s="1"/>
      <c r="H190" s="1">
        <v>1</v>
      </c>
      <c r="I190" s="1"/>
      <c r="J190" s="1" t="s">
        <v>2889</v>
      </c>
      <c r="K190" s="1">
        <v>0</v>
      </c>
      <c r="L190" s="116"/>
      <c r="M190" s="1"/>
      <c r="N190" s="64"/>
    </row>
    <row r="191" spans="1:14" ht="15.75" x14ac:dyDescent="0.3">
      <c r="A191" s="1" t="s">
        <v>5876</v>
      </c>
      <c r="B191" s="1" t="s">
        <v>1962</v>
      </c>
      <c r="C191" s="1" t="s">
        <v>53</v>
      </c>
      <c r="D191" s="1"/>
      <c r="E191" s="1"/>
      <c r="F191" s="2" t="s">
        <v>1864</v>
      </c>
      <c r="G191" s="1"/>
      <c r="H191" s="1">
        <v>1</v>
      </c>
      <c r="I191" s="1"/>
      <c r="J191" s="1" t="s">
        <v>2890</v>
      </c>
      <c r="K191" s="1">
        <v>0</v>
      </c>
      <c r="L191" s="116"/>
      <c r="M191" s="1"/>
      <c r="N191" s="64"/>
    </row>
    <row r="192" spans="1:14" ht="15.75" x14ac:dyDescent="0.3">
      <c r="A192" s="1" t="s">
        <v>5876</v>
      </c>
      <c r="B192" s="1" t="s">
        <v>1962</v>
      </c>
      <c r="C192" s="1" t="s">
        <v>53</v>
      </c>
      <c r="D192" s="1"/>
      <c r="E192" s="1"/>
      <c r="F192" s="2" t="s">
        <v>1865</v>
      </c>
      <c r="G192" s="1"/>
      <c r="H192" s="1">
        <v>1</v>
      </c>
      <c r="I192" s="1"/>
      <c r="J192" s="1" t="s">
        <v>2891</v>
      </c>
      <c r="K192" s="1">
        <v>0</v>
      </c>
      <c r="L192" s="116"/>
      <c r="M192" s="1"/>
      <c r="N192" s="64"/>
    </row>
    <row r="193" spans="1:14" ht="15.75" x14ac:dyDescent="0.3">
      <c r="A193" s="1" t="s">
        <v>5876</v>
      </c>
      <c r="B193" s="1" t="s">
        <v>1962</v>
      </c>
      <c r="C193" s="1" t="s">
        <v>53</v>
      </c>
      <c r="D193" s="1"/>
      <c r="E193" s="1"/>
      <c r="F193" s="2" t="s">
        <v>1866</v>
      </c>
      <c r="G193" s="1"/>
      <c r="H193" s="1">
        <v>1</v>
      </c>
      <c r="I193" s="1"/>
      <c r="J193" s="1" t="s">
        <v>2892</v>
      </c>
      <c r="K193" s="1">
        <v>0</v>
      </c>
      <c r="L193" s="116"/>
      <c r="M193" s="1"/>
      <c r="N193" s="64"/>
    </row>
    <row r="194" spans="1:14" ht="15.75" x14ac:dyDescent="0.3">
      <c r="A194" s="1" t="s">
        <v>5876</v>
      </c>
      <c r="B194" s="1" t="s">
        <v>1962</v>
      </c>
      <c r="C194" s="1" t="s">
        <v>53</v>
      </c>
      <c r="D194" s="1"/>
      <c r="E194" s="1"/>
      <c r="F194" s="2" t="s">
        <v>1867</v>
      </c>
      <c r="G194" s="1"/>
      <c r="H194" s="1">
        <v>1</v>
      </c>
      <c r="I194" s="1"/>
      <c r="J194" s="1" t="s">
        <v>2893</v>
      </c>
      <c r="K194" s="1">
        <v>0</v>
      </c>
      <c r="L194" s="116"/>
      <c r="M194" s="1"/>
      <c r="N194" s="64"/>
    </row>
    <row r="195" spans="1:14" ht="15.75" x14ac:dyDescent="0.3">
      <c r="A195" s="1" t="s">
        <v>5876</v>
      </c>
      <c r="B195" s="1" t="s">
        <v>1962</v>
      </c>
      <c r="C195" s="1" t="s">
        <v>53</v>
      </c>
      <c r="D195" s="1"/>
      <c r="E195" s="1"/>
      <c r="F195" s="2" t="s">
        <v>1868</v>
      </c>
      <c r="G195" s="1"/>
      <c r="H195" s="1">
        <v>1</v>
      </c>
      <c r="I195" s="1"/>
      <c r="J195" s="1" t="s">
        <v>2894</v>
      </c>
      <c r="K195" s="1">
        <v>0</v>
      </c>
      <c r="L195" s="116"/>
      <c r="M195" s="1"/>
      <c r="N195" s="64"/>
    </row>
    <row r="196" spans="1:14" ht="15.75" x14ac:dyDescent="0.3">
      <c r="A196" s="1" t="s">
        <v>5876</v>
      </c>
      <c r="B196" s="1" t="s">
        <v>1962</v>
      </c>
      <c r="C196" s="1" t="s">
        <v>53</v>
      </c>
      <c r="D196" s="1"/>
      <c r="E196" s="1"/>
      <c r="F196" s="2" t="s">
        <v>1869</v>
      </c>
      <c r="G196" s="1"/>
      <c r="H196" s="1">
        <v>1</v>
      </c>
      <c r="I196" s="1"/>
      <c r="J196" s="1" t="s">
        <v>2895</v>
      </c>
      <c r="K196" s="1">
        <v>0</v>
      </c>
      <c r="L196" s="116"/>
      <c r="M196" s="1"/>
      <c r="N196" s="64"/>
    </row>
    <row r="197" spans="1:14" ht="15.75" x14ac:dyDescent="0.3">
      <c r="A197" s="1" t="s">
        <v>5876</v>
      </c>
      <c r="B197" s="1" t="s">
        <v>1962</v>
      </c>
      <c r="C197" s="1" t="s">
        <v>53</v>
      </c>
      <c r="D197" s="1"/>
      <c r="E197" s="1"/>
      <c r="F197" s="2" t="s">
        <v>1870</v>
      </c>
      <c r="G197" s="1"/>
      <c r="H197" s="1">
        <v>1</v>
      </c>
      <c r="I197" s="1"/>
      <c r="J197" s="1" t="s">
        <v>2896</v>
      </c>
      <c r="K197" s="1">
        <v>0</v>
      </c>
      <c r="L197" s="116"/>
      <c r="M197" s="1"/>
      <c r="N197" s="64"/>
    </row>
    <row r="198" spans="1:14" ht="15.75" x14ac:dyDescent="0.3">
      <c r="A198" s="1" t="s">
        <v>5876</v>
      </c>
      <c r="B198" s="1" t="s">
        <v>1962</v>
      </c>
      <c r="C198" s="1" t="s">
        <v>53</v>
      </c>
      <c r="D198" s="1"/>
      <c r="E198" s="1"/>
      <c r="F198" s="2" t="s">
        <v>1871</v>
      </c>
      <c r="G198" s="1"/>
      <c r="H198" s="1">
        <v>1</v>
      </c>
      <c r="I198" s="1"/>
      <c r="J198" s="1" t="s">
        <v>2897</v>
      </c>
      <c r="K198" s="1">
        <v>0</v>
      </c>
      <c r="L198" s="116"/>
      <c r="M198" s="1"/>
      <c r="N198" s="64"/>
    </row>
    <row r="199" spans="1:14" ht="15.75" x14ac:dyDescent="0.3">
      <c r="A199" s="1" t="s">
        <v>5876</v>
      </c>
      <c r="B199" s="1" t="s">
        <v>1962</v>
      </c>
      <c r="C199" s="1" t="s">
        <v>53</v>
      </c>
      <c r="D199" s="1"/>
      <c r="E199" s="1"/>
      <c r="F199" s="2" t="s">
        <v>1872</v>
      </c>
      <c r="G199" s="1"/>
      <c r="H199" s="1">
        <v>1</v>
      </c>
      <c r="I199" s="1"/>
      <c r="J199" s="1" t="s">
        <v>2898</v>
      </c>
      <c r="K199" s="1">
        <v>0</v>
      </c>
      <c r="L199" s="116"/>
      <c r="M199" s="1"/>
      <c r="N199" s="64"/>
    </row>
    <row r="200" spans="1:14" ht="15.75" x14ac:dyDescent="0.3">
      <c r="A200" s="1" t="s">
        <v>5876</v>
      </c>
      <c r="B200" s="1" t="s">
        <v>1962</v>
      </c>
      <c r="C200" s="1" t="s">
        <v>53</v>
      </c>
      <c r="D200" s="1"/>
      <c r="E200" s="1"/>
      <c r="F200" s="2" t="s">
        <v>1873</v>
      </c>
      <c r="G200" s="1"/>
      <c r="H200" s="1">
        <v>1</v>
      </c>
      <c r="I200" s="1"/>
      <c r="J200" s="1" t="s">
        <v>2899</v>
      </c>
      <c r="K200" s="1">
        <v>0</v>
      </c>
      <c r="L200" s="116"/>
      <c r="M200" s="1"/>
      <c r="N200" s="64"/>
    </row>
    <row r="201" spans="1:14" ht="15.75" x14ac:dyDescent="0.3">
      <c r="A201" s="1" t="s">
        <v>5876</v>
      </c>
      <c r="B201" s="1" t="s">
        <v>1962</v>
      </c>
      <c r="C201" s="1" t="s">
        <v>53</v>
      </c>
      <c r="D201" s="1"/>
      <c r="E201" s="1"/>
      <c r="F201" s="2" t="s">
        <v>1874</v>
      </c>
      <c r="G201" s="1"/>
      <c r="H201" s="1">
        <v>1</v>
      </c>
      <c r="I201" s="1"/>
      <c r="J201" s="1" t="s">
        <v>2900</v>
      </c>
      <c r="K201" s="1">
        <v>0</v>
      </c>
      <c r="L201" s="116"/>
      <c r="M201" s="1"/>
      <c r="N201" s="64"/>
    </row>
    <row r="202" spans="1:14" ht="15.75" x14ac:dyDescent="0.3">
      <c r="A202" s="1" t="s">
        <v>5876</v>
      </c>
      <c r="B202" s="1" t="s">
        <v>1962</v>
      </c>
      <c r="C202" s="1" t="s">
        <v>53</v>
      </c>
      <c r="D202" s="1"/>
      <c r="E202" s="1"/>
      <c r="F202" s="2" t="s">
        <v>1875</v>
      </c>
      <c r="G202" s="1"/>
      <c r="H202" s="1">
        <v>1</v>
      </c>
      <c r="I202" s="1"/>
      <c r="J202" s="1" t="s">
        <v>2901</v>
      </c>
      <c r="K202" s="1">
        <v>0</v>
      </c>
      <c r="L202" s="116"/>
      <c r="M202" s="1"/>
      <c r="N202" s="64"/>
    </row>
    <row r="203" spans="1:14" ht="15.75" x14ac:dyDescent="0.3">
      <c r="A203" s="1" t="s">
        <v>5876</v>
      </c>
      <c r="B203" s="1" t="s">
        <v>1962</v>
      </c>
      <c r="C203" s="1" t="s">
        <v>53</v>
      </c>
      <c r="D203" s="1"/>
      <c r="E203" s="1"/>
      <c r="F203" s="2" t="s">
        <v>1876</v>
      </c>
      <c r="G203" s="1"/>
      <c r="H203" s="1">
        <v>1</v>
      </c>
      <c r="I203" s="1"/>
      <c r="J203" s="1" t="s">
        <v>2902</v>
      </c>
      <c r="K203" s="1">
        <v>0</v>
      </c>
      <c r="L203" s="116"/>
      <c r="M203" s="1"/>
      <c r="N203" s="64"/>
    </row>
    <row r="204" spans="1:14" ht="15.75" x14ac:dyDescent="0.3">
      <c r="A204" s="1" t="s">
        <v>5876</v>
      </c>
      <c r="B204" s="1" t="s">
        <v>1962</v>
      </c>
      <c r="C204" s="1" t="s">
        <v>53</v>
      </c>
      <c r="D204" s="1"/>
      <c r="E204" s="1"/>
      <c r="F204" s="2" t="s">
        <v>1877</v>
      </c>
      <c r="G204" s="1"/>
      <c r="H204" s="1">
        <v>1</v>
      </c>
      <c r="I204" s="1"/>
      <c r="J204" s="1" t="s">
        <v>2903</v>
      </c>
      <c r="K204" s="1">
        <v>0</v>
      </c>
      <c r="L204" s="116"/>
      <c r="M204" s="1"/>
      <c r="N204" s="64"/>
    </row>
    <row r="205" spans="1:14" ht="15.75" x14ac:dyDescent="0.3">
      <c r="A205" s="1" t="s">
        <v>5876</v>
      </c>
      <c r="B205" s="1" t="s">
        <v>1962</v>
      </c>
      <c r="C205" s="1" t="s">
        <v>53</v>
      </c>
      <c r="D205" s="1"/>
      <c r="E205" s="1"/>
      <c r="F205" s="2" t="s">
        <v>1878</v>
      </c>
      <c r="G205" s="1"/>
      <c r="H205" s="1">
        <v>1</v>
      </c>
      <c r="I205" s="1"/>
      <c r="J205" s="1" t="s">
        <v>8028</v>
      </c>
      <c r="K205" s="1">
        <v>0</v>
      </c>
      <c r="L205" s="116"/>
      <c r="M205" s="1"/>
      <c r="N205" s="64"/>
    </row>
  </sheetData>
  <mergeCells count="1">
    <mergeCell ref="M4:P4"/>
  </mergeCells>
  <phoneticPr fontId="1" type="noConversion"/>
  <pageMargins left="0.7" right="0.7" top="0.75" bottom="0.75" header="0.3" footer="0.3"/>
  <ignoredErrors>
    <ignoredError sqref="N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D1F0-FCCA-4F72-B36E-72E62A74FD16}">
  <sheetPr codeName="Sheet2">
    <tabColor rgb="FF92D050"/>
  </sheetPr>
  <dimension ref="A1:Z446"/>
  <sheetViews>
    <sheetView topLeftCell="A308" workbookViewId="0">
      <selection activeCell="O6" sqref="O6"/>
    </sheetView>
  </sheetViews>
  <sheetFormatPr defaultRowHeight="14.25" x14ac:dyDescent="0.2"/>
  <cols>
    <col min="1" max="3" width="12" customWidth="1"/>
    <col min="4" max="5" width="12" hidden="1" customWidth="1"/>
    <col min="6" max="6" width="17" customWidth="1"/>
    <col min="7" max="7" width="12" customWidth="1"/>
    <col min="8" max="8" width="12" hidden="1" customWidth="1"/>
    <col min="9" max="9" width="15.125" hidden="1" customWidth="1"/>
    <col min="10" max="19" width="7.125" customWidth="1"/>
    <col min="20" max="20" width="25.75" customWidth="1"/>
    <col min="21" max="21" width="45.75" customWidth="1"/>
    <col min="22" max="23" width="12" customWidth="1"/>
    <col min="24" max="25" width="18" customWidth="1"/>
    <col min="26" max="26" width="13.75" customWidth="1"/>
  </cols>
  <sheetData>
    <row r="1" spans="1:26" s="96" customFormat="1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273" t="s">
        <v>2126</v>
      </c>
      <c r="K1" s="273"/>
      <c r="L1" s="273"/>
      <c r="M1" s="273"/>
      <c r="N1" s="273"/>
      <c r="O1" s="273"/>
      <c r="P1" s="273"/>
      <c r="Q1" s="273"/>
      <c r="R1" s="273"/>
      <c r="S1" s="273"/>
      <c r="T1" s="115" t="s">
        <v>243</v>
      </c>
      <c r="U1" s="46" t="s">
        <v>5061</v>
      </c>
      <c r="V1" s="46" t="s">
        <v>241</v>
      </c>
      <c r="W1" s="88" t="s">
        <v>242</v>
      </c>
    </row>
    <row r="2" spans="1:26" s="96" customFormat="1" ht="18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 t="s">
        <v>5778</v>
      </c>
      <c r="K2" s="115" t="s">
        <v>5779</v>
      </c>
      <c r="L2" s="115" t="s">
        <v>6009</v>
      </c>
      <c r="M2" s="115" t="s">
        <v>6008</v>
      </c>
      <c r="N2" s="115" t="s">
        <v>6011</v>
      </c>
      <c r="O2" s="115" t="s">
        <v>6010</v>
      </c>
      <c r="P2" s="115" t="s">
        <v>5780</v>
      </c>
      <c r="Q2" s="115" t="s">
        <v>5781</v>
      </c>
      <c r="R2" s="115" t="s">
        <v>5785</v>
      </c>
      <c r="S2" s="115" t="s">
        <v>5786</v>
      </c>
      <c r="T2" s="115"/>
      <c r="U2" s="46"/>
      <c r="V2" s="46"/>
      <c r="W2" s="115"/>
    </row>
    <row r="3" spans="1:26" ht="15.75" x14ac:dyDescent="0.3">
      <c r="A3" s="116" t="s">
        <v>4</v>
      </c>
      <c r="B3" s="116" t="s">
        <v>377</v>
      </c>
      <c r="C3" s="116" t="s">
        <v>53</v>
      </c>
      <c r="D3" s="116"/>
      <c r="E3" s="116"/>
      <c r="F3" s="35" t="s">
        <v>6007</v>
      </c>
      <c r="G3" s="116">
        <v>0</v>
      </c>
      <c r="H3" s="116">
        <v>1</v>
      </c>
      <c r="I3" s="116"/>
      <c r="J3" s="126"/>
      <c r="K3" s="129"/>
      <c r="L3" s="129"/>
      <c r="M3" s="129"/>
      <c r="N3" s="129"/>
      <c r="O3" s="129"/>
      <c r="P3" s="129"/>
      <c r="Q3" s="129"/>
      <c r="R3" s="129"/>
      <c r="S3" s="129"/>
      <c r="T3" s="36"/>
      <c r="U3" s="128" t="s">
        <v>6017</v>
      </c>
      <c r="V3" s="32" t="s">
        <v>240</v>
      </c>
      <c r="W3" s="1" t="s">
        <v>245</v>
      </c>
    </row>
    <row r="4" spans="1:26" ht="15.75" x14ac:dyDescent="0.3">
      <c r="A4" s="116" t="s">
        <v>4</v>
      </c>
      <c r="B4" s="116" t="s">
        <v>377</v>
      </c>
      <c r="C4" s="116" t="s">
        <v>53</v>
      </c>
      <c r="D4" s="116"/>
      <c r="E4" s="116"/>
      <c r="F4" s="35" t="s">
        <v>8834</v>
      </c>
      <c r="G4" s="116">
        <v>1</v>
      </c>
      <c r="H4" s="116">
        <v>1</v>
      </c>
      <c r="I4" s="116"/>
      <c r="J4" s="126">
        <v>1</v>
      </c>
      <c r="K4" s="127">
        <v>2</v>
      </c>
      <c r="L4" s="126">
        <v>1</v>
      </c>
      <c r="M4" s="127">
        <v>2</v>
      </c>
      <c r="N4" s="126">
        <v>1</v>
      </c>
      <c r="O4" s="127">
        <v>2</v>
      </c>
      <c r="P4" s="127"/>
      <c r="Q4" s="127"/>
      <c r="R4" s="127"/>
      <c r="S4" s="127"/>
      <c r="T4" s="36" t="s">
        <v>5575</v>
      </c>
      <c r="U4" s="128" t="s">
        <v>6017</v>
      </c>
      <c r="V4" s="33" t="s">
        <v>240</v>
      </c>
      <c r="W4" s="1" t="s">
        <v>244</v>
      </c>
    </row>
    <row r="5" spans="1:26" ht="18" x14ac:dyDescent="0.3">
      <c r="A5" s="116" t="s">
        <v>4</v>
      </c>
      <c r="B5" s="116" t="s">
        <v>377</v>
      </c>
      <c r="C5" s="116" t="s">
        <v>53</v>
      </c>
      <c r="D5" s="116"/>
      <c r="E5" s="116"/>
      <c r="F5" s="35" t="s">
        <v>378</v>
      </c>
      <c r="G5" s="116">
        <v>2</v>
      </c>
      <c r="H5" s="116">
        <v>1</v>
      </c>
      <c r="I5" s="116"/>
      <c r="J5" s="126">
        <v>1</v>
      </c>
      <c r="K5" s="127">
        <v>3</v>
      </c>
      <c r="L5" s="126">
        <v>1</v>
      </c>
      <c r="M5" s="127">
        <v>3</v>
      </c>
      <c r="N5" s="126">
        <v>1</v>
      </c>
      <c r="O5" s="127">
        <v>3</v>
      </c>
      <c r="P5" s="127"/>
      <c r="Q5" s="127"/>
      <c r="R5" s="127"/>
      <c r="S5" s="127"/>
      <c r="T5" s="36" t="s">
        <v>5574</v>
      </c>
      <c r="U5" s="128" t="s">
        <v>6017</v>
      </c>
      <c r="V5" s="273" t="s">
        <v>8079</v>
      </c>
      <c r="W5" s="273"/>
      <c r="X5" s="273"/>
      <c r="Y5" s="273"/>
      <c r="Z5" s="183" t="s">
        <v>8164</v>
      </c>
    </row>
    <row r="6" spans="1:26" ht="18" x14ac:dyDescent="0.3">
      <c r="A6" s="116" t="s">
        <v>4</v>
      </c>
      <c r="B6" s="116" t="s">
        <v>377</v>
      </c>
      <c r="C6" s="116" t="s">
        <v>53</v>
      </c>
      <c r="D6" s="116"/>
      <c r="E6" s="116"/>
      <c r="F6" s="35" t="s">
        <v>379</v>
      </c>
      <c r="G6" s="116">
        <v>3</v>
      </c>
      <c r="H6" s="116">
        <v>1</v>
      </c>
      <c r="I6" s="116"/>
      <c r="J6" s="126">
        <v>1</v>
      </c>
      <c r="K6" s="127">
        <v>4</v>
      </c>
      <c r="L6" s="126">
        <v>1</v>
      </c>
      <c r="M6" s="127">
        <v>4</v>
      </c>
      <c r="N6" s="126">
        <v>1</v>
      </c>
      <c r="O6" s="127">
        <v>4</v>
      </c>
      <c r="P6" s="127"/>
      <c r="Q6" s="127"/>
      <c r="R6" s="127"/>
      <c r="S6" s="127"/>
      <c r="T6" s="36" t="s">
        <v>5574</v>
      </c>
      <c r="U6" s="128" t="s">
        <v>6017</v>
      </c>
      <c r="V6" s="115" t="s">
        <v>8081</v>
      </c>
      <c r="W6" s="115" t="s">
        <v>8080</v>
      </c>
      <c r="X6" s="115" t="s">
        <v>8082</v>
      </c>
      <c r="Y6" s="115" t="s">
        <v>8084</v>
      </c>
      <c r="Z6" s="183" t="s">
        <v>8163</v>
      </c>
    </row>
    <row r="7" spans="1:26" ht="15.75" x14ac:dyDescent="0.3">
      <c r="A7" s="116" t="s">
        <v>4</v>
      </c>
      <c r="B7" s="116" t="s">
        <v>377</v>
      </c>
      <c r="C7" s="116" t="s">
        <v>53</v>
      </c>
      <c r="D7" s="116"/>
      <c r="E7" s="116"/>
      <c r="F7" s="35" t="s">
        <v>380</v>
      </c>
      <c r="G7" s="116">
        <v>4</v>
      </c>
      <c r="H7" s="116">
        <v>1</v>
      </c>
      <c r="I7" s="116"/>
      <c r="J7" s="126">
        <v>1</v>
      </c>
      <c r="K7" s="127">
        <v>5</v>
      </c>
      <c r="L7" s="126">
        <v>1</v>
      </c>
      <c r="M7" s="127">
        <v>5</v>
      </c>
      <c r="N7" s="126">
        <v>1</v>
      </c>
      <c r="O7" s="127">
        <v>5</v>
      </c>
      <c r="P7" s="127"/>
      <c r="Q7" s="127"/>
      <c r="R7" s="127"/>
      <c r="S7" s="127"/>
      <c r="T7" s="36" t="s">
        <v>5574</v>
      </c>
      <c r="U7" s="128" t="s">
        <v>6017</v>
      </c>
      <c r="V7" s="116" t="s">
        <v>55</v>
      </c>
      <c r="W7" s="116">
        <f>50*3*43.2+168*3*43.2+50*3*13.2+168*3*19.2+50*3*14.4+50*3*21.6+50*64.8+10*64.8+10*259.2+40*81+12*64.8+12*259.2</f>
        <v>58917.600000000006</v>
      </c>
      <c r="X7" s="120">
        <f>4*10*(828+700+596+433+322+151+81+27+9+3)*'道具价值参考（暂定）'!D8+4*10*(1000000+700000+300000+150000+70000+30000+8000+2200+900+300)*'道具价值参考（暂定）'!D2</f>
        <v>2794560</v>
      </c>
      <c r="Y7" s="120">
        <f>W7/X7</f>
        <v>2.1082961181724494E-2</v>
      </c>
      <c r="Z7">
        <f>Y7/0.0035649741291808</f>
        <v>5.9139170209263687</v>
      </c>
    </row>
    <row r="8" spans="1:26" ht="15.75" x14ac:dyDescent="0.3">
      <c r="A8" s="116" t="s">
        <v>4</v>
      </c>
      <c r="B8" s="116" t="s">
        <v>377</v>
      </c>
      <c r="C8" s="116" t="s">
        <v>53</v>
      </c>
      <c r="D8" s="116"/>
      <c r="E8" s="116"/>
      <c r="F8" s="35" t="s">
        <v>381</v>
      </c>
      <c r="G8" s="116">
        <v>5</v>
      </c>
      <c r="H8" s="116">
        <v>1</v>
      </c>
      <c r="I8" s="116"/>
      <c r="J8" s="126">
        <v>2</v>
      </c>
      <c r="K8" s="127">
        <v>6</v>
      </c>
      <c r="L8" s="126">
        <v>2</v>
      </c>
      <c r="M8" s="127">
        <v>6</v>
      </c>
      <c r="N8" s="126">
        <v>2</v>
      </c>
      <c r="O8" s="127">
        <v>6</v>
      </c>
      <c r="P8" s="127"/>
      <c r="Q8" s="127"/>
      <c r="R8" s="127"/>
      <c r="S8" s="127"/>
      <c r="T8" s="36" t="s">
        <v>5574</v>
      </c>
      <c r="U8" s="128" t="s">
        <v>6017</v>
      </c>
      <c r="V8" s="116" t="s">
        <v>56</v>
      </c>
      <c r="W8" s="116">
        <f>50*3*43.2+168*3*43.2+50*3*14.4+168*3*21.6+50*3*14.4+50*3*21.6+50*64.8+10*64.8+10*259.2+40*81+12*64.8+12*259.2</f>
        <v>60307.200000000004</v>
      </c>
      <c r="X8" s="120">
        <f>4*10*(828+700+596+433+322+151+81+27+9+3)*'道具价值参考（暂定）'!D8+4*10*(1000000+700000+300000+150000+70000+30000+8000+2200+900+300)*'道具价值参考（暂定）'!D2</f>
        <v>2794560</v>
      </c>
      <c r="Y8" s="120">
        <f t="shared" ref="Y8:Y9" si="0">W8/X8</f>
        <v>2.1580212985228445E-2</v>
      </c>
      <c r="Z8">
        <f t="shared" ref="Z8:Z9" si="1">Y8/0.0035649741291808</f>
        <v>6.053399604946752</v>
      </c>
    </row>
    <row r="9" spans="1:26" ht="15.75" x14ac:dyDescent="0.3">
      <c r="A9" s="116" t="s">
        <v>4</v>
      </c>
      <c r="B9" s="116" t="s">
        <v>377</v>
      </c>
      <c r="C9" s="116" t="s">
        <v>53</v>
      </c>
      <c r="D9" s="116"/>
      <c r="E9" s="116"/>
      <c r="F9" s="35" t="s">
        <v>382</v>
      </c>
      <c r="G9" s="116">
        <v>6</v>
      </c>
      <c r="H9" s="116">
        <v>1</v>
      </c>
      <c r="I9" s="116"/>
      <c r="J9" s="126">
        <v>2</v>
      </c>
      <c r="K9" s="127">
        <v>7</v>
      </c>
      <c r="L9" s="126">
        <v>2</v>
      </c>
      <c r="M9" s="127">
        <v>7</v>
      </c>
      <c r="N9" s="126">
        <v>2</v>
      </c>
      <c r="O9" s="127">
        <v>7</v>
      </c>
      <c r="P9" s="127"/>
      <c r="Q9" s="127"/>
      <c r="R9" s="127"/>
      <c r="S9" s="127"/>
      <c r="T9" s="36" t="s">
        <v>5574</v>
      </c>
      <c r="U9" s="128" t="s">
        <v>6017</v>
      </c>
      <c r="V9" s="116" t="s">
        <v>57</v>
      </c>
      <c r="W9" s="116">
        <f>50*3*43.2+168*3*43.2+50*3*13.2+168*3*19.2+50*3*14.4+50*3*21.6+50*64.8+10*64.8+10*259.2+40*81+12*64.8+12*259.2</f>
        <v>58917.600000000006</v>
      </c>
      <c r="X9" s="120">
        <f>4*10*(828+700+596+433+322+151+81+27+9+3)*'道具价值参考（暂定）'!D8+4*10*(1000000+700000+300000+150000+70000+30000+8000+2200+900+300)*'道具价值参考（暂定）'!D2</f>
        <v>2794560</v>
      </c>
      <c r="Y9" s="120">
        <f t="shared" si="0"/>
        <v>2.1082961181724494E-2</v>
      </c>
      <c r="Z9">
        <f t="shared" si="1"/>
        <v>5.9139170209263687</v>
      </c>
    </row>
    <row r="10" spans="1:26" ht="15.75" x14ac:dyDescent="0.3">
      <c r="A10" s="116" t="s">
        <v>4</v>
      </c>
      <c r="B10" s="116" t="s">
        <v>377</v>
      </c>
      <c r="C10" s="116" t="s">
        <v>53</v>
      </c>
      <c r="D10" s="116"/>
      <c r="E10" s="116"/>
      <c r="F10" s="35" t="s">
        <v>383</v>
      </c>
      <c r="G10" s="116">
        <v>7</v>
      </c>
      <c r="H10" s="116">
        <v>1</v>
      </c>
      <c r="I10" s="116"/>
      <c r="J10" s="126">
        <v>2</v>
      </c>
      <c r="K10" s="127">
        <v>8</v>
      </c>
      <c r="L10" s="126">
        <v>2</v>
      </c>
      <c r="M10" s="127">
        <v>8</v>
      </c>
      <c r="N10" s="126">
        <v>2</v>
      </c>
      <c r="O10" s="127">
        <v>8</v>
      </c>
      <c r="P10" s="127"/>
      <c r="Q10" s="127"/>
      <c r="R10" s="127"/>
      <c r="S10" s="127"/>
      <c r="T10" s="36" t="s">
        <v>5574</v>
      </c>
      <c r="U10" s="128" t="s">
        <v>6017</v>
      </c>
      <c r="V10" s="64"/>
      <c r="W10" s="64"/>
    </row>
    <row r="11" spans="1:26" ht="15.75" x14ac:dyDescent="0.3">
      <c r="A11" s="116" t="s">
        <v>4</v>
      </c>
      <c r="B11" s="116" t="s">
        <v>377</v>
      </c>
      <c r="C11" s="116" t="s">
        <v>53</v>
      </c>
      <c r="D11" s="116"/>
      <c r="E11" s="116"/>
      <c r="F11" s="35" t="s">
        <v>384</v>
      </c>
      <c r="G11" s="116">
        <v>8</v>
      </c>
      <c r="H11" s="116">
        <v>1</v>
      </c>
      <c r="I11" s="116"/>
      <c r="J11" s="126">
        <v>3</v>
      </c>
      <c r="K11" s="127">
        <v>9</v>
      </c>
      <c r="L11" s="126">
        <v>3</v>
      </c>
      <c r="M11" s="127">
        <v>9</v>
      </c>
      <c r="N11" s="126">
        <v>3</v>
      </c>
      <c r="O11" s="127">
        <v>9</v>
      </c>
      <c r="P11" s="127"/>
      <c r="Q11" s="127"/>
      <c r="R11" s="127"/>
      <c r="S11" s="127"/>
      <c r="T11" s="36" t="s">
        <v>5574</v>
      </c>
      <c r="U11" s="128" t="s">
        <v>6017</v>
      </c>
    </row>
    <row r="12" spans="1:26" ht="15.75" x14ac:dyDescent="0.3">
      <c r="A12" s="116" t="s">
        <v>4</v>
      </c>
      <c r="B12" s="116" t="s">
        <v>377</v>
      </c>
      <c r="C12" s="116" t="s">
        <v>53</v>
      </c>
      <c r="D12" s="116"/>
      <c r="E12" s="116"/>
      <c r="F12" s="35" t="s">
        <v>385</v>
      </c>
      <c r="G12" s="116">
        <v>9</v>
      </c>
      <c r="H12" s="116">
        <v>1</v>
      </c>
      <c r="I12" s="116"/>
      <c r="J12" s="126">
        <v>3</v>
      </c>
      <c r="K12" s="127">
        <v>10</v>
      </c>
      <c r="L12" s="126">
        <v>3</v>
      </c>
      <c r="M12" s="127">
        <v>10</v>
      </c>
      <c r="N12" s="126">
        <v>3</v>
      </c>
      <c r="O12" s="127">
        <v>10</v>
      </c>
      <c r="P12" s="127"/>
      <c r="Q12" s="127"/>
      <c r="R12" s="127"/>
      <c r="S12" s="127"/>
      <c r="T12" s="36" t="s">
        <v>5574</v>
      </c>
      <c r="U12" s="128" t="s">
        <v>6017</v>
      </c>
    </row>
    <row r="13" spans="1:26" ht="15.75" x14ac:dyDescent="0.3">
      <c r="A13" s="116" t="s">
        <v>4</v>
      </c>
      <c r="B13" s="116" t="s">
        <v>377</v>
      </c>
      <c r="C13" s="116" t="s">
        <v>53</v>
      </c>
      <c r="D13" s="116"/>
      <c r="E13" s="116"/>
      <c r="F13" s="35" t="s">
        <v>386</v>
      </c>
      <c r="G13" s="116">
        <v>10</v>
      </c>
      <c r="H13" s="116">
        <v>1</v>
      </c>
      <c r="I13" s="116"/>
      <c r="J13" s="126">
        <v>3</v>
      </c>
      <c r="K13" s="127">
        <v>11</v>
      </c>
      <c r="L13" s="126">
        <v>3</v>
      </c>
      <c r="M13" s="127">
        <v>11</v>
      </c>
      <c r="N13" s="126">
        <v>3</v>
      </c>
      <c r="O13" s="127">
        <v>11</v>
      </c>
      <c r="P13" s="127"/>
      <c r="Q13" s="127"/>
      <c r="R13" s="127"/>
      <c r="S13" s="127"/>
      <c r="T13" s="36" t="s">
        <v>5574</v>
      </c>
      <c r="U13" s="128" t="s">
        <v>6018</v>
      </c>
    </row>
    <row r="14" spans="1:26" ht="15.75" x14ac:dyDescent="0.3">
      <c r="A14" s="116" t="s">
        <v>4</v>
      </c>
      <c r="B14" s="116" t="s">
        <v>377</v>
      </c>
      <c r="C14" s="116" t="s">
        <v>53</v>
      </c>
      <c r="D14" s="116"/>
      <c r="E14" s="116"/>
      <c r="F14" s="35" t="s">
        <v>5144</v>
      </c>
      <c r="G14" s="116">
        <v>11</v>
      </c>
      <c r="H14" s="116">
        <v>1</v>
      </c>
      <c r="I14" s="116"/>
      <c r="J14" s="126">
        <v>4</v>
      </c>
      <c r="K14" s="127">
        <v>12</v>
      </c>
      <c r="L14" s="126">
        <v>4</v>
      </c>
      <c r="M14" s="127">
        <v>12</v>
      </c>
      <c r="N14" s="126">
        <v>4</v>
      </c>
      <c r="O14" s="127">
        <v>12</v>
      </c>
      <c r="P14" s="127"/>
      <c r="Q14" s="127"/>
      <c r="R14" s="127"/>
      <c r="S14" s="127"/>
      <c r="T14" s="36" t="s">
        <v>5577</v>
      </c>
      <c r="U14" s="128" t="s">
        <v>6018</v>
      </c>
    </row>
    <row r="15" spans="1:26" ht="15.75" x14ac:dyDescent="0.3">
      <c r="A15" s="116" t="s">
        <v>4</v>
      </c>
      <c r="B15" s="116" t="s">
        <v>377</v>
      </c>
      <c r="C15" s="116" t="s">
        <v>53</v>
      </c>
      <c r="D15" s="116"/>
      <c r="E15" s="116"/>
      <c r="F15" s="35" t="s">
        <v>5145</v>
      </c>
      <c r="G15" s="116">
        <v>12</v>
      </c>
      <c r="H15" s="116">
        <v>1</v>
      </c>
      <c r="I15" s="116"/>
      <c r="J15" s="126">
        <v>4</v>
      </c>
      <c r="K15" s="127">
        <v>13</v>
      </c>
      <c r="L15" s="126">
        <v>4</v>
      </c>
      <c r="M15" s="127">
        <v>13</v>
      </c>
      <c r="N15" s="126">
        <v>4</v>
      </c>
      <c r="O15" s="127">
        <v>13</v>
      </c>
      <c r="P15" s="127"/>
      <c r="Q15" s="127"/>
      <c r="R15" s="127"/>
      <c r="S15" s="127"/>
      <c r="T15" s="36" t="s">
        <v>5577</v>
      </c>
      <c r="U15" s="128" t="s">
        <v>6018</v>
      </c>
    </row>
    <row r="16" spans="1:26" ht="15.75" x14ac:dyDescent="0.3">
      <c r="A16" s="116" t="s">
        <v>4</v>
      </c>
      <c r="B16" s="116" t="s">
        <v>377</v>
      </c>
      <c r="C16" s="116" t="s">
        <v>53</v>
      </c>
      <c r="D16" s="116"/>
      <c r="E16" s="116"/>
      <c r="F16" s="35" t="s">
        <v>387</v>
      </c>
      <c r="G16" s="116">
        <v>13</v>
      </c>
      <c r="H16" s="116">
        <v>1</v>
      </c>
      <c r="I16" s="116"/>
      <c r="J16" s="126">
        <v>4</v>
      </c>
      <c r="K16" s="127">
        <v>14</v>
      </c>
      <c r="L16" s="126">
        <v>4</v>
      </c>
      <c r="M16" s="127">
        <v>14</v>
      </c>
      <c r="N16" s="126">
        <v>4</v>
      </c>
      <c r="O16" s="127">
        <v>14</v>
      </c>
      <c r="P16" s="127"/>
      <c r="Q16" s="127"/>
      <c r="R16" s="127"/>
      <c r="S16" s="127"/>
      <c r="T16" s="36" t="s">
        <v>5577</v>
      </c>
      <c r="U16" s="128" t="s">
        <v>6018</v>
      </c>
      <c r="V16" s="64"/>
      <c r="W16" s="64"/>
    </row>
    <row r="17" spans="1:23" ht="15.75" x14ac:dyDescent="0.3">
      <c r="A17" s="116" t="s">
        <v>4</v>
      </c>
      <c r="B17" s="116" t="s">
        <v>377</v>
      </c>
      <c r="C17" s="116" t="s">
        <v>53</v>
      </c>
      <c r="D17" s="116"/>
      <c r="E17" s="116"/>
      <c r="F17" s="35" t="s">
        <v>388</v>
      </c>
      <c r="G17" s="116">
        <v>14</v>
      </c>
      <c r="H17" s="116">
        <v>1</v>
      </c>
      <c r="I17" s="116"/>
      <c r="J17" s="126">
        <v>4</v>
      </c>
      <c r="K17" s="127">
        <v>15</v>
      </c>
      <c r="L17" s="126">
        <v>4</v>
      </c>
      <c r="M17" s="127">
        <v>15</v>
      </c>
      <c r="N17" s="126">
        <v>4</v>
      </c>
      <c r="O17" s="127">
        <v>15</v>
      </c>
      <c r="P17" s="127"/>
      <c r="Q17" s="127"/>
      <c r="R17" s="127"/>
      <c r="S17" s="127"/>
      <c r="T17" s="36" t="s">
        <v>5577</v>
      </c>
      <c r="U17" s="128" t="s">
        <v>6018</v>
      </c>
      <c r="V17" s="64"/>
      <c r="W17" s="64"/>
    </row>
    <row r="18" spans="1:23" ht="15.75" x14ac:dyDescent="0.3">
      <c r="A18" s="116" t="s">
        <v>4</v>
      </c>
      <c r="B18" s="116" t="s">
        <v>377</v>
      </c>
      <c r="C18" s="116" t="s">
        <v>53</v>
      </c>
      <c r="D18" s="116"/>
      <c r="E18" s="116"/>
      <c r="F18" s="35" t="s">
        <v>389</v>
      </c>
      <c r="G18" s="116">
        <v>15</v>
      </c>
      <c r="H18" s="116">
        <v>1</v>
      </c>
      <c r="I18" s="116"/>
      <c r="J18" s="126">
        <v>5</v>
      </c>
      <c r="K18" s="127">
        <v>16</v>
      </c>
      <c r="L18" s="126">
        <v>5</v>
      </c>
      <c r="M18" s="127">
        <v>16</v>
      </c>
      <c r="N18" s="126">
        <v>5</v>
      </c>
      <c r="O18" s="127">
        <v>16</v>
      </c>
      <c r="P18" s="127"/>
      <c r="Q18" s="127"/>
      <c r="R18" s="127"/>
      <c r="S18" s="127"/>
      <c r="T18" s="36" t="s">
        <v>5577</v>
      </c>
      <c r="U18" s="128" t="s">
        <v>6018</v>
      </c>
      <c r="V18" s="64"/>
      <c r="W18" s="64"/>
    </row>
    <row r="19" spans="1:23" ht="15.75" x14ac:dyDescent="0.3">
      <c r="A19" s="116" t="s">
        <v>4</v>
      </c>
      <c r="B19" s="116" t="s">
        <v>377</v>
      </c>
      <c r="C19" s="116" t="s">
        <v>53</v>
      </c>
      <c r="D19" s="116"/>
      <c r="E19" s="116"/>
      <c r="F19" s="35" t="s">
        <v>390</v>
      </c>
      <c r="G19" s="116">
        <v>16</v>
      </c>
      <c r="H19" s="116">
        <v>1</v>
      </c>
      <c r="I19" s="116"/>
      <c r="J19" s="126">
        <v>5</v>
      </c>
      <c r="K19" s="127">
        <v>17</v>
      </c>
      <c r="L19" s="126">
        <v>5</v>
      </c>
      <c r="M19" s="127">
        <v>17</v>
      </c>
      <c r="N19" s="126">
        <v>5</v>
      </c>
      <c r="O19" s="127">
        <v>17</v>
      </c>
      <c r="P19" s="127"/>
      <c r="Q19" s="127"/>
      <c r="R19" s="127"/>
      <c r="S19" s="127"/>
      <c r="T19" s="36" t="s">
        <v>5577</v>
      </c>
      <c r="U19" s="128" t="s">
        <v>6018</v>
      </c>
      <c r="V19" s="64"/>
      <c r="W19" s="64"/>
    </row>
    <row r="20" spans="1:23" ht="15.75" x14ac:dyDescent="0.3">
      <c r="A20" s="116" t="s">
        <v>4</v>
      </c>
      <c r="B20" s="116" t="s">
        <v>377</v>
      </c>
      <c r="C20" s="116" t="s">
        <v>53</v>
      </c>
      <c r="D20" s="116"/>
      <c r="E20" s="116"/>
      <c r="F20" s="35" t="s">
        <v>391</v>
      </c>
      <c r="G20" s="116">
        <v>17</v>
      </c>
      <c r="H20" s="116">
        <v>1</v>
      </c>
      <c r="I20" s="116"/>
      <c r="J20" s="126">
        <v>5</v>
      </c>
      <c r="K20" s="127">
        <v>18</v>
      </c>
      <c r="L20" s="126">
        <v>5</v>
      </c>
      <c r="M20" s="127">
        <v>18</v>
      </c>
      <c r="N20" s="126">
        <v>5</v>
      </c>
      <c r="O20" s="127">
        <v>18</v>
      </c>
      <c r="P20" s="127"/>
      <c r="Q20" s="127"/>
      <c r="R20" s="127"/>
      <c r="S20" s="127"/>
      <c r="T20" s="36" t="s">
        <v>5577</v>
      </c>
      <c r="U20" s="128" t="s">
        <v>6018</v>
      </c>
      <c r="V20" s="64"/>
      <c r="W20" s="64"/>
    </row>
    <row r="21" spans="1:23" ht="15.75" x14ac:dyDescent="0.3">
      <c r="A21" s="116" t="s">
        <v>4</v>
      </c>
      <c r="B21" s="116" t="s">
        <v>377</v>
      </c>
      <c r="C21" s="116" t="s">
        <v>53</v>
      </c>
      <c r="D21" s="116"/>
      <c r="E21" s="116"/>
      <c r="F21" s="35" t="s">
        <v>392</v>
      </c>
      <c r="G21" s="116">
        <v>18</v>
      </c>
      <c r="H21" s="116">
        <v>1</v>
      </c>
      <c r="I21" s="116"/>
      <c r="J21" s="126">
        <v>6</v>
      </c>
      <c r="K21" s="127">
        <v>19</v>
      </c>
      <c r="L21" s="126">
        <v>6</v>
      </c>
      <c r="M21" s="127">
        <v>19</v>
      </c>
      <c r="N21" s="126">
        <v>6</v>
      </c>
      <c r="O21" s="127">
        <v>19</v>
      </c>
      <c r="P21" s="127"/>
      <c r="Q21" s="127"/>
      <c r="R21" s="127"/>
      <c r="S21" s="127"/>
      <c r="T21" s="36" t="s">
        <v>5577</v>
      </c>
      <c r="U21" s="128" t="s">
        <v>6018</v>
      </c>
      <c r="V21" s="64"/>
      <c r="W21" s="64"/>
    </row>
    <row r="22" spans="1:23" ht="15.75" x14ac:dyDescent="0.3">
      <c r="A22" s="116" t="s">
        <v>4</v>
      </c>
      <c r="B22" s="116" t="s">
        <v>377</v>
      </c>
      <c r="C22" s="116" t="s">
        <v>53</v>
      </c>
      <c r="D22" s="116"/>
      <c r="E22" s="116"/>
      <c r="F22" s="35" t="s">
        <v>393</v>
      </c>
      <c r="G22" s="116">
        <v>19</v>
      </c>
      <c r="H22" s="116">
        <v>1</v>
      </c>
      <c r="I22" s="116"/>
      <c r="J22" s="126">
        <v>6</v>
      </c>
      <c r="K22" s="127">
        <v>20</v>
      </c>
      <c r="L22" s="126">
        <v>6</v>
      </c>
      <c r="M22" s="127">
        <v>20</v>
      </c>
      <c r="N22" s="126">
        <v>6</v>
      </c>
      <c r="O22" s="127">
        <v>20</v>
      </c>
      <c r="P22" s="127"/>
      <c r="Q22" s="127"/>
      <c r="R22" s="127"/>
      <c r="S22" s="127"/>
      <c r="T22" s="36" t="s">
        <v>5577</v>
      </c>
      <c r="U22" s="128" t="s">
        <v>6018</v>
      </c>
      <c r="V22" s="64"/>
      <c r="W22" s="64"/>
    </row>
    <row r="23" spans="1:23" ht="15.75" x14ac:dyDescent="0.3">
      <c r="A23" s="116" t="s">
        <v>4</v>
      </c>
      <c r="B23" s="116" t="s">
        <v>377</v>
      </c>
      <c r="C23" s="116" t="s">
        <v>53</v>
      </c>
      <c r="D23" s="116"/>
      <c r="E23" s="116"/>
      <c r="F23" s="35" t="s">
        <v>394</v>
      </c>
      <c r="G23" s="116">
        <v>20</v>
      </c>
      <c r="H23" s="116">
        <v>1</v>
      </c>
      <c r="I23" s="116"/>
      <c r="J23" s="126">
        <v>6</v>
      </c>
      <c r="K23" s="127">
        <v>21</v>
      </c>
      <c r="L23" s="126">
        <v>6</v>
      </c>
      <c r="M23" s="127">
        <v>21</v>
      </c>
      <c r="N23" s="126">
        <v>6</v>
      </c>
      <c r="O23" s="127">
        <v>21</v>
      </c>
      <c r="P23" s="127"/>
      <c r="Q23" s="127"/>
      <c r="R23" s="127"/>
      <c r="S23" s="127"/>
      <c r="T23" s="36" t="s">
        <v>5577</v>
      </c>
      <c r="U23" s="128" t="s">
        <v>6019</v>
      </c>
      <c r="V23" s="64"/>
      <c r="W23" s="64"/>
    </row>
    <row r="24" spans="1:23" ht="15.75" x14ac:dyDescent="0.3">
      <c r="A24" s="116" t="s">
        <v>4</v>
      </c>
      <c r="B24" s="116" t="s">
        <v>377</v>
      </c>
      <c r="C24" s="116" t="s">
        <v>53</v>
      </c>
      <c r="D24" s="116"/>
      <c r="E24" s="116"/>
      <c r="F24" s="35" t="s">
        <v>395</v>
      </c>
      <c r="G24" s="116">
        <v>21</v>
      </c>
      <c r="H24" s="116">
        <v>1</v>
      </c>
      <c r="I24" s="116"/>
      <c r="J24" s="126">
        <v>7</v>
      </c>
      <c r="K24" s="127">
        <v>21</v>
      </c>
      <c r="L24" s="126">
        <v>7</v>
      </c>
      <c r="M24" s="127">
        <v>21</v>
      </c>
      <c r="N24" s="126">
        <v>7</v>
      </c>
      <c r="O24" s="127">
        <v>21</v>
      </c>
      <c r="P24" s="127"/>
      <c r="Q24" s="127"/>
      <c r="R24" s="127"/>
      <c r="S24" s="127"/>
      <c r="T24" s="36" t="s">
        <v>5578</v>
      </c>
      <c r="U24" s="128" t="s">
        <v>6019</v>
      </c>
      <c r="V24" s="64"/>
      <c r="W24" s="64"/>
    </row>
    <row r="25" spans="1:23" ht="15.75" x14ac:dyDescent="0.3">
      <c r="A25" s="116" t="s">
        <v>4</v>
      </c>
      <c r="B25" s="116" t="s">
        <v>377</v>
      </c>
      <c r="C25" s="116" t="s">
        <v>53</v>
      </c>
      <c r="D25" s="116"/>
      <c r="E25" s="116"/>
      <c r="F25" s="35" t="s">
        <v>396</v>
      </c>
      <c r="G25" s="116">
        <v>22</v>
      </c>
      <c r="H25" s="116">
        <v>1</v>
      </c>
      <c r="I25" s="116"/>
      <c r="J25" s="126">
        <v>7</v>
      </c>
      <c r="K25" s="127">
        <v>23</v>
      </c>
      <c r="L25" s="126">
        <v>7</v>
      </c>
      <c r="M25" s="127">
        <v>23</v>
      </c>
      <c r="N25" s="126">
        <v>7</v>
      </c>
      <c r="O25" s="127">
        <v>23</v>
      </c>
      <c r="P25" s="127"/>
      <c r="Q25" s="127"/>
      <c r="R25" s="127"/>
      <c r="S25" s="127"/>
      <c r="T25" s="36" t="s">
        <v>5578</v>
      </c>
      <c r="U25" s="128" t="s">
        <v>6019</v>
      </c>
      <c r="V25" s="64"/>
      <c r="W25" s="64"/>
    </row>
    <row r="26" spans="1:23" ht="15.75" x14ac:dyDescent="0.3">
      <c r="A26" s="116" t="s">
        <v>4</v>
      </c>
      <c r="B26" s="116" t="s">
        <v>377</v>
      </c>
      <c r="C26" s="116" t="s">
        <v>53</v>
      </c>
      <c r="D26" s="116"/>
      <c r="E26" s="116"/>
      <c r="F26" s="35" t="s">
        <v>397</v>
      </c>
      <c r="G26" s="116">
        <v>23</v>
      </c>
      <c r="H26" s="116">
        <v>1</v>
      </c>
      <c r="I26" s="116"/>
      <c r="J26" s="126">
        <v>7</v>
      </c>
      <c r="K26" s="127">
        <v>24</v>
      </c>
      <c r="L26" s="126">
        <v>7</v>
      </c>
      <c r="M26" s="127">
        <v>24</v>
      </c>
      <c r="N26" s="126">
        <v>7</v>
      </c>
      <c r="O26" s="127">
        <v>24</v>
      </c>
      <c r="P26" s="127"/>
      <c r="Q26" s="127"/>
      <c r="R26" s="127"/>
      <c r="S26" s="127"/>
      <c r="T26" s="36" t="s">
        <v>5578</v>
      </c>
      <c r="U26" s="128" t="s">
        <v>6019</v>
      </c>
      <c r="V26" s="64"/>
      <c r="W26" s="64"/>
    </row>
    <row r="27" spans="1:23" ht="15.75" x14ac:dyDescent="0.3">
      <c r="A27" s="116" t="s">
        <v>4</v>
      </c>
      <c r="B27" s="116" t="s">
        <v>377</v>
      </c>
      <c r="C27" s="116" t="s">
        <v>53</v>
      </c>
      <c r="D27" s="116"/>
      <c r="E27" s="116"/>
      <c r="F27" s="35" t="s">
        <v>398</v>
      </c>
      <c r="G27" s="116">
        <v>24</v>
      </c>
      <c r="H27" s="116">
        <v>1</v>
      </c>
      <c r="I27" s="116"/>
      <c r="J27" s="126">
        <v>7</v>
      </c>
      <c r="K27" s="127">
        <v>25</v>
      </c>
      <c r="L27" s="126">
        <v>7</v>
      </c>
      <c r="M27" s="127">
        <v>25</v>
      </c>
      <c r="N27" s="126">
        <v>7</v>
      </c>
      <c r="O27" s="127">
        <v>25</v>
      </c>
      <c r="P27" s="127"/>
      <c r="Q27" s="127"/>
      <c r="R27" s="127"/>
      <c r="S27" s="127"/>
      <c r="T27" s="36" t="s">
        <v>5578</v>
      </c>
      <c r="U27" s="128" t="s">
        <v>6019</v>
      </c>
      <c r="V27" s="64"/>
      <c r="W27" s="64"/>
    </row>
    <row r="28" spans="1:23" ht="15.75" x14ac:dyDescent="0.3">
      <c r="A28" s="116" t="s">
        <v>4</v>
      </c>
      <c r="B28" s="116" t="s">
        <v>377</v>
      </c>
      <c r="C28" s="116" t="s">
        <v>53</v>
      </c>
      <c r="D28" s="116"/>
      <c r="E28" s="116"/>
      <c r="F28" s="35" t="s">
        <v>399</v>
      </c>
      <c r="G28" s="116">
        <v>25</v>
      </c>
      <c r="H28" s="116">
        <v>1</v>
      </c>
      <c r="I28" s="116"/>
      <c r="J28" s="126">
        <v>8</v>
      </c>
      <c r="K28" s="127">
        <v>26</v>
      </c>
      <c r="L28" s="126">
        <v>8</v>
      </c>
      <c r="M28" s="127">
        <v>26</v>
      </c>
      <c r="N28" s="126">
        <v>8</v>
      </c>
      <c r="O28" s="127">
        <v>26</v>
      </c>
      <c r="P28" s="127"/>
      <c r="Q28" s="127"/>
      <c r="R28" s="127"/>
      <c r="S28" s="127"/>
      <c r="T28" s="36" t="s">
        <v>5578</v>
      </c>
      <c r="U28" s="128" t="s">
        <v>6019</v>
      </c>
      <c r="V28" s="64"/>
      <c r="W28" s="64"/>
    </row>
    <row r="29" spans="1:23" ht="15.75" x14ac:dyDescent="0.3">
      <c r="A29" s="116" t="s">
        <v>4</v>
      </c>
      <c r="B29" s="116" t="s">
        <v>377</v>
      </c>
      <c r="C29" s="116" t="s">
        <v>53</v>
      </c>
      <c r="D29" s="116"/>
      <c r="E29" s="116"/>
      <c r="F29" s="35" t="s">
        <v>400</v>
      </c>
      <c r="G29" s="116">
        <v>26</v>
      </c>
      <c r="H29" s="116">
        <v>1</v>
      </c>
      <c r="I29" s="116"/>
      <c r="J29" s="126">
        <v>8</v>
      </c>
      <c r="K29" s="127">
        <v>27</v>
      </c>
      <c r="L29" s="126">
        <v>8</v>
      </c>
      <c r="M29" s="127">
        <v>27</v>
      </c>
      <c r="N29" s="126">
        <v>8</v>
      </c>
      <c r="O29" s="127">
        <v>27</v>
      </c>
      <c r="P29" s="127"/>
      <c r="Q29" s="127"/>
      <c r="R29" s="127"/>
      <c r="S29" s="127"/>
      <c r="T29" s="36" t="s">
        <v>5578</v>
      </c>
      <c r="U29" s="128" t="s">
        <v>6019</v>
      </c>
      <c r="V29" s="64"/>
      <c r="W29" s="64"/>
    </row>
    <row r="30" spans="1:23" ht="15.75" x14ac:dyDescent="0.3">
      <c r="A30" s="116" t="s">
        <v>4</v>
      </c>
      <c r="B30" s="116" t="s">
        <v>377</v>
      </c>
      <c r="C30" s="116" t="s">
        <v>53</v>
      </c>
      <c r="D30" s="116"/>
      <c r="E30" s="116"/>
      <c r="F30" s="35" t="s">
        <v>401</v>
      </c>
      <c r="G30" s="116">
        <v>27</v>
      </c>
      <c r="H30" s="116">
        <v>1</v>
      </c>
      <c r="I30" s="116"/>
      <c r="J30" s="126">
        <v>8</v>
      </c>
      <c r="K30" s="127">
        <v>28</v>
      </c>
      <c r="L30" s="126">
        <v>8</v>
      </c>
      <c r="M30" s="127">
        <v>28</v>
      </c>
      <c r="N30" s="126">
        <v>8</v>
      </c>
      <c r="O30" s="127">
        <v>28</v>
      </c>
      <c r="P30" s="127"/>
      <c r="Q30" s="127"/>
      <c r="R30" s="127"/>
      <c r="S30" s="127"/>
      <c r="T30" s="36" t="s">
        <v>5578</v>
      </c>
      <c r="U30" s="128" t="s">
        <v>6019</v>
      </c>
      <c r="V30" s="64"/>
      <c r="W30" s="64"/>
    </row>
    <row r="31" spans="1:23" ht="15.75" x14ac:dyDescent="0.3">
      <c r="A31" s="116" t="s">
        <v>4</v>
      </c>
      <c r="B31" s="116" t="s">
        <v>377</v>
      </c>
      <c r="C31" s="116" t="s">
        <v>53</v>
      </c>
      <c r="D31" s="116"/>
      <c r="E31" s="116"/>
      <c r="F31" s="35" t="s">
        <v>402</v>
      </c>
      <c r="G31" s="116">
        <v>28</v>
      </c>
      <c r="H31" s="116">
        <v>1</v>
      </c>
      <c r="I31" s="116"/>
      <c r="J31" s="126">
        <v>9</v>
      </c>
      <c r="K31" s="127">
        <v>29</v>
      </c>
      <c r="L31" s="126">
        <v>9</v>
      </c>
      <c r="M31" s="127">
        <v>29</v>
      </c>
      <c r="N31" s="126">
        <v>9</v>
      </c>
      <c r="O31" s="127">
        <v>29</v>
      </c>
      <c r="P31" s="127"/>
      <c r="Q31" s="127"/>
      <c r="R31" s="127"/>
      <c r="S31" s="127"/>
      <c r="T31" s="36" t="s">
        <v>5578</v>
      </c>
      <c r="U31" s="128" t="s">
        <v>6019</v>
      </c>
      <c r="V31" s="64"/>
      <c r="W31" s="64"/>
    </row>
    <row r="32" spans="1:23" ht="15.75" x14ac:dyDescent="0.3">
      <c r="A32" s="116" t="s">
        <v>4</v>
      </c>
      <c r="B32" s="116" t="s">
        <v>377</v>
      </c>
      <c r="C32" s="116" t="s">
        <v>53</v>
      </c>
      <c r="D32" s="116"/>
      <c r="E32" s="116"/>
      <c r="F32" s="35" t="s">
        <v>8833</v>
      </c>
      <c r="G32" s="116">
        <v>29</v>
      </c>
      <c r="H32" s="116">
        <v>1</v>
      </c>
      <c r="I32" s="116"/>
      <c r="J32" s="126">
        <v>9</v>
      </c>
      <c r="K32" s="127">
        <v>30</v>
      </c>
      <c r="L32" s="126">
        <v>9</v>
      </c>
      <c r="M32" s="127">
        <v>30</v>
      </c>
      <c r="N32" s="126">
        <v>9</v>
      </c>
      <c r="O32" s="127">
        <v>30</v>
      </c>
      <c r="P32" s="127"/>
      <c r="Q32" s="127"/>
      <c r="R32" s="127"/>
      <c r="S32" s="127"/>
      <c r="T32" s="36" t="s">
        <v>5578</v>
      </c>
      <c r="U32" s="128" t="s">
        <v>6019</v>
      </c>
      <c r="V32" s="64"/>
      <c r="W32" s="64"/>
    </row>
    <row r="33" spans="1:23" ht="15.75" x14ac:dyDescent="0.3">
      <c r="A33" s="116" t="s">
        <v>4</v>
      </c>
      <c r="B33" s="116" t="s">
        <v>377</v>
      </c>
      <c r="C33" s="116" t="s">
        <v>53</v>
      </c>
      <c r="D33" s="116"/>
      <c r="E33" s="116"/>
      <c r="F33" s="35" t="s">
        <v>403</v>
      </c>
      <c r="G33" s="116">
        <v>30</v>
      </c>
      <c r="H33" s="116">
        <v>1</v>
      </c>
      <c r="I33" s="116"/>
      <c r="J33" s="126">
        <v>9</v>
      </c>
      <c r="K33" s="127">
        <v>31</v>
      </c>
      <c r="L33" s="126">
        <v>9</v>
      </c>
      <c r="M33" s="127">
        <v>31</v>
      </c>
      <c r="N33" s="126">
        <v>9</v>
      </c>
      <c r="O33" s="127">
        <v>31</v>
      </c>
      <c r="P33" s="127"/>
      <c r="Q33" s="127"/>
      <c r="R33" s="127"/>
      <c r="S33" s="127"/>
      <c r="T33" s="36" t="s">
        <v>5578</v>
      </c>
      <c r="U33" s="128" t="s">
        <v>6020</v>
      </c>
      <c r="V33" s="64"/>
      <c r="W33" s="64"/>
    </row>
    <row r="34" spans="1:23" ht="15.75" x14ac:dyDescent="0.3">
      <c r="A34" s="116" t="s">
        <v>4</v>
      </c>
      <c r="B34" s="116" t="s">
        <v>377</v>
      </c>
      <c r="C34" s="116" t="s">
        <v>53</v>
      </c>
      <c r="D34" s="116"/>
      <c r="E34" s="116"/>
      <c r="F34" s="35" t="s">
        <v>404</v>
      </c>
      <c r="G34" s="116">
        <v>31</v>
      </c>
      <c r="H34" s="116">
        <v>1</v>
      </c>
      <c r="I34" s="116"/>
      <c r="J34" s="126">
        <v>10</v>
      </c>
      <c r="K34" s="127">
        <v>31</v>
      </c>
      <c r="L34" s="126">
        <v>10</v>
      </c>
      <c r="M34" s="127">
        <v>31</v>
      </c>
      <c r="N34" s="126">
        <v>10</v>
      </c>
      <c r="O34" s="127">
        <v>31</v>
      </c>
      <c r="P34" s="127"/>
      <c r="Q34" s="127"/>
      <c r="R34" s="127"/>
      <c r="S34" s="127"/>
      <c r="T34" s="36" t="s">
        <v>5579</v>
      </c>
      <c r="U34" s="128" t="s">
        <v>6020</v>
      </c>
      <c r="V34" s="64"/>
      <c r="W34" s="64"/>
    </row>
    <row r="35" spans="1:23" ht="15.75" x14ac:dyDescent="0.3">
      <c r="A35" s="116" t="s">
        <v>4</v>
      </c>
      <c r="B35" s="116" t="s">
        <v>377</v>
      </c>
      <c r="C35" s="116" t="s">
        <v>53</v>
      </c>
      <c r="D35" s="116"/>
      <c r="E35" s="116"/>
      <c r="F35" s="35" t="s">
        <v>405</v>
      </c>
      <c r="G35" s="116">
        <v>32</v>
      </c>
      <c r="H35" s="116">
        <v>1</v>
      </c>
      <c r="I35" s="116"/>
      <c r="J35" s="126">
        <v>10</v>
      </c>
      <c r="K35" s="127">
        <v>33</v>
      </c>
      <c r="L35" s="126">
        <v>10</v>
      </c>
      <c r="M35" s="127">
        <v>33</v>
      </c>
      <c r="N35" s="126">
        <v>10</v>
      </c>
      <c r="O35" s="127">
        <v>33</v>
      </c>
      <c r="P35" s="127"/>
      <c r="Q35" s="127"/>
      <c r="R35" s="127"/>
      <c r="S35" s="127"/>
      <c r="T35" s="36" t="s">
        <v>5579</v>
      </c>
      <c r="U35" s="128" t="s">
        <v>6020</v>
      </c>
      <c r="V35" s="64"/>
      <c r="W35" s="64"/>
    </row>
    <row r="36" spans="1:23" ht="15.75" x14ac:dyDescent="0.3">
      <c r="A36" s="116" t="s">
        <v>4</v>
      </c>
      <c r="B36" s="116" t="s">
        <v>377</v>
      </c>
      <c r="C36" s="116" t="s">
        <v>53</v>
      </c>
      <c r="D36" s="116"/>
      <c r="E36" s="116"/>
      <c r="F36" s="35" t="s">
        <v>406</v>
      </c>
      <c r="G36" s="116">
        <v>33</v>
      </c>
      <c r="H36" s="116">
        <v>1</v>
      </c>
      <c r="I36" s="116"/>
      <c r="J36" s="126">
        <v>10</v>
      </c>
      <c r="K36" s="127">
        <v>34</v>
      </c>
      <c r="L36" s="126">
        <v>10</v>
      </c>
      <c r="M36" s="127">
        <v>34</v>
      </c>
      <c r="N36" s="126">
        <v>10</v>
      </c>
      <c r="O36" s="127">
        <v>34</v>
      </c>
      <c r="P36" s="127"/>
      <c r="Q36" s="127"/>
      <c r="R36" s="127"/>
      <c r="S36" s="127"/>
      <c r="T36" s="36" t="s">
        <v>5579</v>
      </c>
      <c r="U36" s="128" t="s">
        <v>6020</v>
      </c>
      <c r="V36" s="64"/>
      <c r="W36" s="64"/>
    </row>
    <row r="37" spans="1:23" ht="15.75" x14ac:dyDescent="0.3">
      <c r="A37" s="116" t="s">
        <v>4</v>
      </c>
      <c r="B37" s="116" t="s">
        <v>377</v>
      </c>
      <c r="C37" s="116" t="s">
        <v>53</v>
      </c>
      <c r="D37" s="116"/>
      <c r="E37" s="116"/>
      <c r="F37" s="35" t="s">
        <v>407</v>
      </c>
      <c r="G37" s="116">
        <v>34</v>
      </c>
      <c r="H37" s="116">
        <v>1</v>
      </c>
      <c r="I37" s="116"/>
      <c r="J37" s="126">
        <v>10</v>
      </c>
      <c r="K37" s="127">
        <v>35</v>
      </c>
      <c r="L37" s="126">
        <v>10</v>
      </c>
      <c r="M37" s="127">
        <v>35</v>
      </c>
      <c r="N37" s="126">
        <v>10</v>
      </c>
      <c r="O37" s="127">
        <v>35</v>
      </c>
      <c r="P37" s="127"/>
      <c r="Q37" s="127"/>
      <c r="R37" s="127"/>
      <c r="S37" s="127"/>
      <c r="T37" s="36" t="s">
        <v>5579</v>
      </c>
      <c r="U37" s="128" t="s">
        <v>6020</v>
      </c>
      <c r="V37" s="64"/>
      <c r="W37" s="64"/>
    </row>
    <row r="38" spans="1:23" ht="15.75" x14ac:dyDescent="0.3">
      <c r="A38" s="116" t="s">
        <v>4</v>
      </c>
      <c r="B38" s="116" t="s">
        <v>377</v>
      </c>
      <c r="C38" s="116" t="s">
        <v>53</v>
      </c>
      <c r="D38" s="116"/>
      <c r="E38" s="116"/>
      <c r="F38" s="35" t="s">
        <v>408</v>
      </c>
      <c r="G38" s="116">
        <v>35</v>
      </c>
      <c r="H38" s="116">
        <v>1</v>
      </c>
      <c r="I38" s="116"/>
      <c r="J38" s="126">
        <v>11</v>
      </c>
      <c r="K38" s="127">
        <v>36</v>
      </c>
      <c r="L38" s="126">
        <v>11</v>
      </c>
      <c r="M38" s="127">
        <v>36</v>
      </c>
      <c r="N38" s="126">
        <v>11</v>
      </c>
      <c r="O38" s="127">
        <v>36</v>
      </c>
      <c r="P38" s="127"/>
      <c r="Q38" s="127"/>
      <c r="R38" s="127"/>
      <c r="S38" s="127"/>
      <c r="T38" s="36" t="s">
        <v>5579</v>
      </c>
      <c r="U38" s="128" t="s">
        <v>6020</v>
      </c>
      <c r="V38" s="64"/>
      <c r="W38" s="64"/>
    </row>
    <row r="39" spans="1:23" ht="15.75" x14ac:dyDescent="0.3">
      <c r="A39" s="116" t="s">
        <v>4</v>
      </c>
      <c r="B39" s="116" t="s">
        <v>377</v>
      </c>
      <c r="C39" s="116" t="s">
        <v>53</v>
      </c>
      <c r="D39" s="116"/>
      <c r="E39" s="116"/>
      <c r="F39" s="35" t="s">
        <v>8807</v>
      </c>
      <c r="G39" s="116">
        <v>36</v>
      </c>
      <c r="H39" s="116">
        <v>1</v>
      </c>
      <c r="I39" s="116"/>
      <c r="J39" s="126">
        <v>11</v>
      </c>
      <c r="K39" s="127">
        <v>37</v>
      </c>
      <c r="L39" s="126">
        <v>11</v>
      </c>
      <c r="M39" s="127">
        <v>37</v>
      </c>
      <c r="N39" s="126">
        <v>11</v>
      </c>
      <c r="O39" s="127">
        <v>37</v>
      </c>
      <c r="P39" s="127"/>
      <c r="Q39" s="127"/>
      <c r="R39" s="127"/>
      <c r="S39" s="127"/>
      <c r="T39" s="36" t="s">
        <v>5579</v>
      </c>
      <c r="U39" s="128" t="s">
        <v>6020</v>
      </c>
      <c r="V39" s="64"/>
      <c r="W39" s="64"/>
    </row>
    <row r="40" spans="1:23" ht="15.75" x14ac:dyDescent="0.3">
      <c r="A40" s="116" t="s">
        <v>4</v>
      </c>
      <c r="B40" s="116" t="s">
        <v>377</v>
      </c>
      <c r="C40" s="116" t="s">
        <v>53</v>
      </c>
      <c r="D40" s="116"/>
      <c r="E40" s="116"/>
      <c r="F40" s="35" t="s">
        <v>409</v>
      </c>
      <c r="G40" s="116">
        <v>37</v>
      </c>
      <c r="H40" s="116">
        <v>1</v>
      </c>
      <c r="I40" s="116"/>
      <c r="J40" s="126">
        <v>11</v>
      </c>
      <c r="K40" s="127">
        <v>38</v>
      </c>
      <c r="L40" s="126">
        <v>11</v>
      </c>
      <c r="M40" s="127">
        <v>38</v>
      </c>
      <c r="N40" s="126">
        <v>11</v>
      </c>
      <c r="O40" s="127">
        <v>38</v>
      </c>
      <c r="P40" s="127"/>
      <c r="Q40" s="127"/>
      <c r="R40" s="127"/>
      <c r="S40" s="127"/>
      <c r="T40" s="36" t="s">
        <v>5579</v>
      </c>
      <c r="U40" s="128" t="s">
        <v>6020</v>
      </c>
      <c r="V40" s="64"/>
      <c r="W40" s="64"/>
    </row>
    <row r="41" spans="1:23" ht="15.75" x14ac:dyDescent="0.3">
      <c r="A41" s="116" t="s">
        <v>4</v>
      </c>
      <c r="B41" s="116" t="s">
        <v>377</v>
      </c>
      <c r="C41" s="116" t="s">
        <v>53</v>
      </c>
      <c r="D41" s="116"/>
      <c r="E41" s="116"/>
      <c r="F41" s="35" t="s">
        <v>410</v>
      </c>
      <c r="G41" s="116">
        <v>38</v>
      </c>
      <c r="H41" s="116">
        <v>1</v>
      </c>
      <c r="I41" s="116"/>
      <c r="J41" s="126">
        <v>12</v>
      </c>
      <c r="K41" s="127">
        <v>39</v>
      </c>
      <c r="L41" s="126">
        <v>12</v>
      </c>
      <c r="M41" s="127">
        <v>39</v>
      </c>
      <c r="N41" s="126">
        <v>12</v>
      </c>
      <c r="O41" s="127">
        <v>39</v>
      </c>
      <c r="P41" s="127"/>
      <c r="Q41" s="127"/>
      <c r="R41" s="127"/>
      <c r="S41" s="127"/>
      <c r="T41" s="36" t="s">
        <v>5579</v>
      </c>
      <c r="U41" s="128" t="s">
        <v>6020</v>
      </c>
      <c r="V41" s="64"/>
      <c r="W41" s="64"/>
    </row>
    <row r="42" spans="1:23" ht="15.75" x14ac:dyDescent="0.3">
      <c r="A42" s="116" t="s">
        <v>4</v>
      </c>
      <c r="B42" s="116" t="s">
        <v>377</v>
      </c>
      <c r="C42" s="116" t="s">
        <v>53</v>
      </c>
      <c r="D42" s="116"/>
      <c r="E42" s="116"/>
      <c r="F42" s="35" t="s">
        <v>411</v>
      </c>
      <c r="G42" s="116">
        <v>39</v>
      </c>
      <c r="H42" s="116">
        <v>1</v>
      </c>
      <c r="I42" s="116"/>
      <c r="J42" s="126">
        <v>12</v>
      </c>
      <c r="K42" s="127">
        <v>40</v>
      </c>
      <c r="L42" s="126">
        <v>12</v>
      </c>
      <c r="M42" s="127">
        <v>40</v>
      </c>
      <c r="N42" s="126">
        <v>12</v>
      </c>
      <c r="O42" s="127">
        <v>40</v>
      </c>
      <c r="P42" s="127"/>
      <c r="Q42" s="127"/>
      <c r="R42" s="127"/>
      <c r="S42" s="127"/>
      <c r="T42" s="36" t="s">
        <v>5579</v>
      </c>
      <c r="U42" s="128" t="s">
        <v>6020</v>
      </c>
      <c r="V42" s="64"/>
      <c r="W42" s="64"/>
    </row>
    <row r="43" spans="1:23" ht="15.75" x14ac:dyDescent="0.3">
      <c r="A43" s="116" t="s">
        <v>4</v>
      </c>
      <c r="B43" s="116" t="s">
        <v>377</v>
      </c>
      <c r="C43" s="116" t="s">
        <v>53</v>
      </c>
      <c r="D43" s="116"/>
      <c r="E43" s="116"/>
      <c r="F43" s="35" t="s">
        <v>412</v>
      </c>
      <c r="G43" s="116">
        <v>40</v>
      </c>
      <c r="H43" s="116">
        <v>1</v>
      </c>
      <c r="I43" s="116"/>
      <c r="J43" s="126">
        <v>12</v>
      </c>
      <c r="K43" s="127">
        <v>41</v>
      </c>
      <c r="L43" s="126">
        <v>12</v>
      </c>
      <c r="M43" s="127">
        <v>41</v>
      </c>
      <c r="N43" s="126">
        <v>12</v>
      </c>
      <c r="O43" s="127">
        <v>41</v>
      </c>
      <c r="P43" s="127"/>
      <c r="Q43" s="127"/>
      <c r="R43" s="127"/>
      <c r="S43" s="127"/>
      <c r="T43" s="36" t="s">
        <v>5579</v>
      </c>
      <c r="U43" s="128" t="s">
        <v>6021</v>
      </c>
      <c r="V43" s="64"/>
      <c r="W43" s="64"/>
    </row>
    <row r="44" spans="1:23" ht="15.75" x14ac:dyDescent="0.3">
      <c r="A44" s="116" t="s">
        <v>4</v>
      </c>
      <c r="B44" s="116" t="s">
        <v>377</v>
      </c>
      <c r="C44" s="116" t="s">
        <v>53</v>
      </c>
      <c r="D44" s="116"/>
      <c r="E44" s="116"/>
      <c r="F44" s="35" t="s">
        <v>413</v>
      </c>
      <c r="G44" s="116">
        <v>41</v>
      </c>
      <c r="H44" s="116">
        <v>1</v>
      </c>
      <c r="I44" s="116"/>
      <c r="J44" s="126">
        <v>13</v>
      </c>
      <c r="K44" s="127">
        <v>41</v>
      </c>
      <c r="L44" s="126">
        <v>13</v>
      </c>
      <c r="M44" s="127">
        <v>41</v>
      </c>
      <c r="N44" s="126">
        <v>13</v>
      </c>
      <c r="O44" s="127">
        <v>41</v>
      </c>
      <c r="P44" s="127"/>
      <c r="Q44" s="127"/>
      <c r="R44" s="127"/>
      <c r="S44" s="127"/>
      <c r="T44" s="36" t="s">
        <v>5580</v>
      </c>
      <c r="U44" s="128" t="s">
        <v>6021</v>
      </c>
      <c r="V44" s="64"/>
      <c r="W44" s="64"/>
    </row>
    <row r="45" spans="1:23" ht="15.75" x14ac:dyDescent="0.3">
      <c r="A45" s="116" t="s">
        <v>4</v>
      </c>
      <c r="B45" s="116" t="s">
        <v>377</v>
      </c>
      <c r="C45" s="116" t="s">
        <v>53</v>
      </c>
      <c r="D45" s="116"/>
      <c r="E45" s="116"/>
      <c r="F45" s="35" t="s">
        <v>414</v>
      </c>
      <c r="G45" s="116">
        <v>42</v>
      </c>
      <c r="H45" s="116">
        <v>1</v>
      </c>
      <c r="I45" s="116"/>
      <c r="J45" s="126">
        <v>13</v>
      </c>
      <c r="K45" s="127">
        <v>43</v>
      </c>
      <c r="L45" s="126">
        <v>13</v>
      </c>
      <c r="M45" s="127">
        <v>43</v>
      </c>
      <c r="N45" s="126">
        <v>13</v>
      </c>
      <c r="O45" s="127">
        <v>43</v>
      </c>
      <c r="P45" s="127"/>
      <c r="Q45" s="127"/>
      <c r="R45" s="127"/>
      <c r="S45" s="127"/>
      <c r="T45" s="36" t="s">
        <v>5580</v>
      </c>
      <c r="U45" s="128" t="s">
        <v>6021</v>
      </c>
      <c r="V45" s="64"/>
      <c r="W45" s="64"/>
    </row>
    <row r="46" spans="1:23" ht="15.75" x14ac:dyDescent="0.3">
      <c r="A46" s="116" t="s">
        <v>4</v>
      </c>
      <c r="B46" s="116" t="s">
        <v>377</v>
      </c>
      <c r="C46" s="116" t="s">
        <v>53</v>
      </c>
      <c r="D46" s="116"/>
      <c r="E46" s="116"/>
      <c r="F46" s="35" t="s">
        <v>415</v>
      </c>
      <c r="G46" s="116">
        <v>43</v>
      </c>
      <c r="H46" s="116">
        <v>1</v>
      </c>
      <c r="I46" s="116"/>
      <c r="J46" s="126">
        <v>13</v>
      </c>
      <c r="K46" s="127">
        <v>44</v>
      </c>
      <c r="L46" s="126">
        <v>13</v>
      </c>
      <c r="M46" s="127">
        <v>44</v>
      </c>
      <c r="N46" s="126">
        <v>13</v>
      </c>
      <c r="O46" s="127">
        <v>44</v>
      </c>
      <c r="P46" s="127"/>
      <c r="Q46" s="127"/>
      <c r="R46" s="127"/>
      <c r="S46" s="127"/>
      <c r="T46" s="36" t="s">
        <v>5580</v>
      </c>
      <c r="U46" s="128" t="s">
        <v>6021</v>
      </c>
      <c r="V46" s="64"/>
      <c r="W46" s="64"/>
    </row>
    <row r="47" spans="1:23" ht="15.75" x14ac:dyDescent="0.3">
      <c r="A47" s="116" t="s">
        <v>4</v>
      </c>
      <c r="B47" s="116" t="s">
        <v>377</v>
      </c>
      <c r="C47" s="116" t="s">
        <v>53</v>
      </c>
      <c r="D47" s="116"/>
      <c r="E47" s="116"/>
      <c r="F47" s="35" t="s">
        <v>416</v>
      </c>
      <c r="G47" s="116">
        <v>44</v>
      </c>
      <c r="H47" s="116">
        <v>1</v>
      </c>
      <c r="I47" s="116"/>
      <c r="J47" s="126">
        <v>13</v>
      </c>
      <c r="K47" s="127">
        <v>45</v>
      </c>
      <c r="L47" s="126">
        <v>13</v>
      </c>
      <c r="M47" s="127">
        <v>45</v>
      </c>
      <c r="N47" s="126">
        <v>13</v>
      </c>
      <c r="O47" s="127">
        <v>45</v>
      </c>
      <c r="P47" s="127"/>
      <c r="Q47" s="127"/>
      <c r="R47" s="127"/>
      <c r="S47" s="127"/>
      <c r="T47" s="36" t="s">
        <v>5580</v>
      </c>
      <c r="U47" s="128" t="s">
        <v>6021</v>
      </c>
      <c r="V47" s="64"/>
      <c r="W47" s="64"/>
    </row>
    <row r="48" spans="1:23" ht="15.75" x14ac:dyDescent="0.3">
      <c r="A48" s="116" t="s">
        <v>4</v>
      </c>
      <c r="B48" s="116" t="s">
        <v>377</v>
      </c>
      <c r="C48" s="116" t="s">
        <v>53</v>
      </c>
      <c r="D48" s="116"/>
      <c r="E48" s="116"/>
      <c r="F48" s="35" t="s">
        <v>417</v>
      </c>
      <c r="G48" s="116">
        <v>45</v>
      </c>
      <c r="H48" s="116">
        <v>1</v>
      </c>
      <c r="I48" s="116"/>
      <c r="J48" s="126">
        <v>14</v>
      </c>
      <c r="K48" s="127">
        <v>46</v>
      </c>
      <c r="L48" s="126">
        <v>14</v>
      </c>
      <c r="M48" s="127">
        <v>46</v>
      </c>
      <c r="N48" s="126">
        <v>14</v>
      </c>
      <c r="O48" s="127">
        <v>46</v>
      </c>
      <c r="P48" s="127"/>
      <c r="Q48" s="127"/>
      <c r="R48" s="127"/>
      <c r="S48" s="127"/>
      <c r="T48" s="36" t="s">
        <v>5580</v>
      </c>
      <c r="U48" s="128" t="s">
        <v>6021</v>
      </c>
      <c r="V48" s="64"/>
      <c r="W48" s="64"/>
    </row>
    <row r="49" spans="1:23" ht="15.75" x14ac:dyDescent="0.3">
      <c r="A49" s="116" t="s">
        <v>4</v>
      </c>
      <c r="B49" s="116" t="s">
        <v>377</v>
      </c>
      <c r="C49" s="116" t="s">
        <v>53</v>
      </c>
      <c r="D49" s="116"/>
      <c r="E49" s="116"/>
      <c r="F49" s="35" t="s">
        <v>418</v>
      </c>
      <c r="G49" s="116">
        <v>46</v>
      </c>
      <c r="H49" s="116">
        <v>1</v>
      </c>
      <c r="I49" s="116"/>
      <c r="J49" s="126">
        <v>14</v>
      </c>
      <c r="K49" s="127">
        <v>47</v>
      </c>
      <c r="L49" s="126">
        <v>14</v>
      </c>
      <c r="M49" s="127">
        <v>47</v>
      </c>
      <c r="N49" s="126">
        <v>14</v>
      </c>
      <c r="O49" s="127">
        <v>47</v>
      </c>
      <c r="P49" s="127"/>
      <c r="Q49" s="127"/>
      <c r="R49" s="127"/>
      <c r="S49" s="127"/>
      <c r="T49" s="36" t="s">
        <v>5580</v>
      </c>
      <c r="U49" s="128" t="s">
        <v>6021</v>
      </c>
      <c r="V49" s="64"/>
      <c r="W49" s="64"/>
    </row>
    <row r="50" spans="1:23" ht="15.75" x14ac:dyDescent="0.3">
      <c r="A50" s="116" t="s">
        <v>4</v>
      </c>
      <c r="B50" s="116" t="s">
        <v>377</v>
      </c>
      <c r="C50" s="116" t="s">
        <v>53</v>
      </c>
      <c r="D50" s="116"/>
      <c r="E50" s="116"/>
      <c r="F50" s="35" t="s">
        <v>419</v>
      </c>
      <c r="G50" s="116">
        <v>47</v>
      </c>
      <c r="H50" s="116">
        <v>1</v>
      </c>
      <c r="I50" s="116"/>
      <c r="J50" s="126">
        <v>14</v>
      </c>
      <c r="K50" s="127">
        <v>48</v>
      </c>
      <c r="L50" s="126">
        <v>14</v>
      </c>
      <c r="M50" s="127">
        <v>48</v>
      </c>
      <c r="N50" s="126">
        <v>14</v>
      </c>
      <c r="O50" s="127">
        <v>48</v>
      </c>
      <c r="P50" s="127"/>
      <c r="Q50" s="127"/>
      <c r="R50" s="127"/>
      <c r="S50" s="127"/>
      <c r="T50" s="36" t="s">
        <v>5580</v>
      </c>
      <c r="U50" s="128" t="s">
        <v>6021</v>
      </c>
      <c r="V50" s="64"/>
      <c r="W50" s="64"/>
    </row>
    <row r="51" spans="1:23" ht="15.75" x14ac:dyDescent="0.3">
      <c r="A51" s="116" t="s">
        <v>4</v>
      </c>
      <c r="B51" s="116" t="s">
        <v>377</v>
      </c>
      <c r="C51" s="116" t="s">
        <v>53</v>
      </c>
      <c r="D51" s="116"/>
      <c r="E51" s="116"/>
      <c r="F51" s="35" t="s">
        <v>420</v>
      </c>
      <c r="G51" s="116">
        <v>48</v>
      </c>
      <c r="H51" s="116">
        <v>1</v>
      </c>
      <c r="I51" s="116"/>
      <c r="J51" s="126">
        <v>15</v>
      </c>
      <c r="K51" s="127">
        <v>49</v>
      </c>
      <c r="L51" s="126">
        <v>15</v>
      </c>
      <c r="M51" s="127">
        <v>49</v>
      </c>
      <c r="N51" s="126">
        <v>15</v>
      </c>
      <c r="O51" s="127">
        <v>49</v>
      </c>
      <c r="P51" s="127"/>
      <c r="Q51" s="127"/>
      <c r="R51" s="127"/>
      <c r="S51" s="127"/>
      <c r="T51" s="36" t="s">
        <v>5580</v>
      </c>
      <c r="U51" s="128" t="s">
        <v>6021</v>
      </c>
      <c r="V51" s="64"/>
      <c r="W51" s="64"/>
    </row>
    <row r="52" spans="1:23" ht="15.75" x14ac:dyDescent="0.3">
      <c r="A52" s="116" t="s">
        <v>4</v>
      </c>
      <c r="B52" s="116" t="s">
        <v>377</v>
      </c>
      <c r="C52" s="116" t="s">
        <v>53</v>
      </c>
      <c r="D52" s="116"/>
      <c r="E52" s="116"/>
      <c r="F52" s="35" t="s">
        <v>421</v>
      </c>
      <c r="G52" s="116">
        <v>49</v>
      </c>
      <c r="H52" s="116">
        <v>1</v>
      </c>
      <c r="I52" s="116"/>
      <c r="J52" s="126">
        <v>15</v>
      </c>
      <c r="K52" s="127">
        <v>50</v>
      </c>
      <c r="L52" s="126">
        <v>15</v>
      </c>
      <c r="M52" s="127">
        <v>50</v>
      </c>
      <c r="N52" s="126">
        <v>15</v>
      </c>
      <c r="O52" s="127">
        <v>50</v>
      </c>
      <c r="P52" s="127"/>
      <c r="Q52" s="127"/>
      <c r="R52" s="127"/>
      <c r="S52" s="127"/>
      <c r="T52" s="36" t="s">
        <v>5580</v>
      </c>
      <c r="U52" s="128" t="s">
        <v>6021</v>
      </c>
      <c r="V52" s="64"/>
      <c r="W52" s="64"/>
    </row>
    <row r="53" spans="1:23" ht="15.75" x14ac:dyDescent="0.3">
      <c r="A53" s="116" t="s">
        <v>4</v>
      </c>
      <c r="B53" s="116" t="s">
        <v>377</v>
      </c>
      <c r="C53" s="116" t="s">
        <v>53</v>
      </c>
      <c r="D53" s="116"/>
      <c r="E53" s="116"/>
      <c r="F53" s="35" t="s">
        <v>422</v>
      </c>
      <c r="G53" s="116">
        <v>50</v>
      </c>
      <c r="H53" s="116">
        <v>1</v>
      </c>
      <c r="I53" s="116"/>
      <c r="J53" s="126">
        <v>15</v>
      </c>
      <c r="K53" s="127">
        <v>51</v>
      </c>
      <c r="L53" s="126">
        <v>15</v>
      </c>
      <c r="M53" s="127">
        <v>51</v>
      </c>
      <c r="N53" s="126">
        <v>15</v>
      </c>
      <c r="O53" s="127">
        <v>51</v>
      </c>
      <c r="P53" s="127"/>
      <c r="Q53" s="127"/>
      <c r="R53" s="127"/>
      <c r="S53" s="127"/>
      <c r="T53" s="36" t="s">
        <v>5580</v>
      </c>
      <c r="U53" s="128" t="s">
        <v>6022</v>
      </c>
      <c r="V53" s="64"/>
      <c r="W53" s="64"/>
    </row>
    <row r="54" spans="1:23" ht="15.75" x14ac:dyDescent="0.3">
      <c r="A54" s="116" t="s">
        <v>4</v>
      </c>
      <c r="B54" s="116" t="s">
        <v>377</v>
      </c>
      <c r="C54" s="116" t="s">
        <v>53</v>
      </c>
      <c r="D54" s="116"/>
      <c r="E54" s="116"/>
      <c r="F54" s="35" t="s">
        <v>423</v>
      </c>
      <c r="G54" s="116">
        <v>51</v>
      </c>
      <c r="H54" s="116">
        <v>1</v>
      </c>
      <c r="I54" s="116"/>
      <c r="J54" s="126">
        <v>17</v>
      </c>
      <c r="K54" s="127">
        <v>52</v>
      </c>
      <c r="L54" s="126">
        <v>17</v>
      </c>
      <c r="M54" s="127">
        <v>52</v>
      </c>
      <c r="N54" s="126">
        <v>17</v>
      </c>
      <c r="O54" s="127">
        <v>52</v>
      </c>
      <c r="P54" s="127"/>
      <c r="Q54" s="127"/>
      <c r="R54" s="127"/>
      <c r="S54" s="127"/>
      <c r="T54" s="36" t="s">
        <v>5581</v>
      </c>
      <c r="U54" s="128" t="s">
        <v>6022</v>
      </c>
      <c r="V54" s="64"/>
      <c r="W54" s="64"/>
    </row>
    <row r="55" spans="1:23" ht="15.75" x14ac:dyDescent="0.3">
      <c r="A55" s="116" t="s">
        <v>4</v>
      </c>
      <c r="B55" s="116" t="s">
        <v>377</v>
      </c>
      <c r="C55" s="116" t="s">
        <v>53</v>
      </c>
      <c r="D55" s="116"/>
      <c r="E55" s="116"/>
      <c r="F55" s="35" t="s">
        <v>424</v>
      </c>
      <c r="G55" s="116">
        <v>52</v>
      </c>
      <c r="H55" s="116">
        <v>1</v>
      </c>
      <c r="I55" s="116"/>
      <c r="J55" s="126">
        <v>17</v>
      </c>
      <c r="K55" s="127">
        <v>55</v>
      </c>
      <c r="L55" s="126">
        <v>17</v>
      </c>
      <c r="M55" s="127">
        <v>55</v>
      </c>
      <c r="N55" s="126">
        <v>17</v>
      </c>
      <c r="O55" s="127">
        <v>55</v>
      </c>
      <c r="P55" s="127"/>
      <c r="Q55" s="127"/>
      <c r="R55" s="127"/>
      <c r="S55" s="127"/>
      <c r="T55" s="36" t="s">
        <v>5581</v>
      </c>
      <c r="U55" s="128" t="s">
        <v>6022</v>
      </c>
      <c r="V55" s="64"/>
      <c r="W55" s="64"/>
    </row>
    <row r="56" spans="1:23" ht="15.75" x14ac:dyDescent="0.3">
      <c r="A56" s="116" t="s">
        <v>4</v>
      </c>
      <c r="B56" s="116" t="s">
        <v>377</v>
      </c>
      <c r="C56" s="116" t="s">
        <v>53</v>
      </c>
      <c r="D56" s="116"/>
      <c r="E56" s="116"/>
      <c r="F56" s="35" t="s">
        <v>425</v>
      </c>
      <c r="G56" s="116">
        <v>53</v>
      </c>
      <c r="H56" s="116">
        <v>1</v>
      </c>
      <c r="I56" s="116"/>
      <c r="J56" s="126">
        <v>17</v>
      </c>
      <c r="K56" s="127">
        <v>57</v>
      </c>
      <c r="L56" s="126">
        <v>17</v>
      </c>
      <c r="M56" s="127">
        <v>57</v>
      </c>
      <c r="N56" s="126">
        <v>17</v>
      </c>
      <c r="O56" s="127">
        <v>57</v>
      </c>
      <c r="P56" s="127"/>
      <c r="Q56" s="127"/>
      <c r="R56" s="127"/>
      <c r="S56" s="127"/>
      <c r="T56" s="36" t="s">
        <v>5581</v>
      </c>
      <c r="U56" s="128" t="s">
        <v>6022</v>
      </c>
      <c r="V56" s="64"/>
      <c r="W56" s="64"/>
    </row>
    <row r="57" spans="1:23" ht="15.75" x14ac:dyDescent="0.3">
      <c r="A57" s="116" t="s">
        <v>4</v>
      </c>
      <c r="B57" s="116" t="s">
        <v>377</v>
      </c>
      <c r="C57" s="116" t="s">
        <v>53</v>
      </c>
      <c r="D57" s="116"/>
      <c r="E57" s="116"/>
      <c r="F57" s="35" t="s">
        <v>426</v>
      </c>
      <c r="G57" s="116">
        <v>54</v>
      </c>
      <c r="H57" s="116">
        <v>1</v>
      </c>
      <c r="I57" s="116"/>
      <c r="J57" s="126">
        <v>17</v>
      </c>
      <c r="K57" s="127">
        <v>59</v>
      </c>
      <c r="L57" s="126">
        <v>17</v>
      </c>
      <c r="M57" s="127">
        <v>59</v>
      </c>
      <c r="N57" s="126">
        <v>17</v>
      </c>
      <c r="O57" s="127">
        <v>59</v>
      </c>
      <c r="P57" s="127"/>
      <c r="Q57" s="127"/>
      <c r="R57" s="127"/>
      <c r="S57" s="127"/>
      <c r="T57" s="36" t="s">
        <v>5581</v>
      </c>
      <c r="U57" s="128" t="s">
        <v>6022</v>
      </c>
      <c r="V57" s="64"/>
      <c r="W57" s="64"/>
    </row>
    <row r="58" spans="1:23" ht="15.75" x14ac:dyDescent="0.3">
      <c r="A58" s="116" t="s">
        <v>4</v>
      </c>
      <c r="B58" s="116" t="s">
        <v>377</v>
      </c>
      <c r="C58" s="116" t="s">
        <v>53</v>
      </c>
      <c r="D58" s="116"/>
      <c r="E58" s="116"/>
      <c r="F58" s="35" t="s">
        <v>427</v>
      </c>
      <c r="G58" s="116">
        <v>55</v>
      </c>
      <c r="H58" s="116">
        <v>1</v>
      </c>
      <c r="I58" s="116"/>
      <c r="J58" s="126">
        <v>18</v>
      </c>
      <c r="K58" s="127">
        <v>61</v>
      </c>
      <c r="L58" s="126">
        <v>18</v>
      </c>
      <c r="M58" s="127">
        <v>61</v>
      </c>
      <c r="N58" s="126">
        <v>18</v>
      </c>
      <c r="O58" s="127">
        <v>61</v>
      </c>
      <c r="P58" s="127"/>
      <c r="Q58" s="127"/>
      <c r="R58" s="127"/>
      <c r="S58" s="127"/>
      <c r="T58" s="36" t="s">
        <v>5581</v>
      </c>
      <c r="U58" s="128" t="s">
        <v>6022</v>
      </c>
      <c r="V58" s="64"/>
      <c r="W58" s="64"/>
    </row>
    <row r="59" spans="1:23" ht="15.75" x14ac:dyDescent="0.3">
      <c r="A59" s="116" t="s">
        <v>4</v>
      </c>
      <c r="B59" s="116" t="s">
        <v>377</v>
      </c>
      <c r="C59" s="116" t="s">
        <v>53</v>
      </c>
      <c r="D59" s="116"/>
      <c r="E59" s="116"/>
      <c r="F59" s="35" t="s">
        <v>428</v>
      </c>
      <c r="G59" s="116">
        <v>56</v>
      </c>
      <c r="H59" s="116">
        <v>1</v>
      </c>
      <c r="I59" s="116"/>
      <c r="J59" s="126">
        <v>18</v>
      </c>
      <c r="K59" s="127">
        <v>63</v>
      </c>
      <c r="L59" s="126">
        <v>18</v>
      </c>
      <c r="M59" s="127">
        <v>63</v>
      </c>
      <c r="N59" s="126">
        <v>18</v>
      </c>
      <c r="O59" s="127">
        <v>63</v>
      </c>
      <c r="P59" s="127"/>
      <c r="Q59" s="127"/>
      <c r="R59" s="127"/>
      <c r="S59" s="127"/>
      <c r="T59" s="36" t="s">
        <v>5581</v>
      </c>
      <c r="U59" s="128" t="s">
        <v>6022</v>
      </c>
      <c r="V59" s="64"/>
      <c r="W59" s="64"/>
    </row>
    <row r="60" spans="1:23" ht="15.75" x14ac:dyDescent="0.3">
      <c r="A60" s="116" t="s">
        <v>4</v>
      </c>
      <c r="B60" s="116" t="s">
        <v>377</v>
      </c>
      <c r="C60" s="116" t="s">
        <v>53</v>
      </c>
      <c r="D60" s="116"/>
      <c r="E60" s="116"/>
      <c r="F60" s="35" t="s">
        <v>429</v>
      </c>
      <c r="G60" s="116">
        <v>57</v>
      </c>
      <c r="H60" s="116">
        <v>1</v>
      </c>
      <c r="I60" s="116"/>
      <c r="J60" s="126">
        <v>18</v>
      </c>
      <c r="K60" s="127">
        <v>65</v>
      </c>
      <c r="L60" s="126">
        <v>18</v>
      </c>
      <c r="M60" s="127">
        <v>65</v>
      </c>
      <c r="N60" s="126">
        <v>18</v>
      </c>
      <c r="O60" s="127">
        <v>65</v>
      </c>
      <c r="P60" s="127"/>
      <c r="Q60" s="127"/>
      <c r="R60" s="127"/>
      <c r="S60" s="127"/>
      <c r="T60" s="36" t="s">
        <v>5581</v>
      </c>
      <c r="U60" s="128" t="s">
        <v>6022</v>
      </c>
      <c r="V60" s="64"/>
      <c r="W60" s="64"/>
    </row>
    <row r="61" spans="1:23" ht="15.75" x14ac:dyDescent="0.3">
      <c r="A61" s="116" t="s">
        <v>4</v>
      </c>
      <c r="B61" s="116" t="s">
        <v>377</v>
      </c>
      <c r="C61" s="116" t="s">
        <v>53</v>
      </c>
      <c r="D61" s="116"/>
      <c r="E61" s="116"/>
      <c r="F61" s="35" t="s">
        <v>430</v>
      </c>
      <c r="G61" s="116">
        <v>58</v>
      </c>
      <c r="H61" s="116">
        <v>1</v>
      </c>
      <c r="I61" s="116"/>
      <c r="J61" s="126">
        <v>19</v>
      </c>
      <c r="K61" s="127">
        <v>67</v>
      </c>
      <c r="L61" s="126">
        <v>19</v>
      </c>
      <c r="M61" s="127">
        <v>67</v>
      </c>
      <c r="N61" s="126">
        <v>19</v>
      </c>
      <c r="O61" s="127">
        <v>67</v>
      </c>
      <c r="P61" s="127"/>
      <c r="Q61" s="127"/>
      <c r="R61" s="127"/>
      <c r="S61" s="127"/>
      <c r="T61" s="36" t="s">
        <v>5581</v>
      </c>
      <c r="U61" s="128" t="s">
        <v>6022</v>
      </c>
      <c r="V61" s="64"/>
      <c r="W61" s="64"/>
    </row>
    <row r="62" spans="1:23" ht="15.75" x14ac:dyDescent="0.3">
      <c r="A62" s="116" t="s">
        <v>4</v>
      </c>
      <c r="B62" s="116" t="s">
        <v>377</v>
      </c>
      <c r="C62" s="116" t="s">
        <v>53</v>
      </c>
      <c r="D62" s="116"/>
      <c r="E62" s="116"/>
      <c r="F62" s="35" t="s">
        <v>431</v>
      </c>
      <c r="G62" s="116">
        <v>59</v>
      </c>
      <c r="H62" s="116">
        <v>1</v>
      </c>
      <c r="I62" s="116"/>
      <c r="J62" s="126">
        <v>19</v>
      </c>
      <c r="K62" s="127">
        <v>69</v>
      </c>
      <c r="L62" s="126">
        <v>19</v>
      </c>
      <c r="M62" s="127">
        <v>69</v>
      </c>
      <c r="N62" s="126">
        <v>19</v>
      </c>
      <c r="O62" s="127">
        <v>69</v>
      </c>
      <c r="P62" s="127"/>
      <c r="Q62" s="127"/>
      <c r="R62" s="127"/>
      <c r="S62" s="127"/>
      <c r="T62" s="36" t="s">
        <v>5581</v>
      </c>
      <c r="U62" s="128" t="s">
        <v>6022</v>
      </c>
      <c r="V62" s="64"/>
      <c r="W62" s="64"/>
    </row>
    <row r="63" spans="1:23" ht="15.75" x14ac:dyDescent="0.3">
      <c r="A63" s="116" t="s">
        <v>4</v>
      </c>
      <c r="B63" s="116" t="s">
        <v>377</v>
      </c>
      <c r="C63" s="116" t="s">
        <v>53</v>
      </c>
      <c r="D63" s="116"/>
      <c r="E63" s="116"/>
      <c r="F63" s="35" t="s">
        <v>432</v>
      </c>
      <c r="G63" s="116">
        <v>60</v>
      </c>
      <c r="H63" s="116">
        <v>1</v>
      </c>
      <c r="I63" s="116"/>
      <c r="J63" s="126">
        <v>19</v>
      </c>
      <c r="K63" s="127">
        <v>71</v>
      </c>
      <c r="L63" s="126">
        <v>19</v>
      </c>
      <c r="M63" s="127">
        <v>71</v>
      </c>
      <c r="N63" s="126">
        <v>19</v>
      </c>
      <c r="O63" s="127">
        <v>71</v>
      </c>
      <c r="P63" s="127"/>
      <c r="Q63" s="127"/>
      <c r="R63" s="127"/>
      <c r="S63" s="127"/>
      <c r="T63" s="36" t="s">
        <v>5581</v>
      </c>
      <c r="U63" s="128" t="s">
        <v>6023</v>
      </c>
      <c r="V63" s="64"/>
      <c r="W63" s="64"/>
    </row>
    <row r="64" spans="1:23" ht="15.75" x14ac:dyDescent="0.3">
      <c r="A64" s="116" t="s">
        <v>4</v>
      </c>
      <c r="B64" s="116" t="s">
        <v>377</v>
      </c>
      <c r="C64" s="116" t="s">
        <v>53</v>
      </c>
      <c r="D64" s="116"/>
      <c r="E64" s="116"/>
      <c r="F64" s="35" t="s">
        <v>433</v>
      </c>
      <c r="G64" s="116">
        <v>61</v>
      </c>
      <c r="H64" s="116">
        <v>1</v>
      </c>
      <c r="I64" s="116"/>
      <c r="J64" s="126">
        <v>21</v>
      </c>
      <c r="K64" s="127">
        <v>72</v>
      </c>
      <c r="L64" s="126">
        <v>21</v>
      </c>
      <c r="M64" s="127">
        <v>72</v>
      </c>
      <c r="N64" s="126">
        <v>21</v>
      </c>
      <c r="O64" s="127">
        <v>72</v>
      </c>
      <c r="P64" s="127"/>
      <c r="Q64" s="127"/>
      <c r="R64" s="127"/>
      <c r="S64" s="127"/>
      <c r="T64" s="36" t="s">
        <v>5582</v>
      </c>
      <c r="U64" s="128" t="s">
        <v>6023</v>
      </c>
      <c r="V64" s="64"/>
      <c r="W64" s="64"/>
    </row>
    <row r="65" spans="1:23" ht="15.75" x14ac:dyDescent="0.3">
      <c r="A65" s="116" t="s">
        <v>4</v>
      </c>
      <c r="B65" s="116" t="s">
        <v>377</v>
      </c>
      <c r="C65" s="116" t="s">
        <v>53</v>
      </c>
      <c r="D65" s="116"/>
      <c r="E65" s="116"/>
      <c r="F65" s="35" t="s">
        <v>8808</v>
      </c>
      <c r="G65" s="116">
        <v>62</v>
      </c>
      <c r="H65" s="116">
        <v>1</v>
      </c>
      <c r="I65" s="116"/>
      <c r="J65" s="126">
        <v>21</v>
      </c>
      <c r="K65" s="127">
        <v>75</v>
      </c>
      <c r="L65" s="126">
        <v>21</v>
      </c>
      <c r="M65" s="127">
        <v>75</v>
      </c>
      <c r="N65" s="126">
        <v>21</v>
      </c>
      <c r="O65" s="127">
        <v>75</v>
      </c>
      <c r="P65" s="127"/>
      <c r="Q65" s="127"/>
      <c r="R65" s="127"/>
      <c r="S65" s="127"/>
      <c r="T65" s="36" t="s">
        <v>5582</v>
      </c>
      <c r="U65" s="128" t="s">
        <v>6023</v>
      </c>
      <c r="V65" s="64"/>
      <c r="W65" s="64"/>
    </row>
    <row r="66" spans="1:23" ht="15.75" x14ac:dyDescent="0.3">
      <c r="A66" s="116" t="s">
        <v>4</v>
      </c>
      <c r="B66" s="116" t="s">
        <v>377</v>
      </c>
      <c r="C66" s="116" t="s">
        <v>53</v>
      </c>
      <c r="D66" s="116"/>
      <c r="E66" s="116"/>
      <c r="F66" s="35" t="s">
        <v>434</v>
      </c>
      <c r="G66" s="116">
        <v>63</v>
      </c>
      <c r="H66" s="116">
        <v>1</v>
      </c>
      <c r="I66" s="116"/>
      <c r="J66" s="126">
        <v>21</v>
      </c>
      <c r="K66" s="127">
        <v>77</v>
      </c>
      <c r="L66" s="126">
        <v>21</v>
      </c>
      <c r="M66" s="127">
        <v>77</v>
      </c>
      <c r="N66" s="126">
        <v>21</v>
      </c>
      <c r="O66" s="127">
        <v>77</v>
      </c>
      <c r="P66" s="127"/>
      <c r="Q66" s="127"/>
      <c r="R66" s="127"/>
      <c r="S66" s="127"/>
      <c r="T66" s="36" t="s">
        <v>5582</v>
      </c>
      <c r="U66" s="128" t="s">
        <v>6023</v>
      </c>
      <c r="V66" s="64"/>
      <c r="W66" s="64"/>
    </row>
    <row r="67" spans="1:23" ht="15.75" x14ac:dyDescent="0.3">
      <c r="A67" s="116" t="s">
        <v>4</v>
      </c>
      <c r="B67" s="116" t="s">
        <v>377</v>
      </c>
      <c r="C67" s="116" t="s">
        <v>53</v>
      </c>
      <c r="D67" s="116"/>
      <c r="E67" s="116"/>
      <c r="F67" s="35" t="s">
        <v>435</v>
      </c>
      <c r="G67" s="116">
        <v>64</v>
      </c>
      <c r="H67" s="116">
        <v>1</v>
      </c>
      <c r="I67" s="116"/>
      <c r="J67" s="126">
        <v>21</v>
      </c>
      <c r="K67" s="127">
        <v>79</v>
      </c>
      <c r="L67" s="126">
        <v>21</v>
      </c>
      <c r="M67" s="127">
        <v>79</v>
      </c>
      <c r="N67" s="126">
        <v>21</v>
      </c>
      <c r="O67" s="127">
        <v>79</v>
      </c>
      <c r="P67" s="127"/>
      <c r="Q67" s="127"/>
      <c r="R67" s="127"/>
      <c r="S67" s="127"/>
      <c r="T67" s="36" t="s">
        <v>5582</v>
      </c>
      <c r="U67" s="128" t="s">
        <v>6023</v>
      </c>
      <c r="V67" s="64"/>
      <c r="W67" s="64"/>
    </row>
    <row r="68" spans="1:23" ht="15.75" x14ac:dyDescent="0.3">
      <c r="A68" s="116" t="s">
        <v>4</v>
      </c>
      <c r="B68" s="116" t="s">
        <v>377</v>
      </c>
      <c r="C68" s="116" t="s">
        <v>53</v>
      </c>
      <c r="D68" s="116"/>
      <c r="E68" s="116"/>
      <c r="F68" s="35" t="s">
        <v>436</v>
      </c>
      <c r="G68" s="116">
        <v>65</v>
      </c>
      <c r="H68" s="116">
        <v>1</v>
      </c>
      <c r="I68" s="116"/>
      <c r="J68" s="126">
        <v>22</v>
      </c>
      <c r="K68" s="127">
        <v>81</v>
      </c>
      <c r="L68" s="126">
        <v>22</v>
      </c>
      <c r="M68" s="127">
        <v>81</v>
      </c>
      <c r="N68" s="126">
        <v>22</v>
      </c>
      <c r="O68" s="127">
        <v>81</v>
      </c>
      <c r="P68" s="127"/>
      <c r="Q68" s="127"/>
      <c r="R68" s="127"/>
      <c r="S68" s="127"/>
      <c r="T68" s="36" t="s">
        <v>5582</v>
      </c>
      <c r="U68" s="128" t="s">
        <v>6023</v>
      </c>
      <c r="V68" s="64"/>
      <c r="W68" s="64"/>
    </row>
    <row r="69" spans="1:23" ht="15.75" x14ac:dyDescent="0.3">
      <c r="A69" s="116" t="s">
        <v>4</v>
      </c>
      <c r="B69" s="116" t="s">
        <v>377</v>
      </c>
      <c r="C69" s="116" t="s">
        <v>53</v>
      </c>
      <c r="D69" s="116"/>
      <c r="E69" s="116"/>
      <c r="F69" s="35" t="s">
        <v>437</v>
      </c>
      <c r="G69" s="116">
        <v>66</v>
      </c>
      <c r="H69" s="116">
        <v>1</v>
      </c>
      <c r="I69" s="116"/>
      <c r="J69" s="126">
        <v>22</v>
      </c>
      <c r="K69" s="127">
        <v>83</v>
      </c>
      <c r="L69" s="126">
        <v>22</v>
      </c>
      <c r="M69" s="127">
        <v>83</v>
      </c>
      <c r="N69" s="126">
        <v>22</v>
      </c>
      <c r="O69" s="127">
        <v>83</v>
      </c>
      <c r="P69" s="127"/>
      <c r="Q69" s="127"/>
      <c r="R69" s="127"/>
      <c r="S69" s="127"/>
      <c r="T69" s="36" t="s">
        <v>5582</v>
      </c>
      <c r="U69" s="128" t="s">
        <v>6023</v>
      </c>
      <c r="V69" s="64"/>
      <c r="W69" s="64"/>
    </row>
    <row r="70" spans="1:23" ht="15.75" x14ac:dyDescent="0.3">
      <c r="A70" s="116" t="s">
        <v>4</v>
      </c>
      <c r="B70" s="116" t="s">
        <v>377</v>
      </c>
      <c r="C70" s="116" t="s">
        <v>53</v>
      </c>
      <c r="D70" s="116"/>
      <c r="E70" s="116"/>
      <c r="F70" s="35" t="s">
        <v>438</v>
      </c>
      <c r="G70" s="116">
        <v>67</v>
      </c>
      <c r="H70" s="116">
        <v>1</v>
      </c>
      <c r="I70" s="116"/>
      <c r="J70" s="126">
        <v>22</v>
      </c>
      <c r="K70" s="127">
        <v>85</v>
      </c>
      <c r="L70" s="126">
        <v>22</v>
      </c>
      <c r="M70" s="127">
        <v>85</v>
      </c>
      <c r="N70" s="126">
        <v>22</v>
      </c>
      <c r="O70" s="127">
        <v>85</v>
      </c>
      <c r="P70" s="127"/>
      <c r="Q70" s="127"/>
      <c r="R70" s="127"/>
      <c r="S70" s="127"/>
      <c r="T70" s="36" t="s">
        <v>5582</v>
      </c>
      <c r="U70" s="128" t="s">
        <v>6023</v>
      </c>
      <c r="V70" s="64"/>
      <c r="W70" s="64"/>
    </row>
    <row r="71" spans="1:23" ht="15.75" x14ac:dyDescent="0.3">
      <c r="A71" s="116" t="s">
        <v>4</v>
      </c>
      <c r="B71" s="116" t="s">
        <v>377</v>
      </c>
      <c r="C71" s="116" t="s">
        <v>53</v>
      </c>
      <c r="D71" s="116"/>
      <c r="E71" s="116"/>
      <c r="F71" s="35" t="s">
        <v>439</v>
      </c>
      <c r="G71" s="116">
        <v>68</v>
      </c>
      <c r="H71" s="116">
        <v>1</v>
      </c>
      <c r="I71" s="116"/>
      <c r="J71" s="126">
        <v>23</v>
      </c>
      <c r="K71" s="127">
        <v>87</v>
      </c>
      <c r="L71" s="126">
        <v>23</v>
      </c>
      <c r="M71" s="127">
        <v>87</v>
      </c>
      <c r="N71" s="126">
        <v>23</v>
      </c>
      <c r="O71" s="127">
        <v>87</v>
      </c>
      <c r="P71" s="127"/>
      <c r="Q71" s="127"/>
      <c r="R71" s="127"/>
      <c r="S71" s="127"/>
      <c r="T71" s="36" t="s">
        <v>5582</v>
      </c>
      <c r="U71" s="128" t="s">
        <v>6023</v>
      </c>
      <c r="V71" s="64"/>
      <c r="W71" s="64"/>
    </row>
    <row r="72" spans="1:23" ht="15.75" x14ac:dyDescent="0.3">
      <c r="A72" s="116" t="s">
        <v>4</v>
      </c>
      <c r="B72" s="116" t="s">
        <v>377</v>
      </c>
      <c r="C72" s="116" t="s">
        <v>53</v>
      </c>
      <c r="D72" s="116"/>
      <c r="E72" s="116"/>
      <c r="F72" s="35" t="s">
        <v>440</v>
      </c>
      <c r="G72" s="116">
        <v>69</v>
      </c>
      <c r="H72" s="116">
        <v>1</v>
      </c>
      <c r="I72" s="116"/>
      <c r="J72" s="126">
        <v>23</v>
      </c>
      <c r="K72" s="127">
        <v>89</v>
      </c>
      <c r="L72" s="126">
        <v>23</v>
      </c>
      <c r="M72" s="127">
        <v>89</v>
      </c>
      <c r="N72" s="126">
        <v>23</v>
      </c>
      <c r="O72" s="127">
        <v>89</v>
      </c>
      <c r="P72" s="127"/>
      <c r="Q72" s="127"/>
      <c r="R72" s="127"/>
      <c r="S72" s="127"/>
      <c r="T72" s="36" t="s">
        <v>5582</v>
      </c>
      <c r="U72" s="128" t="s">
        <v>6023</v>
      </c>
      <c r="V72" s="64"/>
      <c r="W72" s="64"/>
    </row>
    <row r="73" spans="1:23" ht="15.75" x14ac:dyDescent="0.3">
      <c r="A73" s="116" t="s">
        <v>4</v>
      </c>
      <c r="B73" s="116" t="s">
        <v>377</v>
      </c>
      <c r="C73" s="116" t="s">
        <v>53</v>
      </c>
      <c r="D73" s="116"/>
      <c r="E73" s="116"/>
      <c r="F73" s="35" t="s">
        <v>441</v>
      </c>
      <c r="G73" s="116">
        <v>70</v>
      </c>
      <c r="H73" s="116">
        <v>1</v>
      </c>
      <c r="I73" s="116"/>
      <c r="J73" s="126">
        <v>23</v>
      </c>
      <c r="K73" s="127">
        <v>91</v>
      </c>
      <c r="L73" s="126">
        <v>23</v>
      </c>
      <c r="M73" s="127">
        <v>91</v>
      </c>
      <c r="N73" s="126">
        <v>23</v>
      </c>
      <c r="O73" s="127">
        <v>91</v>
      </c>
      <c r="P73" s="127"/>
      <c r="Q73" s="127"/>
      <c r="R73" s="127"/>
      <c r="S73" s="127"/>
      <c r="T73" s="36" t="s">
        <v>5582</v>
      </c>
      <c r="U73" s="128" t="s">
        <v>6024</v>
      </c>
      <c r="V73" s="64"/>
      <c r="W73" s="64"/>
    </row>
    <row r="74" spans="1:23" ht="15.75" x14ac:dyDescent="0.3">
      <c r="A74" s="116" t="s">
        <v>4</v>
      </c>
      <c r="B74" s="116" t="s">
        <v>377</v>
      </c>
      <c r="C74" s="116" t="s">
        <v>53</v>
      </c>
      <c r="D74" s="116"/>
      <c r="E74" s="116"/>
      <c r="F74" s="35" t="s">
        <v>442</v>
      </c>
      <c r="G74" s="116">
        <v>71</v>
      </c>
      <c r="H74" s="116">
        <v>1</v>
      </c>
      <c r="I74" s="116"/>
      <c r="J74" s="126">
        <v>25</v>
      </c>
      <c r="K74" s="127">
        <v>92</v>
      </c>
      <c r="L74" s="126">
        <v>25</v>
      </c>
      <c r="M74" s="127">
        <v>92</v>
      </c>
      <c r="N74" s="126">
        <v>25</v>
      </c>
      <c r="O74" s="127">
        <v>92</v>
      </c>
      <c r="P74" s="127"/>
      <c r="Q74" s="127"/>
      <c r="R74" s="127"/>
      <c r="S74" s="127"/>
      <c r="T74" s="36" t="s">
        <v>5584</v>
      </c>
      <c r="U74" s="128" t="s">
        <v>6024</v>
      </c>
      <c r="V74" s="64"/>
      <c r="W74" s="64"/>
    </row>
    <row r="75" spans="1:23" ht="15.75" x14ac:dyDescent="0.3">
      <c r="A75" s="116" t="s">
        <v>4</v>
      </c>
      <c r="B75" s="116" t="s">
        <v>377</v>
      </c>
      <c r="C75" s="116" t="s">
        <v>53</v>
      </c>
      <c r="D75" s="116"/>
      <c r="E75" s="116"/>
      <c r="F75" s="35" t="s">
        <v>443</v>
      </c>
      <c r="G75" s="116">
        <v>72</v>
      </c>
      <c r="H75" s="116">
        <v>1</v>
      </c>
      <c r="I75" s="116"/>
      <c r="J75" s="126">
        <v>25</v>
      </c>
      <c r="K75" s="127">
        <v>95</v>
      </c>
      <c r="L75" s="126">
        <v>25</v>
      </c>
      <c r="M75" s="127">
        <v>95</v>
      </c>
      <c r="N75" s="126">
        <v>25</v>
      </c>
      <c r="O75" s="127">
        <v>95</v>
      </c>
      <c r="P75" s="127"/>
      <c r="Q75" s="127"/>
      <c r="R75" s="127"/>
      <c r="S75" s="127"/>
      <c r="T75" s="36" t="s">
        <v>5583</v>
      </c>
      <c r="U75" s="128" t="s">
        <v>6024</v>
      </c>
      <c r="V75" s="64"/>
      <c r="W75" s="64"/>
    </row>
    <row r="76" spans="1:23" ht="15.75" x14ac:dyDescent="0.3">
      <c r="A76" s="116" t="s">
        <v>4</v>
      </c>
      <c r="B76" s="116" t="s">
        <v>377</v>
      </c>
      <c r="C76" s="116" t="s">
        <v>53</v>
      </c>
      <c r="D76" s="116"/>
      <c r="E76" s="116"/>
      <c r="F76" s="35" t="s">
        <v>444</v>
      </c>
      <c r="G76" s="116">
        <v>73</v>
      </c>
      <c r="H76" s="116">
        <v>1</v>
      </c>
      <c r="I76" s="116"/>
      <c r="J76" s="126">
        <v>25</v>
      </c>
      <c r="K76" s="127">
        <v>97</v>
      </c>
      <c r="L76" s="126">
        <v>25</v>
      </c>
      <c r="M76" s="127">
        <v>97</v>
      </c>
      <c r="N76" s="126">
        <v>25</v>
      </c>
      <c r="O76" s="127">
        <v>97</v>
      </c>
      <c r="P76" s="127"/>
      <c r="Q76" s="127"/>
      <c r="R76" s="127"/>
      <c r="S76" s="127"/>
      <c r="T76" s="36" t="s">
        <v>5583</v>
      </c>
      <c r="U76" s="128" t="s">
        <v>6024</v>
      </c>
      <c r="V76" s="64"/>
      <c r="W76" s="64"/>
    </row>
    <row r="77" spans="1:23" ht="15.75" x14ac:dyDescent="0.3">
      <c r="A77" s="116" t="s">
        <v>4</v>
      </c>
      <c r="B77" s="116" t="s">
        <v>377</v>
      </c>
      <c r="C77" s="116" t="s">
        <v>53</v>
      </c>
      <c r="D77" s="116"/>
      <c r="E77" s="116"/>
      <c r="F77" s="35" t="s">
        <v>445</v>
      </c>
      <c r="G77" s="116">
        <v>74</v>
      </c>
      <c r="H77" s="116">
        <v>1</v>
      </c>
      <c r="I77" s="116"/>
      <c r="J77" s="126">
        <v>25</v>
      </c>
      <c r="K77" s="127">
        <v>99</v>
      </c>
      <c r="L77" s="126">
        <v>25</v>
      </c>
      <c r="M77" s="127">
        <v>99</v>
      </c>
      <c r="N77" s="126">
        <v>25</v>
      </c>
      <c r="O77" s="127">
        <v>99</v>
      </c>
      <c r="P77" s="127"/>
      <c r="Q77" s="127"/>
      <c r="R77" s="127"/>
      <c r="S77" s="127"/>
      <c r="T77" s="36" t="s">
        <v>5583</v>
      </c>
      <c r="U77" s="128" t="s">
        <v>6024</v>
      </c>
      <c r="V77" s="64"/>
      <c r="W77" s="64"/>
    </row>
    <row r="78" spans="1:23" ht="15.75" x14ac:dyDescent="0.3">
      <c r="A78" s="116" t="s">
        <v>4</v>
      </c>
      <c r="B78" s="116" t="s">
        <v>377</v>
      </c>
      <c r="C78" s="116" t="s">
        <v>53</v>
      </c>
      <c r="D78" s="116"/>
      <c r="E78" s="116"/>
      <c r="F78" s="35" t="s">
        <v>8809</v>
      </c>
      <c r="G78" s="116">
        <v>75</v>
      </c>
      <c r="H78" s="116">
        <v>1</v>
      </c>
      <c r="I78" s="116"/>
      <c r="J78" s="126">
        <v>26</v>
      </c>
      <c r="K78" s="127">
        <v>101</v>
      </c>
      <c r="L78" s="126">
        <v>26</v>
      </c>
      <c r="M78" s="127">
        <v>101</v>
      </c>
      <c r="N78" s="126">
        <v>26</v>
      </c>
      <c r="O78" s="127">
        <v>101</v>
      </c>
      <c r="P78" s="127"/>
      <c r="Q78" s="127"/>
      <c r="R78" s="127"/>
      <c r="S78" s="127"/>
      <c r="T78" s="36" t="s">
        <v>5583</v>
      </c>
      <c r="U78" s="128" t="s">
        <v>6024</v>
      </c>
      <c r="V78" s="64"/>
      <c r="W78" s="64"/>
    </row>
    <row r="79" spans="1:23" ht="15.75" x14ac:dyDescent="0.3">
      <c r="A79" s="116" t="s">
        <v>4</v>
      </c>
      <c r="B79" s="116" t="s">
        <v>377</v>
      </c>
      <c r="C79" s="116" t="s">
        <v>53</v>
      </c>
      <c r="D79" s="116"/>
      <c r="E79" s="116"/>
      <c r="F79" s="35" t="s">
        <v>446</v>
      </c>
      <c r="G79" s="116">
        <v>76</v>
      </c>
      <c r="H79" s="116">
        <v>1</v>
      </c>
      <c r="I79" s="116"/>
      <c r="J79" s="126">
        <v>26</v>
      </c>
      <c r="K79" s="127">
        <v>103</v>
      </c>
      <c r="L79" s="126">
        <v>26</v>
      </c>
      <c r="M79" s="127">
        <v>103</v>
      </c>
      <c r="N79" s="126">
        <v>26</v>
      </c>
      <c r="O79" s="127">
        <v>103</v>
      </c>
      <c r="P79" s="127"/>
      <c r="Q79" s="127"/>
      <c r="R79" s="127"/>
      <c r="S79" s="127"/>
      <c r="T79" s="36" t="s">
        <v>5583</v>
      </c>
      <c r="U79" s="128" t="s">
        <v>6024</v>
      </c>
      <c r="V79" s="64"/>
      <c r="W79" s="64"/>
    </row>
    <row r="80" spans="1:23" ht="15.75" x14ac:dyDescent="0.3">
      <c r="A80" s="116" t="s">
        <v>4</v>
      </c>
      <c r="B80" s="116" t="s">
        <v>377</v>
      </c>
      <c r="C80" s="116" t="s">
        <v>53</v>
      </c>
      <c r="D80" s="116"/>
      <c r="E80" s="116"/>
      <c r="F80" s="35" t="s">
        <v>447</v>
      </c>
      <c r="G80" s="116">
        <v>77</v>
      </c>
      <c r="H80" s="116">
        <v>1</v>
      </c>
      <c r="I80" s="116"/>
      <c r="J80" s="126">
        <v>26</v>
      </c>
      <c r="K80" s="127">
        <v>105</v>
      </c>
      <c r="L80" s="126">
        <v>26</v>
      </c>
      <c r="M80" s="127">
        <v>105</v>
      </c>
      <c r="N80" s="126">
        <v>26</v>
      </c>
      <c r="O80" s="127">
        <v>105</v>
      </c>
      <c r="P80" s="127"/>
      <c r="Q80" s="127"/>
      <c r="R80" s="127"/>
      <c r="S80" s="127"/>
      <c r="T80" s="36" t="s">
        <v>5583</v>
      </c>
      <c r="U80" s="128" t="s">
        <v>6024</v>
      </c>
      <c r="V80" s="64"/>
      <c r="W80" s="64"/>
    </row>
    <row r="81" spans="1:23" ht="15.75" x14ac:dyDescent="0.3">
      <c r="A81" s="116" t="s">
        <v>4</v>
      </c>
      <c r="B81" s="116" t="s">
        <v>377</v>
      </c>
      <c r="C81" s="116" t="s">
        <v>53</v>
      </c>
      <c r="D81" s="116"/>
      <c r="E81" s="116"/>
      <c r="F81" s="35" t="s">
        <v>448</v>
      </c>
      <c r="G81" s="116">
        <v>78</v>
      </c>
      <c r="H81" s="116">
        <v>1</v>
      </c>
      <c r="I81" s="116"/>
      <c r="J81" s="126">
        <v>27</v>
      </c>
      <c r="K81" s="127">
        <v>107</v>
      </c>
      <c r="L81" s="126">
        <v>27</v>
      </c>
      <c r="M81" s="127">
        <v>107</v>
      </c>
      <c r="N81" s="126">
        <v>27</v>
      </c>
      <c r="O81" s="127">
        <v>107</v>
      </c>
      <c r="P81" s="127"/>
      <c r="Q81" s="127"/>
      <c r="R81" s="127"/>
      <c r="S81" s="127"/>
      <c r="T81" s="36" t="s">
        <v>5583</v>
      </c>
      <c r="U81" s="128" t="s">
        <v>6024</v>
      </c>
      <c r="V81" s="64"/>
      <c r="W81" s="64"/>
    </row>
    <row r="82" spans="1:23" ht="15.75" x14ac:dyDescent="0.3">
      <c r="A82" s="116" t="s">
        <v>4</v>
      </c>
      <c r="B82" s="116" t="s">
        <v>377</v>
      </c>
      <c r="C82" s="116" t="s">
        <v>53</v>
      </c>
      <c r="D82" s="116"/>
      <c r="E82" s="116"/>
      <c r="F82" s="35" t="s">
        <v>449</v>
      </c>
      <c r="G82" s="116">
        <v>79</v>
      </c>
      <c r="H82" s="116">
        <v>1</v>
      </c>
      <c r="I82" s="116"/>
      <c r="J82" s="126">
        <v>27</v>
      </c>
      <c r="K82" s="127">
        <v>109</v>
      </c>
      <c r="L82" s="126">
        <v>27</v>
      </c>
      <c r="M82" s="127">
        <v>109</v>
      </c>
      <c r="N82" s="126">
        <v>27</v>
      </c>
      <c r="O82" s="127">
        <v>109</v>
      </c>
      <c r="P82" s="127"/>
      <c r="Q82" s="127"/>
      <c r="R82" s="127"/>
      <c r="S82" s="127"/>
      <c r="T82" s="36" t="s">
        <v>5583</v>
      </c>
      <c r="U82" s="128" t="s">
        <v>6024</v>
      </c>
      <c r="V82" s="64"/>
      <c r="W82" s="64"/>
    </row>
    <row r="83" spans="1:23" ht="15.75" x14ac:dyDescent="0.3">
      <c r="A83" s="116" t="s">
        <v>4</v>
      </c>
      <c r="B83" s="116" t="s">
        <v>377</v>
      </c>
      <c r="C83" s="116" t="s">
        <v>53</v>
      </c>
      <c r="D83" s="116"/>
      <c r="E83" s="116"/>
      <c r="F83" s="35" t="s">
        <v>450</v>
      </c>
      <c r="G83" s="116">
        <v>80</v>
      </c>
      <c r="H83" s="116">
        <v>1</v>
      </c>
      <c r="I83" s="116"/>
      <c r="J83" s="126">
        <v>27</v>
      </c>
      <c r="K83" s="127">
        <v>111</v>
      </c>
      <c r="L83" s="126">
        <v>27</v>
      </c>
      <c r="M83" s="127">
        <v>111</v>
      </c>
      <c r="N83" s="126">
        <v>27</v>
      </c>
      <c r="O83" s="127">
        <v>111</v>
      </c>
      <c r="P83" s="127"/>
      <c r="Q83" s="127"/>
      <c r="R83" s="127"/>
      <c r="S83" s="127"/>
      <c r="T83" s="36" t="s">
        <v>5583</v>
      </c>
      <c r="U83" s="128" t="s">
        <v>6025</v>
      </c>
      <c r="V83" s="64"/>
      <c r="W83" s="64"/>
    </row>
    <row r="84" spans="1:23" ht="15.75" x14ac:dyDescent="0.3">
      <c r="A84" s="116" t="s">
        <v>4</v>
      </c>
      <c r="B84" s="116" t="s">
        <v>377</v>
      </c>
      <c r="C84" s="116" t="s">
        <v>53</v>
      </c>
      <c r="D84" s="116"/>
      <c r="E84" s="116"/>
      <c r="F84" s="35" t="s">
        <v>451</v>
      </c>
      <c r="G84" s="116">
        <v>81</v>
      </c>
      <c r="H84" s="116">
        <v>1</v>
      </c>
      <c r="I84" s="116"/>
      <c r="J84" s="126">
        <v>30</v>
      </c>
      <c r="K84" s="127">
        <v>113</v>
      </c>
      <c r="L84" s="126">
        <v>30</v>
      </c>
      <c r="M84" s="127">
        <v>113</v>
      </c>
      <c r="N84" s="126">
        <v>30</v>
      </c>
      <c r="O84" s="127">
        <v>113</v>
      </c>
      <c r="P84" s="127"/>
      <c r="Q84" s="127"/>
      <c r="R84" s="127"/>
      <c r="S84" s="127"/>
      <c r="T84" s="36" t="s">
        <v>5585</v>
      </c>
      <c r="U84" s="128" t="s">
        <v>6025</v>
      </c>
      <c r="V84" s="64"/>
      <c r="W84" s="64"/>
    </row>
    <row r="85" spans="1:23" ht="15.75" x14ac:dyDescent="0.3">
      <c r="A85" s="116" t="s">
        <v>4</v>
      </c>
      <c r="B85" s="116" t="s">
        <v>377</v>
      </c>
      <c r="C85" s="116" t="s">
        <v>53</v>
      </c>
      <c r="D85" s="116"/>
      <c r="E85" s="116"/>
      <c r="F85" s="35" t="s">
        <v>452</v>
      </c>
      <c r="G85" s="116">
        <v>82</v>
      </c>
      <c r="H85" s="116">
        <v>1</v>
      </c>
      <c r="I85" s="116"/>
      <c r="J85" s="126">
        <v>31</v>
      </c>
      <c r="K85" s="127">
        <v>117</v>
      </c>
      <c r="L85" s="126">
        <v>31</v>
      </c>
      <c r="M85" s="127">
        <v>117</v>
      </c>
      <c r="N85" s="126">
        <v>31</v>
      </c>
      <c r="O85" s="127">
        <v>117</v>
      </c>
      <c r="P85" s="127"/>
      <c r="Q85" s="127"/>
      <c r="R85" s="127"/>
      <c r="S85" s="127"/>
      <c r="T85" s="36" t="s">
        <v>5585</v>
      </c>
      <c r="U85" s="128" t="s">
        <v>6025</v>
      </c>
      <c r="V85" s="64"/>
      <c r="W85" s="64"/>
    </row>
    <row r="86" spans="1:23" ht="15.75" x14ac:dyDescent="0.3">
      <c r="A86" s="116" t="s">
        <v>4</v>
      </c>
      <c r="B86" s="116" t="s">
        <v>377</v>
      </c>
      <c r="C86" s="116" t="s">
        <v>53</v>
      </c>
      <c r="D86" s="116"/>
      <c r="E86" s="116"/>
      <c r="F86" s="35" t="s">
        <v>453</v>
      </c>
      <c r="G86" s="116">
        <v>83</v>
      </c>
      <c r="H86" s="116">
        <v>1</v>
      </c>
      <c r="I86" s="116"/>
      <c r="J86" s="126">
        <v>32</v>
      </c>
      <c r="K86" s="127">
        <v>120</v>
      </c>
      <c r="L86" s="126">
        <v>32</v>
      </c>
      <c r="M86" s="127">
        <v>120</v>
      </c>
      <c r="N86" s="126">
        <v>32</v>
      </c>
      <c r="O86" s="127">
        <v>120</v>
      </c>
      <c r="P86" s="127"/>
      <c r="Q86" s="127"/>
      <c r="R86" s="127"/>
      <c r="S86" s="127"/>
      <c r="T86" s="36" t="s">
        <v>5585</v>
      </c>
      <c r="U86" s="128" t="s">
        <v>6025</v>
      </c>
      <c r="V86" s="64"/>
      <c r="W86" s="64"/>
    </row>
    <row r="87" spans="1:23" ht="15.75" x14ac:dyDescent="0.3">
      <c r="A87" s="116" t="s">
        <v>4</v>
      </c>
      <c r="B87" s="116" t="s">
        <v>377</v>
      </c>
      <c r="C87" s="116" t="s">
        <v>53</v>
      </c>
      <c r="D87" s="116"/>
      <c r="E87" s="116"/>
      <c r="F87" s="35" t="s">
        <v>454</v>
      </c>
      <c r="G87" s="116">
        <v>84</v>
      </c>
      <c r="H87" s="116">
        <v>1</v>
      </c>
      <c r="I87" s="116"/>
      <c r="J87" s="126">
        <v>33</v>
      </c>
      <c r="K87" s="127">
        <v>123</v>
      </c>
      <c r="L87" s="126">
        <v>33</v>
      </c>
      <c r="M87" s="127">
        <v>123</v>
      </c>
      <c r="N87" s="126">
        <v>33</v>
      </c>
      <c r="O87" s="127">
        <v>123</v>
      </c>
      <c r="P87" s="127"/>
      <c r="Q87" s="127"/>
      <c r="R87" s="127"/>
      <c r="S87" s="127"/>
      <c r="T87" s="36" t="s">
        <v>5585</v>
      </c>
      <c r="U87" s="128" t="s">
        <v>6025</v>
      </c>
      <c r="V87" s="64"/>
      <c r="W87" s="64"/>
    </row>
    <row r="88" spans="1:23" ht="15.75" x14ac:dyDescent="0.3">
      <c r="A88" s="116" t="s">
        <v>4</v>
      </c>
      <c r="B88" s="116" t="s">
        <v>377</v>
      </c>
      <c r="C88" s="116" t="s">
        <v>53</v>
      </c>
      <c r="D88" s="116"/>
      <c r="E88" s="116"/>
      <c r="F88" s="35" t="s">
        <v>455</v>
      </c>
      <c r="G88" s="116">
        <v>85</v>
      </c>
      <c r="H88" s="116">
        <v>1</v>
      </c>
      <c r="I88" s="116"/>
      <c r="J88" s="126">
        <v>34</v>
      </c>
      <c r="K88" s="127">
        <v>126</v>
      </c>
      <c r="L88" s="126">
        <v>34</v>
      </c>
      <c r="M88" s="127">
        <v>126</v>
      </c>
      <c r="N88" s="126">
        <v>34</v>
      </c>
      <c r="O88" s="127">
        <v>126</v>
      </c>
      <c r="P88" s="127"/>
      <c r="Q88" s="127"/>
      <c r="R88" s="127"/>
      <c r="S88" s="127"/>
      <c r="T88" s="36" t="s">
        <v>5585</v>
      </c>
      <c r="U88" s="128" t="s">
        <v>6025</v>
      </c>
      <c r="V88" s="64"/>
      <c r="W88" s="64"/>
    </row>
    <row r="89" spans="1:23" ht="15.75" x14ac:dyDescent="0.3">
      <c r="A89" s="116" t="s">
        <v>4</v>
      </c>
      <c r="B89" s="116" t="s">
        <v>377</v>
      </c>
      <c r="C89" s="116" t="s">
        <v>53</v>
      </c>
      <c r="D89" s="116"/>
      <c r="E89" s="116"/>
      <c r="F89" s="35" t="s">
        <v>456</v>
      </c>
      <c r="G89" s="116">
        <v>86</v>
      </c>
      <c r="H89" s="116">
        <v>1</v>
      </c>
      <c r="I89" s="116"/>
      <c r="J89" s="126">
        <v>35</v>
      </c>
      <c r="K89" s="127">
        <v>129</v>
      </c>
      <c r="L89" s="126">
        <v>35</v>
      </c>
      <c r="M89" s="127">
        <v>129</v>
      </c>
      <c r="N89" s="126">
        <v>35</v>
      </c>
      <c r="O89" s="127">
        <v>129</v>
      </c>
      <c r="P89" s="127"/>
      <c r="Q89" s="127"/>
      <c r="R89" s="127"/>
      <c r="S89" s="127"/>
      <c r="T89" s="36" t="s">
        <v>5585</v>
      </c>
      <c r="U89" s="128" t="s">
        <v>6025</v>
      </c>
      <c r="V89" s="64"/>
      <c r="W89" s="64"/>
    </row>
    <row r="90" spans="1:23" ht="15.75" x14ac:dyDescent="0.3">
      <c r="A90" s="116" t="s">
        <v>4</v>
      </c>
      <c r="B90" s="116" t="s">
        <v>377</v>
      </c>
      <c r="C90" s="116" t="s">
        <v>53</v>
      </c>
      <c r="D90" s="116"/>
      <c r="E90" s="116"/>
      <c r="F90" s="35" t="s">
        <v>457</v>
      </c>
      <c r="G90" s="116">
        <v>87</v>
      </c>
      <c r="H90" s="116">
        <v>1</v>
      </c>
      <c r="I90" s="116"/>
      <c r="J90" s="126">
        <v>36</v>
      </c>
      <c r="K90" s="127">
        <v>132</v>
      </c>
      <c r="L90" s="126">
        <v>36</v>
      </c>
      <c r="M90" s="127">
        <v>132</v>
      </c>
      <c r="N90" s="126">
        <v>36</v>
      </c>
      <c r="O90" s="127">
        <v>132</v>
      </c>
      <c r="P90" s="127"/>
      <c r="Q90" s="127"/>
      <c r="R90" s="127"/>
      <c r="S90" s="127"/>
      <c r="T90" s="36" t="s">
        <v>5585</v>
      </c>
      <c r="U90" s="128" t="s">
        <v>6025</v>
      </c>
      <c r="V90" s="64"/>
      <c r="W90" s="64"/>
    </row>
    <row r="91" spans="1:23" ht="15.75" x14ac:dyDescent="0.3">
      <c r="A91" s="116" t="s">
        <v>4</v>
      </c>
      <c r="B91" s="116" t="s">
        <v>377</v>
      </c>
      <c r="C91" s="116" t="s">
        <v>53</v>
      </c>
      <c r="D91" s="116"/>
      <c r="E91" s="116"/>
      <c r="F91" s="35" t="s">
        <v>458</v>
      </c>
      <c r="G91" s="116">
        <v>88</v>
      </c>
      <c r="H91" s="116">
        <v>1</v>
      </c>
      <c r="I91" s="116"/>
      <c r="J91" s="126">
        <v>37</v>
      </c>
      <c r="K91" s="127">
        <v>135</v>
      </c>
      <c r="L91" s="126">
        <v>37</v>
      </c>
      <c r="M91" s="127">
        <v>135</v>
      </c>
      <c r="N91" s="126">
        <v>37</v>
      </c>
      <c r="O91" s="127">
        <v>135</v>
      </c>
      <c r="P91" s="127"/>
      <c r="Q91" s="127"/>
      <c r="R91" s="127"/>
      <c r="S91" s="127"/>
      <c r="T91" s="36" t="s">
        <v>5585</v>
      </c>
      <c r="U91" s="128" t="s">
        <v>6025</v>
      </c>
      <c r="V91" s="64"/>
      <c r="W91" s="64"/>
    </row>
    <row r="92" spans="1:23" ht="15.75" x14ac:dyDescent="0.3">
      <c r="A92" s="116" t="s">
        <v>4</v>
      </c>
      <c r="B92" s="116" t="s">
        <v>377</v>
      </c>
      <c r="C92" s="116" t="s">
        <v>53</v>
      </c>
      <c r="D92" s="116"/>
      <c r="E92" s="116"/>
      <c r="F92" s="35" t="s">
        <v>459</v>
      </c>
      <c r="G92" s="116">
        <v>89</v>
      </c>
      <c r="H92" s="116">
        <v>1</v>
      </c>
      <c r="I92" s="116"/>
      <c r="J92" s="126">
        <v>38</v>
      </c>
      <c r="K92" s="127">
        <v>138</v>
      </c>
      <c r="L92" s="126">
        <v>38</v>
      </c>
      <c r="M92" s="127">
        <v>138</v>
      </c>
      <c r="N92" s="126">
        <v>38</v>
      </c>
      <c r="O92" s="127">
        <v>138</v>
      </c>
      <c r="P92" s="127"/>
      <c r="Q92" s="127"/>
      <c r="R92" s="127"/>
      <c r="S92" s="127"/>
      <c r="T92" s="36" t="s">
        <v>5585</v>
      </c>
      <c r="U92" s="128" t="s">
        <v>6025</v>
      </c>
      <c r="V92" s="64"/>
      <c r="W92" s="64"/>
    </row>
    <row r="93" spans="1:23" ht="15.75" x14ac:dyDescent="0.3">
      <c r="A93" s="116" t="s">
        <v>4</v>
      </c>
      <c r="B93" s="116" t="s">
        <v>377</v>
      </c>
      <c r="C93" s="116" t="s">
        <v>53</v>
      </c>
      <c r="D93" s="116"/>
      <c r="E93" s="116"/>
      <c r="F93" s="35" t="s">
        <v>460</v>
      </c>
      <c r="G93" s="116">
        <v>90</v>
      </c>
      <c r="H93" s="116">
        <v>1</v>
      </c>
      <c r="I93" s="116"/>
      <c r="J93" s="126">
        <v>39</v>
      </c>
      <c r="K93" s="127">
        <v>141</v>
      </c>
      <c r="L93" s="126">
        <v>39</v>
      </c>
      <c r="M93" s="127">
        <v>141</v>
      </c>
      <c r="N93" s="126">
        <v>39</v>
      </c>
      <c r="O93" s="127">
        <v>141</v>
      </c>
      <c r="P93" s="127"/>
      <c r="Q93" s="127"/>
      <c r="R93" s="127"/>
      <c r="S93" s="127"/>
      <c r="T93" s="36" t="s">
        <v>5585</v>
      </c>
      <c r="U93" s="128" t="s">
        <v>6026</v>
      </c>
      <c r="V93" s="64"/>
      <c r="W93" s="64"/>
    </row>
    <row r="94" spans="1:23" ht="15.75" x14ac:dyDescent="0.3">
      <c r="A94" s="116" t="s">
        <v>4</v>
      </c>
      <c r="B94" s="116" t="s">
        <v>377</v>
      </c>
      <c r="C94" s="116" t="s">
        <v>53</v>
      </c>
      <c r="D94" s="116"/>
      <c r="E94" s="116"/>
      <c r="F94" s="35" t="s">
        <v>461</v>
      </c>
      <c r="G94" s="116">
        <v>91</v>
      </c>
      <c r="H94" s="116">
        <v>1</v>
      </c>
      <c r="I94" s="116"/>
      <c r="J94" s="126">
        <v>40</v>
      </c>
      <c r="K94" s="127">
        <v>143</v>
      </c>
      <c r="L94" s="126">
        <v>40</v>
      </c>
      <c r="M94" s="127">
        <v>143</v>
      </c>
      <c r="N94" s="126">
        <v>40</v>
      </c>
      <c r="O94" s="127">
        <v>143</v>
      </c>
      <c r="P94" s="127"/>
      <c r="Q94" s="127"/>
      <c r="R94" s="127"/>
      <c r="S94" s="127"/>
      <c r="T94" s="36" t="s">
        <v>5586</v>
      </c>
      <c r="U94" s="128" t="s">
        <v>6026</v>
      </c>
      <c r="V94" s="64"/>
      <c r="W94" s="64"/>
    </row>
    <row r="95" spans="1:23" ht="15.75" x14ac:dyDescent="0.3">
      <c r="A95" s="116" t="s">
        <v>4</v>
      </c>
      <c r="B95" s="116" t="s">
        <v>377</v>
      </c>
      <c r="C95" s="116" t="s">
        <v>53</v>
      </c>
      <c r="D95" s="116"/>
      <c r="E95" s="116"/>
      <c r="F95" s="35" t="s">
        <v>462</v>
      </c>
      <c r="G95" s="116">
        <v>92</v>
      </c>
      <c r="H95" s="116">
        <v>1</v>
      </c>
      <c r="I95" s="116"/>
      <c r="J95" s="126">
        <v>41</v>
      </c>
      <c r="K95" s="127">
        <v>147</v>
      </c>
      <c r="L95" s="126">
        <v>41</v>
      </c>
      <c r="M95" s="127">
        <v>147</v>
      </c>
      <c r="N95" s="126">
        <v>41</v>
      </c>
      <c r="O95" s="127">
        <v>147</v>
      </c>
      <c r="P95" s="127"/>
      <c r="Q95" s="127"/>
      <c r="R95" s="127"/>
      <c r="S95" s="127"/>
      <c r="T95" s="36" t="s">
        <v>5586</v>
      </c>
      <c r="U95" s="128" t="s">
        <v>6026</v>
      </c>
      <c r="V95" s="64"/>
      <c r="W95" s="64"/>
    </row>
    <row r="96" spans="1:23" ht="15.75" x14ac:dyDescent="0.3">
      <c r="A96" s="116" t="s">
        <v>4</v>
      </c>
      <c r="B96" s="116" t="s">
        <v>377</v>
      </c>
      <c r="C96" s="116" t="s">
        <v>53</v>
      </c>
      <c r="D96" s="116"/>
      <c r="E96" s="116"/>
      <c r="F96" s="35" t="s">
        <v>463</v>
      </c>
      <c r="G96" s="116">
        <v>93</v>
      </c>
      <c r="H96" s="116">
        <v>1</v>
      </c>
      <c r="I96" s="116"/>
      <c r="J96" s="126">
        <v>42</v>
      </c>
      <c r="K96" s="127">
        <v>150</v>
      </c>
      <c r="L96" s="126">
        <v>42</v>
      </c>
      <c r="M96" s="127">
        <v>150</v>
      </c>
      <c r="N96" s="126">
        <v>42</v>
      </c>
      <c r="O96" s="127">
        <v>150</v>
      </c>
      <c r="P96" s="127"/>
      <c r="Q96" s="127"/>
      <c r="R96" s="127"/>
      <c r="S96" s="127"/>
      <c r="T96" s="36" t="s">
        <v>5586</v>
      </c>
      <c r="U96" s="128" t="s">
        <v>6026</v>
      </c>
      <c r="V96" s="64"/>
      <c r="W96" s="64"/>
    </row>
    <row r="97" spans="1:23" ht="15.75" x14ac:dyDescent="0.3">
      <c r="A97" s="116" t="s">
        <v>4</v>
      </c>
      <c r="B97" s="116" t="s">
        <v>377</v>
      </c>
      <c r="C97" s="116" t="s">
        <v>53</v>
      </c>
      <c r="D97" s="116"/>
      <c r="E97" s="116"/>
      <c r="F97" s="35" t="s">
        <v>464</v>
      </c>
      <c r="G97" s="116">
        <v>94</v>
      </c>
      <c r="H97" s="116">
        <v>1</v>
      </c>
      <c r="I97" s="116"/>
      <c r="J97" s="126">
        <v>43</v>
      </c>
      <c r="K97" s="127">
        <v>153</v>
      </c>
      <c r="L97" s="126">
        <v>43</v>
      </c>
      <c r="M97" s="127">
        <v>153</v>
      </c>
      <c r="N97" s="126">
        <v>43</v>
      </c>
      <c r="O97" s="127">
        <v>153</v>
      </c>
      <c r="P97" s="127"/>
      <c r="Q97" s="127"/>
      <c r="R97" s="127"/>
      <c r="S97" s="127"/>
      <c r="T97" s="36" t="s">
        <v>5586</v>
      </c>
      <c r="U97" s="128" t="s">
        <v>6026</v>
      </c>
      <c r="V97" s="64"/>
      <c r="W97" s="64"/>
    </row>
    <row r="98" spans="1:23" ht="15.75" x14ac:dyDescent="0.3">
      <c r="A98" s="116" t="s">
        <v>4</v>
      </c>
      <c r="B98" s="116" t="s">
        <v>377</v>
      </c>
      <c r="C98" s="116" t="s">
        <v>53</v>
      </c>
      <c r="D98" s="116"/>
      <c r="E98" s="116"/>
      <c r="F98" s="35" t="s">
        <v>465</v>
      </c>
      <c r="G98" s="116">
        <v>95</v>
      </c>
      <c r="H98" s="116">
        <v>1</v>
      </c>
      <c r="I98" s="116"/>
      <c r="J98" s="126">
        <v>44</v>
      </c>
      <c r="K98" s="127">
        <v>156</v>
      </c>
      <c r="L98" s="126">
        <v>44</v>
      </c>
      <c r="M98" s="127">
        <v>156</v>
      </c>
      <c r="N98" s="126">
        <v>44</v>
      </c>
      <c r="O98" s="127">
        <v>156</v>
      </c>
      <c r="P98" s="127"/>
      <c r="Q98" s="127"/>
      <c r="R98" s="127"/>
      <c r="S98" s="127"/>
      <c r="T98" s="36" t="s">
        <v>5586</v>
      </c>
      <c r="U98" s="128" t="s">
        <v>6026</v>
      </c>
      <c r="V98" s="64"/>
      <c r="W98" s="64"/>
    </row>
    <row r="99" spans="1:23" ht="15.75" x14ac:dyDescent="0.3">
      <c r="A99" s="116" t="s">
        <v>4</v>
      </c>
      <c r="B99" s="116" t="s">
        <v>377</v>
      </c>
      <c r="C99" s="116" t="s">
        <v>53</v>
      </c>
      <c r="D99" s="116"/>
      <c r="E99" s="116"/>
      <c r="F99" s="35" t="s">
        <v>466</v>
      </c>
      <c r="G99" s="116">
        <v>96</v>
      </c>
      <c r="H99" s="116">
        <v>1</v>
      </c>
      <c r="I99" s="116"/>
      <c r="J99" s="126">
        <v>45</v>
      </c>
      <c r="K99" s="127">
        <v>159</v>
      </c>
      <c r="L99" s="126">
        <v>45</v>
      </c>
      <c r="M99" s="127">
        <v>159</v>
      </c>
      <c r="N99" s="126">
        <v>45</v>
      </c>
      <c r="O99" s="127">
        <v>159</v>
      </c>
      <c r="P99" s="127"/>
      <c r="Q99" s="127"/>
      <c r="R99" s="127"/>
      <c r="S99" s="127"/>
      <c r="T99" s="36" t="s">
        <v>5586</v>
      </c>
      <c r="U99" s="128" t="s">
        <v>6026</v>
      </c>
      <c r="V99" s="64"/>
      <c r="W99" s="64"/>
    </row>
    <row r="100" spans="1:23" ht="15.75" x14ac:dyDescent="0.3">
      <c r="A100" s="116" t="s">
        <v>4</v>
      </c>
      <c r="B100" s="116" t="s">
        <v>377</v>
      </c>
      <c r="C100" s="116" t="s">
        <v>53</v>
      </c>
      <c r="D100" s="116"/>
      <c r="E100" s="116"/>
      <c r="F100" s="35" t="s">
        <v>467</v>
      </c>
      <c r="G100" s="116">
        <v>97</v>
      </c>
      <c r="H100" s="116">
        <v>1</v>
      </c>
      <c r="I100" s="116"/>
      <c r="J100" s="126">
        <v>46</v>
      </c>
      <c r="K100" s="127">
        <v>162</v>
      </c>
      <c r="L100" s="126">
        <v>46</v>
      </c>
      <c r="M100" s="127">
        <v>162</v>
      </c>
      <c r="N100" s="126">
        <v>46</v>
      </c>
      <c r="O100" s="127">
        <v>162</v>
      </c>
      <c r="P100" s="127"/>
      <c r="Q100" s="127"/>
      <c r="R100" s="127"/>
      <c r="S100" s="127"/>
      <c r="T100" s="36" t="s">
        <v>5586</v>
      </c>
      <c r="U100" s="128" t="s">
        <v>6026</v>
      </c>
      <c r="V100" s="64"/>
      <c r="W100" s="64"/>
    </row>
    <row r="101" spans="1:23" ht="15.75" x14ac:dyDescent="0.3">
      <c r="A101" s="116" t="s">
        <v>4</v>
      </c>
      <c r="B101" s="116" t="s">
        <v>377</v>
      </c>
      <c r="C101" s="116" t="s">
        <v>53</v>
      </c>
      <c r="D101" s="116"/>
      <c r="E101" s="116"/>
      <c r="F101" s="35" t="s">
        <v>6013</v>
      </c>
      <c r="G101" s="116">
        <v>98</v>
      </c>
      <c r="H101" s="116">
        <v>1</v>
      </c>
      <c r="I101" s="116"/>
      <c r="J101" s="126">
        <v>47</v>
      </c>
      <c r="K101" s="127">
        <v>165</v>
      </c>
      <c r="L101" s="126">
        <v>47</v>
      </c>
      <c r="M101" s="127">
        <v>165</v>
      </c>
      <c r="N101" s="126">
        <v>47</v>
      </c>
      <c r="O101" s="127">
        <v>165</v>
      </c>
      <c r="P101" s="127"/>
      <c r="Q101" s="127"/>
      <c r="R101" s="127"/>
      <c r="S101" s="127"/>
      <c r="T101" s="36" t="s">
        <v>5586</v>
      </c>
      <c r="U101" s="128" t="s">
        <v>6026</v>
      </c>
      <c r="V101" s="64"/>
      <c r="W101" s="64"/>
    </row>
    <row r="102" spans="1:23" ht="15.75" x14ac:dyDescent="0.3">
      <c r="A102" s="116" t="s">
        <v>4</v>
      </c>
      <c r="B102" s="116" t="s">
        <v>377</v>
      </c>
      <c r="C102" s="116" t="s">
        <v>53</v>
      </c>
      <c r="D102" s="116"/>
      <c r="E102" s="116"/>
      <c r="F102" s="35" t="s">
        <v>6012</v>
      </c>
      <c r="G102" s="116">
        <v>99</v>
      </c>
      <c r="H102" s="116">
        <v>1</v>
      </c>
      <c r="I102" s="116"/>
      <c r="J102" s="126">
        <v>48</v>
      </c>
      <c r="K102" s="127">
        <v>168</v>
      </c>
      <c r="L102" s="126">
        <v>48</v>
      </c>
      <c r="M102" s="127">
        <v>168</v>
      </c>
      <c r="N102" s="126">
        <v>48</v>
      </c>
      <c r="O102" s="127">
        <v>168</v>
      </c>
      <c r="P102" s="127"/>
      <c r="Q102" s="127"/>
      <c r="R102" s="127"/>
      <c r="S102" s="127"/>
      <c r="T102" s="36" t="s">
        <v>5586</v>
      </c>
      <c r="U102" s="128" t="s">
        <v>6026</v>
      </c>
      <c r="V102" s="64"/>
      <c r="W102" s="64"/>
    </row>
    <row r="103" spans="1:23" ht="15.75" x14ac:dyDescent="0.3">
      <c r="A103" s="116" t="s">
        <v>4</v>
      </c>
      <c r="B103" s="116" t="s">
        <v>377</v>
      </c>
      <c r="C103" s="116" t="s">
        <v>53</v>
      </c>
      <c r="D103" s="116"/>
      <c r="E103" s="116"/>
      <c r="F103" s="35" t="s">
        <v>468</v>
      </c>
      <c r="G103" s="116">
        <v>100</v>
      </c>
      <c r="H103" s="116">
        <v>1</v>
      </c>
      <c r="I103" s="116"/>
      <c r="J103" s="126">
        <v>50</v>
      </c>
      <c r="K103" s="130">
        <v>168</v>
      </c>
      <c r="L103" s="126">
        <v>50</v>
      </c>
      <c r="M103" s="130">
        <v>168</v>
      </c>
      <c r="N103" s="126">
        <v>50</v>
      </c>
      <c r="O103" s="130">
        <v>168</v>
      </c>
      <c r="P103" s="127"/>
      <c r="Q103" s="127"/>
      <c r="R103" s="127"/>
      <c r="S103" s="127"/>
      <c r="T103" s="36" t="s">
        <v>5586</v>
      </c>
      <c r="U103" s="128"/>
      <c r="V103" s="64"/>
      <c r="W103" s="64"/>
    </row>
    <row r="104" spans="1:23" ht="15.75" x14ac:dyDescent="0.3">
      <c r="A104" s="124" t="s">
        <v>4</v>
      </c>
      <c r="B104" s="124" t="s">
        <v>1943</v>
      </c>
      <c r="C104" s="124" t="s">
        <v>53</v>
      </c>
      <c r="D104" s="124"/>
      <c r="E104" s="124"/>
      <c r="F104" s="123" t="s">
        <v>989</v>
      </c>
      <c r="G104" s="124"/>
      <c r="H104" s="124">
        <v>1</v>
      </c>
      <c r="I104" s="124"/>
      <c r="J104" s="125">
        <v>0</v>
      </c>
      <c r="K104" s="125">
        <v>1</v>
      </c>
      <c r="L104" s="125">
        <v>0</v>
      </c>
      <c r="M104" s="125">
        <v>1</v>
      </c>
      <c r="N104" s="125">
        <v>0</v>
      </c>
      <c r="O104" s="125">
        <v>1</v>
      </c>
      <c r="P104" s="125">
        <v>0</v>
      </c>
      <c r="Q104" s="125">
        <v>1</v>
      </c>
      <c r="R104" s="125">
        <v>0</v>
      </c>
      <c r="S104" s="125">
        <v>1</v>
      </c>
      <c r="T104" s="124">
        <v>0</v>
      </c>
      <c r="U104" s="116"/>
      <c r="V104" s="64"/>
      <c r="W104" s="64"/>
    </row>
    <row r="105" spans="1:23" ht="15.75" x14ac:dyDescent="0.3">
      <c r="A105" s="124" t="s">
        <v>4</v>
      </c>
      <c r="B105" s="124" t="s">
        <v>1943</v>
      </c>
      <c r="C105" s="124" t="s">
        <v>53</v>
      </c>
      <c r="D105" s="124"/>
      <c r="E105" s="124"/>
      <c r="F105" s="123" t="s">
        <v>990</v>
      </c>
      <c r="G105" s="124"/>
      <c r="H105" s="124">
        <v>1</v>
      </c>
      <c r="I105" s="124"/>
      <c r="J105" s="125">
        <v>0</v>
      </c>
      <c r="K105" s="125">
        <v>3</v>
      </c>
      <c r="L105" s="125">
        <v>0</v>
      </c>
      <c r="M105" s="125">
        <v>3</v>
      </c>
      <c r="N105" s="125">
        <v>0</v>
      </c>
      <c r="O105" s="125">
        <v>3</v>
      </c>
      <c r="P105" s="125">
        <v>0</v>
      </c>
      <c r="Q105" s="125">
        <v>3</v>
      </c>
      <c r="R105" s="125">
        <v>0</v>
      </c>
      <c r="S105" s="125">
        <v>3</v>
      </c>
      <c r="T105" s="124" t="s">
        <v>5620</v>
      </c>
      <c r="U105" s="116"/>
      <c r="V105" s="64"/>
      <c r="W105" s="64"/>
    </row>
    <row r="106" spans="1:23" ht="15.75" x14ac:dyDescent="0.3">
      <c r="A106" s="124" t="s">
        <v>4</v>
      </c>
      <c r="B106" s="124" t="s">
        <v>1943</v>
      </c>
      <c r="C106" s="124" t="s">
        <v>53</v>
      </c>
      <c r="D106" s="124"/>
      <c r="E106" s="124"/>
      <c r="F106" s="123" t="s">
        <v>991</v>
      </c>
      <c r="G106" s="124"/>
      <c r="H106" s="124">
        <v>1</v>
      </c>
      <c r="I106" s="124"/>
      <c r="J106" s="125">
        <v>0</v>
      </c>
      <c r="K106" s="125">
        <v>6</v>
      </c>
      <c r="L106" s="125">
        <v>0</v>
      </c>
      <c r="M106" s="125">
        <v>6</v>
      </c>
      <c r="N106" s="125">
        <v>0</v>
      </c>
      <c r="O106" s="125">
        <v>6</v>
      </c>
      <c r="P106" s="125">
        <v>0</v>
      </c>
      <c r="Q106" s="125">
        <v>6</v>
      </c>
      <c r="R106" s="125">
        <v>0</v>
      </c>
      <c r="S106" s="125">
        <v>6</v>
      </c>
      <c r="T106" s="124" t="s">
        <v>5621</v>
      </c>
      <c r="U106" s="116"/>
      <c r="V106" s="64"/>
      <c r="W106" s="64"/>
    </row>
    <row r="107" spans="1:23" ht="15.75" x14ac:dyDescent="0.3">
      <c r="A107" s="124" t="s">
        <v>4</v>
      </c>
      <c r="B107" s="124" t="s">
        <v>1943</v>
      </c>
      <c r="C107" s="124" t="s">
        <v>53</v>
      </c>
      <c r="D107" s="124"/>
      <c r="E107" s="124"/>
      <c r="F107" s="123" t="s">
        <v>992</v>
      </c>
      <c r="G107" s="124"/>
      <c r="H107" s="124">
        <v>1</v>
      </c>
      <c r="I107" s="124"/>
      <c r="J107" s="125">
        <v>0</v>
      </c>
      <c r="K107" s="125">
        <v>9</v>
      </c>
      <c r="L107" s="125">
        <v>0</v>
      </c>
      <c r="M107" s="125">
        <v>9</v>
      </c>
      <c r="N107" s="125">
        <v>0</v>
      </c>
      <c r="O107" s="125">
        <v>9</v>
      </c>
      <c r="P107" s="125">
        <v>0</v>
      </c>
      <c r="Q107" s="125">
        <v>9</v>
      </c>
      <c r="R107" s="125">
        <v>0</v>
      </c>
      <c r="S107" s="125">
        <v>9</v>
      </c>
      <c r="T107" s="124" t="s">
        <v>5622</v>
      </c>
      <c r="U107" s="116"/>
      <c r="V107" s="64"/>
      <c r="W107" s="64"/>
    </row>
    <row r="108" spans="1:23" ht="15.75" x14ac:dyDescent="0.3">
      <c r="A108" s="124" t="s">
        <v>4</v>
      </c>
      <c r="B108" s="124" t="s">
        <v>1943</v>
      </c>
      <c r="C108" s="124" t="s">
        <v>53</v>
      </c>
      <c r="D108" s="124"/>
      <c r="E108" s="124"/>
      <c r="F108" s="123" t="s">
        <v>993</v>
      </c>
      <c r="G108" s="124"/>
      <c r="H108" s="124">
        <v>1</v>
      </c>
      <c r="I108" s="124"/>
      <c r="J108" s="125">
        <v>0</v>
      </c>
      <c r="K108" s="125">
        <v>12</v>
      </c>
      <c r="L108" s="125">
        <v>0</v>
      </c>
      <c r="M108" s="125">
        <v>12</v>
      </c>
      <c r="N108" s="125">
        <v>0</v>
      </c>
      <c r="O108" s="125">
        <v>12</v>
      </c>
      <c r="P108" s="125">
        <v>0</v>
      </c>
      <c r="Q108" s="125">
        <v>12</v>
      </c>
      <c r="R108" s="125">
        <v>0</v>
      </c>
      <c r="S108" s="125">
        <v>12</v>
      </c>
      <c r="T108" s="124" t="s">
        <v>5623</v>
      </c>
      <c r="U108" s="116"/>
      <c r="V108" s="64"/>
      <c r="W108" s="64"/>
    </row>
    <row r="109" spans="1:23" ht="15.75" x14ac:dyDescent="0.3">
      <c r="A109" s="124" t="s">
        <v>4</v>
      </c>
      <c r="B109" s="124" t="s">
        <v>1943</v>
      </c>
      <c r="C109" s="124" t="s">
        <v>53</v>
      </c>
      <c r="D109" s="124"/>
      <c r="E109" s="124"/>
      <c r="F109" s="123" t="s">
        <v>994</v>
      </c>
      <c r="G109" s="124"/>
      <c r="H109" s="124">
        <v>1</v>
      </c>
      <c r="I109" s="124"/>
      <c r="J109" s="125">
        <v>0</v>
      </c>
      <c r="K109" s="125">
        <v>15</v>
      </c>
      <c r="L109" s="125">
        <v>0</v>
      </c>
      <c r="M109" s="125">
        <v>15</v>
      </c>
      <c r="N109" s="125">
        <v>0</v>
      </c>
      <c r="O109" s="125">
        <v>15</v>
      </c>
      <c r="P109" s="125">
        <v>0</v>
      </c>
      <c r="Q109" s="125">
        <v>15</v>
      </c>
      <c r="R109" s="125">
        <v>0</v>
      </c>
      <c r="S109" s="125">
        <v>15</v>
      </c>
      <c r="T109" s="124" t="s">
        <v>5624</v>
      </c>
      <c r="U109" s="116"/>
      <c r="V109" s="64"/>
      <c r="W109" s="64"/>
    </row>
    <row r="110" spans="1:23" ht="15.75" x14ac:dyDescent="0.3">
      <c r="A110" s="124" t="s">
        <v>4</v>
      </c>
      <c r="B110" s="124" t="s">
        <v>1943</v>
      </c>
      <c r="C110" s="124" t="s">
        <v>53</v>
      </c>
      <c r="D110" s="124"/>
      <c r="E110" s="124"/>
      <c r="F110" s="123" t="s">
        <v>995</v>
      </c>
      <c r="G110" s="124"/>
      <c r="H110" s="124">
        <v>1</v>
      </c>
      <c r="I110" s="124"/>
      <c r="J110" s="125">
        <v>0</v>
      </c>
      <c r="K110" s="125">
        <v>18</v>
      </c>
      <c r="L110" s="125">
        <v>0</v>
      </c>
      <c r="M110" s="125">
        <v>18</v>
      </c>
      <c r="N110" s="125">
        <v>0</v>
      </c>
      <c r="O110" s="125">
        <v>18</v>
      </c>
      <c r="P110" s="125">
        <v>0</v>
      </c>
      <c r="Q110" s="125">
        <v>18</v>
      </c>
      <c r="R110" s="125">
        <v>0</v>
      </c>
      <c r="S110" s="125">
        <v>18</v>
      </c>
      <c r="T110" s="124" t="s">
        <v>5625</v>
      </c>
      <c r="U110" s="116"/>
      <c r="V110" s="64"/>
      <c r="W110" s="64"/>
    </row>
    <row r="111" spans="1:23" ht="15.75" x14ac:dyDescent="0.3">
      <c r="A111" s="124" t="s">
        <v>4</v>
      </c>
      <c r="B111" s="124" t="s">
        <v>1943</v>
      </c>
      <c r="C111" s="124" t="s">
        <v>53</v>
      </c>
      <c r="D111" s="124"/>
      <c r="E111" s="124"/>
      <c r="F111" s="123" t="s">
        <v>996</v>
      </c>
      <c r="G111" s="124"/>
      <c r="H111" s="124">
        <v>1</v>
      </c>
      <c r="I111" s="124"/>
      <c r="J111" s="125">
        <v>0</v>
      </c>
      <c r="K111" s="125">
        <v>21</v>
      </c>
      <c r="L111" s="125">
        <v>0</v>
      </c>
      <c r="M111" s="125">
        <v>21</v>
      </c>
      <c r="N111" s="125">
        <v>0</v>
      </c>
      <c r="O111" s="125">
        <v>21</v>
      </c>
      <c r="P111" s="125">
        <v>0</v>
      </c>
      <c r="Q111" s="125">
        <v>21</v>
      </c>
      <c r="R111" s="125">
        <v>0</v>
      </c>
      <c r="S111" s="125">
        <v>21</v>
      </c>
      <c r="T111" s="124" t="s">
        <v>5626</v>
      </c>
      <c r="U111" s="116"/>
      <c r="V111" s="64"/>
      <c r="W111" s="64"/>
    </row>
    <row r="112" spans="1:23" ht="15.75" x14ac:dyDescent="0.3">
      <c r="A112" s="124" t="s">
        <v>4</v>
      </c>
      <c r="B112" s="124" t="s">
        <v>1943</v>
      </c>
      <c r="C112" s="124" t="s">
        <v>53</v>
      </c>
      <c r="D112" s="124"/>
      <c r="E112" s="124"/>
      <c r="F112" s="123" t="s">
        <v>997</v>
      </c>
      <c r="G112" s="124"/>
      <c r="H112" s="124">
        <v>1</v>
      </c>
      <c r="I112" s="124"/>
      <c r="J112" s="125">
        <v>0</v>
      </c>
      <c r="K112" s="125">
        <v>24</v>
      </c>
      <c r="L112" s="125">
        <v>0</v>
      </c>
      <c r="M112" s="125">
        <v>24</v>
      </c>
      <c r="N112" s="125">
        <v>0</v>
      </c>
      <c r="O112" s="125">
        <v>24</v>
      </c>
      <c r="P112" s="125">
        <v>0</v>
      </c>
      <c r="Q112" s="125">
        <v>24</v>
      </c>
      <c r="R112" s="125">
        <v>0</v>
      </c>
      <c r="S112" s="125">
        <v>24</v>
      </c>
      <c r="T112" s="124" t="s">
        <v>5627</v>
      </c>
      <c r="U112" s="116"/>
      <c r="V112" s="64"/>
      <c r="W112" s="64"/>
    </row>
    <row r="113" spans="1:23" ht="15.75" x14ac:dyDescent="0.3">
      <c r="A113" s="124" t="s">
        <v>4</v>
      </c>
      <c r="B113" s="124" t="s">
        <v>1943</v>
      </c>
      <c r="C113" s="124" t="s">
        <v>53</v>
      </c>
      <c r="D113" s="124"/>
      <c r="E113" s="124"/>
      <c r="F113" s="123" t="s">
        <v>998</v>
      </c>
      <c r="G113" s="124"/>
      <c r="H113" s="124">
        <v>1</v>
      </c>
      <c r="I113" s="124"/>
      <c r="J113" s="125">
        <v>0</v>
      </c>
      <c r="K113" s="125">
        <v>27</v>
      </c>
      <c r="L113" s="125">
        <v>0</v>
      </c>
      <c r="M113" s="125">
        <v>27</v>
      </c>
      <c r="N113" s="125">
        <v>0</v>
      </c>
      <c r="O113" s="125">
        <v>27</v>
      </c>
      <c r="P113" s="125">
        <v>0</v>
      </c>
      <c r="Q113" s="125">
        <v>27</v>
      </c>
      <c r="R113" s="125">
        <v>0</v>
      </c>
      <c r="S113" s="125">
        <v>27</v>
      </c>
      <c r="T113" s="124" t="s">
        <v>5628</v>
      </c>
      <c r="U113" s="116"/>
      <c r="V113" s="64"/>
      <c r="W113" s="64"/>
    </row>
    <row r="114" spans="1:23" ht="15.75" x14ac:dyDescent="0.3">
      <c r="A114" s="124" t="s">
        <v>4</v>
      </c>
      <c r="B114" s="124" t="s">
        <v>1943</v>
      </c>
      <c r="C114" s="124" t="s">
        <v>53</v>
      </c>
      <c r="D114" s="124"/>
      <c r="E114" s="124"/>
      <c r="F114" s="123" t="s">
        <v>1449</v>
      </c>
      <c r="G114" s="124"/>
      <c r="H114" s="124">
        <v>1</v>
      </c>
      <c r="I114" s="124"/>
      <c r="J114" s="125">
        <v>0</v>
      </c>
      <c r="K114" s="125">
        <v>1</v>
      </c>
      <c r="L114" s="125">
        <v>0</v>
      </c>
      <c r="M114" s="125">
        <v>1</v>
      </c>
      <c r="N114" s="125">
        <v>0</v>
      </c>
      <c r="O114" s="125">
        <v>1</v>
      </c>
      <c r="P114" s="125">
        <v>0</v>
      </c>
      <c r="Q114" s="125">
        <v>1</v>
      </c>
      <c r="R114" s="125">
        <v>0</v>
      </c>
      <c r="S114" s="125">
        <v>1</v>
      </c>
      <c r="T114" s="124">
        <v>0</v>
      </c>
      <c r="U114" s="116"/>
      <c r="V114" s="64"/>
      <c r="W114" s="64"/>
    </row>
    <row r="115" spans="1:23" ht="15.75" x14ac:dyDescent="0.3">
      <c r="A115" s="124" t="s">
        <v>4</v>
      </c>
      <c r="B115" s="124" t="s">
        <v>1943</v>
      </c>
      <c r="C115" s="124" t="s">
        <v>53</v>
      </c>
      <c r="D115" s="124"/>
      <c r="E115" s="124"/>
      <c r="F115" s="123" t="s">
        <v>1450</v>
      </c>
      <c r="G115" s="124"/>
      <c r="H115" s="124">
        <v>1</v>
      </c>
      <c r="I115" s="124"/>
      <c r="J115" s="125">
        <v>0</v>
      </c>
      <c r="K115" s="125">
        <v>3</v>
      </c>
      <c r="L115" s="125">
        <v>0</v>
      </c>
      <c r="M115" s="125">
        <v>3</v>
      </c>
      <c r="N115" s="125">
        <v>0</v>
      </c>
      <c r="O115" s="125">
        <v>3</v>
      </c>
      <c r="P115" s="125">
        <v>0</v>
      </c>
      <c r="Q115" s="125">
        <v>3</v>
      </c>
      <c r="R115" s="125">
        <v>0</v>
      </c>
      <c r="S115" s="125">
        <v>3</v>
      </c>
      <c r="T115" s="124" t="s">
        <v>5620</v>
      </c>
      <c r="U115" s="116"/>
      <c r="V115" s="64"/>
      <c r="W115" s="64"/>
    </row>
    <row r="116" spans="1:23" ht="15.75" x14ac:dyDescent="0.3">
      <c r="A116" s="124" t="s">
        <v>4</v>
      </c>
      <c r="B116" s="124" t="s">
        <v>1943</v>
      </c>
      <c r="C116" s="124" t="s">
        <v>53</v>
      </c>
      <c r="D116" s="124"/>
      <c r="E116" s="124"/>
      <c r="F116" s="123" t="s">
        <v>1451</v>
      </c>
      <c r="G116" s="124"/>
      <c r="H116" s="124">
        <v>1</v>
      </c>
      <c r="I116" s="124"/>
      <c r="J116" s="125">
        <v>0</v>
      </c>
      <c r="K116" s="125">
        <v>6</v>
      </c>
      <c r="L116" s="125">
        <v>0</v>
      </c>
      <c r="M116" s="125">
        <v>6</v>
      </c>
      <c r="N116" s="125">
        <v>0</v>
      </c>
      <c r="O116" s="125">
        <v>6</v>
      </c>
      <c r="P116" s="125">
        <v>0</v>
      </c>
      <c r="Q116" s="125">
        <v>6</v>
      </c>
      <c r="R116" s="125">
        <v>0</v>
      </c>
      <c r="S116" s="125">
        <v>6</v>
      </c>
      <c r="T116" s="124" t="s">
        <v>5621</v>
      </c>
      <c r="U116" s="116"/>
      <c r="V116" s="64"/>
      <c r="W116" s="64"/>
    </row>
    <row r="117" spans="1:23" ht="15.75" x14ac:dyDescent="0.3">
      <c r="A117" s="124" t="s">
        <v>4</v>
      </c>
      <c r="B117" s="124" t="s">
        <v>1943</v>
      </c>
      <c r="C117" s="124" t="s">
        <v>53</v>
      </c>
      <c r="D117" s="124"/>
      <c r="E117" s="124"/>
      <c r="F117" s="123" t="s">
        <v>1452</v>
      </c>
      <c r="G117" s="124"/>
      <c r="H117" s="124">
        <v>1</v>
      </c>
      <c r="I117" s="124"/>
      <c r="J117" s="125">
        <v>0</v>
      </c>
      <c r="K117" s="125">
        <v>9</v>
      </c>
      <c r="L117" s="125">
        <v>0</v>
      </c>
      <c r="M117" s="125">
        <v>9</v>
      </c>
      <c r="N117" s="125">
        <v>0</v>
      </c>
      <c r="O117" s="125">
        <v>9</v>
      </c>
      <c r="P117" s="125">
        <v>0</v>
      </c>
      <c r="Q117" s="125">
        <v>9</v>
      </c>
      <c r="R117" s="125">
        <v>0</v>
      </c>
      <c r="S117" s="125">
        <v>9</v>
      </c>
      <c r="T117" s="124" t="s">
        <v>5622</v>
      </c>
      <c r="U117" s="116"/>
      <c r="V117" s="64"/>
      <c r="W117" s="64"/>
    </row>
    <row r="118" spans="1:23" ht="15.75" x14ac:dyDescent="0.3">
      <c r="A118" s="124" t="s">
        <v>4</v>
      </c>
      <c r="B118" s="124" t="s">
        <v>1943</v>
      </c>
      <c r="C118" s="124" t="s">
        <v>53</v>
      </c>
      <c r="D118" s="124"/>
      <c r="E118" s="124"/>
      <c r="F118" s="123" t="s">
        <v>1453</v>
      </c>
      <c r="G118" s="124"/>
      <c r="H118" s="124">
        <v>1</v>
      </c>
      <c r="I118" s="124"/>
      <c r="J118" s="125">
        <v>0</v>
      </c>
      <c r="K118" s="125">
        <v>12</v>
      </c>
      <c r="L118" s="125">
        <v>0</v>
      </c>
      <c r="M118" s="125">
        <v>12</v>
      </c>
      <c r="N118" s="125">
        <v>0</v>
      </c>
      <c r="O118" s="125">
        <v>12</v>
      </c>
      <c r="P118" s="125">
        <v>0</v>
      </c>
      <c r="Q118" s="125">
        <v>12</v>
      </c>
      <c r="R118" s="125">
        <v>0</v>
      </c>
      <c r="S118" s="125">
        <v>12</v>
      </c>
      <c r="T118" s="124" t="s">
        <v>5623</v>
      </c>
      <c r="U118" s="116"/>
      <c r="V118" s="64"/>
      <c r="W118" s="64"/>
    </row>
    <row r="119" spans="1:23" ht="15.75" x14ac:dyDescent="0.3">
      <c r="A119" s="124" t="s">
        <v>4</v>
      </c>
      <c r="B119" s="124" t="s">
        <v>1943</v>
      </c>
      <c r="C119" s="124" t="s">
        <v>53</v>
      </c>
      <c r="D119" s="124"/>
      <c r="E119" s="124"/>
      <c r="F119" s="123" t="s">
        <v>1454</v>
      </c>
      <c r="G119" s="124"/>
      <c r="H119" s="124">
        <v>1</v>
      </c>
      <c r="I119" s="124"/>
      <c r="J119" s="125">
        <v>0</v>
      </c>
      <c r="K119" s="125">
        <v>15</v>
      </c>
      <c r="L119" s="125">
        <v>0</v>
      </c>
      <c r="M119" s="125">
        <v>15</v>
      </c>
      <c r="N119" s="125">
        <v>0</v>
      </c>
      <c r="O119" s="125">
        <v>15</v>
      </c>
      <c r="P119" s="125">
        <v>0</v>
      </c>
      <c r="Q119" s="125">
        <v>15</v>
      </c>
      <c r="R119" s="125">
        <v>0</v>
      </c>
      <c r="S119" s="125">
        <v>15</v>
      </c>
      <c r="T119" s="124" t="s">
        <v>5624</v>
      </c>
      <c r="U119" s="116"/>
      <c r="V119" s="64"/>
      <c r="W119" s="64"/>
    </row>
    <row r="120" spans="1:23" ht="15.75" x14ac:dyDescent="0.3">
      <c r="A120" s="124" t="s">
        <v>4</v>
      </c>
      <c r="B120" s="124" t="s">
        <v>1943</v>
      </c>
      <c r="C120" s="124" t="s">
        <v>53</v>
      </c>
      <c r="D120" s="124"/>
      <c r="E120" s="124"/>
      <c r="F120" s="123" t="s">
        <v>1455</v>
      </c>
      <c r="G120" s="124"/>
      <c r="H120" s="124">
        <v>1</v>
      </c>
      <c r="I120" s="124"/>
      <c r="J120" s="125">
        <v>0</v>
      </c>
      <c r="K120" s="125">
        <v>18</v>
      </c>
      <c r="L120" s="125">
        <v>0</v>
      </c>
      <c r="M120" s="125">
        <v>18</v>
      </c>
      <c r="N120" s="125">
        <v>0</v>
      </c>
      <c r="O120" s="125">
        <v>18</v>
      </c>
      <c r="P120" s="125">
        <v>0</v>
      </c>
      <c r="Q120" s="125">
        <v>18</v>
      </c>
      <c r="R120" s="125">
        <v>0</v>
      </c>
      <c r="S120" s="125">
        <v>18</v>
      </c>
      <c r="T120" s="124" t="s">
        <v>5625</v>
      </c>
      <c r="U120" s="116"/>
      <c r="V120" s="64"/>
      <c r="W120" s="64"/>
    </row>
    <row r="121" spans="1:23" ht="15.75" x14ac:dyDescent="0.3">
      <c r="A121" s="124" t="s">
        <v>4</v>
      </c>
      <c r="B121" s="124" t="s">
        <v>1943</v>
      </c>
      <c r="C121" s="124" t="s">
        <v>53</v>
      </c>
      <c r="D121" s="124"/>
      <c r="E121" s="124"/>
      <c r="F121" s="123" t="s">
        <v>1456</v>
      </c>
      <c r="G121" s="124"/>
      <c r="H121" s="124">
        <v>1</v>
      </c>
      <c r="I121" s="124"/>
      <c r="J121" s="125">
        <v>0</v>
      </c>
      <c r="K121" s="125">
        <v>21</v>
      </c>
      <c r="L121" s="125">
        <v>0</v>
      </c>
      <c r="M121" s="125">
        <v>21</v>
      </c>
      <c r="N121" s="125">
        <v>0</v>
      </c>
      <c r="O121" s="125">
        <v>21</v>
      </c>
      <c r="P121" s="125">
        <v>0</v>
      </c>
      <c r="Q121" s="125">
        <v>21</v>
      </c>
      <c r="R121" s="125">
        <v>0</v>
      </c>
      <c r="S121" s="125">
        <v>21</v>
      </c>
      <c r="T121" s="124" t="s">
        <v>5626</v>
      </c>
      <c r="U121" s="116"/>
      <c r="V121" s="64"/>
      <c r="W121" s="64"/>
    </row>
    <row r="122" spans="1:23" ht="15.75" x14ac:dyDescent="0.3">
      <c r="A122" s="124" t="s">
        <v>4</v>
      </c>
      <c r="B122" s="124" t="s">
        <v>1943</v>
      </c>
      <c r="C122" s="124" t="s">
        <v>53</v>
      </c>
      <c r="D122" s="124"/>
      <c r="E122" s="124"/>
      <c r="F122" s="123" t="s">
        <v>1457</v>
      </c>
      <c r="G122" s="124"/>
      <c r="H122" s="124">
        <v>1</v>
      </c>
      <c r="I122" s="124"/>
      <c r="J122" s="125">
        <v>0</v>
      </c>
      <c r="K122" s="125">
        <v>24</v>
      </c>
      <c r="L122" s="125">
        <v>0</v>
      </c>
      <c r="M122" s="125">
        <v>24</v>
      </c>
      <c r="N122" s="125">
        <v>0</v>
      </c>
      <c r="O122" s="125">
        <v>24</v>
      </c>
      <c r="P122" s="125">
        <v>0</v>
      </c>
      <c r="Q122" s="125">
        <v>24</v>
      </c>
      <c r="R122" s="125">
        <v>0</v>
      </c>
      <c r="S122" s="125">
        <v>24</v>
      </c>
      <c r="T122" s="124" t="s">
        <v>5627</v>
      </c>
      <c r="U122" s="116"/>
      <c r="V122" s="64"/>
      <c r="W122" s="64"/>
    </row>
    <row r="123" spans="1:23" ht="15.75" x14ac:dyDescent="0.3">
      <c r="A123" s="124" t="s">
        <v>4</v>
      </c>
      <c r="B123" s="124" t="s">
        <v>1943</v>
      </c>
      <c r="C123" s="124" t="s">
        <v>53</v>
      </c>
      <c r="D123" s="124"/>
      <c r="E123" s="124"/>
      <c r="F123" s="123" t="s">
        <v>1458</v>
      </c>
      <c r="G123" s="124"/>
      <c r="H123" s="124">
        <v>1</v>
      </c>
      <c r="I123" s="124"/>
      <c r="J123" s="125">
        <v>0</v>
      </c>
      <c r="K123" s="125">
        <v>27</v>
      </c>
      <c r="L123" s="125">
        <v>0</v>
      </c>
      <c r="M123" s="125">
        <v>27</v>
      </c>
      <c r="N123" s="125">
        <v>0</v>
      </c>
      <c r="O123" s="125">
        <v>27</v>
      </c>
      <c r="P123" s="125">
        <v>0</v>
      </c>
      <c r="Q123" s="125">
        <v>27</v>
      </c>
      <c r="R123" s="125">
        <v>0</v>
      </c>
      <c r="S123" s="125">
        <v>27</v>
      </c>
      <c r="T123" s="124" t="s">
        <v>5628</v>
      </c>
      <c r="U123" s="116"/>
      <c r="V123" s="64"/>
      <c r="W123" s="64"/>
    </row>
    <row r="124" spans="1:23" ht="15.75" x14ac:dyDescent="0.3">
      <c r="A124" s="124" t="s">
        <v>4</v>
      </c>
      <c r="B124" s="124" t="s">
        <v>1943</v>
      </c>
      <c r="C124" s="124" t="s">
        <v>53</v>
      </c>
      <c r="D124" s="124"/>
      <c r="E124" s="124"/>
      <c r="F124" s="123" t="s">
        <v>1459</v>
      </c>
      <c r="G124" s="124"/>
      <c r="H124" s="124">
        <v>1</v>
      </c>
      <c r="I124" s="124"/>
      <c r="J124" s="125">
        <v>0</v>
      </c>
      <c r="K124" s="125">
        <v>27</v>
      </c>
      <c r="L124" s="125">
        <v>0</v>
      </c>
      <c r="M124" s="125">
        <v>27</v>
      </c>
      <c r="N124" s="125">
        <v>0</v>
      </c>
      <c r="O124" s="125">
        <v>27</v>
      </c>
      <c r="P124" s="125">
        <v>0</v>
      </c>
      <c r="Q124" s="125">
        <v>27</v>
      </c>
      <c r="R124" s="125">
        <v>0</v>
      </c>
      <c r="S124" s="125">
        <v>27</v>
      </c>
      <c r="T124" s="124" t="s">
        <v>5628</v>
      </c>
      <c r="U124" s="116"/>
      <c r="V124" s="64"/>
      <c r="W124" s="64"/>
    </row>
    <row r="125" spans="1:23" ht="15.75" x14ac:dyDescent="0.3">
      <c r="A125" s="124" t="s">
        <v>4</v>
      </c>
      <c r="B125" s="124" t="s">
        <v>1943</v>
      </c>
      <c r="C125" s="124" t="s">
        <v>53</v>
      </c>
      <c r="D125" s="124"/>
      <c r="E125" s="124"/>
      <c r="F125" s="123" t="s">
        <v>1460</v>
      </c>
      <c r="G125" s="124"/>
      <c r="H125" s="124">
        <v>1</v>
      </c>
      <c r="I125" s="124"/>
      <c r="J125" s="125">
        <v>0</v>
      </c>
      <c r="K125" s="125">
        <v>1</v>
      </c>
      <c r="L125" s="125">
        <v>0</v>
      </c>
      <c r="M125" s="125">
        <v>1</v>
      </c>
      <c r="N125" s="125">
        <v>0</v>
      </c>
      <c r="O125" s="125">
        <v>1</v>
      </c>
      <c r="P125" s="125">
        <v>0</v>
      </c>
      <c r="Q125" s="125">
        <v>1</v>
      </c>
      <c r="R125" s="125">
        <v>0</v>
      </c>
      <c r="S125" s="125">
        <v>1</v>
      </c>
      <c r="T125" s="124">
        <v>0</v>
      </c>
      <c r="U125" s="116"/>
      <c r="V125" s="64"/>
      <c r="W125" s="64"/>
    </row>
    <row r="126" spans="1:23" ht="15.75" x14ac:dyDescent="0.3">
      <c r="A126" s="124" t="s">
        <v>4</v>
      </c>
      <c r="B126" s="124" t="s">
        <v>1943</v>
      </c>
      <c r="C126" s="124" t="s">
        <v>53</v>
      </c>
      <c r="D126" s="124"/>
      <c r="E126" s="124"/>
      <c r="F126" s="123" t="s">
        <v>1461</v>
      </c>
      <c r="G126" s="124"/>
      <c r="H126" s="124">
        <v>1</v>
      </c>
      <c r="I126" s="124"/>
      <c r="J126" s="125">
        <v>0</v>
      </c>
      <c r="K126" s="125">
        <v>3</v>
      </c>
      <c r="L126" s="125">
        <v>0</v>
      </c>
      <c r="M126" s="125">
        <v>3</v>
      </c>
      <c r="N126" s="125">
        <v>0</v>
      </c>
      <c r="O126" s="125">
        <v>3</v>
      </c>
      <c r="P126" s="125">
        <v>0</v>
      </c>
      <c r="Q126" s="125">
        <v>3</v>
      </c>
      <c r="R126" s="125">
        <v>0</v>
      </c>
      <c r="S126" s="125">
        <v>3</v>
      </c>
      <c r="T126" s="124" t="s">
        <v>5620</v>
      </c>
      <c r="U126" s="116"/>
      <c r="V126" s="64"/>
      <c r="W126" s="64"/>
    </row>
    <row r="127" spans="1:23" ht="15.75" x14ac:dyDescent="0.3">
      <c r="A127" s="124" t="s">
        <v>4</v>
      </c>
      <c r="B127" s="124" t="s">
        <v>1943</v>
      </c>
      <c r="C127" s="124" t="s">
        <v>53</v>
      </c>
      <c r="D127" s="124"/>
      <c r="E127" s="124"/>
      <c r="F127" s="123" t="s">
        <v>1462</v>
      </c>
      <c r="G127" s="124"/>
      <c r="H127" s="124">
        <v>1</v>
      </c>
      <c r="I127" s="124"/>
      <c r="J127" s="125">
        <v>0</v>
      </c>
      <c r="K127" s="125">
        <v>6</v>
      </c>
      <c r="L127" s="125">
        <v>0</v>
      </c>
      <c r="M127" s="125">
        <v>6</v>
      </c>
      <c r="N127" s="125">
        <v>0</v>
      </c>
      <c r="O127" s="125">
        <v>6</v>
      </c>
      <c r="P127" s="125">
        <v>0</v>
      </c>
      <c r="Q127" s="125">
        <v>6</v>
      </c>
      <c r="R127" s="125">
        <v>0</v>
      </c>
      <c r="S127" s="125">
        <v>6</v>
      </c>
      <c r="T127" s="124" t="s">
        <v>5621</v>
      </c>
      <c r="U127" s="116"/>
      <c r="V127" s="64"/>
      <c r="W127" s="64"/>
    </row>
    <row r="128" spans="1:23" ht="15.75" x14ac:dyDescent="0.3">
      <c r="A128" s="124" t="s">
        <v>4</v>
      </c>
      <c r="B128" s="124" t="s">
        <v>1943</v>
      </c>
      <c r="C128" s="124" t="s">
        <v>53</v>
      </c>
      <c r="D128" s="124"/>
      <c r="E128" s="124"/>
      <c r="F128" s="123" t="s">
        <v>1463</v>
      </c>
      <c r="G128" s="124"/>
      <c r="H128" s="124">
        <v>1</v>
      </c>
      <c r="I128" s="124"/>
      <c r="J128" s="125">
        <v>0</v>
      </c>
      <c r="K128" s="125">
        <v>9</v>
      </c>
      <c r="L128" s="125">
        <v>0</v>
      </c>
      <c r="M128" s="125">
        <v>9</v>
      </c>
      <c r="N128" s="125">
        <v>0</v>
      </c>
      <c r="O128" s="125">
        <v>9</v>
      </c>
      <c r="P128" s="125">
        <v>0</v>
      </c>
      <c r="Q128" s="125">
        <v>9</v>
      </c>
      <c r="R128" s="125">
        <v>0</v>
      </c>
      <c r="S128" s="125">
        <v>9</v>
      </c>
      <c r="T128" s="124" t="s">
        <v>5622</v>
      </c>
      <c r="U128" s="116"/>
      <c r="V128" s="64"/>
      <c r="W128" s="64"/>
    </row>
    <row r="129" spans="1:23" ht="15.75" x14ac:dyDescent="0.3">
      <c r="A129" s="124" t="s">
        <v>4</v>
      </c>
      <c r="B129" s="124" t="s">
        <v>1943</v>
      </c>
      <c r="C129" s="124" t="s">
        <v>53</v>
      </c>
      <c r="D129" s="124"/>
      <c r="E129" s="124"/>
      <c r="F129" s="123" t="s">
        <v>1464</v>
      </c>
      <c r="G129" s="124"/>
      <c r="H129" s="124">
        <v>1</v>
      </c>
      <c r="I129" s="124"/>
      <c r="J129" s="125">
        <v>0</v>
      </c>
      <c r="K129" s="125">
        <v>12</v>
      </c>
      <c r="L129" s="125">
        <v>0</v>
      </c>
      <c r="M129" s="125">
        <v>12</v>
      </c>
      <c r="N129" s="125">
        <v>0</v>
      </c>
      <c r="O129" s="125">
        <v>12</v>
      </c>
      <c r="P129" s="125">
        <v>0</v>
      </c>
      <c r="Q129" s="125">
        <v>12</v>
      </c>
      <c r="R129" s="125">
        <v>0</v>
      </c>
      <c r="S129" s="125">
        <v>12</v>
      </c>
      <c r="T129" s="124" t="s">
        <v>5623</v>
      </c>
      <c r="U129" s="116"/>
      <c r="V129" s="64"/>
      <c r="W129" s="64"/>
    </row>
    <row r="130" spans="1:23" ht="15.75" x14ac:dyDescent="0.3">
      <c r="A130" s="124" t="s">
        <v>4</v>
      </c>
      <c r="B130" s="124" t="s">
        <v>1943</v>
      </c>
      <c r="C130" s="124" t="s">
        <v>53</v>
      </c>
      <c r="D130" s="124"/>
      <c r="E130" s="124"/>
      <c r="F130" s="123" t="s">
        <v>1465</v>
      </c>
      <c r="G130" s="124"/>
      <c r="H130" s="124">
        <v>1</v>
      </c>
      <c r="I130" s="124"/>
      <c r="J130" s="125">
        <v>0</v>
      </c>
      <c r="K130" s="125">
        <v>15</v>
      </c>
      <c r="L130" s="125">
        <v>0</v>
      </c>
      <c r="M130" s="125">
        <v>15</v>
      </c>
      <c r="N130" s="125">
        <v>0</v>
      </c>
      <c r="O130" s="125">
        <v>15</v>
      </c>
      <c r="P130" s="125">
        <v>0</v>
      </c>
      <c r="Q130" s="125">
        <v>15</v>
      </c>
      <c r="R130" s="125">
        <v>0</v>
      </c>
      <c r="S130" s="125">
        <v>15</v>
      </c>
      <c r="T130" s="124" t="s">
        <v>5624</v>
      </c>
      <c r="U130" s="116"/>
      <c r="V130" s="64"/>
      <c r="W130" s="64"/>
    </row>
    <row r="131" spans="1:23" ht="15.75" x14ac:dyDescent="0.3">
      <c r="A131" s="124" t="s">
        <v>4</v>
      </c>
      <c r="B131" s="124" t="s">
        <v>1943</v>
      </c>
      <c r="C131" s="124" t="s">
        <v>53</v>
      </c>
      <c r="D131" s="124"/>
      <c r="E131" s="124"/>
      <c r="F131" s="123" t="s">
        <v>1466</v>
      </c>
      <c r="G131" s="124"/>
      <c r="H131" s="124">
        <v>1</v>
      </c>
      <c r="I131" s="124"/>
      <c r="J131" s="125">
        <v>0</v>
      </c>
      <c r="K131" s="125">
        <v>18</v>
      </c>
      <c r="L131" s="125">
        <v>0</v>
      </c>
      <c r="M131" s="125">
        <v>18</v>
      </c>
      <c r="N131" s="125">
        <v>0</v>
      </c>
      <c r="O131" s="125">
        <v>18</v>
      </c>
      <c r="P131" s="125">
        <v>0</v>
      </c>
      <c r="Q131" s="125">
        <v>18</v>
      </c>
      <c r="R131" s="125">
        <v>0</v>
      </c>
      <c r="S131" s="125">
        <v>18</v>
      </c>
      <c r="T131" s="124" t="s">
        <v>5625</v>
      </c>
      <c r="U131" s="116"/>
      <c r="V131" s="64"/>
      <c r="W131" s="64"/>
    </row>
    <row r="132" spans="1:23" ht="15.75" x14ac:dyDescent="0.3">
      <c r="A132" s="124" t="s">
        <v>4</v>
      </c>
      <c r="B132" s="124" t="s">
        <v>1943</v>
      </c>
      <c r="C132" s="124" t="s">
        <v>53</v>
      </c>
      <c r="D132" s="124"/>
      <c r="E132" s="124"/>
      <c r="F132" s="123" t="s">
        <v>1467</v>
      </c>
      <c r="G132" s="124"/>
      <c r="H132" s="124">
        <v>1</v>
      </c>
      <c r="I132" s="124"/>
      <c r="J132" s="125">
        <v>0</v>
      </c>
      <c r="K132" s="125">
        <v>21</v>
      </c>
      <c r="L132" s="125">
        <v>0</v>
      </c>
      <c r="M132" s="125">
        <v>21</v>
      </c>
      <c r="N132" s="125">
        <v>0</v>
      </c>
      <c r="O132" s="125">
        <v>21</v>
      </c>
      <c r="P132" s="125">
        <v>0</v>
      </c>
      <c r="Q132" s="125">
        <v>21</v>
      </c>
      <c r="R132" s="125">
        <v>0</v>
      </c>
      <c r="S132" s="125">
        <v>21</v>
      </c>
      <c r="T132" s="124" t="s">
        <v>5626</v>
      </c>
      <c r="U132" s="116"/>
      <c r="V132" s="64"/>
      <c r="W132" s="64"/>
    </row>
    <row r="133" spans="1:23" ht="15.75" x14ac:dyDescent="0.3">
      <c r="A133" s="124" t="s">
        <v>4</v>
      </c>
      <c r="B133" s="124" t="s">
        <v>1943</v>
      </c>
      <c r="C133" s="124" t="s">
        <v>53</v>
      </c>
      <c r="D133" s="124"/>
      <c r="E133" s="124"/>
      <c r="F133" s="123" t="s">
        <v>1468</v>
      </c>
      <c r="G133" s="124"/>
      <c r="H133" s="124">
        <v>1</v>
      </c>
      <c r="I133" s="124"/>
      <c r="J133" s="125">
        <v>0</v>
      </c>
      <c r="K133" s="125">
        <v>24</v>
      </c>
      <c r="L133" s="125">
        <v>0</v>
      </c>
      <c r="M133" s="125">
        <v>24</v>
      </c>
      <c r="N133" s="125">
        <v>0</v>
      </c>
      <c r="O133" s="125">
        <v>24</v>
      </c>
      <c r="P133" s="125">
        <v>0</v>
      </c>
      <c r="Q133" s="125">
        <v>24</v>
      </c>
      <c r="R133" s="125">
        <v>0</v>
      </c>
      <c r="S133" s="125">
        <v>24</v>
      </c>
      <c r="T133" s="124" t="s">
        <v>5627</v>
      </c>
      <c r="U133" s="116"/>
      <c r="V133" s="64"/>
      <c r="W133" s="64"/>
    </row>
    <row r="134" spans="1:23" ht="15.75" x14ac:dyDescent="0.3">
      <c r="A134" s="124" t="s">
        <v>4</v>
      </c>
      <c r="B134" s="124" t="s">
        <v>1943</v>
      </c>
      <c r="C134" s="124" t="s">
        <v>53</v>
      </c>
      <c r="D134" s="124"/>
      <c r="E134" s="124"/>
      <c r="F134" s="123" t="s">
        <v>1469</v>
      </c>
      <c r="G134" s="124"/>
      <c r="H134" s="124">
        <v>1</v>
      </c>
      <c r="I134" s="124"/>
      <c r="J134" s="125">
        <v>0</v>
      </c>
      <c r="K134" s="125">
        <v>27</v>
      </c>
      <c r="L134" s="125">
        <v>0</v>
      </c>
      <c r="M134" s="125">
        <v>27</v>
      </c>
      <c r="N134" s="125">
        <v>0</v>
      </c>
      <c r="O134" s="125">
        <v>27</v>
      </c>
      <c r="P134" s="125">
        <v>0</v>
      </c>
      <c r="Q134" s="125">
        <v>27</v>
      </c>
      <c r="R134" s="125">
        <v>0</v>
      </c>
      <c r="S134" s="125">
        <v>27</v>
      </c>
      <c r="T134" s="124" t="s">
        <v>5628</v>
      </c>
      <c r="U134" s="116"/>
      <c r="V134" s="64"/>
      <c r="W134" s="64"/>
    </row>
    <row r="135" spans="1:23" ht="15.75" x14ac:dyDescent="0.3">
      <c r="A135" s="116" t="s">
        <v>4</v>
      </c>
      <c r="B135" s="116" t="s">
        <v>1943</v>
      </c>
      <c r="C135" s="116" t="s">
        <v>53</v>
      </c>
      <c r="D135" s="116"/>
      <c r="E135" s="116"/>
      <c r="F135" s="36" t="s">
        <v>6014</v>
      </c>
      <c r="G135" s="116">
        <v>0</v>
      </c>
      <c r="H135" s="116">
        <v>1</v>
      </c>
      <c r="I135" s="116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16"/>
      <c r="U135" s="128" t="s">
        <v>6017</v>
      </c>
      <c r="V135" s="64"/>
      <c r="W135" s="64"/>
    </row>
    <row r="136" spans="1:23" ht="15.75" x14ac:dyDescent="0.3">
      <c r="A136" s="116" t="s">
        <v>4</v>
      </c>
      <c r="B136" s="116" t="s">
        <v>1943</v>
      </c>
      <c r="C136" s="116" t="s">
        <v>53</v>
      </c>
      <c r="D136" s="116"/>
      <c r="E136" s="116"/>
      <c r="F136" s="36" t="s">
        <v>1570</v>
      </c>
      <c r="G136" s="116">
        <v>1</v>
      </c>
      <c r="H136" s="116">
        <v>1</v>
      </c>
      <c r="I136" s="116"/>
      <c r="J136" s="126">
        <v>1</v>
      </c>
      <c r="K136" s="127">
        <v>2</v>
      </c>
      <c r="L136" s="126">
        <v>1</v>
      </c>
      <c r="M136" s="127">
        <v>2</v>
      </c>
      <c r="N136" s="126">
        <v>1</v>
      </c>
      <c r="O136" s="127">
        <v>2</v>
      </c>
      <c r="P136" s="126">
        <v>1</v>
      </c>
      <c r="Q136" s="127">
        <v>2</v>
      </c>
      <c r="R136" s="126">
        <v>1</v>
      </c>
      <c r="S136" s="127">
        <v>2</v>
      </c>
      <c r="T136" s="116" t="s">
        <v>5587</v>
      </c>
      <c r="U136" s="128" t="s">
        <v>6017</v>
      </c>
      <c r="V136" s="64"/>
      <c r="W136" s="64"/>
    </row>
    <row r="137" spans="1:23" ht="15.75" x14ac:dyDescent="0.3">
      <c r="A137" s="116" t="s">
        <v>4</v>
      </c>
      <c r="B137" s="116" t="s">
        <v>1943</v>
      </c>
      <c r="C137" s="116" t="s">
        <v>53</v>
      </c>
      <c r="D137" s="116"/>
      <c r="E137" s="116"/>
      <c r="F137" s="36" t="s">
        <v>1571</v>
      </c>
      <c r="G137" s="116">
        <v>2</v>
      </c>
      <c r="H137" s="116">
        <v>1</v>
      </c>
      <c r="I137" s="116"/>
      <c r="J137" s="126">
        <v>1</v>
      </c>
      <c r="K137" s="127">
        <v>3</v>
      </c>
      <c r="L137" s="126">
        <v>1</v>
      </c>
      <c r="M137" s="127">
        <v>3</v>
      </c>
      <c r="N137" s="126">
        <v>1</v>
      </c>
      <c r="O137" s="127">
        <v>3</v>
      </c>
      <c r="P137" s="126">
        <v>1</v>
      </c>
      <c r="Q137" s="127">
        <v>3</v>
      </c>
      <c r="R137" s="126">
        <v>1</v>
      </c>
      <c r="S137" s="127">
        <v>3</v>
      </c>
      <c r="T137" s="116" t="s">
        <v>5587</v>
      </c>
      <c r="U137" s="128" t="s">
        <v>6017</v>
      </c>
      <c r="V137" s="64"/>
      <c r="W137" s="64"/>
    </row>
    <row r="138" spans="1:23" ht="15.75" x14ac:dyDescent="0.3">
      <c r="A138" s="116" t="s">
        <v>4</v>
      </c>
      <c r="B138" s="116" t="s">
        <v>1943</v>
      </c>
      <c r="C138" s="116" t="s">
        <v>53</v>
      </c>
      <c r="D138" s="116"/>
      <c r="E138" s="116"/>
      <c r="F138" s="36" t="s">
        <v>1572</v>
      </c>
      <c r="G138" s="116">
        <v>3</v>
      </c>
      <c r="H138" s="116">
        <v>1</v>
      </c>
      <c r="I138" s="116"/>
      <c r="J138" s="126">
        <v>1</v>
      </c>
      <c r="K138" s="127">
        <v>4</v>
      </c>
      <c r="L138" s="126">
        <v>1</v>
      </c>
      <c r="M138" s="127">
        <v>4</v>
      </c>
      <c r="N138" s="126">
        <v>1</v>
      </c>
      <c r="O138" s="127">
        <v>4</v>
      </c>
      <c r="P138" s="126">
        <v>1</v>
      </c>
      <c r="Q138" s="127">
        <v>4</v>
      </c>
      <c r="R138" s="126">
        <v>1</v>
      </c>
      <c r="S138" s="127">
        <v>4</v>
      </c>
      <c r="T138" s="116" t="s">
        <v>5587</v>
      </c>
      <c r="U138" s="128" t="s">
        <v>6017</v>
      </c>
      <c r="V138" s="64"/>
      <c r="W138" s="64"/>
    </row>
    <row r="139" spans="1:23" ht="15.75" x14ac:dyDescent="0.3">
      <c r="A139" s="116" t="s">
        <v>4</v>
      </c>
      <c r="B139" s="116" t="s">
        <v>1943</v>
      </c>
      <c r="C139" s="116" t="s">
        <v>53</v>
      </c>
      <c r="D139" s="116"/>
      <c r="E139" s="116"/>
      <c r="F139" s="36" t="s">
        <v>1573</v>
      </c>
      <c r="G139" s="116">
        <v>4</v>
      </c>
      <c r="H139" s="116">
        <v>1</v>
      </c>
      <c r="I139" s="116"/>
      <c r="J139" s="126">
        <v>1</v>
      </c>
      <c r="K139" s="127">
        <v>5</v>
      </c>
      <c r="L139" s="126">
        <v>1</v>
      </c>
      <c r="M139" s="127">
        <v>5</v>
      </c>
      <c r="N139" s="126">
        <v>1</v>
      </c>
      <c r="O139" s="127">
        <v>5</v>
      </c>
      <c r="P139" s="126">
        <v>1</v>
      </c>
      <c r="Q139" s="127">
        <v>5</v>
      </c>
      <c r="R139" s="126">
        <v>1</v>
      </c>
      <c r="S139" s="127">
        <v>5</v>
      </c>
      <c r="T139" s="116" t="s">
        <v>5587</v>
      </c>
      <c r="U139" s="128" t="s">
        <v>6017</v>
      </c>
      <c r="V139" s="64"/>
      <c r="W139" s="64"/>
    </row>
    <row r="140" spans="1:23" ht="15.75" x14ac:dyDescent="0.3">
      <c r="A140" s="116" t="s">
        <v>4</v>
      </c>
      <c r="B140" s="116" t="s">
        <v>1943</v>
      </c>
      <c r="C140" s="116" t="s">
        <v>53</v>
      </c>
      <c r="D140" s="116"/>
      <c r="E140" s="116"/>
      <c r="F140" s="36" t="s">
        <v>1574</v>
      </c>
      <c r="G140" s="116">
        <v>5</v>
      </c>
      <c r="H140" s="116">
        <v>1</v>
      </c>
      <c r="I140" s="116"/>
      <c r="J140" s="126">
        <v>2</v>
      </c>
      <c r="K140" s="127">
        <v>6</v>
      </c>
      <c r="L140" s="126">
        <v>2</v>
      </c>
      <c r="M140" s="127">
        <v>6</v>
      </c>
      <c r="N140" s="126">
        <v>2</v>
      </c>
      <c r="O140" s="127">
        <v>6</v>
      </c>
      <c r="P140" s="126">
        <v>2</v>
      </c>
      <c r="Q140" s="127">
        <v>6</v>
      </c>
      <c r="R140" s="126">
        <v>2</v>
      </c>
      <c r="S140" s="127">
        <v>6</v>
      </c>
      <c r="T140" s="116" t="s">
        <v>5587</v>
      </c>
      <c r="U140" s="128" t="s">
        <v>6017</v>
      </c>
      <c r="V140" s="64"/>
      <c r="W140" s="64"/>
    </row>
    <row r="141" spans="1:23" ht="15.75" x14ac:dyDescent="0.3">
      <c r="A141" s="116" t="s">
        <v>4</v>
      </c>
      <c r="B141" s="116" t="s">
        <v>1943</v>
      </c>
      <c r="C141" s="116" t="s">
        <v>53</v>
      </c>
      <c r="D141" s="116"/>
      <c r="E141" s="116"/>
      <c r="F141" s="36" t="s">
        <v>1575</v>
      </c>
      <c r="G141" s="116">
        <v>6</v>
      </c>
      <c r="H141" s="116">
        <v>1</v>
      </c>
      <c r="I141" s="116"/>
      <c r="J141" s="126">
        <v>2</v>
      </c>
      <c r="K141" s="127">
        <v>7</v>
      </c>
      <c r="L141" s="126">
        <v>2</v>
      </c>
      <c r="M141" s="127">
        <v>7</v>
      </c>
      <c r="N141" s="126">
        <v>2</v>
      </c>
      <c r="O141" s="127">
        <v>7</v>
      </c>
      <c r="P141" s="126">
        <v>2</v>
      </c>
      <c r="Q141" s="127">
        <v>7</v>
      </c>
      <c r="R141" s="126">
        <v>2</v>
      </c>
      <c r="S141" s="127">
        <v>7</v>
      </c>
      <c r="T141" s="116" t="s">
        <v>5587</v>
      </c>
      <c r="U141" s="128" t="s">
        <v>6017</v>
      </c>
      <c r="V141" s="64"/>
      <c r="W141" s="64"/>
    </row>
    <row r="142" spans="1:23" ht="15.75" x14ac:dyDescent="0.3">
      <c r="A142" s="116" t="s">
        <v>4</v>
      </c>
      <c r="B142" s="116" t="s">
        <v>1943</v>
      </c>
      <c r="C142" s="116" t="s">
        <v>53</v>
      </c>
      <c r="D142" s="116"/>
      <c r="E142" s="116"/>
      <c r="F142" s="36" t="s">
        <v>1576</v>
      </c>
      <c r="G142" s="116">
        <v>7</v>
      </c>
      <c r="H142" s="116">
        <v>1</v>
      </c>
      <c r="I142" s="116"/>
      <c r="J142" s="126">
        <v>2</v>
      </c>
      <c r="K142" s="127">
        <v>8</v>
      </c>
      <c r="L142" s="126">
        <v>2</v>
      </c>
      <c r="M142" s="127">
        <v>8</v>
      </c>
      <c r="N142" s="126">
        <v>2</v>
      </c>
      <c r="O142" s="127">
        <v>8</v>
      </c>
      <c r="P142" s="126">
        <v>2</v>
      </c>
      <c r="Q142" s="127">
        <v>8</v>
      </c>
      <c r="R142" s="126">
        <v>2</v>
      </c>
      <c r="S142" s="127">
        <v>8</v>
      </c>
      <c r="T142" s="116" t="s">
        <v>5587</v>
      </c>
      <c r="U142" s="128" t="s">
        <v>6017</v>
      </c>
      <c r="V142" s="64"/>
      <c r="W142" s="64"/>
    </row>
    <row r="143" spans="1:23" ht="15.75" x14ac:dyDescent="0.3">
      <c r="A143" s="116" t="s">
        <v>4</v>
      </c>
      <c r="B143" s="116" t="s">
        <v>1943</v>
      </c>
      <c r="C143" s="116" t="s">
        <v>53</v>
      </c>
      <c r="D143" s="116"/>
      <c r="E143" s="116"/>
      <c r="F143" s="36" t="s">
        <v>1577</v>
      </c>
      <c r="G143" s="116">
        <v>8</v>
      </c>
      <c r="H143" s="116">
        <v>1</v>
      </c>
      <c r="I143" s="116"/>
      <c r="J143" s="126">
        <v>3</v>
      </c>
      <c r="K143" s="127">
        <v>9</v>
      </c>
      <c r="L143" s="126">
        <v>3</v>
      </c>
      <c r="M143" s="127">
        <v>9</v>
      </c>
      <c r="N143" s="126">
        <v>3</v>
      </c>
      <c r="O143" s="127">
        <v>9</v>
      </c>
      <c r="P143" s="126">
        <v>3</v>
      </c>
      <c r="Q143" s="127">
        <v>9</v>
      </c>
      <c r="R143" s="126">
        <v>3</v>
      </c>
      <c r="S143" s="127">
        <v>9</v>
      </c>
      <c r="T143" s="116" t="s">
        <v>5587</v>
      </c>
      <c r="U143" s="128" t="s">
        <v>6017</v>
      </c>
      <c r="V143" s="64"/>
      <c r="W143" s="64"/>
    </row>
    <row r="144" spans="1:23" ht="15.75" x14ac:dyDescent="0.3">
      <c r="A144" s="116" t="s">
        <v>4</v>
      </c>
      <c r="B144" s="116" t="s">
        <v>1943</v>
      </c>
      <c r="C144" s="116" t="s">
        <v>53</v>
      </c>
      <c r="D144" s="116"/>
      <c r="E144" s="116"/>
      <c r="F144" s="36" t="s">
        <v>1578</v>
      </c>
      <c r="G144" s="116">
        <v>9</v>
      </c>
      <c r="H144" s="116">
        <v>1</v>
      </c>
      <c r="I144" s="116"/>
      <c r="J144" s="126">
        <v>3</v>
      </c>
      <c r="K144" s="127">
        <v>10</v>
      </c>
      <c r="L144" s="126">
        <v>3</v>
      </c>
      <c r="M144" s="127">
        <v>10</v>
      </c>
      <c r="N144" s="126">
        <v>3</v>
      </c>
      <c r="O144" s="127">
        <v>10</v>
      </c>
      <c r="P144" s="126">
        <v>3</v>
      </c>
      <c r="Q144" s="127">
        <v>10</v>
      </c>
      <c r="R144" s="126">
        <v>3</v>
      </c>
      <c r="S144" s="127">
        <v>10</v>
      </c>
      <c r="T144" s="116" t="s">
        <v>5587</v>
      </c>
      <c r="U144" s="128" t="s">
        <v>6017</v>
      </c>
      <c r="V144" s="64"/>
      <c r="W144" s="64"/>
    </row>
    <row r="145" spans="1:23" ht="15.75" x14ac:dyDescent="0.3">
      <c r="A145" s="116" t="s">
        <v>4</v>
      </c>
      <c r="B145" s="116" t="s">
        <v>1943</v>
      </c>
      <c r="C145" s="116" t="s">
        <v>53</v>
      </c>
      <c r="D145" s="116"/>
      <c r="E145" s="116"/>
      <c r="F145" s="36" t="s">
        <v>1579</v>
      </c>
      <c r="G145" s="116">
        <v>10</v>
      </c>
      <c r="H145" s="116">
        <v>1</v>
      </c>
      <c r="I145" s="116"/>
      <c r="J145" s="126">
        <v>3</v>
      </c>
      <c r="K145" s="127">
        <v>11</v>
      </c>
      <c r="L145" s="126">
        <v>3</v>
      </c>
      <c r="M145" s="127">
        <v>11</v>
      </c>
      <c r="N145" s="126">
        <v>3</v>
      </c>
      <c r="O145" s="127">
        <v>11</v>
      </c>
      <c r="P145" s="126">
        <v>3</v>
      </c>
      <c r="Q145" s="127">
        <v>11</v>
      </c>
      <c r="R145" s="126">
        <v>3</v>
      </c>
      <c r="S145" s="127">
        <v>11</v>
      </c>
      <c r="T145" s="116" t="s">
        <v>5587</v>
      </c>
      <c r="U145" s="128" t="s">
        <v>6018</v>
      </c>
      <c r="V145" s="64"/>
      <c r="W145" s="64"/>
    </row>
    <row r="146" spans="1:23" ht="15.75" x14ac:dyDescent="0.3">
      <c r="A146" s="116" t="s">
        <v>4</v>
      </c>
      <c r="B146" s="116" t="s">
        <v>1943</v>
      </c>
      <c r="C146" s="116" t="s">
        <v>53</v>
      </c>
      <c r="D146" s="116"/>
      <c r="E146" s="116"/>
      <c r="F146" s="36" t="s">
        <v>1580</v>
      </c>
      <c r="G146" s="116">
        <v>11</v>
      </c>
      <c r="H146" s="116">
        <v>1</v>
      </c>
      <c r="I146" s="116"/>
      <c r="J146" s="126">
        <v>4</v>
      </c>
      <c r="K146" s="127">
        <v>12</v>
      </c>
      <c r="L146" s="126">
        <v>4</v>
      </c>
      <c r="M146" s="127">
        <v>12</v>
      </c>
      <c r="N146" s="126">
        <v>4</v>
      </c>
      <c r="O146" s="127">
        <v>12</v>
      </c>
      <c r="P146" s="126">
        <v>4</v>
      </c>
      <c r="Q146" s="127">
        <v>12</v>
      </c>
      <c r="R146" s="126">
        <v>4</v>
      </c>
      <c r="S146" s="127">
        <v>12</v>
      </c>
      <c r="T146" s="116" t="s">
        <v>5588</v>
      </c>
      <c r="U146" s="128" t="s">
        <v>6018</v>
      </c>
      <c r="V146" s="64"/>
      <c r="W146" s="64"/>
    </row>
    <row r="147" spans="1:23" ht="15.75" x14ac:dyDescent="0.3">
      <c r="A147" s="116" t="s">
        <v>4</v>
      </c>
      <c r="B147" s="116" t="s">
        <v>1943</v>
      </c>
      <c r="C147" s="116" t="s">
        <v>53</v>
      </c>
      <c r="D147" s="116"/>
      <c r="E147" s="116"/>
      <c r="F147" s="36" t="s">
        <v>1581</v>
      </c>
      <c r="G147" s="116">
        <v>12</v>
      </c>
      <c r="H147" s="116">
        <v>1</v>
      </c>
      <c r="I147" s="116"/>
      <c r="J147" s="126">
        <v>4</v>
      </c>
      <c r="K147" s="127">
        <v>13</v>
      </c>
      <c r="L147" s="126">
        <v>4</v>
      </c>
      <c r="M147" s="127">
        <v>13</v>
      </c>
      <c r="N147" s="126">
        <v>4</v>
      </c>
      <c r="O147" s="127">
        <v>13</v>
      </c>
      <c r="P147" s="126">
        <v>4</v>
      </c>
      <c r="Q147" s="127">
        <v>13</v>
      </c>
      <c r="R147" s="126">
        <v>4</v>
      </c>
      <c r="S147" s="127">
        <v>13</v>
      </c>
      <c r="T147" s="116" t="s">
        <v>5588</v>
      </c>
      <c r="U147" s="128" t="s">
        <v>6018</v>
      </c>
      <c r="V147" s="64"/>
      <c r="W147" s="64"/>
    </row>
    <row r="148" spans="1:23" ht="15.75" x14ac:dyDescent="0.3">
      <c r="A148" s="116" t="s">
        <v>4</v>
      </c>
      <c r="B148" s="116" t="s">
        <v>1943</v>
      </c>
      <c r="C148" s="116" t="s">
        <v>53</v>
      </c>
      <c r="D148" s="116"/>
      <c r="E148" s="116"/>
      <c r="F148" s="36" t="s">
        <v>1582</v>
      </c>
      <c r="G148" s="116">
        <v>13</v>
      </c>
      <c r="H148" s="116">
        <v>1</v>
      </c>
      <c r="I148" s="116"/>
      <c r="J148" s="126">
        <v>4</v>
      </c>
      <c r="K148" s="127">
        <v>14</v>
      </c>
      <c r="L148" s="126">
        <v>4</v>
      </c>
      <c r="M148" s="127">
        <v>14</v>
      </c>
      <c r="N148" s="126">
        <v>4</v>
      </c>
      <c r="O148" s="127">
        <v>14</v>
      </c>
      <c r="P148" s="126">
        <v>4</v>
      </c>
      <c r="Q148" s="127">
        <v>14</v>
      </c>
      <c r="R148" s="126">
        <v>4</v>
      </c>
      <c r="S148" s="127">
        <v>14</v>
      </c>
      <c r="T148" s="116" t="s">
        <v>5588</v>
      </c>
      <c r="U148" s="128" t="s">
        <v>6018</v>
      </c>
      <c r="V148" s="64"/>
      <c r="W148" s="64"/>
    </row>
    <row r="149" spans="1:23" ht="15.75" x14ac:dyDescent="0.3">
      <c r="A149" s="116" t="s">
        <v>4</v>
      </c>
      <c r="B149" s="116" t="s">
        <v>1943</v>
      </c>
      <c r="C149" s="116" t="s">
        <v>53</v>
      </c>
      <c r="D149" s="116"/>
      <c r="E149" s="116"/>
      <c r="F149" s="36" t="s">
        <v>1583</v>
      </c>
      <c r="G149" s="116">
        <v>14</v>
      </c>
      <c r="H149" s="116">
        <v>1</v>
      </c>
      <c r="I149" s="116"/>
      <c r="J149" s="126">
        <v>4</v>
      </c>
      <c r="K149" s="127">
        <v>15</v>
      </c>
      <c r="L149" s="126">
        <v>4</v>
      </c>
      <c r="M149" s="127">
        <v>15</v>
      </c>
      <c r="N149" s="126">
        <v>4</v>
      </c>
      <c r="O149" s="127">
        <v>15</v>
      </c>
      <c r="P149" s="126">
        <v>4</v>
      </c>
      <c r="Q149" s="127">
        <v>15</v>
      </c>
      <c r="R149" s="126">
        <v>4</v>
      </c>
      <c r="S149" s="127">
        <v>15</v>
      </c>
      <c r="T149" s="116" t="s">
        <v>5588</v>
      </c>
      <c r="U149" s="128" t="s">
        <v>6018</v>
      </c>
      <c r="V149" s="64"/>
      <c r="W149" s="64"/>
    </row>
    <row r="150" spans="1:23" ht="15.75" x14ac:dyDescent="0.3">
      <c r="A150" s="116" t="s">
        <v>4</v>
      </c>
      <c r="B150" s="116" t="s">
        <v>1943</v>
      </c>
      <c r="C150" s="116" t="s">
        <v>53</v>
      </c>
      <c r="D150" s="116"/>
      <c r="E150" s="116"/>
      <c r="F150" s="36" t="s">
        <v>1584</v>
      </c>
      <c r="G150" s="116">
        <v>15</v>
      </c>
      <c r="H150" s="116">
        <v>1</v>
      </c>
      <c r="I150" s="116"/>
      <c r="J150" s="126">
        <v>5</v>
      </c>
      <c r="K150" s="127">
        <v>16</v>
      </c>
      <c r="L150" s="126">
        <v>5</v>
      </c>
      <c r="M150" s="127">
        <v>16</v>
      </c>
      <c r="N150" s="126">
        <v>5</v>
      </c>
      <c r="O150" s="127">
        <v>16</v>
      </c>
      <c r="P150" s="126">
        <v>5</v>
      </c>
      <c r="Q150" s="127">
        <v>16</v>
      </c>
      <c r="R150" s="126">
        <v>5</v>
      </c>
      <c r="S150" s="127">
        <v>16</v>
      </c>
      <c r="T150" s="116" t="s">
        <v>5588</v>
      </c>
      <c r="U150" s="128" t="s">
        <v>6018</v>
      </c>
      <c r="V150" s="64"/>
      <c r="W150" s="64"/>
    </row>
    <row r="151" spans="1:23" ht="15.75" x14ac:dyDescent="0.3">
      <c r="A151" s="116" t="s">
        <v>4</v>
      </c>
      <c r="B151" s="116" t="s">
        <v>1943</v>
      </c>
      <c r="C151" s="116" t="s">
        <v>53</v>
      </c>
      <c r="D151" s="116"/>
      <c r="E151" s="116"/>
      <c r="F151" s="36" t="s">
        <v>1585</v>
      </c>
      <c r="G151" s="116">
        <v>16</v>
      </c>
      <c r="H151" s="116">
        <v>1</v>
      </c>
      <c r="I151" s="116"/>
      <c r="J151" s="126">
        <v>5</v>
      </c>
      <c r="K151" s="127">
        <v>17</v>
      </c>
      <c r="L151" s="126">
        <v>5</v>
      </c>
      <c r="M151" s="127">
        <v>17</v>
      </c>
      <c r="N151" s="126">
        <v>5</v>
      </c>
      <c r="O151" s="127">
        <v>17</v>
      </c>
      <c r="P151" s="126">
        <v>5</v>
      </c>
      <c r="Q151" s="127">
        <v>17</v>
      </c>
      <c r="R151" s="126">
        <v>5</v>
      </c>
      <c r="S151" s="127">
        <v>17</v>
      </c>
      <c r="T151" s="116" t="s">
        <v>5588</v>
      </c>
      <c r="U151" s="128" t="s">
        <v>6018</v>
      </c>
      <c r="V151" s="64"/>
      <c r="W151" s="64"/>
    </row>
    <row r="152" spans="1:23" ht="15.75" x14ac:dyDescent="0.3">
      <c r="A152" s="116" t="s">
        <v>4</v>
      </c>
      <c r="B152" s="116" t="s">
        <v>1943</v>
      </c>
      <c r="C152" s="116" t="s">
        <v>53</v>
      </c>
      <c r="D152" s="116"/>
      <c r="E152" s="116"/>
      <c r="F152" s="36" t="s">
        <v>1586</v>
      </c>
      <c r="G152" s="116">
        <v>17</v>
      </c>
      <c r="H152" s="116">
        <v>1</v>
      </c>
      <c r="I152" s="116"/>
      <c r="J152" s="126">
        <v>5</v>
      </c>
      <c r="K152" s="127">
        <v>18</v>
      </c>
      <c r="L152" s="126">
        <v>5</v>
      </c>
      <c r="M152" s="127">
        <v>18</v>
      </c>
      <c r="N152" s="126">
        <v>5</v>
      </c>
      <c r="O152" s="127">
        <v>18</v>
      </c>
      <c r="P152" s="126">
        <v>5</v>
      </c>
      <c r="Q152" s="127">
        <v>18</v>
      </c>
      <c r="R152" s="126">
        <v>5</v>
      </c>
      <c r="S152" s="127">
        <v>18</v>
      </c>
      <c r="T152" s="116" t="s">
        <v>5588</v>
      </c>
      <c r="U152" s="128" t="s">
        <v>6018</v>
      </c>
      <c r="V152" s="64"/>
      <c r="W152" s="64"/>
    </row>
    <row r="153" spans="1:23" ht="15.75" x14ac:dyDescent="0.3">
      <c r="A153" s="116" t="s">
        <v>4</v>
      </c>
      <c r="B153" s="116" t="s">
        <v>1943</v>
      </c>
      <c r="C153" s="116" t="s">
        <v>53</v>
      </c>
      <c r="D153" s="116"/>
      <c r="E153" s="116"/>
      <c r="F153" s="36" t="s">
        <v>1587</v>
      </c>
      <c r="G153" s="116">
        <v>18</v>
      </c>
      <c r="H153" s="116">
        <v>1</v>
      </c>
      <c r="I153" s="116"/>
      <c r="J153" s="126">
        <v>6</v>
      </c>
      <c r="K153" s="127">
        <v>19</v>
      </c>
      <c r="L153" s="126">
        <v>6</v>
      </c>
      <c r="M153" s="127">
        <v>19</v>
      </c>
      <c r="N153" s="126">
        <v>6</v>
      </c>
      <c r="O153" s="127">
        <v>19</v>
      </c>
      <c r="P153" s="126">
        <v>6</v>
      </c>
      <c r="Q153" s="127">
        <v>19</v>
      </c>
      <c r="R153" s="126">
        <v>6</v>
      </c>
      <c r="S153" s="127">
        <v>19</v>
      </c>
      <c r="T153" s="116" t="s">
        <v>5588</v>
      </c>
      <c r="U153" s="128" t="s">
        <v>6018</v>
      </c>
      <c r="V153" s="64"/>
      <c r="W153" s="64"/>
    </row>
    <row r="154" spans="1:23" ht="15.75" x14ac:dyDescent="0.3">
      <c r="A154" s="116" t="s">
        <v>4</v>
      </c>
      <c r="B154" s="116" t="s">
        <v>1943</v>
      </c>
      <c r="C154" s="116" t="s">
        <v>53</v>
      </c>
      <c r="D154" s="116"/>
      <c r="E154" s="116"/>
      <c r="F154" s="36" t="s">
        <v>1588</v>
      </c>
      <c r="G154" s="116">
        <v>19</v>
      </c>
      <c r="H154" s="116">
        <v>1</v>
      </c>
      <c r="I154" s="116"/>
      <c r="J154" s="126">
        <v>6</v>
      </c>
      <c r="K154" s="127">
        <v>20</v>
      </c>
      <c r="L154" s="126">
        <v>6</v>
      </c>
      <c r="M154" s="127">
        <v>20</v>
      </c>
      <c r="N154" s="126">
        <v>6</v>
      </c>
      <c r="O154" s="127">
        <v>20</v>
      </c>
      <c r="P154" s="126">
        <v>6</v>
      </c>
      <c r="Q154" s="127">
        <v>20</v>
      </c>
      <c r="R154" s="126">
        <v>6</v>
      </c>
      <c r="S154" s="127">
        <v>20</v>
      </c>
      <c r="T154" s="116" t="s">
        <v>5588</v>
      </c>
      <c r="U154" s="128" t="s">
        <v>6018</v>
      </c>
      <c r="V154" s="64"/>
      <c r="W154" s="64"/>
    </row>
    <row r="155" spans="1:23" ht="15.75" x14ac:dyDescent="0.3">
      <c r="A155" s="116" t="s">
        <v>4</v>
      </c>
      <c r="B155" s="116" t="s">
        <v>1943</v>
      </c>
      <c r="C155" s="116" t="s">
        <v>53</v>
      </c>
      <c r="D155" s="116"/>
      <c r="E155" s="116"/>
      <c r="F155" s="36" t="s">
        <v>1589</v>
      </c>
      <c r="G155" s="116">
        <v>20</v>
      </c>
      <c r="H155" s="116">
        <v>1</v>
      </c>
      <c r="I155" s="116"/>
      <c r="J155" s="126">
        <v>6</v>
      </c>
      <c r="K155" s="127">
        <v>21</v>
      </c>
      <c r="L155" s="126">
        <v>6</v>
      </c>
      <c r="M155" s="127">
        <v>21</v>
      </c>
      <c r="N155" s="126">
        <v>6</v>
      </c>
      <c r="O155" s="127">
        <v>21</v>
      </c>
      <c r="P155" s="126">
        <v>6</v>
      </c>
      <c r="Q155" s="127">
        <v>21</v>
      </c>
      <c r="R155" s="126">
        <v>6</v>
      </c>
      <c r="S155" s="127">
        <v>21</v>
      </c>
      <c r="T155" s="116" t="s">
        <v>5588</v>
      </c>
      <c r="U155" s="128" t="s">
        <v>6019</v>
      </c>
      <c r="V155" s="64"/>
      <c r="W155" s="64"/>
    </row>
    <row r="156" spans="1:23" ht="15.75" x14ac:dyDescent="0.3">
      <c r="A156" s="116" t="s">
        <v>4</v>
      </c>
      <c r="B156" s="116" t="s">
        <v>1943</v>
      </c>
      <c r="C156" s="116" t="s">
        <v>53</v>
      </c>
      <c r="D156" s="116"/>
      <c r="E156" s="116"/>
      <c r="F156" s="36" t="s">
        <v>1590</v>
      </c>
      <c r="G156" s="116">
        <v>21</v>
      </c>
      <c r="H156" s="116">
        <v>1</v>
      </c>
      <c r="I156" s="116"/>
      <c r="J156" s="126">
        <v>7</v>
      </c>
      <c r="K156" s="127">
        <v>21</v>
      </c>
      <c r="L156" s="126">
        <v>7</v>
      </c>
      <c r="M156" s="127">
        <v>21</v>
      </c>
      <c r="N156" s="126">
        <v>7</v>
      </c>
      <c r="O156" s="127">
        <v>21</v>
      </c>
      <c r="P156" s="126">
        <v>7</v>
      </c>
      <c r="Q156" s="127">
        <v>21</v>
      </c>
      <c r="R156" s="126">
        <v>7</v>
      </c>
      <c r="S156" s="127">
        <v>21</v>
      </c>
      <c r="T156" s="116" t="s">
        <v>5589</v>
      </c>
      <c r="U156" s="128" t="s">
        <v>6019</v>
      </c>
      <c r="V156" s="64"/>
      <c r="W156" s="64"/>
    </row>
    <row r="157" spans="1:23" ht="15.75" x14ac:dyDescent="0.3">
      <c r="A157" s="116" t="s">
        <v>4</v>
      </c>
      <c r="B157" s="116" t="s">
        <v>1943</v>
      </c>
      <c r="C157" s="116" t="s">
        <v>53</v>
      </c>
      <c r="D157" s="116"/>
      <c r="E157" s="116"/>
      <c r="F157" s="36" t="s">
        <v>1591</v>
      </c>
      <c r="G157" s="116">
        <v>22</v>
      </c>
      <c r="H157" s="116">
        <v>1</v>
      </c>
      <c r="I157" s="116"/>
      <c r="J157" s="126">
        <v>7</v>
      </c>
      <c r="K157" s="127">
        <v>23</v>
      </c>
      <c r="L157" s="126">
        <v>7</v>
      </c>
      <c r="M157" s="127">
        <v>23</v>
      </c>
      <c r="N157" s="126">
        <v>7</v>
      </c>
      <c r="O157" s="127">
        <v>23</v>
      </c>
      <c r="P157" s="126">
        <v>7</v>
      </c>
      <c r="Q157" s="127">
        <v>23</v>
      </c>
      <c r="R157" s="126">
        <v>7</v>
      </c>
      <c r="S157" s="127">
        <v>23</v>
      </c>
      <c r="T157" s="116" t="s">
        <v>5589</v>
      </c>
      <c r="U157" s="128" t="s">
        <v>6019</v>
      </c>
      <c r="V157" s="64"/>
      <c r="W157" s="64"/>
    </row>
    <row r="158" spans="1:23" ht="15.75" x14ac:dyDescent="0.3">
      <c r="A158" s="116" t="s">
        <v>4</v>
      </c>
      <c r="B158" s="116" t="s">
        <v>1943</v>
      </c>
      <c r="C158" s="116" t="s">
        <v>53</v>
      </c>
      <c r="D158" s="116"/>
      <c r="E158" s="116"/>
      <c r="F158" s="36" t="s">
        <v>1592</v>
      </c>
      <c r="G158" s="116">
        <v>23</v>
      </c>
      <c r="H158" s="116">
        <v>1</v>
      </c>
      <c r="I158" s="116"/>
      <c r="J158" s="126">
        <v>7</v>
      </c>
      <c r="K158" s="127">
        <v>24</v>
      </c>
      <c r="L158" s="126">
        <v>7</v>
      </c>
      <c r="M158" s="127">
        <v>24</v>
      </c>
      <c r="N158" s="126">
        <v>7</v>
      </c>
      <c r="O158" s="127">
        <v>24</v>
      </c>
      <c r="P158" s="126">
        <v>7</v>
      </c>
      <c r="Q158" s="127">
        <v>24</v>
      </c>
      <c r="R158" s="126">
        <v>7</v>
      </c>
      <c r="S158" s="127">
        <v>24</v>
      </c>
      <c r="T158" s="116" t="s">
        <v>5589</v>
      </c>
      <c r="U158" s="128" t="s">
        <v>6019</v>
      </c>
      <c r="V158" s="64"/>
      <c r="W158" s="64"/>
    </row>
    <row r="159" spans="1:23" ht="15.75" x14ac:dyDescent="0.3">
      <c r="A159" s="116" t="s">
        <v>4</v>
      </c>
      <c r="B159" s="116" t="s">
        <v>1943</v>
      </c>
      <c r="C159" s="116" t="s">
        <v>53</v>
      </c>
      <c r="D159" s="116"/>
      <c r="E159" s="116"/>
      <c r="F159" s="36" t="s">
        <v>1593</v>
      </c>
      <c r="G159" s="116">
        <v>24</v>
      </c>
      <c r="H159" s="116">
        <v>1</v>
      </c>
      <c r="I159" s="116"/>
      <c r="J159" s="126">
        <v>7</v>
      </c>
      <c r="K159" s="127">
        <v>25</v>
      </c>
      <c r="L159" s="126">
        <v>7</v>
      </c>
      <c r="M159" s="127">
        <v>25</v>
      </c>
      <c r="N159" s="126">
        <v>7</v>
      </c>
      <c r="O159" s="127">
        <v>25</v>
      </c>
      <c r="P159" s="126">
        <v>7</v>
      </c>
      <c r="Q159" s="127">
        <v>25</v>
      </c>
      <c r="R159" s="126">
        <v>7</v>
      </c>
      <c r="S159" s="127">
        <v>25</v>
      </c>
      <c r="T159" s="116" t="s">
        <v>5589</v>
      </c>
      <c r="U159" s="128" t="s">
        <v>6019</v>
      </c>
      <c r="V159" s="64"/>
      <c r="W159" s="64"/>
    </row>
    <row r="160" spans="1:23" ht="15.75" x14ac:dyDescent="0.3">
      <c r="A160" s="116" t="s">
        <v>4</v>
      </c>
      <c r="B160" s="116" t="s">
        <v>1943</v>
      </c>
      <c r="C160" s="116" t="s">
        <v>53</v>
      </c>
      <c r="D160" s="116"/>
      <c r="E160" s="116"/>
      <c r="F160" s="36" t="s">
        <v>1594</v>
      </c>
      <c r="G160" s="116">
        <v>25</v>
      </c>
      <c r="H160" s="116">
        <v>1</v>
      </c>
      <c r="I160" s="116"/>
      <c r="J160" s="126">
        <v>8</v>
      </c>
      <c r="K160" s="127">
        <v>26</v>
      </c>
      <c r="L160" s="126">
        <v>8</v>
      </c>
      <c r="M160" s="127">
        <v>26</v>
      </c>
      <c r="N160" s="126">
        <v>8</v>
      </c>
      <c r="O160" s="127">
        <v>26</v>
      </c>
      <c r="P160" s="126">
        <v>8</v>
      </c>
      <c r="Q160" s="127">
        <v>26</v>
      </c>
      <c r="R160" s="126">
        <v>8</v>
      </c>
      <c r="S160" s="127">
        <v>26</v>
      </c>
      <c r="T160" s="116" t="s">
        <v>5589</v>
      </c>
      <c r="U160" s="128" t="s">
        <v>6019</v>
      </c>
      <c r="V160" s="64"/>
      <c r="W160" s="64"/>
    </row>
    <row r="161" spans="1:23" ht="15.75" x14ac:dyDescent="0.3">
      <c r="A161" s="116" t="s">
        <v>4</v>
      </c>
      <c r="B161" s="116" t="s">
        <v>1943</v>
      </c>
      <c r="C161" s="116" t="s">
        <v>53</v>
      </c>
      <c r="D161" s="116"/>
      <c r="E161" s="116"/>
      <c r="F161" s="36" t="s">
        <v>1595</v>
      </c>
      <c r="G161" s="116">
        <v>26</v>
      </c>
      <c r="H161" s="116">
        <v>1</v>
      </c>
      <c r="I161" s="116"/>
      <c r="J161" s="126">
        <v>8</v>
      </c>
      <c r="K161" s="127">
        <v>27</v>
      </c>
      <c r="L161" s="126">
        <v>8</v>
      </c>
      <c r="M161" s="127">
        <v>27</v>
      </c>
      <c r="N161" s="126">
        <v>8</v>
      </c>
      <c r="O161" s="127">
        <v>27</v>
      </c>
      <c r="P161" s="126">
        <v>8</v>
      </c>
      <c r="Q161" s="127">
        <v>27</v>
      </c>
      <c r="R161" s="126">
        <v>8</v>
      </c>
      <c r="S161" s="127">
        <v>27</v>
      </c>
      <c r="T161" s="116" t="s">
        <v>5589</v>
      </c>
      <c r="U161" s="128" t="s">
        <v>6019</v>
      </c>
      <c r="V161" s="64"/>
      <c r="W161" s="64"/>
    </row>
    <row r="162" spans="1:23" ht="15.75" x14ac:dyDescent="0.3">
      <c r="A162" s="116" t="s">
        <v>4</v>
      </c>
      <c r="B162" s="116" t="s">
        <v>1943</v>
      </c>
      <c r="C162" s="116" t="s">
        <v>53</v>
      </c>
      <c r="D162" s="116"/>
      <c r="E162" s="116"/>
      <c r="F162" s="36" t="s">
        <v>1596</v>
      </c>
      <c r="G162" s="116">
        <v>27</v>
      </c>
      <c r="H162" s="116">
        <v>1</v>
      </c>
      <c r="I162" s="116"/>
      <c r="J162" s="126">
        <v>8</v>
      </c>
      <c r="K162" s="127">
        <v>28</v>
      </c>
      <c r="L162" s="126">
        <v>8</v>
      </c>
      <c r="M162" s="127">
        <v>28</v>
      </c>
      <c r="N162" s="126">
        <v>8</v>
      </c>
      <c r="O162" s="127">
        <v>28</v>
      </c>
      <c r="P162" s="126">
        <v>8</v>
      </c>
      <c r="Q162" s="127">
        <v>28</v>
      </c>
      <c r="R162" s="126">
        <v>8</v>
      </c>
      <c r="S162" s="127">
        <v>28</v>
      </c>
      <c r="T162" s="116" t="s">
        <v>5589</v>
      </c>
      <c r="U162" s="128" t="s">
        <v>6019</v>
      </c>
      <c r="V162" s="64"/>
      <c r="W162" s="64"/>
    </row>
    <row r="163" spans="1:23" ht="15.75" x14ac:dyDescent="0.3">
      <c r="A163" s="116" t="s">
        <v>4</v>
      </c>
      <c r="B163" s="116" t="s">
        <v>1943</v>
      </c>
      <c r="C163" s="116" t="s">
        <v>53</v>
      </c>
      <c r="D163" s="116"/>
      <c r="E163" s="116"/>
      <c r="F163" s="36" t="s">
        <v>1597</v>
      </c>
      <c r="G163" s="116">
        <v>28</v>
      </c>
      <c r="H163" s="116">
        <v>1</v>
      </c>
      <c r="I163" s="116"/>
      <c r="J163" s="126">
        <v>9</v>
      </c>
      <c r="K163" s="127">
        <v>29</v>
      </c>
      <c r="L163" s="126">
        <v>9</v>
      </c>
      <c r="M163" s="127">
        <v>29</v>
      </c>
      <c r="N163" s="126">
        <v>9</v>
      </c>
      <c r="O163" s="127">
        <v>29</v>
      </c>
      <c r="P163" s="126">
        <v>9</v>
      </c>
      <c r="Q163" s="127">
        <v>29</v>
      </c>
      <c r="R163" s="126">
        <v>9</v>
      </c>
      <c r="S163" s="127">
        <v>29</v>
      </c>
      <c r="T163" s="116" t="s">
        <v>5589</v>
      </c>
      <c r="U163" s="128" t="s">
        <v>6019</v>
      </c>
      <c r="V163" s="64"/>
      <c r="W163" s="64"/>
    </row>
    <row r="164" spans="1:23" ht="15.75" x14ac:dyDescent="0.3">
      <c r="A164" s="116" t="s">
        <v>4</v>
      </c>
      <c r="B164" s="116" t="s">
        <v>1943</v>
      </c>
      <c r="C164" s="116" t="s">
        <v>53</v>
      </c>
      <c r="D164" s="116"/>
      <c r="E164" s="116"/>
      <c r="F164" s="36" t="s">
        <v>1598</v>
      </c>
      <c r="G164" s="116">
        <v>29</v>
      </c>
      <c r="H164" s="116">
        <v>1</v>
      </c>
      <c r="I164" s="116"/>
      <c r="J164" s="126">
        <v>9</v>
      </c>
      <c r="K164" s="127">
        <v>30</v>
      </c>
      <c r="L164" s="126">
        <v>9</v>
      </c>
      <c r="M164" s="127">
        <v>30</v>
      </c>
      <c r="N164" s="126">
        <v>9</v>
      </c>
      <c r="O164" s="127">
        <v>30</v>
      </c>
      <c r="P164" s="126">
        <v>9</v>
      </c>
      <c r="Q164" s="127">
        <v>30</v>
      </c>
      <c r="R164" s="126">
        <v>9</v>
      </c>
      <c r="S164" s="127">
        <v>30</v>
      </c>
      <c r="T164" s="116" t="s">
        <v>5589</v>
      </c>
      <c r="U164" s="128" t="s">
        <v>6019</v>
      </c>
      <c r="V164" s="64"/>
      <c r="W164" s="64"/>
    </row>
    <row r="165" spans="1:23" ht="15.75" x14ac:dyDescent="0.3">
      <c r="A165" s="116" t="s">
        <v>4</v>
      </c>
      <c r="B165" s="116" t="s">
        <v>1943</v>
      </c>
      <c r="C165" s="116" t="s">
        <v>53</v>
      </c>
      <c r="D165" s="116"/>
      <c r="E165" s="116"/>
      <c r="F165" s="36" t="s">
        <v>1599</v>
      </c>
      <c r="G165" s="116">
        <v>30</v>
      </c>
      <c r="H165" s="116">
        <v>1</v>
      </c>
      <c r="I165" s="116"/>
      <c r="J165" s="126">
        <v>9</v>
      </c>
      <c r="K165" s="127">
        <v>31</v>
      </c>
      <c r="L165" s="126">
        <v>9</v>
      </c>
      <c r="M165" s="127">
        <v>31</v>
      </c>
      <c r="N165" s="126">
        <v>9</v>
      </c>
      <c r="O165" s="127">
        <v>31</v>
      </c>
      <c r="P165" s="126">
        <v>9</v>
      </c>
      <c r="Q165" s="127">
        <v>31</v>
      </c>
      <c r="R165" s="126">
        <v>9</v>
      </c>
      <c r="S165" s="127">
        <v>31</v>
      </c>
      <c r="T165" s="116" t="s">
        <v>5589</v>
      </c>
      <c r="U165" s="128" t="s">
        <v>6020</v>
      </c>
      <c r="V165" s="64"/>
      <c r="W165" s="64"/>
    </row>
    <row r="166" spans="1:23" ht="15.75" x14ac:dyDescent="0.3">
      <c r="A166" s="116" t="s">
        <v>4</v>
      </c>
      <c r="B166" s="116" t="s">
        <v>1943</v>
      </c>
      <c r="C166" s="116" t="s">
        <v>53</v>
      </c>
      <c r="D166" s="116"/>
      <c r="E166" s="116"/>
      <c r="F166" s="36" t="s">
        <v>1600</v>
      </c>
      <c r="G166" s="116">
        <v>31</v>
      </c>
      <c r="H166" s="116">
        <v>1</v>
      </c>
      <c r="I166" s="116"/>
      <c r="J166" s="126">
        <v>10</v>
      </c>
      <c r="K166" s="127">
        <v>31</v>
      </c>
      <c r="L166" s="126">
        <v>10</v>
      </c>
      <c r="M166" s="127">
        <v>31</v>
      </c>
      <c r="N166" s="126">
        <v>10</v>
      </c>
      <c r="O166" s="127">
        <v>31</v>
      </c>
      <c r="P166" s="126">
        <v>10</v>
      </c>
      <c r="Q166" s="127">
        <v>31</v>
      </c>
      <c r="R166" s="126">
        <v>10</v>
      </c>
      <c r="S166" s="127">
        <v>31</v>
      </c>
      <c r="T166" s="116" t="s">
        <v>5590</v>
      </c>
      <c r="U166" s="128" t="s">
        <v>6020</v>
      </c>
      <c r="V166" s="64"/>
      <c r="W166" s="64"/>
    </row>
    <row r="167" spans="1:23" ht="15.75" x14ac:dyDescent="0.3">
      <c r="A167" s="116" t="s">
        <v>4</v>
      </c>
      <c r="B167" s="116" t="s">
        <v>1943</v>
      </c>
      <c r="C167" s="116" t="s">
        <v>53</v>
      </c>
      <c r="D167" s="116"/>
      <c r="E167" s="116"/>
      <c r="F167" s="36" t="s">
        <v>1601</v>
      </c>
      <c r="G167" s="116">
        <v>32</v>
      </c>
      <c r="H167" s="116">
        <v>1</v>
      </c>
      <c r="I167" s="116"/>
      <c r="J167" s="126">
        <v>10</v>
      </c>
      <c r="K167" s="127">
        <v>33</v>
      </c>
      <c r="L167" s="126">
        <v>10</v>
      </c>
      <c r="M167" s="127">
        <v>33</v>
      </c>
      <c r="N167" s="126">
        <v>10</v>
      </c>
      <c r="O167" s="127">
        <v>33</v>
      </c>
      <c r="P167" s="126">
        <v>10</v>
      </c>
      <c r="Q167" s="127">
        <v>33</v>
      </c>
      <c r="R167" s="126">
        <v>10</v>
      </c>
      <c r="S167" s="127">
        <v>33</v>
      </c>
      <c r="T167" s="116" t="s">
        <v>5590</v>
      </c>
      <c r="U167" s="128" t="s">
        <v>6020</v>
      </c>
      <c r="V167" s="64"/>
      <c r="W167" s="64"/>
    </row>
    <row r="168" spans="1:23" ht="15.75" x14ac:dyDescent="0.3">
      <c r="A168" s="116" t="s">
        <v>4</v>
      </c>
      <c r="B168" s="116" t="s">
        <v>1943</v>
      </c>
      <c r="C168" s="116" t="s">
        <v>53</v>
      </c>
      <c r="D168" s="116"/>
      <c r="E168" s="116"/>
      <c r="F168" s="36" t="s">
        <v>1602</v>
      </c>
      <c r="G168" s="116">
        <v>33</v>
      </c>
      <c r="H168" s="116">
        <v>1</v>
      </c>
      <c r="I168" s="116"/>
      <c r="J168" s="126">
        <v>10</v>
      </c>
      <c r="K168" s="127">
        <v>34</v>
      </c>
      <c r="L168" s="126">
        <v>10</v>
      </c>
      <c r="M168" s="127">
        <v>34</v>
      </c>
      <c r="N168" s="126">
        <v>10</v>
      </c>
      <c r="O168" s="127">
        <v>34</v>
      </c>
      <c r="P168" s="126">
        <v>10</v>
      </c>
      <c r="Q168" s="127">
        <v>34</v>
      </c>
      <c r="R168" s="126">
        <v>10</v>
      </c>
      <c r="S168" s="127">
        <v>34</v>
      </c>
      <c r="T168" s="116" t="s">
        <v>5590</v>
      </c>
      <c r="U168" s="128" t="s">
        <v>6020</v>
      </c>
      <c r="V168" s="64"/>
      <c r="W168" s="64"/>
    </row>
    <row r="169" spans="1:23" ht="15.75" x14ac:dyDescent="0.3">
      <c r="A169" s="116" t="s">
        <v>4</v>
      </c>
      <c r="B169" s="116" t="s">
        <v>1943</v>
      </c>
      <c r="C169" s="116" t="s">
        <v>53</v>
      </c>
      <c r="D169" s="116"/>
      <c r="E169" s="116"/>
      <c r="F169" s="36" t="s">
        <v>1603</v>
      </c>
      <c r="G169" s="116">
        <v>34</v>
      </c>
      <c r="H169" s="116">
        <v>1</v>
      </c>
      <c r="I169" s="116"/>
      <c r="J169" s="126">
        <v>10</v>
      </c>
      <c r="K169" s="127">
        <v>35</v>
      </c>
      <c r="L169" s="126">
        <v>10</v>
      </c>
      <c r="M169" s="127">
        <v>35</v>
      </c>
      <c r="N169" s="126">
        <v>10</v>
      </c>
      <c r="O169" s="127">
        <v>35</v>
      </c>
      <c r="P169" s="126">
        <v>10</v>
      </c>
      <c r="Q169" s="127">
        <v>35</v>
      </c>
      <c r="R169" s="126">
        <v>10</v>
      </c>
      <c r="S169" s="127">
        <v>35</v>
      </c>
      <c r="T169" s="116" t="s">
        <v>5590</v>
      </c>
      <c r="U169" s="128" t="s">
        <v>6020</v>
      </c>
      <c r="V169" s="64"/>
      <c r="W169" s="64"/>
    </row>
    <row r="170" spans="1:23" ht="15.75" x14ac:dyDescent="0.3">
      <c r="A170" s="116" t="s">
        <v>4</v>
      </c>
      <c r="B170" s="116" t="s">
        <v>1943</v>
      </c>
      <c r="C170" s="116" t="s">
        <v>53</v>
      </c>
      <c r="D170" s="116"/>
      <c r="E170" s="116"/>
      <c r="F170" s="36" t="s">
        <v>1604</v>
      </c>
      <c r="G170" s="116">
        <v>35</v>
      </c>
      <c r="H170" s="116">
        <v>1</v>
      </c>
      <c r="I170" s="116"/>
      <c r="J170" s="126">
        <v>11</v>
      </c>
      <c r="K170" s="127">
        <v>36</v>
      </c>
      <c r="L170" s="126">
        <v>11</v>
      </c>
      <c r="M170" s="127">
        <v>36</v>
      </c>
      <c r="N170" s="126">
        <v>11</v>
      </c>
      <c r="O170" s="127">
        <v>36</v>
      </c>
      <c r="P170" s="126">
        <v>11</v>
      </c>
      <c r="Q170" s="127">
        <v>36</v>
      </c>
      <c r="R170" s="126">
        <v>11</v>
      </c>
      <c r="S170" s="127">
        <v>36</v>
      </c>
      <c r="T170" s="116" t="s">
        <v>5590</v>
      </c>
      <c r="U170" s="128" t="s">
        <v>6020</v>
      </c>
      <c r="V170" s="64"/>
      <c r="W170" s="64"/>
    </row>
    <row r="171" spans="1:23" ht="15.75" x14ac:dyDescent="0.3">
      <c r="A171" s="116" t="s">
        <v>4</v>
      </c>
      <c r="B171" s="116" t="s">
        <v>1943</v>
      </c>
      <c r="C171" s="116" t="s">
        <v>53</v>
      </c>
      <c r="D171" s="116"/>
      <c r="E171" s="116"/>
      <c r="F171" s="36" t="s">
        <v>1605</v>
      </c>
      <c r="G171" s="116">
        <v>36</v>
      </c>
      <c r="H171" s="116">
        <v>1</v>
      </c>
      <c r="I171" s="116"/>
      <c r="J171" s="126">
        <v>11</v>
      </c>
      <c r="K171" s="127">
        <v>37</v>
      </c>
      <c r="L171" s="126">
        <v>11</v>
      </c>
      <c r="M171" s="127">
        <v>37</v>
      </c>
      <c r="N171" s="126">
        <v>11</v>
      </c>
      <c r="O171" s="127">
        <v>37</v>
      </c>
      <c r="P171" s="126">
        <v>11</v>
      </c>
      <c r="Q171" s="127">
        <v>37</v>
      </c>
      <c r="R171" s="126">
        <v>11</v>
      </c>
      <c r="S171" s="127">
        <v>37</v>
      </c>
      <c r="T171" s="116" t="s">
        <v>5590</v>
      </c>
      <c r="U171" s="128" t="s">
        <v>6020</v>
      </c>
      <c r="V171" s="64"/>
      <c r="W171" s="64"/>
    </row>
    <row r="172" spans="1:23" ht="15.75" x14ac:dyDescent="0.3">
      <c r="A172" s="116" t="s">
        <v>4</v>
      </c>
      <c r="B172" s="116" t="s">
        <v>1943</v>
      </c>
      <c r="C172" s="116" t="s">
        <v>53</v>
      </c>
      <c r="D172" s="116"/>
      <c r="E172" s="116"/>
      <c r="F172" s="36" t="s">
        <v>1606</v>
      </c>
      <c r="G172" s="116">
        <v>37</v>
      </c>
      <c r="H172" s="116">
        <v>1</v>
      </c>
      <c r="I172" s="116"/>
      <c r="J172" s="126">
        <v>11</v>
      </c>
      <c r="K172" s="127">
        <v>38</v>
      </c>
      <c r="L172" s="126">
        <v>11</v>
      </c>
      <c r="M172" s="127">
        <v>38</v>
      </c>
      <c r="N172" s="126">
        <v>11</v>
      </c>
      <c r="O172" s="127">
        <v>38</v>
      </c>
      <c r="P172" s="126">
        <v>11</v>
      </c>
      <c r="Q172" s="127">
        <v>38</v>
      </c>
      <c r="R172" s="126">
        <v>11</v>
      </c>
      <c r="S172" s="127">
        <v>38</v>
      </c>
      <c r="T172" s="116" t="s">
        <v>5590</v>
      </c>
      <c r="U172" s="128" t="s">
        <v>6020</v>
      </c>
      <c r="V172" s="64"/>
      <c r="W172" s="64"/>
    </row>
    <row r="173" spans="1:23" ht="15.75" x14ac:dyDescent="0.3">
      <c r="A173" s="116" t="s">
        <v>4</v>
      </c>
      <c r="B173" s="116" t="s">
        <v>1943</v>
      </c>
      <c r="C173" s="116" t="s">
        <v>53</v>
      </c>
      <c r="D173" s="116"/>
      <c r="E173" s="116"/>
      <c r="F173" s="36" t="s">
        <v>1607</v>
      </c>
      <c r="G173" s="116">
        <v>38</v>
      </c>
      <c r="H173" s="116">
        <v>1</v>
      </c>
      <c r="I173" s="116"/>
      <c r="J173" s="126">
        <v>12</v>
      </c>
      <c r="K173" s="127">
        <v>39</v>
      </c>
      <c r="L173" s="126">
        <v>12</v>
      </c>
      <c r="M173" s="127">
        <v>39</v>
      </c>
      <c r="N173" s="126">
        <v>12</v>
      </c>
      <c r="O173" s="127">
        <v>39</v>
      </c>
      <c r="P173" s="126">
        <v>12</v>
      </c>
      <c r="Q173" s="127">
        <v>39</v>
      </c>
      <c r="R173" s="126">
        <v>12</v>
      </c>
      <c r="S173" s="127">
        <v>39</v>
      </c>
      <c r="T173" s="116" t="s">
        <v>5590</v>
      </c>
      <c r="U173" s="128" t="s">
        <v>6020</v>
      </c>
      <c r="V173" s="64"/>
      <c r="W173" s="64"/>
    </row>
    <row r="174" spans="1:23" ht="15.75" x14ac:dyDescent="0.3">
      <c r="A174" s="116" t="s">
        <v>4</v>
      </c>
      <c r="B174" s="116" t="s">
        <v>1943</v>
      </c>
      <c r="C174" s="116" t="s">
        <v>53</v>
      </c>
      <c r="D174" s="116"/>
      <c r="E174" s="116"/>
      <c r="F174" s="36" t="s">
        <v>1608</v>
      </c>
      <c r="G174" s="116">
        <v>39</v>
      </c>
      <c r="H174" s="116">
        <v>1</v>
      </c>
      <c r="I174" s="116"/>
      <c r="J174" s="126">
        <v>12</v>
      </c>
      <c r="K174" s="127">
        <v>40</v>
      </c>
      <c r="L174" s="126">
        <v>12</v>
      </c>
      <c r="M174" s="127">
        <v>40</v>
      </c>
      <c r="N174" s="126">
        <v>12</v>
      </c>
      <c r="O174" s="127">
        <v>40</v>
      </c>
      <c r="P174" s="126">
        <v>12</v>
      </c>
      <c r="Q174" s="127">
        <v>40</v>
      </c>
      <c r="R174" s="126">
        <v>12</v>
      </c>
      <c r="S174" s="127">
        <v>40</v>
      </c>
      <c r="T174" s="116" t="s">
        <v>5590</v>
      </c>
      <c r="U174" s="128" t="s">
        <v>6020</v>
      </c>
      <c r="V174" s="64"/>
      <c r="W174" s="64"/>
    </row>
    <row r="175" spans="1:23" ht="15.75" x14ac:dyDescent="0.3">
      <c r="A175" s="116" t="s">
        <v>4</v>
      </c>
      <c r="B175" s="116" t="s">
        <v>1943</v>
      </c>
      <c r="C175" s="116" t="s">
        <v>53</v>
      </c>
      <c r="D175" s="116"/>
      <c r="E175" s="116"/>
      <c r="F175" s="36" t="s">
        <v>1609</v>
      </c>
      <c r="G175" s="116">
        <v>40</v>
      </c>
      <c r="H175" s="116">
        <v>1</v>
      </c>
      <c r="I175" s="116"/>
      <c r="J175" s="126">
        <v>12</v>
      </c>
      <c r="K175" s="127">
        <v>41</v>
      </c>
      <c r="L175" s="126">
        <v>12</v>
      </c>
      <c r="M175" s="127">
        <v>41</v>
      </c>
      <c r="N175" s="126">
        <v>12</v>
      </c>
      <c r="O175" s="127">
        <v>41</v>
      </c>
      <c r="P175" s="126">
        <v>12</v>
      </c>
      <c r="Q175" s="127">
        <v>41</v>
      </c>
      <c r="R175" s="126">
        <v>12</v>
      </c>
      <c r="S175" s="127">
        <v>41</v>
      </c>
      <c r="T175" s="116" t="s">
        <v>5590</v>
      </c>
      <c r="U175" s="128" t="s">
        <v>6021</v>
      </c>
      <c r="V175" s="64"/>
      <c r="W175" s="64"/>
    </row>
    <row r="176" spans="1:23" ht="15.75" x14ac:dyDescent="0.3">
      <c r="A176" s="116" t="s">
        <v>4</v>
      </c>
      <c r="B176" s="116" t="s">
        <v>1943</v>
      </c>
      <c r="C176" s="116" t="s">
        <v>53</v>
      </c>
      <c r="D176" s="116"/>
      <c r="E176" s="116"/>
      <c r="F176" s="36" t="s">
        <v>1610</v>
      </c>
      <c r="G176" s="116">
        <v>41</v>
      </c>
      <c r="H176" s="116">
        <v>1</v>
      </c>
      <c r="I176" s="116"/>
      <c r="J176" s="126">
        <v>13</v>
      </c>
      <c r="K176" s="127">
        <v>41</v>
      </c>
      <c r="L176" s="126">
        <v>13</v>
      </c>
      <c r="M176" s="127">
        <v>41</v>
      </c>
      <c r="N176" s="126">
        <v>13</v>
      </c>
      <c r="O176" s="127">
        <v>41</v>
      </c>
      <c r="P176" s="126">
        <v>13</v>
      </c>
      <c r="Q176" s="127">
        <v>41</v>
      </c>
      <c r="R176" s="126">
        <v>13</v>
      </c>
      <c r="S176" s="127">
        <v>41</v>
      </c>
      <c r="T176" s="116" t="s">
        <v>5591</v>
      </c>
      <c r="U176" s="128" t="s">
        <v>6021</v>
      </c>
      <c r="V176" s="64"/>
      <c r="W176" s="64"/>
    </row>
    <row r="177" spans="1:23" ht="15.75" x14ac:dyDescent="0.3">
      <c r="A177" s="116" t="s">
        <v>4</v>
      </c>
      <c r="B177" s="116" t="s">
        <v>1943</v>
      </c>
      <c r="C177" s="116" t="s">
        <v>53</v>
      </c>
      <c r="D177" s="116"/>
      <c r="E177" s="116"/>
      <c r="F177" s="36" t="s">
        <v>1611</v>
      </c>
      <c r="G177" s="116">
        <v>42</v>
      </c>
      <c r="H177" s="116">
        <v>1</v>
      </c>
      <c r="I177" s="116"/>
      <c r="J177" s="126">
        <v>13</v>
      </c>
      <c r="K177" s="127">
        <v>43</v>
      </c>
      <c r="L177" s="126">
        <v>13</v>
      </c>
      <c r="M177" s="127">
        <v>43</v>
      </c>
      <c r="N177" s="126">
        <v>13</v>
      </c>
      <c r="O177" s="127">
        <v>43</v>
      </c>
      <c r="P177" s="126">
        <v>13</v>
      </c>
      <c r="Q177" s="127">
        <v>43</v>
      </c>
      <c r="R177" s="126">
        <v>13</v>
      </c>
      <c r="S177" s="127">
        <v>43</v>
      </c>
      <c r="T177" s="116" t="s">
        <v>5591</v>
      </c>
      <c r="U177" s="128" t="s">
        <v>6021</v>
      </c>
      <c r="V177" s="64"/>
      <c r="W177" s="64"/>
    </row>
    <row r="178" spans="1:23" ht="15.75" x14ac:dyDescent="0.3">
      <c r="A178" s="116" t="s">
        <v>4</v>
      </c>
      <c r="B178" s="116" t="s">
        <v>1943</v>
      </c>
      <c r="C178" s="116" t="s">
        <v>53</v>
      </c>
      <c r="D178" s="116"/>
      <c r="E178" s="116"/>
      <c r="F178" s="36" t="s">
        <v>1612</v>
      </c>
      <c r="G178" s="116">
        <v>43</v>
      </c>
      <c r="H178" s="116">
        <v>1</v>
      </c>
      <c r="I178" s="116"/>
      <c r="J178" s="126">
        <v>13</v>
      </c>
      <c r="K178" s="127">
        <v>44</v>
      </c>
      <c r="L178" s="126">
        <v>13</v>
      </c>
      <c r="M178" s="127">
        <v>44</v>
      </c>
      <c r="N178" s="126">
        <v>13</v>
      </c>
      <c r="O178" s="127">
        <v>44</v>
      </c>
      <c r="P178" s="126">
        <v>13</v>
      </c>
      <c r="Q178" s="127">
        <v>44</v>
      </c>
      <c r="R178" s="126">
        <v>13</v>
      </c>
      <c r="S178" s="127">
        <v>44</v>
      </c>
      <c r="T178" s="116" t="s">
        <v>5591</v>
      </c>
      <c r="U178" s="128" t="s">
        <v>6021</v>
      </c>
      <c r="V178" s="64"/>
      <c r="W178" s="64"/>
    </row>
    <row r="179" spans="1:23" ht="15.75" x14ac:dyDescent="0.3">
      <c r="A179" s="116" t="s">
        <v>4</v>
      </c>
      <c r="B179" s="116" t="s">
        <v>1943</v>
      </c>
      <c r="C179" s="116" t="s">
        <v>53</v>
      </c>
      <c r="D179" s="116"/>
      <c r="E179" s="116"/>
      <c r="F179" s="36" t="s">
        <v>1613</v>
      </c>
      <c r="G179" s="116">
        <v>44</v>
      </c>
      <c r="H179" s="116">
        <v>1</v>
      </c>
      <c r="I179" s="116"/>
      <c r="J179" s="126">
        <v>13</v>
      </c>
      <c r="K179" s="127">
        <v>45</v>
      </c>
      <c r="L179" s="126">
        <v>13</v>
      </c>
      <c r="M179" s="127">
        <v>45</v>
      </c>
      <c r="N179" s="126">
        <v>13</v>
      </c>
      <c r="O179" s="127">
        <v>45</v>
      </c>
      <c r="P179" s="126">
        <v>13</v>
      </c>
      <c r="Q179" s="127">
        <v>45</v>
      </c>
      <c r="R179" s="126">
        <v>13</v>
      </c>
      <c r="S179" s="127">
        <v>45</v>
      </c>
      <c r="T179" s="116" t="s">
        <v>5591</v>
      </c>
      <c r="U179" s="128" t="s">
        <v>6021</v>
      </c>
      <c r="V179" s="64"/>
      <c r="W179" s="64"/>
    </row>
    <row r="180" spans="1:23" ht="15.75" x14ac:dyDescent="0.3">
      <c r="A180" s="116" t="s">
        <v>4</v>
      </c>
      <c r="B180" s="116" t="s">
        <v>1943</v>
      </c>
      <c r="C180" s="116" t="s">
        <v>53</v>
      </c>
      <c r="D180" s="116"/>
      <c r="E180" s="116"/>
      <c r="F180" s="36" t="s">
        <v>1614</v>
      </c>
      <c r="G180" s="116">
        <v>45</v>
      </c>
      <c r="H180" s="116">
        <v>1</v>
      </c>
      <c r="I180" s="116"/>
      <c r="J180" s="126">
        <v>14</v>
      </c>
      <c r="K180" s="127">
        <v>46</v>
      </c>
      <c r="L180" s="126">
        <v>14</v>
      </c>
      <c r="M180" s="127">
        <v>46</v>
      </c>
      <c r="N180" s="126">
        <v>14</v>
      </c>
      <c r="O180" s="127">
        <v>46</v>
      </c>
      <c r="P180" s="126">
        <v>14</v>
      </c>
      <c r="Q180" s="127">
        <v>46</v>
      </c>
      <c r="R180" s="126">
        <v>14</v>
      </c>
      <c r="S180" s="127">
        <v>46</v>
      </c>
      <c r="T180" s="116" t="s">
        <v>5591</v>
      </c>
      <c r="U180" s="128" t="s">
        <v>6021</v>
      </c>
      <c r="V180" s="64"/>
      <c r="W180" s="64"/>
    </row>
    <row r="181" spans="1:23" ht="15.75" x14ac:dyDescent="0.3">
      <c r="A181" s="116" t="s">
        <v>4</v>
      </c>
      <c r="B181" s="116" t="s">
        <v>1943</v>
      </c>
      <c r="C181" s="116" t="s">
        <v>53</v>
      </c>
      <c r="D181" s="116"/>
      <c r="E181" s="116"/>
      <c r="F181" s="36" t="s">
        <v>1615</v>
      </c>
      <c r="G181" s="116">
        <v>46</v>
      </c>
      <c r="H181" s="116">
        <v>1</v>
      </c>
      <c r="I181" s="116"/>
      <c r="J181" s="126">
        <v>14</v>
      </c>
      <c r="K181" s="127">
        <v>47</v>
      </c>
      <c r="L181" s="126">
        <v>14</v>
      </c>
      <c r="M181" s="127">
        <v>47</v>
      </c>
      <c r="N181" s="126">
        <v>14</v>
      </c>
      <c r="O181" s="127">
        <v>47</v>
      </c>
      <c r="P181" s="126">
        <v>14</v>
      </c>
      <c r="Q181" s="127">
        <v>47</v>
      </c>
      <c r="R181" s="126">
        <v>14</v>
      </c>
      <c r="S181" s="127">
        <v>47</v>
      </c>
      <c r="T181" s="116" t="s">
        <v>5591</v>
      </c>
      <c r="U181" s="128" t="s">
        <v>6021</v>
      </c>
      <c r="V181" s="64"/>
      <c r="W181" s="64"/>
    </row>
    <row r="182" spans="1:23" ht="15.75" x14ac:dyDescent="0.3">
      <c r="A182" s="116" t="s">
        <v>4</v>
      </c>
      <c r="B182" s="116" t="s">
        <v>1943</v>
      </c>
      <c r="C182" s="116" t="s">
        <v>53</v>
      </c>
      <c r="D182" s="116"/>
      <c r="E182" s="116"/>
      <c r="F182" s="36" t="s">
        <v>1616</v>
      </c>
      <c r="G182" s="116">
        <v>47</v>
      </c>
      <c r="H182" s="116">
        <v>1</v>
      </c>
      <c r="I182" s="116"/>
      <c r="J182" s="126">
        <v>14</v>
      </c>
      <c r="K182" s="127">
        <v>48</v>
      </c>
      <c r="L182" s="126">
        <v>14</v>
      </c>
      <c r="M182" s="127">
        <v>48</v>
      </c>
      <c r="N182" s="126">
        <v>14</v>
      </c>
      <c r="O182" s="127">
        <v>48</v>
      </c>
      <c r="P182" s="126">
        <v>14</v>
      </c>
      <c r="Q182" s="127">
        <v>48</v>
      </c>
      <c r="R182" s="126">
        <v>14</v>
      </c>
      <c r="S182" s="127">
        <v>48</v>
      </c>
      <c r="T182" s="116" t="s">
        <v>5591</v>
      </c>
      <c r="U182" s="128" t="s">
        <v>6021</v>
      </c>
      <c r="V182" s="64"/>
      <c r="W182" s="64"/>
    </row>
    <row r="183" spans="1:23" ht="15.75" x14ac:dyDescent="0.3">
      <c r="A183" s="116" t="s">
        <v>4</v>
      </c>
      <c r="B183" s="116" t="s">
        <v>1943</v>
      </c>
      <c r="C183" s="116" t="s">
        <v>53</v>
      </c>
      <c r="D183" s="116"/>
      <c r="E183" s="116"/>
      <c r="F183" s="36" t="s">
        <v>1617</v>
      </c>
      <c r="G183" s="116">
        <v>48</v>
      </c>
      <c r="H183" s="116">
        <v>1</v>
      </c>
      <c r="I183" s="116"/>
      <c r="J183" s="126">
        <v>15</v>
      </c>
      <c r="K183" s="127">
        <v>49</v>
      </c>
      <c r="L183" s="126">
        <v>15</v>
      </c>
      <c r="M183" s="127">
        <v>49</v>
      </c>
      <c r="N183" s="126">
        <v>15</v>
      </c>
      <c r="O183" s="127">
        <v>49</v>
      </c>
      <c r="P183" s="126">
        <v>15</v>
      </c>
      <c r="Q183" s="127">
        <v>49</v>
      </c>
      <c r="R183" s="126">
        <v>15</v>
      </c>
      <c r="S183" s="127">
        <v>49</v>
      </c>
      <c r="T183" s="116" t="s">
        <v>5591</v>
      </c>
      <c r="U183" s="128" t="s">
        <v>6021</v>
      </c>
      <c r="V183" s="64"/>
      <c r="W183" s="64"/>
    </row>
    <row r="184" spans="1:23" ht="15.75" x14ac:dyDescent="0.3">
      <c r="A184" s="116" t="s">
        <v>4</v>
      </c>
      <c r="B184" s="116" t="s">
        <v>1943</v>
      </c>
      <c r="C184" s="116" t="s">
        <v>53</v>
      </c>
      <c r="D184" s="116"/>
      <c r="E184" s="116"/>
      <c r="F184" s="36" t="s">
        <v>1618</v>
      </c>
      <c r="G184" s="116">
        <v>49</v>
      </c>
      <c r="H184" s="116">
        <v>1</v>
      </c>
      <c r="I184" s="116"/>
      <c r="J184" s="126">
        <v>15</v>
      </c>
      <c r="K184" s="127">
        <v>50</v>
      </c>
      <c r="L184" s="126">
        <v>15</v>
      </c>
      <c r="M184" s="127">
        <v>50</v>
      </c>
      <c r="N184" s="126">
        <v>15</v>
      </c>
      <c r="O184" s="127">
        <v>50</v>
      </c>
      <c r="P184" s="126">
        <v>15</v>
      </c>
      <c r="Q184" s="127">
        <v>50</v>
      </c>
      <c r="R184" s="126">
        <v>15</v>
      </c>
      <c r="S184" s="127">
        <v>50</v>
      </c>
      <c r="T184" s="116" t="s">
        <v>5591</v>
      </c>
      <c r="U184" s="128" t="s">
        <v>6021</v>
      </c>
      <c r="V184" s="64"/>
      <c r="W184" s="64"/>
    </row>
    <row r="185" spans="1:23" ht="15.75" x14ac:dyDescent="0.3">
      <c r="A185" s="116" t="s">
        <v>4</v>
      </c>
      <c r="B185" s="116" t="s">
        <v>1943</v>
      </c>
      <c r="C185" s="116" t="s">
        <v>53</v>
      </c>
      <c r="D185" s="116"/>
      <c r="E185" s="116"/>
      <c r="F185" s="36" t="s">
        <v>1619</v>
      </c>
      <c r="G185" s="116">
        <v>50</v>
      </c>
      <c r="H185" s="116">
        <v>1</v>
      </c>
      <c r="I185" s="116"/>
      <c r="J185" s="126">
        <v>15</v>
      </c>
      <c r="K185" s="127">
        <v>51</v>
      </c>
      <c r="L185" s="126">
        <v>15</v>
      </c>
      <c r="M185" s="127">
        <v>51</v>
      </c>
      <c r="N185" s="126">
        <v>15</v>
      </c>
      <c r="O185" s="127">
        <v>51</v>
      </c>
      <c r="P185" s="126">
        <v>15</v>
      </c>
      <c r="Q185" s="127">
        <v>51</v>
      </c>
      <c r="R185" s="126">
        <v>15</v>
      </c>
      <c r="S185" s="127">
        <v>51</v>
      </c>
      <c r="T185" s="116" t="s">
        <v>5591</v>
      </c>
      <c r="U185" s="128" t="s">
        <v>6022</v>
      </c>
      <c r="V185" s="64"/>
      <c r="W185" s="64"/>
    </row>
    <row r="186" spans="1:23" ht="15.75" x14ac:dyDescent="0.3">
      <c r="A186" s="116" t="s">
        <v>4</v>
      </c>
      <c r="B186" s="116" t="s">
        <v>1943</v>
      </c>
      <c r="C186" s="116" t="s">
        <v>53</v>
      </c>
      <c r="D186" s="116"/>
      <c r="E186" s="116"/>
      <c r="F186" s="36" t="s">
        <v>1620</v>
      </c>
      <c r="G186" s="116">
        <v>51</v>
      </c>
      <c r="H186" s="116">
        <v>1</v>
      </c>
      <c r="I186" s="116"/>
      <c r="J186" s="126">
        <v>17</v>
      </c>
      <c r="K186" s="127">
        <v>52</v>
      </c>
      <c r="L186" s="126">
        <v>17</v>
      </c>
      <c r="M186" s="127">
        <v>52</v>
      </c>
      <c r="N186" s="126">
        <v>17</v>
      </c>
      <c r="O186" s="127">
        <v>52</v>
      </c>
      <c r="P186" s="126">
        <v>17</v>
      </c>
      <c r="Q186" s="127">
        <v>52</v>
      </c>
      <c r="R186" s="126">
        <v>17</v>
      </c>
      <c r="S186" s="127">
        <v>52</v>
      </c>
      <c r="T186" s="116" t="s">
        <v>5592</v>
      </c>
      <c r="U186" s="128" t="s">
        <v>6022</v>
      </c>
      <c r="V186" s="64"/>
      <c r="W186" s="64"/>
    </row>
    <row r="187" spans="1:23" ht="15.75" x14ac:dyDescent="0.3">
      <c r="A187" s="116" t="s">
        <v>4</v>
      </c>
      <c r="B187" s="116" t="s">
        <v>1943</v>
      </c>
      <c r="C187" s="116" t="s">
        <v>53</v>
      </c>
      <c r="D187" s="116"/>
      <c r="E187" s="116"/>
      <c r="F187" s="36" t="s">
        <v>1621</v>
      </c>
      <c r="G187" s="116">
        <v>52</v>
      </c>
      <c r="H187" s="116">
        <v>1</v>
      </c>
      <c r="I187" s="116"/>
      <c r="J187" s="126">
        <v>17</v>
      </c>
      <c r="K187" s="127">
        <v>55</v>
      </c>
      <c r="L187" s="126">
        <v>17</v>
      </c>
      <c r="M187" s="127">
        <v>55</v>
      </c>
      <c r="N187" s="126">
        <v>17</v>
      </c>
      <c r="O187" s="127">
        <v>55</v>
      </c>
      <c r="P187" s="126">
        <v>17</v>
      </c>
      <c r="Q187" s="127">
        <v>55</v>
      </c>
      <c r="R187" s="126">
        <v>17</v>
      </c>
      <c r="S187" s="127">
        <v>55</v>
      </c>
      <c r="T187" s="116" t="s">
        <v>5592</v>
      </c>
      <c r="U187" s="128" t="s">
        <v>6022</v>
      </c>
      <c r="V187" s="64"/>
      <c r="W187" s="64"/>
    </row>
    <row r="188" spans="1:23" ht="15.75" x14ac:dyDescent="0.3">
      <c r="A188" s="116" t="s">
        <v>4</v>
      </c>
      <c r="B188" s="116" t="s">
        <v>1943</v>
      </c>
      <c r="C188" s="116" t="s">
        <v>53</v>
      </c>
      <c r="D188" s="116"/>
      <c r="E188" s="116"/>
      <c r="F188" s="36" t="s">
        <v>1622</v>
      </c>
      <c r="G188" s="116">
        <v>53</v>
      </c>
      <c r="H188" s="116">
        <v>1</v>
      </c>
      <c r="I188" s="116"/>
      <c r="J188" s="126">
        <v>17</v>
      </c>
      <c r="K188" s="127">
        <v>57</v>
      </c>
      <c r="L188" s="126">
        <v>17</v>
      </c>
      <c r="M188" s="127">
        <v>57</v>
      </c>
      <c r="N188" s="126">
        <v>17</v>
      </c>
      <c r="O188" s="127">
        <v>57</v>
      </c>
      <c r="P188" s="126">
        <v>17</v>
      </c>
      <c r="Q188" s="127">
        <v>57</v>
      </c>
      <c r="R188" s="126">
        <v>17</v>
      </c>
      <c r="S188" s="127">
        <v>57</v>
      </c>
      <c r="T188" s="116" t="s">
        <v>5592</v>
      </c>
      <c r="U188" s="128" t="s">
        <v>6022</v>
      </c>
      <c r="V188" s="64"/>
      <c r="W188" s="64"/>
    </row>
    <row r="189" spans="1:23" ht="15.75" x14ac:dyDescent="0.3">
      <c r="A189" s="116" t="s">
        <v>4</v>
      </c>
      <c r="B189" s="116" t="s">
        <v>1943</v>
      </c>
      <c r="C189" s="116" t="s">
        <v>53</v>
      </c>
      <c r="D189" s="116"/>
      <c r="E189" s="116"/>
      <c r="F189" s="36" t="s">
        <v>1623</v>
      </c>
      <c r="G189" s="116">
        <v>54</v>
      </c>
      <c r="H189" s="116">
        <v>1</v>
      </c>
      <c r="I189" s="116"/>
      <c r="J189" s="126">
        <v>17</v>
      </c>
      <c r="K189" s="127">
        <v>59</v>
      </c>
      <c r="L189" s="126">
        <v>17</v>
      </c>
      <c r="M189" s="127">
        <v>59</v>
      </c>
      <c r="N189" s="126">
        <v>17</v>
      </c>
      <c r="O189" s="127">
        <v>59</v>
      </c>
      <c r="P189" s="126">
        <v>17</v>
      </c>
      <c r="Q189" s="127">
        <v>59</v>
      </c>
      <c r="R189" s="126">
        <v>17</v>
      </c>
      <c r="S189" s="127">
        <v>59</v>
      </c>
      <c r="T189" s="116" t="s">
        <v>5592</v>
      </c>
      <c r="U189" s="128" t="s">
        <v>6022</v>
      </c>
      <c r="V189" s="64"/>
      <c r="W189" s="64"/>
    </row>
    <row r="190" spans="1:23" ht="15.75" x14ac:dyDescent="0.3">
      <c r="A190" s="116" t="s">
        <v>4</v>
      </c>
      <c r="B190" s="116" t="s">
        <v>1943</v>
      </c>
      <c r="C190" s="116" t="s">
        <v>53</v>
      </c>
      <c r="D190" s="116"/>
      <c r="E190" s="116"/>
      <c r="F190" s="36" t="s">
        <v>1624</v>
      </c>
      <c r="G190" s="116">
        <v>55</v>
      </c>
      <c r="H190" s="116">
        <v>1</v>
      </c>
      <c r="I190" s="116"/>
      <c r="J190" s="126">
        <v>18</v>
      </c>
      <c r="K190" s="127">
        <v>61</v>
      </c>
      <c r="L190" s="126">
        <v>18</v>
      </c>
      <c r="M190" s="127">
        <v>61</v>
      </c>
      <c r="N190" s="126">
        <v>18</v>
      </c>
      <c r="O190" s="127">
        <v>61</v>
      </c>
      <c r="P190" s="126">
        <v>18</v>
      </c>
      <c r="Q190" s="127">
        <v>61</v>
      </c>
      <c r="R190" s="126">
        <v>18</v>
      </c>
      <c r="S190" s="127">
        <v>61</v>
      </c>
      <c r="T190" s="116" t="s">
        <v>5592</v>
      </c>
      <c r="U190" s="128" t="s">
        <v>6022</v>
      </c>
      <c r="V190" s="64"/>
      <c r="W190" s="64"/>
    </row>
    <row r="191" spans="1:23" ht="15.75" x14ac:dyDescent="0.3">
      <c r="A191" s="116" t="s">
        <v>4</v>
      </c>
      <c r="B191" s="116" t="s">
        <v>1943</v>
      </c>
      <c r="C191" s="116" t="s">
        <v>53</v>
      </c>
      <c r="D191" s="116"/>
      <c r="E191" s="116"/>
      <c r="F191" s="36" t="s">
        <v>1625</v>
      </c>
      <c r="G191" s="116">
        <v>56</v>
      </c>
      <c r="H191" s="116">
        <v>1</v>
      </c>
      <c r="I191" s="116"/>
      <c r="J191" s="126">
        <v>18</v>
      </c>
      <c r="K191" s="127">
        <v>63</v>
      </c>
      <c r="L191" s="126">
        <v>18</v>
      </c>
      <c r="M191" s="127">
        <v>63</v>
      </c>
      <c r="N191" s="126">
        <v>18</v>
      </c>
      <c r="O191" s="127">
        <v>63</v>
      </c>
      <c r="P191" s="126">
        <v>18</v>
      </c>
      <c r="Q191" s="127">
        <v>63</v>
      </c>
      <c r="R191" s="126">
        <v>18</v>
      </c>
      <c r="S191" s="127">
        <v>63</v>
      </c>
      <c r="T191" s="116" t="s">
        <v>5592</v>
      </c>
      <c r="U191" s="128" t="s">
        <v>6022</v>
      </c>
      <c r="V191" s="64"/>
      <c r="W191" s="64"/>
    </row>
    <row r="192" spans="1:23" ht="15.75" x14ac:dyDescent="0.3">
      <c r="A192" s="116" t="s">
        <v>4</v>
      </c>
      <c r="B192" s="116" t="s">
        <v>1943</v>
      </c>
      <c r="C192" s="116" t="s">
        <v>53</v>
      </c>
      <c r="D192" s="116"/>
      <c r="E192" s="116"/>
      <c r="F192" s="36" t="s">
        <v>1626</v>
      </c>
      <c r="G192" s="116">
        <v>57</v>
      </c>
      <c r="H192" s="116">
        <v>1</v>
      </c>
      <c r="I192" s="116"/>
      <c r="J192" s="126">
        <v>18</v>
      </c>
      <c r="K192" s="127">
        <v>65</v>
      </c>
      <c r="L192" s="126">
        <v>18</v>
      </c>
      <c r="M192" s="127">
        <v>65</v>
      </c>
      <c r="N192" s="126">
        <v>18</v>
      </c>
      <c r="O192" s="127">
        <v>65</v>
      </c>
      <c r="P192" s="126">
        <v>18</v>
      </c>
      <c r="Q192" s="127">
        <v>65</v>
      </c>
      <c r="R192" s="126">
        <v>18</v>
      </c>
      <c r="S192" s="127">
        <v>65</v>
      </c>
      <c r="T192" s="116" t="s">
        <v>5592</v>
      </c>
      <c r="U192" s="128" t="s">
        <v>6022</v>
      </c>
      <c r="V192" s="64"/>
      <c r="W192" s="64"/>
    </row>
    <row r="193" spans="1:23" ht="15.75" x14ac:dyDescent="0.3">
      <c r="A193" s="116" t="s">
        <v>4</v>
      </c>
      <c r="B193" s="116" t="s">
        <v>1943</v>
      </c>
      <c r="C193" s="116" t="s">
        <v>53</v>
      </c>
      <c r="D193" s="116"/>
      <c r="E193" s="116"/>
      <c r="F193" s="36" t="s">
        <v>1627</v>
      </c>
      <c r="G193" s="116">
        <v>58</v>
      </c>
      <c r="H193" s="116">
        <v>1</v>
      </c>
      <c r="I193" s="116"/>
      <c r="J193" s="126">
        <v>19</v>
      </c>
      <c r="K193" s="127">
        <v>67</v>
      </c>
      <c r="L193" s="126">
        <v>19</v>
      </c>
      <c r="M193" s="127">
        <v>67</v>
      </c>
      <c r="N193" s="126">
        <v>19</v>
      </c>
      <c r="O193" s="127">
        <v>67</v>
      </c>
      <c r="P193" s="126">
        <v>19</v>
      </c>
      <c r="Q193" s="127">
        <v>67</v>
      </c>
      <c r="R193" s="126">
        <v>19</v>
      </c>
      <c r="S193" s="127">
        <v>67</v>
      </c>
      <c r="T193" s="116" t="s">
        <v>5592</v>
      </c>
      <c r="U193" s="128" t="s">
        <v>6022</v>
      </c>
      <c r="V193" s="64"/>
      <c r="W193" s="64"/>
    </row>
    <row r="194" spans="1:23" ht="15.75" x14ac:dyDescent="0.3">
      <c r="A194" s="116" t="s">
        <v>4</v>
      </c>
      <c r="B194" s="116" t="s">
        <v>1943</v>
      </c>
      <c r="C194" s="116" t="s">
        <v>53</v>
      </c>
      <c r="D194" s="116"/>
      <c r="E194" s="116"/>
      <c r="F194" s="36" t="s">
        <v>1628</v>
      </c>
      <c r="G194" s="116">
        <v>59</v>
      </c>
      <c r="H194" s="116">
        <v>1</v>
      </c>
      <c r="I194" s="116"/>
      <c r="J194" s="126">
        <v>19</v>
      </c>
      <c r="K194" s="127">
        <v>69</v>
      </c>
      <c r="L194" s="126">
        <v>19</v>
      </c>
      <c r="M194" s="127">
        <v>69</v>
      </c>
      <c r="N194" s="126">
        <v>19</v>
      </c>
      <c r="O194" s="127">
        <v>69</v>
      </c>
      <c r="P194" s="126">
        <v>19</v>
      </c>
      <c r="Q194" s="127">
        <v>69</v>
      </c>
      <c r="R194" s="126">
        <v>19</v>
      </c>
      <c r="S194" s="127">
        <v>69</v>
      </c>
      <c r="T194" s="116" t="s">
        <v>5592</v>
      </c>
      <c r="U194" s="128" t="s">
        <v>6022</v>
      </c>
      <c r="V194" s="64"/>
      <c r="W194" s="64"/>
    </row>
    <row r="195" spans="1:23" ht="15.75" x14ac:dyDescent="0.3">
      <c r="A195" s="116" t="s">
        <v>4</v>
      </c>
      <c r="B195" s="116" t="s">
        <v>1943</v>
      </c>
      <c r="C195" s="116" t="s">
        <v>53</v>
      </c>
      <c r="D195" s="116"/>
      <c r="E195" s="116"/>
      <c r="F195" s="36" t="s">
        <v>1629</v>
      </c>
      <c r="G195" s="116">
        <v>60</v>
      </c>
      <c r="H195" s="116">
        <v>1</v>
      </c>
      <c r="I195" s="116"/>
      <c r="J195" s="126">
        <v>19</v>
      </c>
      <c r="K195" s="127">
        <v>71</v>
      </c>
      <c r="L195" s="126">
        <v>19</v>
      </c>
      <c r="M195" s="127">
        <v>71</v>
      </c>
      <c r="N195" s="126">
        <v>19</v>
      </c>
      <c r="O195" s="127">
        <v>71</v>
      </c>
      <c r="P195" s="126">
        <v>19</v>
      </c>
      <c r="Q195" s="127">
        <v>71</v>
      </c>
      <c r="R195" s="126">
        <v>19</v>
      </c>
      <c r="S195" s="127">
        <v>71</v>
      </c>
      <c r="T195" s="116" t="s">
        <v>5592</v>
      </c>
      <c r="U195" s="128" t="s">
        <v>6023</v>
      </c>
      <c r="V195" s="64"/>
      <c r="W195" s="64"/>
    </row>
    <row r="196" spans="1:23" ht="15.75" x14ac:dyDescent="0.3">
      <c r="A196" s="116" t="s">
        <v>4</v>
      </c>
      <c r="B196" s="116" t="s">
        <v>1943</v>
      </c>
      <c r="C196" s="116" t="s">
        <v>53</v>
      </c>
      <c r="D196" s="116"/>
      <c r="E196" s="116"/>
      <c r="F196" s="36" t="s">
        <v>1630</v>
      </c>
      <c r="G196" s="116">
        <v>61</v>
      </c>
      <c r="H196" s="116">
        <v>1</v>
      </c>
      <c r="I196" s="116"/>
      <c r="J196" s="126">
        <v>21</v>
      </c>
      <c r="K196" s="127">
        <v>72</v>
      </c>
      <c r="L196" s="126">
        <v>21</v>
      </c>
      <c r="M196" s="127">
        <v>72</v>
      </c>
      <c r="N196" s="126">
        <v>21</v>
      </c>
      <c r="O196" s="127">
        <v>72</v>
      </c>
      <c r="P196" s="126">
        <v>21</v>
      </c>
      <c r="Q196" s="127">
        <v>72</v>
      </c>
      <c r="R196" s="126">
        <v>21</v>
      </c>
      <c r="S196" s="127">
        <v>72</v>
      </c>
      <c r="T196" s="116" t="s">
        <v>5593</v>
      </c>
      <c r="U196" s="128" t="s">
        <v>6023</v>
      </c>
      <c r="V196" s="64"/>
      <c r="W196" s="64"/>
    </row>
    <row r="197" spans="1:23" ht="15.75" x14ac:dyDescent="0.3">
      <c r="A197" s="116" t="s">
        <v>4</v>
      </c>
      <c r="B197" s="116" t="s">
        <v>1943</v>
      </c>
      <c r="C197" s="116" t="s">
        <v>53</v>
      </c>
      <c r="D197" s="116"/>
      <c r="E197" s="116"/>
      <c r="F197" s="36" t="s">
        <v>1631</v>
      </c>
      <c r="G197" s="116">
        <v>62</v>
      </c>
      <c r="H197" s="116">
        <v>1</v>
      </c>
      <c r="I197" s="116"/>
      <c r="J197" s="126">
        <v>21</v>
      </c>
      <c r="K197" s="127">
        <v>75</v>
      </c>
      <c r="L197" s="126">
        <v>21</v>
      </c>
      <c r="M197" s="127">
        <v>75</v>
      </c>
      <c r="N197" s="126">
        <v>21</v>
      </c>
      <c r="O197" s="127">
        <v>75</v>
      </c>
      <c r="P197" s="126">
        <v>21</v>
      </c>
      <c r="Q197" s="127">
        <v>75</v>
      </c>
      <c r="R197" s="126">
        <v>21</v>
      </c>
      <c r="S197" s="127">
        <v>75</v>
      </c>
      <c r="T197" s="116" t="s">
        <v>5593</v>
      </c>
      <c r="U197" s="128" t="s">
        <v>6023</v>
      </c>
      <c r="V197" s="64"/>
      <c r="W197" s="64"/>
    </row>
    <row r="198" spans="1:23" ht="15.75" x14ac:dyDescent="0.3">
      <c r="A198" s="116" t="s">
        <v>4</v>
      </c>
      <c r="B198" s="116" t="s">
        <v>1943</v>
      </c>
      <c r="C198" s="116" t="s">
        <v>53</v>
      </c>
      <c r="D198" s="116"/>
      <c r="E198" s="116"/>
      <c r="F198" s="36" t="s">
        <v>1632</v>
      </c>
      <c r="G198" s="116">
        <v>63</v>
      </c>
      <c r="H198" s="116">
        <v>1</v>
      </c>
      <c r="I198" s="116"/>
      <c r="J198" s="126">
        <v>21</v>
      </c>
      <c r="K198" s="127">
        <v>77</v>
      </c>
      <c r="L198" s="126">
        <v>21</v>
      </c>
      <c r="M198" s="127">
        <v>77</v>
      </c>
      <c r="N198" s="126">
        <v>21</v>
      </c>
      <c r="O198" s="127">
        <v>77</v>
      </c>
      <c r="P198" s="126">
        <v>21</v>
      </c>
      <c r="Q198" s="127">
        <v>77</v>
      </c>
      <c r="R198" s="126">
        <v>21</v>
      </c>
      <c r="S198" s="127">
        <v>77</v>
      </c>
      <c r="T198" s="116" t="s">
        <v>5593</v>
      </c>
      <c r="U198" s="128" t="s">
        <v>6023</v>
      </c>
      <c r="V198" s="64"/>
      <c r="W198" s="64"/>
    </row>
    <row r="199" spans="1:23" ht="15.75" x14ac:dyDescent="0.3">
      <c r="A199" s="116" t="s">
        <v>4</v>
      </c>
      <c r="B199" s="116" t="s">
        <v>1943</v>
      </c>
      <c r="C199" s="116" t="s">
        <v>53</v>
      </c>
      <c r="D199" s="116"/>
      <c r="E199" s="116"/>
      <c r="F199" s="36" t="s">
        <v>1633</v>
      </c>
      <c r="G199" s="116">
        <v>64</v>
      </c>
      <c r="H199" s="116">
        <v>1</v>
      </c>
      <c r="I199" s="116"/>
      <c r="J199" s="126">
        <v>21</v>
      </c>
      <c r="K199" s="127">
        <v>79</v>
      </c>
      <c r="L199" s="126">
        <v>21</v>
      </c>
      <c r="M199" s="127">
        <v>79</v>
      </c>
      <c r="N199" s="126">
        <v>21</v>
      </c>
      <c r="O199" s="127">
        <v>79</v>
      </c>
      <c r="P199" s="126">
        <v>21</v>
      </c>
      <c r="Q199" s="127">
        <v>79</v>
      </c>
      <c r="R199" s="126">
        <v>21</v>
      </c>
      <c r="S199" s="127">
        <v>79</v>
      </c>
      <c r="T199" s="116" t="s">
        <v>5593</v>
      </c>
      <c r="U199" s="128" t="s">
        <v>6023</v>
      </c>
      <c r="V199" s="64"/>
      <c r="W199" s="64"/>
    </row>
    <row r="200" spans="1:23" ht="15.75" x14ac:dyDescent="0.3">
      <c r="A200" s="116" t="s">
        <v>4</v>
      </c>
      <c r="B200" s="116" t="s">
        <v>1943</v>
      </c>
      <c r="C200" s="116" t="s">
        <v>53</v>
      </c>
      <c r="D200" s="116"/>
      <c r="E200" s="116"/>
      <c r="F200" s="36" t="s">
        <v>1634</v>
      </c>
      <c r="G200" s="116">
        <v>65</v>
      </c>
      <c r="H200" s="116">
        <v>1</v>
      </c>
      <c r="I200" s="116"/>
      <c r="J200" s="126">
        <v>22</v>
      </c>
      <c r="K200" s="127">
        <v>81</v>
      </c>
      <c r="L200" s="126">
        <v>22</v>
      </c>
      <c r="M200" s="127">
        <v>81</v>
      </c>
      <c r="N200" s="126">
        <v>22</v>
      </c>
      <c r="O200" s="127">
        <v>81</v>
      </c>
      <c r="P200" s="126">
        <v>22</v>
      </c>
      <c r="Q200" s="127">
        <v>81</v>
      </c>
      <c r="R200" s="126">
        <v>22</v>
      </c>
      <c r="S200" s="127">
        <v>81</v>
      </c>
      <c r="T200" s="116" t="s">
        <v>5593</v>
      </c>
      <c r="U200" s="128" t="s">
        <v>6023</v>
      </c>
      <c r="V200" s="64"/>
      <c r="W200" s="64"/>
    </row>
    <row r="201" spans="1:23" ht="15.75" x14ac:dyDescent="0.3">
      <c r="A201" s="116" t="s">
        <v>4</v>
      </c>
      <c r="B201" s="116" t="s">
        <v>1943</v>
      </c>
      <c r="C201" s="116" t="s">
        <v>53</v>
      </c>
      <c r="D201" s="116"/>
      <c r="E201" s="116"/>
      <c r="F201" s="36" t="s">
        <v>1635</v>
      </c>
      <c r="G201" s="116">
        <v>66</v>
      </c>
      <c r="H201" s="116">
        <v>1</v>
      </c>
      <c r="I201" s="116"/>
      <c r="J201" s="126">
        <v>22</v>
      </c>
      <c r="K201" s="127">
        <v>83</v>
      </c>
      <c r="L201" s="126">
        <v>22</v>
      </c>
      <c r="M201" s="127">
        <v>83</v>
      </c>
      <c r="N201" s="126">
        <v>22</v>
      </c>
      <c r="O201" s="127">
        <v>83</v>
      </c>
      <c r="P201" s="126">
        <v>22</v>
      </c>
      <c r="Q201" s="127">
        <v>83</v>
      </c>
      <c r="R201" s="126">
        <v>22</v>
      </c>
      <c r="S201" s="127">
        <v>83</v>
      </c>
      <c r="T201" s="116" t="s">
        <v>5593</v>
      </c>
      <c r="U201" s="128" t="s">
        <v>6023</v>
      </c>
      <c r="V201" s="64"/>
      <c r="W201" s="64"/>
    </row>
    <row r="202" spans="1:23" ht="15.75" x14ac:dyDescent="0.3">
      <c r="A202" s="116" t="s">
        <v>4</v>
      </c>
      <c r="B202" s="116" t="s">
        <v>1943</v>
      </c>
      <c r="C202" s="116" t="s">
        <v>53</v>
      </c>
      <c r="D202" s="116"/>
      <c r="E202" s="116"/>
      <c r="F202" s="36" t="s">
        <v>1636</v>
      </c>
      <c r="G202" s="116">
        <v>67</v>
      </c>
      <c r="H202" s="116">
        <v>1</v>
      </c>
      <c r="I202" s="116"/>
      <c r="J202" s="126">
        <v>22</v>
      </c>
      <c r="K202" s="127">
        <v>85</v>
      </c>
      <c r="L202" s="126">
        <v>22</v>
      </c>
      <c r="M202" s="127">
        <v>85</v>
      </c>
      <c r="N202" s="126">
        <v>22</v>
      </c>
      <c r="O202" s="127">
        <v>85</v>
      </c>
      <c r="P202" s="126">
        <v>22</v>
      </c>
      <c r="Q202" s="127">
        <v>85</v>
      </c>
      <c r="R202" s="126">
        <v>22</v>
      </c>
      <c r="S202" s="127">
        <v>85</v>
      </c>
      <c r="T202" s="116" t="s">
        <v>5593</v>
      </c>
      <c r="U202" s="128" t="s">
        <v>6023</v>
      </c>
      <c r="V202" s="64"/>
      <c r="W202" s="64"/>
    </row>
    <row r="203" spans="1:23" ht="15.75" x14ac:dyDescent="0.3">
      <c r="A203" s="116" t="s">
        <v>4</v>
      </c>
      <c r="B203" s="116" t="s">
        <v>1943</v>
      </c>
      <c r="C203" s="116" t="s">
        <v>53</v>
      </c>
      <c r="D203" s="116"/>
      <c r="E203" s="116"/>
      <c r="F203" s="36" t="s">
        <v>1637</v>
      </c>
      <c r="G203" s="116">
        <v>68</v>
      </c>
      <c r="H203" s="116">
        <v>1</v>
      </c>
      <c r="I203" s="116"/>
      <c r="J203" s="126">
        <v>23</v>
      </c>
      <c r="K203" s="127">
        <v>87</v>
      </c>
      <c r="L203" s="126">
        <v>23</v>
      </c>
      <c r="M203" s="127">
        <v>87</v>
      </c>
      <c r="N203" s="126">
        <v>23</v>
      </c>
      <c r="O203" s="127">
        <v>87</v>
      </c>
      <c r="P203" s="126">
        <v>23</v>
      </c>
      <c r="Q203" s="127">
        <v>87</v>
      </c>
      <c r="R203" s="126">
        <v>23</v>
      </c>
      <c r="S203" s="127">
        <v>87</v>
      </c>
      <c r="T203" s="116" t="s">
        <v>5593</v>
      </c>
      <c r="U203" s="128" t="s">
        <v>6023</v>
      </c>
      <c r="V203" s="64"/>
      <c r="W203" s="64"/>
    </row>
    <row r="204" spans="1:23" ht="15.75" x14ac:dyDescent="0.3">
      <c r="A204" s="116" t="s">
        <v>4</v>
      </c>
      <c r="B204" s="116" t="s">
        <v>1943</v>
      </c>
      <c r="C204" s="116" t="s">
        <v>53</v>
      </c>
      <c r="D204" s="116"/>
      <c r="E204" s="116"/>
      <c r="F204" s="36" t="s">
        <v>1638</v>
      </c>
      <c r="G204" s="116">
        <v>69</v>
      </c>
      <c r="H204" s="116">
        <v>1</v>
      </c>
      <c r="I204" s="116"/>
      <c r="J204" s="126">
        <v>23</v>
      </c>
      <c r="K204" s="127">
        <v>89</v>
      </c>
      <c r="L204" s="126">
        <v>23</v>
      </c>
      <c r="M204" s="127">
        <v>89</v>
      </c>
      <c r="N204" s="126">
        <v>23</v>
      </c>
      <c r="O204" s="127">
        <v>89</v>
      </c>
      <c r="P204" s="126">
        <v>23</v>
      </c>
      <c r="Q204" s="127">
        <v>89</v>
      </c>
      <c r="R204" s="126">
        <v>23</v>
      </c>
      <c r="S204" s="127">
        <v>89</v>
      </c>
      <c r="T204" s="116" t="s">
        <v>5593</v>
      </c>
      <c r="U204" s="128" t="s">
        <v>6023</v>
      </c>
      <c r="V204" s="64"/>
      <c r="W204" s="64"/>
    </row>
    <row r="205" spans="1:23" ht="15.75" x14ac:dyDescent="0.3">
      <c r="A205" s="116" t="s">
        <v>4</v>
      </c>
      <c r="B205" s="116" t="s">
        <v>1943</v>
      </c>
      <c r="C205" s="116" t="s">
        <v>53</v>
      </c>
      <c r="D205" s="116"/>
      <c r="E205" s="116"/>
      <c r="F205" s="36" t="s">
        <v>1639</v>
      </c>
      <c r="G205" s="116">
        <v>70</v>
      </c>
      <c r="H205" s="116">
        <v>1</v>
      </c>
      <c r="I205" s="116"/>
      <c r="J205" s="126">
        <v>23</v>
      </c>
      <c r="K205" s="127">
        <v>91</v>
      </c>
      <c r="L205" s="126">
        <v>23</v>
      </c>
      <c r="M205" s="127">
        <v>91</v>
      </c>
      <c r="N205" s="126">
        <v>23</v>
      </c>
      <c r="O205" s="127">
        <v>91</v>
      </c>
      <c r="P205" s="126">
        <v>23</v>
      </c>
      <c r="Q205" s="127">
        <v>91</v>
      </c>
      <c r="R205" s="126">
        <v>23</v>
      </c>
      <c r="S205" s="127">
        <v>91</v>
      </c>
      <c r="T205" s="116" t="s">
        <v>5593</v>
      </c>
      <c r="U205" s="128" t="s">
        <v>6024</v>
      </c>
      <c r="V205" s="64"/>
      <c r="W205" s="64"/>
    </row>
    <row r="206" spans="1:23" ht="15.75" x14ac:dyDescent="0.3">
      <c r="A206" s="116" t="s">
        <v>4</v>
      </c>
      <c r="B206" s="116" t="s">
        <v>1943</v>
      </c>
      <c r="C206" s="116" t="s">
        <v>53</v>
      </c>
      <c r="D206" s="116"/>
      <c r="E206" s="116"/>
      <c r="F206" s="36" t="s">
        <v>1640</v>
      </c>
      <c r="G206" s="116">
        <v>71</v>
      </c>
      <c r="H206" s="116">
        <v>1</v>
      </c>
      <c r="I206" s="116"/>
      <c r="J206" s="126">
        <v>25</v>
      </c>
      <c r="K206" s="127">
        <v>92</v>
      </c>
      <c r="L206" s="126">
        <v>25</v>
      </c>
      <c r="M206" s="127">
        <v>92</v>
      </c>
      <c r="N206" s="126">
        <v>25</v>
      </c>
      <c r="O206" s="127">
        <v>92</v>
      </c>
      <c r="P206" s="126">
        <v>25</v>
      </c>
      <c r="Q206" s="127">
        <v>92</v>
      </c>
      <c r="R206" s="126">
        <v>25</v>
      </c>
      <c r="S206" s="127">
        <v>92</v>
      </c>
      <c r="T206" s="116" t="s">
        <v>5594</v>
      </c>
      <c r="U206" s="128" t="s">
        <v>6024</v>
      </c>
      <c r="V206" s="64"/>
      <c r="W206" s="64"/>
    </row>
    <row r="207" spans="1:23" ht="15.75" x14ac:dyDescent="0.3">
      <c r="A207" s="116" t="s">
        <v>4</v>
      </c>
      <c r="B207" s="116" t="s">
        <v>1943</v>
      </c>
      <c r="C207" s="116" t="s">
        <v>53</v>
      </c>
      <c r="D207" s="116"/>
      <c r="E207" s="116"/>
      <c r="F207" s="36" t="s">
        <v>1641</v>
      </c>
      <c r="G207" s="116">
        <v>72</v>
      </c>
      <c r="H207" s="116">
        <v>1</v>
      </c>
      <c r="I207" s="116"/>
      <c r="J207" s="126">
        <v>25</v>
      </c>
      <c r="K207" s="127">
        <v>95</v>
      </c>
      <c r="L207" s="126">
        <v>25</v>
      </c>
      <c r="M207" s="127">
        <v>95</v>
      </c>
      <c r="N207" s="126">
        <v>25</v>
      </c>
      <c r="O207" s="127">
        <v>95</v>
      </c>
      <c r="P207" s="126">
        <v>25</v>
      </c>
      <c r="Q207" s="127">
        <v>95</v>
      </c>
      <c r="R207" s="126">
        <v>25</v>
      </c>
      <c r="S207" s="127">
        <v>95</v>
      </c>
      <c r="T207" s="116" t="s">
        <v>5594</v>
      </c>
      <c r="U207" s="128" t="s">
        <v>6024</v>
      </c>
      <c r="V207" s="64"/>
      <c r="W207" s="64"/>
    </row>
    <row r="208" spans="1:23" ht="15.75" x14ac:dyDescent="0.3">
      <c r="A208" s="116" t="s">
        <v>4</v>
      </c>
      <c r="B208" s="116" t="s">
        <v>1943</v>
      </c>
      <c r="C208" s="116" t="s">
        <v>53</v>
      </c>
      <c r="D208" s="116"/>
      <c r="E208" s="116"/>
      <c r="F208" s="36" t="s">
        <v>1642</v>
      </c>
      <c r="G208" s="116">
        <v>73</v>
      </c>
      <c r="H208" s="116">
        <v>1</v>
      </c>
      <c r="I208" s="116"/>
      <c r="J208" s="126">
        <v>25</v>
      </c>
      <c r="K208" s="127">
        <v>97</v>
      </c>
      <c r="L208" s="126">
        <v>25</v>
      </c>
      <c r="M208" s="127">
        <v>97</v>
      </c>
      <c r="N208" s="126">
        <v>25</v>
      </c>
      <c r="O208" s="127">
        <v>97</v>
      </c>
      <c r="P208" s="126">
        <v>25</v>
      </c>
      <c r="Q208" s="127">
        <v>97</v>
      </c>
      <c r="R208" s="126">
        <v>25</v>
      </c>
      <c r="S208" s="127">
        <v>97</v>
      </c>
      <c r="T208" s="116" t="s">
        <v>5594</v>
      </c>
      <c r="U208" s="128" t="s">
        <v>6024</v>
      </c>
      <c r="V208" s="64"/>
      <c r="W208" s="64"/>
    </row>
    <row r="209" spans="1:23" ht="15.75" x14ac:dyDescent="0.3">
      <c r="A209" s="116" t="s">
        <v>4</v>
      </c>
      <c r="B209" s="116" t="s">
        <v>1943</v>
      </c>
      <c r="C209" s="116" t="s">
        <v>53</v>
      </c>
      <c r="D209" s="116"/>
      <c r="E209" s="116"/>
      <c r="F209" s="36" t="s">
        <v>1643</v>
      </c>
      <c r="G209" s="116">
        <v>74</v>
      </c>
      <c r="H209" s="116">
        <v>1</v>
      </c>
      <c r="I209" s="116"/>
      <c r="J209" s="126">
        <v>25</v>
      </c>
      <c r="K209" s="127">
        <v>99</v>
      </c>
      <c r="L209" s="126">
        <v>25</v>
      </c>
      <c r="M209" s="127">
        <v>99</v>
      </c>
      <c r="N209" s="126">
        <v>25</v>
      </c>
      <c r="O209" s="127">
        <v>99</v>
      </c>
      <c r="P209" s="126">
        <v>25</v>
      </c>
      <c r="Q209" s="127">
        <v>99</v>
      </c>
      <c r="R209" s="126">
        <v>25</v>
      </c>
      <c r="S209" s="127">
        <v>99</v>
      </c>
      <c r="T209" s="116" t="s">
        <v>5594</v>
      </c>
      <c r="U209" s="128" t="s">
        <v>6024</v>
      </c>
      <c r="V209" s="64"/>
      <c r="W209" s="64"/>
    </row>
    <row r="210" spans="1:23" ht="15.75" x14ac:dyDescent="0.3">
      <c r="A210" s="116" t="s">
        <v>4</v>
      </c>
      <c r="B210" s="116" t="s">
        <v>1943</v>
      </c>
      <c r="C210" s="116" t="s">
        <v>53</v>
      </c>
      <c r="D210" s="116"/>
      <c r="E210" s="116"/>
      <c r="F210" s="36" t="s">
        <v>1644</v>
      </c>
      <c r="G210" s="116">
        <v>75</v>
      </c>
      <c r="H210" s="116">
        <v>1</v>
      </c>
      <c r="I210" s="116"/>
      <c r="J210" s="126">
        <v>26</v>
      </c>
      <c r="K210" s="127">
        <v>101</v>
      </c>
      <c r="L210" s="126">
        <v>26</v>
      </c>
      <c r="M210" s="127">
        <v>101</v>
      </c>
      <c r="N210" s="126">
        <v>26</v>
      </c>
      <c r="O210" s="127">
        <v>101</v>
      </c>
      <c r="P210" s="126">
        <v>26</v>
      </c>
      <c r="Q210" s="127">
        <v>101</v>
      </c>
      <c r="R210" s="126">
        <v>26</v>
      </c>
      <c r="S210" s="127">
        <v>101</v>
      </c>
      <c r="T210" s="116" t="s">
        <v>5594</v>
      </c>
      <c r="U210" s="128" t="s">
        <v>6024</v>
      </c>
      <c r="V210" s="64"/>
      <c r="W210" s="64"/>
    </row>
    <row r="211" spans="1:23" ht="15.75" x14ac:dyDescent="0.3">
      <c r="A211" s="116" t="s">
        <v>4</v>
      </c>
      <c r="B211" s="116" t="s">
        <v>1943</v>
      </c>
      <c r="C211" s="116" t="s">
        <v>53</v>
      </c>
      <c r="D211" s="116"/>
      <c r="E211" s="116"/>
      <c r="F211" s="36" t="s">
        <v>1645</v>
      </c>
      <c r="G211" s="116">
        <v>76</v>
      </c>
      <c r="H211" s="116">
        <v>1</v>
      </c>
      <c r="I211" s="116"/>
      <c r="J211" s="126">
        <v>26</v>
      </c>
      <c r="K211" s="127">
        <v>103</v>
      </c>
      <c r="L211" s="126">
        <v>26</v>
      </c>
      <c r="M211" s="127">
        <v>103</v>
      </c>
      <c r="N211" s="126">
        <v>26</v>
      </c>
      <c r="O211" s="127">
        <v>103</v>
      </c>
      <c r="P211" s="126">
        <v>26</v>
      </c>
      <c r="Q211" s="127">
        <v>103</v>
      </c>
      <c r="R211" s="126">
        <v>26</v>
      </c>
      <c r="S211" s="127">
        <v>103</v>
      </c>
      <c r="T211" s="116" t="s">
        <v>5594</v>
      </c>
      <c r="U211" s="128" t="s">
        <v>6024</v>
      </c>
      <c r="V211" s="64"/>
      <c r="W211" s="64"/>
    </row>
    <row r="212" spans="1:23" ht="15.75" x14ac:dyDescent="0.3">
      <c r="A212" s="116" t="s">
        <v>4</v>
      </c>
      <c r="B212" s="116" t="s">
        <v>1943</v>
      </c>
      <c r="C212" s="116" t="s">
        <v>53</v>
      </c>
      <c r="D212" s="116"/>
      <c r="E212" s="116"/>
      <c r="F212" s="36" t="s">
        <v>1646</v>
      </c>
      <c r="G212" s="116">
        <v>77</v>
      </c>
      <c r="H212" s="116">
        <v>1</v>
      </c>
      <c r="I212" s="116"/>
      <c r="J212" s="126">
        <v>26</v>
      </c>
      <c r="K212" s="127">
        <v>105</v>
      </c>
      <c r="L212" s="126">
        <v>26</v>
      </c>
      <c r="M212" s="127">
        <v>105</v>
      </c>
      <c r="N212" s="126">
        <v>26</v>
      </c>
      <c r="O212" s="127">
        <v>105</v>
      </c>
      <c r="P212" s="126">
        <v>26</v>
      </c>
      <c r="Q212" s="127">
        <v>105</v>
      </c>
      <c r="R212" s="126">
        <v>26</v>
      </c>
      <c r="S212" s="127">
        <v>105</v>
      </c>
      <c r="T212" s="116" t="s">
        <v>5594</v>
      </c>
      <c r="U212" s="128" t="s">
        <v>6024</v>
      </c>
      <c r="V212" s="64"/>
      <c r="W212" s="64"/>
    </row>
    <row r="213" spans="1:23" ht="15.75" x14ac:dyDescent="0.3">
      <c r="A213" s="116" t="s">
        <v>4</v>
      </c>
      <c r="B213" s="116" t="s">
        <v>1943</v>
      </c>
      <c r="C213" s="116" t="s">
        <v>53</v>
      </c>
      <c r="D213" s="116"/>
      <c r="E213" s="116"/>
      <c r="F213" s="36" t="s">
        <v>1647</v>
      </c>
      <c r="G213" s="116">
        <v>78</v>
      </c>
      <c r="H213" s="116">
        <v>1</v>
      </c>
      <c r="I213" s="116"/>
      <c r="J213" s="126">
        <v>27</v>
      </c>
      <c r="K213" s="127">
        <v>107</v>
      </c>
      <c r="L213" s="126">
        <v>27</v>
      </c>
      <c r="M213" s="127">
        <v>107</v>
      </c>
      <c r="N213" s="126">
        <v>27</v>
      </c>
      <c r="O213" s="127">
        <v>107</v>
      </c>
      <c r="P213" s="126">
        <v>27</v>
      </c>
      <c r="Q213" s="127">
        <v>107</v>
      </c>
      <c r="R213" s="126">
        <v>27</v>
      </c>
      <c r="S213" s="127">
        <v>107</v>
      </c>
      <c r="T213" s="116" t="s">
        <v>5594</v>
      </c>
      <c r="U213" s="128" t="s">
        <v>6024</v>
      </c>
      <c r="V213" s="64"/>
      <c r="W213" s="64"/>
    </row>
    <row r="214" spans="1:23" ht="15.75" x14ac:dyDescent="0.3">
      <c r="A214" s="116" t="s">
        <v>4</v>
      </c>
      <c r="B214" s="116" t="s">
        <v>1943</v>
      </c>
      <c r="C214" s="116" t="s">
        <v>53</v>
      </c>
      <c r="D214" s="116"/>
      <c r="E214" s="116"/>
      <c r="F214" s="36" t="s">
        <v>1648</v>
      </c>
      <c r="G214" s="116">
        <v>79</v>
      </c>
      <c r="H214" s="116">
        <v>1</v>
      </c>
      <c r="I214" s="116"/>
      <c r="J214" s="126">
        <v>27</v>
      </c>
      <c r="K214" s="127">
        <v>109</v>
      </c>
      <c r="L214" s="126">
        <v>27</v>
      </c>
      <c r="M214" s="127">
        <v>109</v>
      </c>
      <c r="N214" s="126">
        <v>27</v>
      </c>
      <c r="O214" s="127">
        <v>109</v>
      </c>
      <c r="P214" s="126">
        <v>27</v>
      </c>
      <c r="Q214" s="127">
        <v>109</v>
      </c>
      <c r="R214" s="126">
        <v>27</v>
      </c>
      <c r="S214" s="127">
        <v>109</v>
      </c>
      <c r="T214" s="116" t="s">
        <v>5594</v>
      </c>
      <c r="U214" s="128" t="s">
        <v>6024</v>
      </c>
      <c r="V214" s="64"/>
      <c r="W214" s="64"/>
    </row>
    <row r="215" spans="1:23" ht="15.75" x14ac:dyDescent="0.3">
      <c r="A215" s="116" t="s">
        <v>4</v>
      </c>
      <c r="B215" s="116" t="s">
        <v>1943</v>
      </c>
      <c r="C215" s="116" t="s">
        <v>53</v>
      </c>
      <c r="D215" s="116"/>
      <c r="E215" s="116"/>
      <c r="F215" s="36" t="s">
        <v>1649</v>
      </c>
      <c r="G215" s="116">
        <v>80</v>
      </c>
      <c r="H215" s="116">
        <v>1</v>
      </c>
      <c r="I215" s="116"/>
      <c r="J215" s="126">
        <v>27</v>
      </c>
      <c r="K215" s="127">
        <v>111</v>
      </c>
      <c r="L215" s="126">
        <v>27</v>
      </c>
      <c r="M215" s="127">
        <v>111</v>
      </c>
      <c r="N215" s="126">
        <v>27</v>
      </c>
      <c r="O215" s="127">
        <v>111</v>
      </c>
      <c r="P215" s="126">
        <v>27</v>
      </c>
      <c r="Q215" s="127">
        <v>111</v>
      </c>
      <c r="R215" s="126">
        <v>27</v>
      </c>
      <c r="S215" s="127">
        <v>111</v>
      </c>
      <c r="T215" s="116" t="s">
        <v>5594</v>
      </c>
      <c r="U215" s="128" t="s">
        <v>6025</v>
      </c>
      <c r="V215" s="64"/>
      <c r="W215" s="64"/>
    </row>
    <row r="216" spans="1:23" ht="15.75" x14ac:dyDescent="0.3">
      <c r="A216" s="116" t="s">
        <v>4</v>
      </c>
      <c r="B216" s="116" t="s">
        <v>1943</v>
      </c>
      <c r="C216" s="116" t="s">
        <v>53</v>
      </c>
      <c r="D216" s="116"/>
      <c r="E216" s="116"/>
      <c r="F216" s="36" t="s">
        <v>1650</v>
      </c>
      <c r="G216" s="116">
        <v>81</v>
      </c>
      <c r="H216" s="116">
        <v>1</v>
      </c>
      <c r="I216" s="116"/>
      <c r="J216" s="126">
        <v>30</v>
      </c>
      <c r="K216" s="127">
        <v>113</v>
      </c>
      <c r="L216" s="126">
        <v>30</v>
      </c>
      <c r="M216" s="127">
        <v>113</v>
      </c>
      <c r="N216" s="126">
        <v>30</v>
      </c>
      <c r="O216" s="127">
        <v>113</v>
      </c>
      <c r="P216" s="126">
        <v>30</v>
      </c>
      <c r="Q216" s="127">
        <v>113</v>
      </c>
      <c r="R216" s="126">
        <v>30</v>
      </c>
      <c r="S216" s="127">
        <v>113</v>
      </c>
      <c r="T216" s="116" t="s">
        <v>5595</v>
      </c>
      <c r="U216" s="128" t="s">
        <v>6025</v>
      </c>
      <c r="V216" s="64"/>
      <c r="W216" s="64"/>
    </row>
    <row r="217" spans="1:23" ht="15.75" x14ac:dyDescent="0.3">
      <c r="A217" s="116" t="s">
        <v>4</v>
      </c>
      <c r="B217" s="116" t="s">
        <v>1943</v>
      </c>
      <c r="C217" s="116" t="s">
        <v>53</v>
      </c>
      <c r="D217" s="116"/>
      <c r="E217" s="116"/>
      <c r="F217" s="36" t="s">
        <v>1651</v>
      </c>
      <c r="G217" s="116">
        <v>82</v>
      </c>
      <c r="H217" s="116">
        <v>1</v>
      </c>
      <c r="I217" s="116"/>
      <c r="J217" s="126">
        <v>31</v>
      </c>
      <c r="K217" s="127">
        <v>117</v>
      </c>
      <c r="L217" s="126">
        <v>31</v>
      </c>
      <c r="M217" s="127">
        <v>117</v>
      </c>
      <c r="N217" s="126">
        <v>31</v>
      </c>
      <c r="O217" s="127">
        <v>117</v>
      </c>
      <c r="P217" s="126">
        <v>31</v>
      </c>
      <c r="Q217" s="127">
        <v>117</v>
      </c>
      <c r="R217" s="126">
        <v>31</v>
      </c>
      <c r="S217" s="127">
        <v>117</v>
      </c>
      <c r="T217" s="116" t="s">
        <v>5595</v>
      </c>
      <c r="U217" s="128" t="s">
        <v>6025</v>
      </c>
      <c r="V217" s="64"/>
      <c r="W217" s="64"/>
    </row>
    <row r="218" spans="1:23" ht="15.75" x14ac:dyDescent="0.3">
      <c r="A218" s="116" t="s">
        <v>4</v>
      </c>
      <c r="B218" s="116" t="s">
        <v>1943</v>
      </c>
      <c r="C218" s="116" t="s">
        <v>53</v>
      </c>
      <c r="D218" s="116"/>
      <c r="E218" s="116"/>
      <c r="F218" s="36" t="s">
        <v>1652</v>
      </c>
      <c r="G218" s="116">
        <v>83</v>
      </c>
      <c r="H218" s="116">
        <v>1</v>
      </c>
      <c r="I218" s="116"/>
      <c r="J218" s="126">
        <v>32</v>
      </c>
      <c r="K218" s="127">
        <v>120</v>
      </c>
      <c r="L218" s="126">
        <v>32</v>
      </c>
      <c r="M218" s="127">
        <v>120</v>
      </c>
      <c r="N218" s="126">
        <v>32</v>
      </c>
      <c r="O218" s="127">
        <v>120</v>
      </c>
      <c r="P218" s="126">
        <v>32</v>
      </c>
      <c r="Q218" s="127">
        <v>120</v>
      </c>
      <c r="R218" s="126">
        <v>32</v>
      </c>
      <c r="S218" s="127">
        <v>120</v>
      </c>
      <c r="T218" s="116" t="s">
        <v>5595</v>
      </c>
      <c r="U218" s="128" t="s">
        <v>6025</v>
      </c>
      <c r="V218" s="64"/>
      <c r="W218" s="64"/>
    </row>
    <row r="219" spans="1:23" ht="15.75" x14ac:dyDescent="0.3">
      <c r="A219" s="116" t="s">
        <v>4</v>
      </c>
      <c r="B219" s="116" t="s">
        <v>1943</v>
      </c>
      <c r="C219" s="116" t="s">
        <v>53</v>
      </c>
      <c r="D219" s="116"/>
      <c r="E219" s="116"/>
      <c r="F219" s="36" t="s">
        <v>1653</v>
      </c>
      <c r="G219" s="116">
        <v>84</v>
      </c>
      <c r="H219" s="116">
        <v>1</v>
      </c>
      <c r="I219" s="116"/>
      <c r="J219" s="126">
        <v>33</v>
      </c>
      <c r="K219" s="127">
        <v>123</v>
      </c>
      <c r="L219" s="126">
        <v>33</v>
      </c>
      <c r="M219" s="127">
        <v>123</v>
      </c>
      <c r="N219" s="126">
        <v>33</v>
      </c>
      <c r="O219" s="127">
        <v>123</v>
      </c>
      <c r="P219" s="126">
        <v>33</v>
      </c>
      <c r="Q219" s="127">
        <v>123</v>
      </c>
      <c r="R219" s="126">
        <v>33</v>
      </c>
      <c r="S219" s="127">
        <v>123</v>
      </c>
      <c r="T219" s="116" t="s">
        <v>5595</v>
      </c>
      <c r="U219" s="128" t="s">
        <v>6025</v>
      </c>
      <c r="V219" s="64"/>
      <c r="W219" s="64"/>
    </row>
    <row r="220" spans="1:23" ht="15.75" x14ac:dyDescent="0.3">
      <c r="A220" s="116" t="s">
        <v>4</v>
      </c>
      <c r="B220" s="116" t="s">
        <v>1943</v>
      </c>
      <c r="C220" s="116" t="s">
        <v>53</v>
      </c>
      <c r="D220" s="116"/>
      <c r="E220" s="116"/>
      <c r="F220" s="36" t="s">
        <v>1654</v>
      </c>
      <c r="G220" s="116">
        <v>85</v>
      </c>
      <c r="H220" s="116">
        <v>1</v>
      </c>
      <c r="I220" s="116"/>
      <c r="J220" s="126">
        <v>34</v>
      </c>
      <c r="K220" s="127">
        <v>126</v>
      </c>
      <c r="L220" s="126">
        <v>34</v>
      </c>
      <c r="M220" s="127">
        <v>126</v>
      </c>
      <c r="N220" s="126">
        <v>34</v>
      </c>
      <c r="O220" s="127">
        <v>126</v>
      </c>
      <c r="P220" s="126">
        <v>34</v>
      </c>
      <c r="Q220" s="127">
        <v>126</v>
      </c>
      <c r="R220" s="126">
        <v>34</v>
      </c>
      <c r="S220" s="127">
        <v>126</v>
      </c>
      <c r="T220" s="116" t="s">
        <v>5595</v>
      </c>
      <c r="U220" s="128" t="s">
        <v>6025</v>
      </c>
      <c r="V220" s="64"/>
      <c r="W220" s="64"/>
    </row>
    <row r="221" spans="1:23" ht="15.75" x14ac:dyDescent="0.3">
      <c r="A221" s="116" t="s">
        <v>4</v>
      </c>
      <c r="B221" s="116" t="s">
        <v>1943</v>
      </c>
      <c r="C221" s="116" t="s">
        <v>53</v>
      </c>
      <c r="D221" s="116"/>
      <c r="E221" s="116"/>
      <c r="F221" s="36" t="s">
        <v>1655</v>
      </c>
      <c r="G221" s="116">
        <v>86</v>
      </c>
      <c r="H221" s="116">
        <v>1</v>
      </c>
      <c r="I221" s="116"/>
      <c r="J221" s="126">
        <v>35</v>
      </c>
      <c r="K221" s="127">
        <v>129</v>
      </c>
      <c r="L221" s="126">
        <v>35</v>
      </c>
      <c r="M221" s="127">
        <v>129</v>
      </c>
      <c r="N221" s="126">
        <v>35</v>
      </c>
      <c r="O221" s="127">
        <v>129</v>
      </c>
      <c r="P221" s="126">
        <v>35</v>
      </c>
      <c r="Q221" s="127">
        <v>129</v>
      </c>
      <c r="R221" s="126">
        <v>35</v>
      </c>
      <c r="S221" s="127">
        <v>129</v>
      </c>
      <c r="T221" s="116" t="s">
        <v>5595</v>
      </c>
      <c r="U221" s="128" t="s">
        <v>6025</v>
      </c>
      <c r="V221" s="64"/>
      <c r="W221" s="64"/>
    </row>
    <row r="222" spans="1:23" ht="15.75" x14ac:dyDescent="0.3">
      <c r="A222" s="116" t="s">
        <v>4</v>
      </c>
      <c r="B222" s="116" t="s">
        <v>1943</v>
      </c>
      <c r="C222" s="116" t="s">
        <v>53</v>
      </c>
      <c r="D222" s="116"/>
      <c r="E222" s="116"/>
      <c r="F222" s="36" t="s">
        <v>1656</v>
      </c>
      <c r="G222" s="116">
        <v>87</v>
      </c>
      <c r="H222" s="116">
        <v>1</v>
      </c>
      <c r="I222" s="116"/>
      <c r="J222" s="126">
        <v>36</v>
      </c>
      <c r="K222" s="127">
        <v>132</v>
      </c>
      <c r="L222" s="126">
        <v>36</v>
      </c>
      <c r="M222" s="127">
        <v>132</v>
      </c>
      <c r="N222" s="126">
        <v>36</v>
      </c>
      <c r="O222" s="127">
        <v>132</v>
      </c>
      <c r="P222" s="126">
        <v>36</v>
      </c>
      <c r="Q222" s="127">
        <v>132</v>
      </c>
      <c r="R222" s="126">
        <v>36</v>
      </c>
      <c r="S222" s="127">
        <v>132</v>
      </c>
      <c r="T222" s="116" t="s">
        <v>5595</v>
      </c>
      <c r="U222" s="128" t="s">
        <v>6025</v>
      </c>
      <c r="V222" s="64"/>
      <c r="W222" s="64"/>
    </row>
    <row r="223" spans="1:23" ht="15.75" x14ac:dyDescent="0.3">
      <c r="A223" s="116" t="s">
        <v>4</v>
      </c>
      <c r="B223" s="116" t="s">
        <v>1943</v>
      </c>
      <c r="C223" s="116" t="s">
        <v>53</v>
      </c>
      <c r="D223" s="116"/>
      <c r="E223" s="116"/>
      <c r="F223" s="36" t="s">
        <v>1657</v>
      </c>
      <c r="G223" s="116">
        <v>88</v>
      </c>
      <c r="H223" s="116">
        <v>1</v>
      </c>
      <c r="I223" s="116"/>
      <c r="J223" s="126">
        <v>37</v>
      </c>
      <c r="K223" s="127">
        <v>135</v>
      </c>
      <c r="L223" s="126">
        <v>37</v>
      </c>
      <c r="M223" s="127">
        <v>135</v>
      </c>
      <c r="N223" s="126">
        <v>37</v>
      </c>
      <c r="O223" s="127">
        <v>135</v>
      </c>
      <c r="P223" s="126">
        <v>37</v>
      </c>
      <c r="Q223" s="127">
        <v>135</v>
      </c>
      <c r="R223" s="126">
        <v>37</v>
      </c>
      <c r="S223" s="127">
        <v>135</v>
      </c>
      <c r="T223" s="116" t="s">
        <v>5595</v>
      </c>
      <c r="U223" s="128" t="s">
        <v>6025</v>
      </c>
      <c r="V223" s="64"/>
      <c r="W223" s="64"/>
    </row>
    <row r="224" spans="1:23" ht="15.75" x14ac:dyDescent="0.3">
      <c r="A224" s="116" t="s">
        <v>4</v>
      </c>
      <c r="B224" s="116" t="s">
        <v>1943</v>
      </c>
      <c r="C224" s="116" t="s">
        <v>53</v>
      </c>
      <c r="D224" s="116"/>
      <c r="E224" s="116"/>
      <c r="F224" s="36" t="s">
        <v>1658</v>
      </c>
      <c r="G224" s="116">
        <v>89</v>
      </c>
      <c r="H224" s="116">
        <v>1</v>
      </c>
      <c r="I224" s="116"/>
      <c r="J224" s="126">
        <v>38</v>
      </c>
      <c r="K224" s="127">
        <v>138</v>
      </c>
      <c r="L224" s="126">
        <v>38</v>
      </c>
      <c r="M224" s="127">
        <v>138</v>
      </c>
      <c r="N224" s="126">
        <v>38</v>
      </c>
      <c r="O224" s="127">
        <v>138</v>
      </c>
      <c r="P224" s="126">
        <v>38</v>
      </c>
      <c r="Q224" s="127">
        <v>138</v>
      </c>
      <c r="R224" s="126">
        <v>38</v>
      </c>
      <c r="S224" s="127">
        <v>138</v>
      </c>
      <c r="T224" s="116" t="s">
        <v>5595</v>
      </c>
      <c r="U224" s="128" t="s">
        <v>6025</v>
      </c>
      <c r="V224" s="64"/>
      <c r="W224" s="64"/>
    </row>
    <row r="225" spans="1:23" ht="15.75" x14ac:dyDescent="0.3">
      <c r="A225" s="116" t="s">
        <v>4</v>
      </c>
      <c r="B225" s="116" t="s">
        <v>1943</v>
      </c>
      <c r="C225" s="116" t="s">
        <v>53</v>
      </c>
      <c r="D225" s="116"/>
      <c r="E225" s="116"/>
      <c r="F225" s="36" t="s">
        <v>1659</v>
      </c>
      <c r="G225" s="116">
        <v>90</v>
      </c>
      <c r="H225" s="116">
        <v>1</v>
      </c>
      <c r="I225" s="116"/>
      <c r="J225" s="126">
        <v>39</v>
      </c>
      <c r="K225" s="127">
        <v>141</v>
      </c>
      <c r="L225" s="126">
        <v>39</v>
      </c>
      <c r="M225" s="127">
        <v>141</v>
      </c>
      <c r="N225" s="126">
        <v>39</v>
      </c>
      <c r="O225" s="127">
        <v>141</v>
      </c>
      <c r="P225" s="126">
        <v>39</v>
      </c>
      <c r="Q225" s="127">
        <v>141</v>
      </c>
      <c r="R225" s="126">
        <v>39</v>
      </c>
      <c r="S225" s="127">
        <v>141</v>
      </c>
      <c r="T225" s="116" t="s">
        <v>5595</v>
      </c>
      <c r="U225" s="128" t="s">
        <v>6026</v>
      </c>
      <c r="V225" s="64"/>
      <c r="W225" s="64"/>
    </row>
    <row r="226" spans="1:23" ht="15.75" x14ac:dyDescent="0.3">
      <c r="A226" s="116" t="s">
        <v>4</v>
      </c>
      <c r="B226" s="116" t="s">
        <v>1943</v>
      </c>
      <c r="C226" s="116" t="s">
        <v>53</v>
      </c>
      <c r="D226" s="116"/>
      <c r="E226" s="116"/>
      <c r="F226" s="36" t="s">
        <v>1660</v>
      </c>
      <c r="G226" s="116">
        <v>91</v>
      </c>
      <c r="H226" s="116">
        <v>1</v>
      </c>
      <c r="I226" s="116"/>
      <c r="J226" s="126">
        <v>40</v>
      </c>
      <c r="K226" s="127">
        <v>143</v>
      </c>
      <c r="L226" s="126">
        <v>40</v>
      </c>
      <c r="M226" s="127">
        <v>143</v>
      </c>
      <c r="N226" s="126">
        <v>40</v>
      </c>
      <c r="O226" s="127">
        <v>143</v>
      </c>
      <c r="P226" s="126">
        <v>40</v>
      </c>
      <c r="Q226" s="127">
        <v>143</v>
      </c>
      <c r="R226" s="126">
        <v>40</v>
      </c>
      <c r="S226" s="127">
        <v>143</v>
      </c>
      <c r="T226" s="116" t="s">
        <v>5596</v>
      </c>
      <c r="U226" s="128" t="s">
        <v>6026</v>
      </c>
      <c r="V226" s="64"/>
      <c r="W226" s="64"/>
    </row>
    <row r="227" spans="1:23" ht="15.75" x14ac:dyDescent="0.3">
      <c r="A227" s="116" t="s">
        <v>4</v>
      </c>
      <c r="B227" s="116" t="s">
        <v>1943</v>
      </c>
      <c r="C227" s="116" t="s">
        <v>53</v>
      </c>
      <c r="D227" s="116"/>
      <c r="E227" s="116"/>
      <c r="F227" s="36" t="s">
        <v>1661</v>
      </c>
      <c r="G227" s="116">
        <v>92</v>
      </c>
      <c r="H227" s="116">
        <v>1</v>
      </c>
      <c r="I227" s="116"/>
      <c r="J227" s="126">
        <v>41</v>
      </c>
      <c r="K227" s="127">
        <v>147</v>
      </c>
      <c r="L227" s="126">
        <v>41</v>
      </c>
      <c r="M227" s="127">
        <v>147</v>
      </c>
      <c r="N227" s="126">
        <v>41</v>
      </c>
      <c r="O227" s="127">
        <v>147</v>
      </c>
      <c r="P227" s="126">
        <v>41</v>
      </c>
      <c r="Q227" s="127">
        <v>147</v>
      </c>
      <c r="R227" s="126">
        <v>41</v>
      </c>
      <c r="S227" s="127">
        <v>147</v>
      </c>
      <c r="T227" s="116" t="s">
        <v>5596</v>
      </c>
      <c r="U227" s="128" t="s">
        <v>6026</v>
      </c>
      <c r="V227" s="64"/>
      <c r="W227" s="64"/>
    </row>
    <row r="228" spans="1:23" ht="15.75" x14ac:dyDescent="0.3">
      <c r="A228" s="116" t="s">
        <v>4</v>
      </c>
      <c r="B228" s="116" t="s">
        <v>1943</v>
      </c>
      <c r="C228" s="116" t="s">
        <v>53</v>
      </c>
      <c r="D228" s="116"/>
      <c r="E228" s="116"/>
      <c r="F228" s="36" t="s">
        <v>1662</v>
      </c>
      <c r="G228" s="116">
        <v>93</v>
      </c>
      <c r="H228" s="116">
        <v>1</v>
      </c>
      <c r="I228" s="116"/>
      <c r="J228" s="126">
        <v>42</v>
      </c>
      <c r="K228" s="127">
        <v>150</v>
      </c>
      <c r="L228" s="126">
        <v>42</v>
      </c>
      <c r="M228" s="127">
        <v>150</v>
      </c>
      <c r="N228" s="126">
        <v>42</v>
      </c>
      <c r="O228" s="127">
        <v>150</v>
      </c>
      <c r="P228" s="126">
        <v>42</v>
      </c>
      <c r="Q228" s="127">
        <v>150</v>
      </c>
      <c r="R228" s="126">
        <v>42</v>
      </c>
      <c r="S228" s="127">
        <v>150</v>
      </c>
      <c r="T228" s="116" t="s">
        <v>5596</v>
      </c>
      <c r="U228" s="128" t="s">
        <v>6026</v>
      </c>
      <c r="V228" s="64"/>
      <c r="W228" s="64"/>
    </row>
    <row r="229" spans="1:23" ht="15.75" x14ac:dyDescent="0.3">
      <c r="A229" s="116" t="s">
        <v>4</v>
      </c>
      <c r="B229" s="116" t="s">
        <v>1943</v>
      </c>
      <c r="C229" s="116" t="s">
        <v>53</v>
      </c>
      <c r="D229" s="116"/>
      <c r="E229" s="116"/>
      <c r="F229" s="36" t="s">
        <v>1663</v>
      </c>
      <c r="G229" s="116">
        <v>94</v>
      </c>
      <c r="H229" s="116">
        <v>1</v>
      </c>
      <c r="I229" s="116"/>
      <c r="J229" s="126">
        <v>43</v>
      </c>
      <c r="K229" s="127">
        <v>153</v>
      </c>
      <c r="L229" s="126">
        <v>43</v>
      </c>
      <c r="M229" s="127">
        <v>153</v>
      </c>
      <c r="N229" s="126">
        <v>43</v>
      </c>
      <c r="O229" s="127">
        <v>153</v>
      </c>
      <c r="P229" s="126">
        <v>43</v>
      </c>
      <c r="Q229" s="127">
        <v>153</v>
      </c>
      <c r="R229" s="126">
        <v>43</v>
      </c>
      <c r="S229" s="127">
        <v>153</v>
      </c>
      <c r="T229" s="116" t="s">
        <v>5596</v>
      </c>
      <c r="U229" s="128" t="s">
        <v>6026</v>
      </c>
      <c r="V229" s="64"/>
      <c r="W229" s="64"/>
    </row>
    <row r="230" spans="1:23" ht="15.75" x14ac:dyDescent="0.3">
      <c r="A230" s="116" t="s">
        <v>4</v>
      </c>
      <c r="B230" s="116" t="s">
        <v>1943</v>
      </c>
      <c r="C230" s="116" t="s">
        <v>53</v>
      </c>
      <c r="D230" s="116"/>
      <c r="E230" s="116"/>
      <c r="F230" s="36" t="s">
        <v>1664</v>
      </c>
      <c r="G230" s="116">
        <v>95</v>
      </c>
      <c r="H230" s="116">
        <v>1</v>
      </c>
      <c r="I230" s="116"/>
      <c r="J230" s="126">
        <v>44</v>
      </c>
      <c r="K230" s="127">
        <v>156</v>
      </c>
      <c r="L230" s="126">
        <v>44</v>
      </c>
      <c r="M230" s="127">
        <v>156</v>
      </c>
      <c r="N230" s="126">
        <v>44</v>
      </c>
      <c r="O230" s="127">
        <v>156</v>
      </c>
      <c r="P230" s="126">
        <v>44</v>
      </c>
      <c r="Q230" s="127">
        <v>156</v>
      </c>
      <c r="R230" s="126">
        <v>44</v>
      </c>
      <c r="S230" s="127">
        <v>156</v>
      </c>
      <c r="T230" s="116" t="s">
        <v>5596</v>
      </c>
      <c r="U230" s="128" t="s">
        <v>6026</v>
      </c>
      <c r="V230" s="64"/>
      <c r="W230" s="64"/>
    </row>
    <row r="231" spans="1:23" ht="15.75" x14ac:dyDescent="0.3">
      <c r="A231" s="116" t="s">
        <v>4</v>
      </c>
      <c r="B231" s="116" t="s">
        <v>1943</v>
      </c>
      <c r="C231" s="116" t="s">
        <v>53</v>
      </c>
      <c r="D231" s="116"/>
      <c r="E231" s="116"/>
      <c r="F231" s="36" t="s">
        <v>1665</v>
      </c>
      <c r="G231" s="116">
        <v>96</v>
      </c>
      <c r="H231" s="116">
        <v>1</v>
      </c>
      <c r="I231" s="116"/>
      <c r="J231" s="126">
        <v>45</v>
      </c>
      <c r="K231" s="127">
        <v>159</v>
      </c>
      <c r="L231" s="126">
        <v>45</v>
      </c>
      <c r="M231" s="127">
        <v>159</v>
      </c>
      <c r="N231" s="126">
        <v>45</v>
      </c>
      <c r="O231" s="127">
        <v>159</v>
      </c>
      <c r="P231" s="126">
        <v>45</v>
      </c>
      <c r="Q231" s="127">
        <v>159</v>
      </c>
      <c r="R231" s="126">
        <v>45</v>
      </c>
      <c r="S231" s="127">
        <v>159</v>
      </c>
      <c r="T231" s="116" t="s">
        <v>5596</v>
      </c>
      <c r="U231" s="128" t="s">
        <v>6026</v>
      </c>
      <c r="V231" s="64"/>
      <c r="W231" s="64"/>
    </row>
    <row r="232" spans="1:23" ht="15.75" x14ac:dyDescent="0.3">
      <c r="A232" s="116" t="s">
        <v>4</v>
      </c>
      <c r="B232" s="116" t="s">
        <v>1943</v>
      </c>
      <c r="C232" s="116" t="s">
        <v>53</v>
      </c>
      <c r="D232" s="116"/>
      <c r="E232" s="116"/>
      <c r="F232" s="36" t="s">
        <v>1666</v>
      </c>
      <c r="G232" s="116">
        <v>97</v>
      </c>
      <c r="H232" s="116">
        <v>1</v>
      </c>
      <c r="I232" s="116"/>
      <c r="J232" s="126">
        <v>46</v>
      </c>
      <c r="K232" s="127">
        <v>162</v>
      </c>
      <c r="L232" s="126">
        <v>46</v>
      </c>
      <c r="M232" s="127">
        <v>162</v>
      </c>
      <c r="N232" s="126">
        <v>46</v>
      </c>
      <c r="O232" s="127">
        <v>162</v>
      </c>
      <c r="P232" s="126">
        <v>46</v>
      </c>
      <c r="Q232" s="127">
        <v>162</v>
      </c>
      <c r="R232" s="126">
        <v>46</v>
      </c>
      <c r="S232" s="127">
        <v>162</v>
      </c>
      <c r="T232" s="116" t="s">
        <v>5596</v>
      </c>
      <c r="U232" s="128" t="s">
        <v>6026</v>
      </c>
      <c r="V232" s="64"/>
      <c r="W232" s="64"/>
    </row>
    <row r="233" spans="1:23" ht="15.75" x14ac:dyDescent="0.3">
      <c r="A233" s="116" t="s">
        <v>4</v>
      </c>
      <c r="B233" s="116" t="s">
        <v>1943</v>
      </c>
      <c r="C233" s="116" t="s">
        <v>53</v>
      </c>
      <c r="D233" s="116"/>
      <c r="E233" s="116"/>
      <c r="F233" s="36" t="s">
        <v>1667</v>
      </c>
      <c r="G233" s="116">
        <v>98</v>
      </c>
      <c r="H233" s="116">
        <v>1</v>
      </c>
      <c r="I233" s="116"/>
      <c r="J233" s="126">
        <v>47</v>
      </c>
      <c r="K233" s="127">
        <v>165</v>
      </c>
      <c r="L233" s="126">
        <v>47</v>
      </c>
      <c r="M233" s="127">
        <v>165</v>
      </c>
      <c r="N233" s="126">
        <v>47</v>
      </c>
      <c r="O233" s="127">
        <v>165</v>
      </c>
      <c r="P233" s="126">
        <v>47</v>
      </c>
      <c r="Q233" s="127">
        <v>165</v>
      </c>
      <c r="R233" s="126">
        <v>47</v>
      </c>
      <c r="S233" s="127">
        <v>165</v>
      </c>
      <c r="T233" s="116" t="s">
        <v>5596</v>
      </c>
      <c r="U233" s="128" t="s">
        <v>6026</v>
      </c>
      <c r="V233" s="64"/>
      <c r="W233" s="64"/>
    </row>
    <row r="234" spans="1:23" ht="15.75" x14ac:dyDescent="0.3">
      <c r="A234" s="116" t="s">
        <v>4</v>
      </c>
      <c r="B234" s="116" t="s">
        <v>1943</v>
      </c>
      <c r="C234" s="116" t="s">
        <v>53</v>
      </c>
      <c r="D234" s="116"/>
      <c r="E234" s="116"/>
      <c r="F234" s="36" t="s">
        <v>1668</v>
      </c>
      <c r="G234" s="116">
        <v>99</v>
      </c>
      <c r="H234" s="116">
        <v>1</v>
      </c>
      <c r="I234" s="116"/>
      <c r="J234" s="126">
        <v>48</v>
      </c>
      <c r="K234" s="127">
        <v>168</v>
      </c>
      <c r="L234" s="126">
        <v>48</v>
      </c>
      <c r="M234" s="127">
        <v>168</v>
      </c>
      <c r="N234" s="126">
        <v>48</v>
      </c>
      <c r="O234" s="127">
        <v>168</v>
      </c>
      <c r="P234" s="126">
        <v>48</v>
      </c>
      <c r="Q234" s="127">
        <v>168</v>
      </c>
      <c r="R234" s="126">
        <v>48</v>
      </c>
      <c r="S234" s="127">
        <v>168</v>
      </c>
      <c r="T234" s="116" t="s">
        <v>5596</v>
      </c>
      <c r="U234" s="128" t="s">
        <v>6026</v>
      </c>
      <c r="V234" s="64"/>
      <c r="W234" s="64"/>
    </row>
    <row r="235" spans="1:23" ht="15.75" x14ac:dyDescent="0.3">
      <c r="A235" s="116" t="s">
        <v>4</v>
      </c>
      <c r="B235" s="116" t="s">
        <v>1943</v>
      </c>
      <c r="C235" s="116" t="s">
        <v>53</v>
      </c>
      <c r="D235" s="116"/>
      <c r="E235" s="116"/>
      <c r="F235" s="36" t="s">
        <v>1669</v>
      </c>
      <c r="G235" s="116">
        <v>100</v>
      </c>
      <c r="H235" s="116">
        <v>1</v>
      </c>
      <c r="I235" s="116"/>
      <c r="J235" s="126">
        <v>50</v>
      </c>
      <c r="K235" s="130">
        <v>168</v>
      </c>
      <c r="L235" s="126">
        <v>50</v>
      </c>
      <c r="M235" s="130">
        <v>168</v>
      </c>
      <c r="N235" s="126">
        <v>50</v>
      </c>
      <c r="O235" s="130">
        <v>168</v>
      </c>
      <c r="P235" s="126">
        <v>50</v>
      </c>
      <c r="Q235" s="130">
        <v>168</v>
      </c>
      <c r="R235" s="126">
        <v>50</v>
      </c>
      <c r="S235" s="130">
        <v>168</v>
      </c>
      <c r="T235" s="116" t="s">
        <v>5596</v>
      </c>
      <c r="U235" s="116"/>
      <c r="V235" s="64"/>
      <c r="W235" s="64"/>
    </row>
    <row r="236" spans="1:23" ht="15.75" x14ac:dyDescent="0.3">
      <c r="A236" s="116" t="s">
        <v>4</v>
      </c>
      <c r="B236" s="116" t="s">
        <v>1946</v>
      </c>
      <c r="C236" s="116" t="s">
        <v>53</v>
      </c>
      <c r="D236" s="116"/>
      <c r="E236" s="116"/>
      <c r="F236" s="35" t="s">
        <v>6015</v>
      </c>
      <c r="G236" s="116">
        <v>0</v>
      </c>
      <c r="H236" s="116">
        <v>1</v>
      </c>
      <c r="I236" s="116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16"/>
      <c r="U236" s="128" t="s">
        <v>6017</v>
      </c>
      <c r="V236" s="64"/>
      <c r="W236" s="64"/>
    </row>
    <row r="237" spans="1:23" ht="15.75" x14ac:dyDescent="0.3">
      <c r="A237" s="116" t="s">
        <v>4</v>
      </c>
      <c r="B237" s="116" t="s">
        <v>1946</v>
      </c>
      <c r="C237" s="116" t="s">
        <v>53</v>
      </c>
      <c r="D237" s="116"/>
      <c r="E237" s="116"/>
      <c r="F237" s="35" t="s">
        <v>1470</v>
      </c>
      <c r="G237" s="116">
        <v>1</v>
      </c>
      <c r="H237" s="116">
        <v>1</v>
      </c>
      <c r="I237" s="116"/>
      <c r="J237" s="127"/>
      <c r="K237" s="127"/>
      <c r="L237" s="127"/>
      <c r="M237" s="127"/>
      <c r="N237" s="127"/>
      <c r="O237" s="127"/>
      <c r="P237" s="126">
        <v>1</v>
      </c>
      <c r="Q237" s="127">
        <v>2</v>
      </c>
      <c r="R237" s="126">
        <v>1</v>
      </c>
      <c r="S237" s="127">
        <v>2</v>
      </c>
      <c r="T237" s="116" t="s">
        <v>5597</v>
      </c>
      <c r="U237" s="128" t="s">
        <v>6017</v>
      </c>
      <c r="V237" s="64"/>
      <c r="W237" s="64"/>
    </row>
    <row r="238" spans="1:23" ht="15.75" x14ac:dyDescent="0.3">
      <c r="A238" s="116" t="s">
        <v>4</v>
      </c>
      <c r="B238" s="116" t="s">
        <v>1946</v>
      </c>
      <c r="C238" s="116" t="s">
        <v>53</v>
      </c>
      <c r="D238" s="116"/>
      <c r="E238" s="116"/>
      <c r="F238" s="35" t="s">
        <v>1471</v>
      </c>
      <c r="G238" s="116">
        <v>2</v>
      </c>
      <c r="H238" s="116">
        <v>1</v>
      </c>
      <c r="I238" s="116"/>
      <c r="J238" s="127"/>
      <c r="K238" s="127"/>
      <c r="L238" s="127"/>
      <c r="M238" s="127"/>
      <c r="N238" s="127"/>
      <c r="O238" s="127"/>
      <c r="P238" s="126">
        <v>1</v>
      </c>
      <c r="Q238" s="127">
        <v>3</v>
      </c>
      <c r="R238" s="126">
        <v>1</v>
      </c>
      <c r="S238" s="127">
        <v>3</v>
      </c>
      <c r="T238" s="116" t="s">
        <v>5597</v>
      </c>
      <c r="U238" s="128" t="s">
        <v>6017</v>
      </c>
      <c r="V238" s="64"/>
      <c r="W238" s="64"/>
    </row>
    <row r="239" spans="1:23" ht="15.75" x14ac:dyDescent="0.3">
      <c r="A239" s="116" t="s">
        <v>4</v>
      </c>
      <c r="B239" s="116" t="s">
        <v>1946</v>
      </c>
      <c r="C239" s="116" t="s">
        <v>53</v>
      </c>
      <c r="D239" s="116"/>
      <c r="E239" s="116"/>
      <c r="F239" s="35" t="s">
        <v>1472</v>
      </c>
      <c r="G239" s="116">
        <v>3</v>
      </c>
      <c r="H239" s="116">
        <v>1</v>
      </c>
      <c r="I239" s="116"/>
      <c r="J239" s="127"/>
      <c r="K239" s="127"/>
      <c r="L239" s="127"/>
      <c r="M239" s="127"/>
      <c r="N239" s="127"/>
      <c r="O239" s="127"/>
      <c r="P239" s="126">
        <v>1</v>
      </c>
      <c r="Q239" s="127">
        <v>4</v>
      </c>
      <c r="R239" s="126">
        <v>1</v>
      </c>
      <c r="S239" s="127">
        <v>4</v>
      </c>
      <c r="T239" s="116" t="s">
        <v>5597</v>
      </c>
      <c r="U239" s="128" t="s">
        <v>6017</v>
      </c>
      <c r="V239" s="64"/>
      <c r="W239" s="64"/>
    </row>
    <row r="240" spans="1:23" ht="15.75" x14ac:dyDescent="0.3">
      <c r="A240" s="116" t="s">
        <v>4</v>
      </c>
      <c r="B240" s="116" t="s">
        <v>1946</v>
      </c>
      <c r="C240" s="116" t="s">
        <v>53</v>
      </c>
      <c r="D240" s="116"/>
      <c r="E240" s="116"/>
      <c r="F240" s="35" t="s">
        <v>1473</v>
      </c>
      <c r="G240" s="116">
        <v>4</v>
      </c>
      <c r="H240" s="116">
        <v>1</v>
      </c>
      <c r="I240" s="116"/>
      <c r="J240" s="127"/>
      <c r="K240" s="127"/>
      <c r="L240" s="127"/>
      <c r="M240" s="127"/>
      <c r="N240" s="127"/>
      <c r="O240" s="127"/>
      <c r="P240" s="126">
        <v>1</v>
      </c>
      <c r="Q240" s="127">
        <v>5</v>
      </c>
      <c r="R240" s="126">
        <v>1</v>
      </c>
      <c r="S240" s="127">
        <v>5</v>
      </c>
      <c r="T240" s="116" t="s">
        <v>5597</v>
      </c>
      <c r="U240" s="128" t="s">
        <v>6017</v>
      </c>
      <c r="V240" s="64"/>
      <c r="W240" s="64"/>
    </row>
    <row r="241" spans="1:23" ht="15.75" x14ac:dyDescent="0.3">
      <c r="A241" s="116" t="s">
        <v>4</v>
      </c>
      <c r="B241" s="116" t="s">
        <v>1946</v>
      </c>
      <c r="C241" s="116" t="s">
        <v>53</v>
      </c>
      <c r="D241" s="116"/>
      <c r="E241" s="116"/>
      <c r="F241" s="35" t="s">
        <v>1474</v>
      </c>
      <c r="G241" s="116">
        <v>5</v>
      </c>
      <c r="H241" s="116">
        <v>1</v>
      </c>
      <c r="I241" s="116"/>
      <c r="J241" s="127"/>
      <c r="K241" s="127"/>
      <c r="L241" s="127"/>
      <c r="M241" s="127"/>
      <c r="N241" s="127"/>
      <c r="O241" s="127"/>
      <c r="P241" s="126">
        <v>2</v>
      </c>
      <c r="Q241" s="127">
        <v>6</v>
      </c>
      <c r="R241" s="126">
        <v>2</v>
      </c>
      <c r="S241" s="127">
        <v>6</v>
      </c>
      <c r="T241" s="116" t="s">
        <v>5597</v>
      </c>
      <c r="U241" s="128" t="s">
        <v>6017</v>
      </c>
      <c r="V241" s="64"/>
      <c r="W241" s="64"/>
    </row>
    <row r="242" spans="1:23" ht="15.75" x14ac:dyDescent="0.3">
      <c r="A242" s="116" t="s">
        <v>4</v>
      </c>
      <c r="B242" s="116" t="s">
        <v>1946</v>
      </c>
      <c r="C242" s="116" t="s">
        <v>53</v>
      </c>
      <c r="D242" s="116"/>
      <c r="E242" s="116"/>
      <c r="F242" s="35" t="s">
        <v>1475</v>
      </c>
      <c r="G242" s="116">
        <v>6</v>
      </c>
      <c r="H242" s="116">
        <v>1</v>
      </c>
      <c r="I242" s="116"/>
      <c r="J242" s="127"/>
      <c r="K242" s="127"/>
      <c r="L242" s="127"/>
      <c r="M242" s="127"/>
      <c r="N242" s="127"/>
      <c r="O242" s="127"/>
      <c r="P242" s="126">
        <v>2</v>
      </c>
      <c r="Q242" s="127">
        <v>7</v>
      </c>
      <c r="R242" s="126">
        <v>2</v>
      </c>
      <c r="S242" s="127">
        <v>7</v>
      </c>
      <c r="T242" s="116" t="s">
        <v>5597</v>
      </c>
      <c r="U242" s="128" t="s">
        <v>6017</v>
      </c>
      <c r="V242" s="64"/>
      <c r="W242" s="64"/>
    </row>
    <row r="243" spans="1:23" ht="15.75" x14ac:dyDescent="0.3">
      <c r="A243" s="116" t="s">
        <v>4</v>
      </c>
      <c r="B243" s="116" t="s">
        <v>1946</v>
      </c>
      <c r="C243" s="116" t="s">
        <v>53</v>
      </c>
      <c r="D243" s="116"/>
      <c r="E243" s="116"/>
      <c r="F243" s="35" t="s">
        <v>1476</v>
      </c>
      <c r="G243" s="116">
        <v>7</v>
      </c>
      <c r="H243" s="116">
        <v>1</v>
      </c>
      <c r="I243" s="116"/>
      <c r="J243" s="127"/>
      <c r="K243" s="127"/>
      <c r="L243" s="127"/>
      <c r="M243" s="127"/>
      <c r="N243" s="127"/>
      <c r="O243" s="127"/>
      <c r="P243" s="126">
        <v>2</v>
      </c>
      <c r="Q243" s="127">
        <v>8</v>
      </c>
      <c r="R243" s="126">
        <v>2</v>
      </c>
      <c r="S243" s="127">
        <v>8</v>
      </c>
      <c r="T243" s="116" t="s">
        <v>5597</v>
      </c>
      <c r="U243" s="128" t="s">
        <v>6017</v>
      </c>
      <c r="V243" s="64"/>
      <c r="W243" s="64"/>
    </row>
    <row r="244" spans="1:23" ht="15.75" x14ac:dyDescent="0.3">
      <c r="A244" s="116" t="s">
        <v>4</v>
      </c>
      <c r="B244" s="116" t="s">
        <v>1946</v>
      </c>
      <c r="C244" s="116" t="s">
        <v>53</v>
      </c>
      <c r="D244" s="116"/>
      <c r="E244" s="116"/>
      <c r="F244" s="35" t="s">
        <v>1477</v>
      </c>
      <c r="G244" s="116">
        <v>8</v>
      </c>
      <c r="H244" s="116">
        <v>1</v>
      </c>
      <c r="I244" s="116"/>
      <c r="J244" s="127"/>
      <c r="K244" s="127"/>
      <c r="L244" s="127"/>
      <c r="M244" s="127"/>
      <c r="N244" s="127"/>
      <c r="O244" s="127"/>
      <c r="P244" s="126">
        <v>3</v>
      </c>
      <c r="Q244" s="127">
        <v>9</v>
      </c>
      <c r="R244" s="126">
        <v>3</v>
      </c>
      <c r="S244" s="127">
        <v>9</v>
      </c>
      <c r="T244" s="116" t="s">
        <v>5597</v>
      </c>
      <c r="U244" s="128" t="s">
        <v>6017</v>
      </c>
      <c r="V244" s="64"/>
      <c r="W244" s="64"/>
    </row>
    <row r="245" spans="1:23" ht="15.75" x14ac:dyDescent="0.3">
      <c r="A245" s="116" t="s">
        <v>4</v>
      </c>
      <c r="B245" s="116" t="s">
        <v>1946</v>
      </c>
      <c r="C245" s="116" t="s">
        <v>53</v>
      </c>
      <c r="D245" s="116"/>
      <c r="E245" s="116"/>
      <c r="F245" s="35" t="s">
        <v>1478</v>
      </c>
      <c r="G245" s="116">
        <v>9</v>
      </c>
      <c r="H245" s="116">
        <v>1</v>
      </c>
      <c r="I245" s="116"/>
      <c r="J245" s="127"/>
      <c r="K245" s="127"/>
      <c r="L245" s="127"/>
      <c r="M245" s="127"/>
      <c r="N245" s="127"/>
      <c r="O245" s="127"/>
      <c r="P245" s="126">
        <v>3</v>
      </c>
      <c r="Q245" s="127">
        <v>10</v>
      </c>
      <c r="R245" s="126">
        <v>3</v>
      </c>
      <c r="S245" s="127">
        <v>10</v>
      </c>
      <c r="T245" s="116" t="s">
        <v>5597</v>
      </c>
      <c r="U245" s="128" t="s">
        <v>6017</v>
      </c>
      <c r="V245" s="64"/>
      <c r="W245" s="64"/>
    </row>
    <row r="246" spans="1:23" ht="15.75" x14ac:dyDescent="0.3">
      <c r="A246" s="116" t="s">
        <v>4</v>
      </c>
      <c r="B246" s="116" t="s">
        <v>1946</v>
      </c>
      <c r="C246" s="116" t="s">
        <v>53</v>
      </c>
      <c r="D246" s="116"/>
      <c r="E246" s="116"/>
      <c r="F246" s="35" t="s">
        <v>1479</v>
      </c>
      <c r="G246" s="116">
        <v>10</v>
      </c>
      <c r="H246" s="116">
        <v>1</v>
      </c>
      <c r="I246" s="116"/>
      <c r="J246" s="127"/>
      <c r="K246" s="127"/>
      <c r="L246" s="127"/>
      <c r="M246" s="127"/>
      <c r="N246" s="127"/>
      <c r="O246" s="127"/>
      <c r="P246" s="126">
        <v>3</v>
      </c>
      <c r="Q246" s="127">
        <v>11</v>
      </c>
      <c r="R246" s="126">
        <v>3</v>
      </c>
      <c r="S246" s="127">
        <v>11</v>
      </c>
      <c r="T246" s="116" t="s">
        <v>5597</v>
      </c>
      <c r="U246" s="128" t="s">
        <v>6018</v>
      </c>
      <c r="V246" s="64"/>
      <c r="W246" s="64"/>
    </row>
    <row r="247" spans="1:23" ht="15.75" x14ac:dyDescent="0.3">
      <c r="A247" s="116" t="s">
        <v>4</v>
      </c>
      <c r="B247" s="116" t="s">
        <v>1946</v>
      </c>
      <c r="C247" s="116" t="s">
        <v>53</v>
      </c>
      <c r="D247" s="116"/>
      <c r="E247" s="116"/>
      <c r="F247" s="35" t="s">
        <v>1480</v>
      </c>
      <c r="G247" s="116">
        <v>11</v>
      </c>
      <c r="H247" s="116">
        <v>1</v>
      </c>
      <c r="I247" s="116"/>
      <c r="J247" s="127"/>
      <c r="K247" s="127"/>
      <c r="L247" s="127"/>
      <c r="M247" s="127"/>
      <c r="N247" s="127"/>
      <c r="O247" s="127"/>
      <c r="P247" s="126">
        <v>4</v>
      </c>
      <c r="Q247" s="127">
        <v>12</v>
      </c>
      <c r="R247" s="126">
        <v>4</v>
      </c>
      <c r="S247" s="127">
        <v>12</v>
      </c>
      <c r="T247" s="116" t="s">
        <v>5598</v>
      </c>
      <c r="U247" s="128" t="s">
        <v>6018</v>
      </c>
      <c r="V247" s="64"/>
      <c r="W247" s="64"/>
    </row>
    <row r="248" spans="1:23" ht="15.75" x14ac:dyDescent="0.3">
      <c r="A248" s="116" t="s">
        <v>4</v>
      </c>
      <c r="B248" s="116" t="s">
        <v>1946</v>
      </c>
      <c r="C248" s="116" t="s">
        <v>53</v>
      </c>
      <c r="D248" s="116"/>
      <c r="E248" s="116"/>
      <c r="F248" s="35" t="s">
        <v>1481</v>
      </c>
      <c r="G248" s="116">
        <v>12</v>
      </c>
      <c r="H248" s="116">
        <v>1</v>
      </c>
      <c r="I248" s="116"/>
      <c r="J248" s="127"/>
      <c r="K248" s="127"/>
      <c r="L248" s="127"/>
      <c r="M248" s="127"/>
      <c r="N248" s="127"/>
      <c r="O248" s="127"/>
      <c r="P248" s="126">
        <v>4</v>
      </c>
      <c r="Q248" s="127">
        <v>13</v>
      </c>
      <c r="R248" s="126">
        <v>4</v>
      </c>
      <c r="S248" s="127">
        <v>13</v>
      </c>
      <c r="T248" s="116" t="s">
        <v>5598</v>
      </c>
      <c r="U248" s="128" t="s">
        <v>6018</v>
      </c>
      <c r="V248" s="64"/>
      <c r="W248" s="64"/>
    </row>
    <row r="249" spans="1:23" ht="15.75" x14ac:dyDescent="0.3">
      <c r="A249" s="116" t="s">
        <v>4</v>
      </c>
      <c r="B249" s="116" t="s">
        <v>1946</v>
      </c>
      <c r="C249" s="116" t="s">
        <v>53</v>
      </c>
      <c r="D249" s="116"/>
      <c r="E249" s="116"/>
      <c r="F249" s="35" t="s">
        <v>1482</v>
      </c>
      <c r="G249" s="116">
        <v>13</v>
      </c>
      <c r="H249" s="116">
        <v>1</v>
      </c>
      <c r="I249" s="116"/>
      <c r="J249" s="127"/>
      <c r="K249" s="127"/>
      <c r="L249" s="127"/>
      <c r="M249" s="127"/>
      <c r="N249" s="127"/>
      <c r="O249" s="127"/>
      <c r="P249" s="126">
        <v>4</v>
      </c>
      <c r="Q249" s="127">
        <v>14</v>
      </c>
      <c r="R249" s="126">
        <v>4</v>
      </c>
      <c r="S249" s="127">
        <v>14</v>
      </c>
      <c r="T249" s="116" t="s">
        <v>5598</v>
      </c>
      <c r="U249" s="128" t="s">
        <v>6018</v>
      </c>
      <c r="V249" s="64"/>
      <c r="W249" s="64"/>
    </row>
    <row r="250" spans="1:23" ht="15.75" x14ac:dyDescent="0.3">
      <c r="A250" s="116" t="s">
        <v>4</v>
      </c>
      <c r="B250" s="116" t="s">
        <v>1946</v>
      </c>
      <c r="C250" s="116" t="s">
        <v>53</v>
      </c>
      <c r="D250" s="116"/>
      <c r="E250" s="116"/>
      <c r="F250" s="35" t="s">
        <v>1483</v>
      </c>
      <c r="G250" s="116">
        <v>14</v>
      </c>
      <c r="H250" s="116">
        <v>1</v>
      </c>
      <c r="I250" s="116"/>
      <c r="J250" s="127"/>
      <c r="K250" s="127"/>
      <c r="L250" s="127"/>
      <c r="M250" s="127"/>
      <c r="N250" s="127"/>
      <c r="O250" s="127"/>
      <c r="P250" s="126">
        <v>4</v>
      </c>
      <c r="Q250" s="127">
        <v>15</v>
      </c>
      <c r="R250" s="126">
        <v>4</v>
      </c>
      <c r="S250" s="127">
        <v>15</v>
      </c>
      <c r="T250" s="116" t="s">
        <v>5598</v>
      </c>
      <c r="U250" s="128" t="s">
        <v>6018</v>
      </c>
      <c r="V250" s="64"/>
      <c r="W250" s="64"/>
    </row>
    <row r="251" spans="1:23" ht="15.75" x14ac:dyDescent="0.3">
      <c r="A251" s="116" t="s">
        <v>4</v>
      </c>
      <c r="B251" s="116" t="s">
        <v>1946</v>
      </c>
      <c r="C251" s="116" t="s">
        <v>53</v>
      </c>
      <c r="D251" s="116"/>
      <c r="E251" s="116"/>
      <c r="F251" s="35" t="s">
        <v>1484</v>
      </c>
      <c r="G251" s="116">
        <v>15</v>
      </c>
      <c r="H251" s="116">
        <v>1</v>
      </c>
      <c r="I251" s="116"/>
      <c r="J251" s="127"/>
      <c r="K251" s="127"/>
      <c r="L251" s="127"/>
      <c r="M251" s="127"/>
      <c r="N251" s="127"/>
      <c r="O251" s="127"/>
      <c r="P251" s="126">
        <v>5</v>
      </c>
      <c r="Q251" s="127">
        <v>16</v>
      </c>
      <c r="R251" s="126">
        <v>5</v>
      </c>
      <c r="S251" s="127">
        <v>16</v>
      </c>
      <c r="T251" s="116" t="s">
        <v>5598</v>
      </c>
      <c r="U251" s="128" t="s">
        <v>6018</v>
      </c>
      <c r="V251" s="64"/>
      <c r="W251" s="64"/>
    </row>
    <row r="252" spans="1:23" ht="15.75" x14ac:dyDescent="0.3">
      <c r="A252" s="116" t="s">
        <v>4</v>
      </c>
      <c r="B252" s="116" t="s">
        <v>1946</v>
      </c>
      <c r="C252" s="116" t="s">
        <v>53</v>
      </c>
      <c r="D252" s="116"/>
      <c r="E252" s="116"/>
      <c r="F252" s="35" t="s">
        <v>1485</v>
      </c>
      <c r="G252" s="116">
        <v>16</v>
      </c>
      <c r="H252" s="116">
        <v>1</v>
      </c>
      <c r="I252" s="116"/>
      <c r="J252" s="127"/>
      <c r="K252" s="127"/>
      <c r="L252" s="127"/>
      <c r="M252" s="127"/>
      <c r="N252" s="127"/>
      <c r="O252" s="127"/>
      <c r="P252" s="126">
        <v>5</v>
      </c>
      <c r="Q252" s="127">
        <v>17</v>
      </c>
      <c r="R252" s="126">
        <v>5</v>
      </c>
      <c r="S252" s="127">
        <v>17</v>
      </c>
      <c r="T252" s="116" t="s">
        <v>5598</v>
      </c>
      <c r="U252" s="128" t="s">
        <v>6018</v>
      </c>
      <c r="V252" s="64"/>
      <c r="W252" s="64"/>
    </row>
    <row r="253" spans="1:23" ht="15.75" x14ac:dyDescent="0.3">
      <c r="A253" s="116" t="s">
        <v>4</v>
      </c>
      <c r="B253" s="116" t="s">
        <v>1946</v>
      </c>
      <c r="C253" s="116" t="s">
        <v>53</v>
      </c>
      <c r="D253" s="116"/>
      <c r="E253" s="116"/>
      <c r="F253" s="35" t="s">
        <v>1486</v>
      </c>
      <c r="G253" s="116">
        <v>17</v>
      </c>
      <c r="H253" s="116">
        <v>1</v>
      </c>
      <c r="I253" s="116"/>
      <c r="J253" s="127"/>
      <c r="K253" s="127"/>
      <c r="L253" s="127"/>
      <c r="M253" s="127"/>
      <c r="N253" s="127"/>
      <c r="O253" s="127"/>
      <c r="P253" s="126">
        <v>5</v>
      </c>
      <c r="Q253" s="127">
        <v>18</v>
      </c>
      <c r="R253" s="126">
        <v>5</v>
      </c>
      <c r="S253" s="127">
        <v>18</v>
      </c>
      <c r="T253" s="116" t="s">
        <v>5598</v>
      </c>
      <c r="U253" s="128" t="s">
        <v>6018</v>
      </c>
      <c r="V253" s="64"/>
      <c r="W253" s="64"/>
    </row>
    <row r="254" spans="1:23" ht="15.75" x14ac:dyDescent="0.3">
      <c r="A254" s="116" t="s">
        <v>4</v>
      </c>
      <c r="B254" s="116" t="s">
        <v>1946</v>
      </c>
      <c r="C254" s="116" t="s">
        <v>53</v>
      </c>
      <c r="D254" s="116"/>
      <c r="E254" s="116"/>
      <c r="F254" s="35" t="s">
        <v>1487</v>
      </c>
      <c r="G254" s="116">
        <v>18</v>
      </c>
      <c r="H254" s="116">
        <v>1</v>
      </c>
      <c r="I254" s="116"/>
      <c r="J254" s="127"/>
      <c r="K254" s="127"/>
      <c r="L254" s="127"/>
      <c r="M254" s="127"/>
      <c r="N254" s="127"/>
      <c r="O254" s="127"/>
      <c r="P254" s="126">
        <v>6</v>
      </c>
      <c r="Q254" s="127">
        <v>19</v>
      </c>
      <c r="R254" s="126">
        <v>6</v>
      </c>
      <c r="S254" s="127">
        <v>19</v>
      </c>
      <c r="T254" s="116" t="s">
        <v>5598</v>
      </c>
      <c r="U254" s="128" t="s">
        <v>6018</v>
      </c>
      <c r="V254" s="64"/>
      <c r="W254" s="64"/>
    </row>
    <row r="255" spans="1:23" ht="15.75" x14ac:dyDescent="0.3">
      <c r="A255" s="116" t="s">
        <v>4</v>
      </c>
      <c r="B255" s="116" t="s">
        <v>1946</v>
      </c>
      <c r="C255" s="116" t="s">
        <v>53</v>
      </c>
      <c r="D255" s="116"/>
      <c r="E255" s="116"/>
      <c r="F255" s="35" t="s">
        <v>1488</v>
      </c>
      <c r="G255" s="116">
        <v>19</v>
      </c>
      <c r="H255" s="116">
        <v>1</v>
      </c>
      <c r="I255" s="116"/>
      <c r="J255" s="127"/>
      <c r="K255" s="127"/>
      <c r="L255" s="127"/>
      <c r="M255" s="127"/>
      <c r="N255" s="127"/>
      <c r="O255" s="127"/>
      <c r="P255" s="126">
        <v>6</v>
      </c>
      <c r="Q255" s="127">
        <v>20</v>
      </c>
      <c r="R255" s="126">
        <v>6</v>
      </c>
      <c r="S255" s="127">
        <v>20</v>
      </c>
      <c r="T255" s="116" t="s">
        <v>5598</v>
      </c>
      <c r="U255" s="128" t="s">
        <v>6018</v>
      </c>
      <c r="V255" s="64"/>
      <c r="W255" s="64"/>
    </row>
    <row r="256" spans="1:23" ht="15.75" x14ac:dyDescent="0.3">
      <c r="A256" s="116" t="s">
        <v>4</v>
      </c>
      <c r="B256" s="116" t="s">
        <v>1946</v>
      </c>
      <c r="C256" s="116" t="s">
        <v>53</v>
      </c>
      <c r="D256" s="116"/>
      <c r="E256" s="116"/>
      <c r="F256" s="35" t="s">
        <v>1489</v>
      </c>
      <c r="G256" s="116">
        <v>20</v>
      </c>
      <c r="H256" s="116">
        <v>1</v>
      </c>
      <c r="I256" s="116"/>
      <c r="J256" s="127"/>
      <c r="K256" s="127"/>
      <c r="L256" s="127"/>
      <c r="M256" s="127"/>
      <c r="N256" s="127"/>
      <c r="O256" s="127"/>
      <c r="P256" s="126">
        <v>6</v>
      </c>
      <c r="Q256" s="127">
        <v>21</v>
      </c>
      <c r="R256" s="126">
        <v>6</v>
      </c>
      <c r="S256" s="127">
        <v>21</v>
      </c>
      <c r="T256" s="116" t="s">
        <v>5598</v>
      </c>
      <c r="U256" s="128" t="s">
        <v>6019</v>
      </c>
      <c r="V256" s="64"/>
      <c r="W256" s="64"/>
    </row>
    <row r="257" spans="1:23" ht="15.75" x14ac:dyDescent="0.3">
      <c r="A257" s="116" t="s">
        <v>4</v>
      </c>
      <c r="B257" s="116" t="s">
        <v>1946</v>
      </c>
      <c r="C257" s="116" t="s">
        <v>53</v>
      </c>
      <c r="D257" s="116"/>
      <c r="E257" s="116"/>
      <c r="F257" s="35" t="s">
        <v>1490</v>
      </c>
      <c r="G257" s="116">
        <v>21</v>
      </c>
      <c r="H257" s="116">
        <v>1</v>
      </c>
      <c r="I257" s="116"/>
      <c r="J257" s="127"/>
      <c r="K257" s="127"/>
      <c r="L257" s="127"/>
      <c r="M257" s="127"/>
      <c r="N257" s="127"/>
      <c r="O257" s="127"/>
      <c r="P257" s="126">
        <v>7</v>
      </c>
      <c r="Q257" s="127">
        <v>21</v>
      </c>
      <c r="R257" s="126">
        <v>7</v>
      </c>
      <c r="S257" s="127">
        <v>21</v>
      </c>
      <c r="T257" s="116" t="s">
        <v>5599</v>
      </c>
      <c r="U257" s="128" t="s">
        <v>6019</v>
      </c>
      <c r="V257" s="64"/>
      <c r="W257" s="64"/>
    </row>
    <row r="258" spans="1:23" ht="15.75" x14ac:dyDescent="0.3">
      <c r="A258" s="116" t="s">
        <v>4</v>
      </c>
      <c r="B258" s="116" t="s">
        <v>1946</v>
      </c>
      <c r="C258" s="116" t="s">
        <v>53</v>
      </c>
      <c r="D258" s="116"/>
      <c r="E258" s="116"/>
      <c r="F258" s="35" t="s">
        <v>1491</v>
      </c>
      <c r="G258" s="116">
        <v>22</v>
      </c>
      <c r="H258" s="116">
        <v>1</v>
      </c>
      <c r="I258" s="116"/>
      <c r="J258" s="127"/>
      <c r="K258" s="127"/>
      <c r="L258" s="127"/>
      <c r="M258" s="127"/>
      <c r="N258" s="127"/>
      <c r="O258" s="127"/>
      <c r="P258" s="126">
        <v>7</v>
      </c>
      <c r="Q258" s="127">
        <v>23</v>
      </c>
      <c r="R258" s="126">
        <v>7</v>
      </c>
      <c r="S258" s="127">
        <v>23</v>
      </c>
      <c r="T258" s="116" t="s">
        <v>5599</v>
      </c>
      <c r="U258" s="128" t="s">
        <v>6019</v>
      </c>
      <c r="V258" s="64"/>
      <c r="W258" s="64"/>
    </row>
    <row r="259" spans="1:23" ht="15.75" x14ac:dyDescent="0.3">
      <c r="A259" s="116" t="s">
        <v>4</v>
      </c>
      <c r="B259" s="116" t="s">
        <v>1946</v>
      </c>
      <c r="C259" s="116" t="s">
        <v>53</v>
      </c>
      <c r="D259" s="116"/>
      <c r="E259" s="116"/>
      <c r="F259" s="35" t="s">
        <v>1492</v>
      </c>
      <c r="G259" s="116">
        <v>23</v>
      </c>
      <c r="H259" s="116">
        <v>1</v>
      </c>
      <c r="I259" s="116"/>
      <c r="J259" s="127"/>
      <c r="K259" s="127"/>
      <c r="L259" s="127"/>
      <c r="M259" s="127"/>
      <c r="N259" s="127"/>
      <c r="O259" s="127"/>
      <c r="P259" s="126">
        <v>7</v>
      </c>
      <c r="Q259" s="127">
        <v>24</v>
      </c>
      <c r="R259" s="126">
        <v>7</v>
      </c>
      <c r="S259" s="127">
        <v>24</v>
      </c>
      <c r="T259" s="116" t="s">
        <v>5599</v>
      </c>
      <c r="U259" s="128" t="s">
        <v>6019</v>
      </c>
      <c r="V259" s="64"/>
      <c r="W259" s="64"/>
    </row>
    <row r="260" spans="1:23" ht="15.75" x14ac:dyDescent="0.3">
      <c r="A260" s="116" t="s">
        <v>4</v>
      </c>
      <c r="B260" s="116" t="s">
        <v>1946</v>
      </c>
      <c r="C260" s="116" t="s">
        <v>53</v>
      </c>
      <c r="D260" s="116"/>
      <c r="E260" s="116"/>
      <c r="F260" s="35" t="s">
        <v>1493</v>
      </c>
      <c r="G260" s="116">
        <v>24</v>
      </c>
      <c r="H260" s="116">
        <v>1</v>
      </c>
      <c r="I260" s="116"/>
      <c r="J260" s="127"/>
      <c r="K260" s="127"/>
      <c r="L260" s="127"/>
      <c r="M260" s="127"/>
      <c r="N260" s="127"/>
      <c r="O260" s="127"/>
      <c r="P260" s="126">
        <v>7</v>
      </c>
      <c r="Q260" s="127">
        <v>25</v>
      </c>
      <c r="R260" s="126">
        <v>7</v>
      </c>
      <c r="S260" s="127">
        <v>25</v>
      </c>
      <c r="T260" s="116" t="s">
        <v>5599</v>
      </c>
      <c r="U260" s="128" t="s">
        <v>6019</v>
      </c>
      <c r="V260" s="64"/>
      <c r="W260" s="64"/>
    </row>
    <row r="261" spans="1:23" ht="15.75" x14ac:dyDescent="0.3">
      <c r="A261" s="116" t="s">
        <v>4</v>
      </c>
      <c r="B261" s="116" t="s">
        <v>1946</v>
      </c>
      <c r="C261" s="116" t="s">
        <v>53</v>
      </c>
      <c r="D261" s="116"/>
      <c r="E261" s="116"/>
      <c r="F261" s="35" t="s">
        <v>1494</v>
      </c>
      <c r="G261" s="116">
        <v>25</v>
      </c>
      <c r="H261" s="116">
        <v>1</v>
      </c>
      <c r="I261" s="116"/>
      <c r="J261" s="127"/>
      <c r="K261" s="127"/>
      <c r="L261" s="127"/>
      <c r="M261" s="127"/>
      <c r="N261" s="127"/>
      <c r="O261" s="127"/>
      <c r="P261" s="126">
        <v>8</v>
      </c>
      <c r="Q261" s="127">
        <v>26</v>
      </c>
      <c r="R261" s="126">
        <v>8</v>
      </c>
      <c r="S261" s="127">
        <v>26</v>
      </c>
      <c r="T261" s="116" t="s">
        <v>5599</v>
      </c>
      <c r="U261" s="128" t="s">
        <v>6019</v>
      </c>
      <c r="V261" s="64"/>
      <c r="W261" s="64"/>
    </row>
    <row r="262" spans="1:23" ht="15.75" x14ac:dyDescent="0.3">
      <c r="A262" s="116" t="s">
        <v>4</v>
      </c>
      <c r="B262" s="116" t="s">
        <v>1946</v>
      </c>
      <c r="C262" s="116" t="s">
        <v>53</v>
      </c>
      <c r="D262" s="116"/>
      <c r="E262" s="116"/>
      <c r="F262" s="35" t="s">
        <v>1495</v>
      </c>
      <c r="G262" s="116">
        <v>26</v>
      </c>
      <c r="H262" s="116">
        <v>1</v>
      </c>
      <c r="I262" s="116"/>
      <c r="J262" s="127"/>
      <c r="K262" s="127"/>
      <c r="L262" s="127"/>
      <c r="M262" s="127"/>
      <c r="N262" s="127"/>
      <c r="O262" s="127"/>
      <c r="P262" s="126">
        <v>8</v>
      </c>
      <c r="Q262" s="127">
        <v>27</v>
      </c>
      <c r="R262" s="126">
        <v>8</v>
      </c>
      <c r="S262" s="127">
        <v>27</v>
      </c>
      <c r="T262" s="116" t="s">
        <v>5599</v>
      </c>
      <c r="U262" s="128" t="s">
        <v>6019</v>
      </c>
      <c r="V262" s="64"/>
      <c r="W262" s="64"/>
    </row>
    <row r="263" spans="1:23" ht="15.75" x14ac:dyDescent="0.3">
      <c r="A263" s="116" t="s">
        <v>4</v>
      </c>
      <c r="B263" s="116" t="s">
        <v>1946</v>
      </c>
      <c r="C263" s="116" t="s">
        <v>53</v>
      </c>
      <c r="D263" s="116"/>
      <c r="E263" s="116"/>
      <c r="F263" s="35" t="s">
        <v>1496</v>
      </c>
      <c r="G263" s="116">
        <v>27</v>
      </c>
      <c r="H263" s="116">
        <v>1</v>
      </c>
      <c r="I263" s="116"/>
      <c r="J263" s="127"/>
      <c r="K263" s="127"/>
      <c r="L263" s="127"/>
      <c r="M263" s="127"/>
      <c r="N263" s="127"/>
      <c r="O263" s="127"/>
      <c r="P263" s="126">
        <v>8</v>
      </c>
      <c r="Q263" s="127">
        <v>28</v>
      </c>
      <c r="R263" s="126">
        <v>8</v>
      </c>
      <c r="S263" s="127">
        <v>28</v>
      </c>
      <c r="T263" s="116" t="s">
        <v>5599</v>
      </c>
      <c r="U263" s="128" t="s">
        <v>6019</v>
      </c>
      <c r="V263" s="64"/>
      <c r="W263" s="64"/>
    </row>
    <row r="264" spans="1:23" ht="15.75" x14ac:dyDescent="0.3">
      <c r="A264" s="116" t="s">
        <v>4</v>
      </c>
      <c r="B264" s="116" t="s">
        <v>1946</v>
      </c>
      <c r="C264" s="116" t="s">
        <v>53</v>
      </c>
      <c r="D264" s="116"/>
      <c r="E264" s="116"/>
      <c r="F264" s="35" t="s">
        <v>1497</v>
      </c>
      <c r="G264" s="116">
        <v>28</v>
      </c>
      <c r="H264" s="116">
        <v>1</v>
      </c>
      <c r="I264" s="116"/>
      <c r="J264" s="127"/>
      <c r="K264" s="127"/>
      <c r="L264" s="127"/>
      <c r="M264" s="127"/>
      <c r="N264" s="127"/>
      <c r="O264" s="127"/>
      <c r="P264" s="126">
        <v>9</v>
      </c>
      <c r="Q264" s="127">
        <v>29</v>
      </c>
      <c r="R264" s="126">
        <v>9</v>
      </c>
      <c r="S264" s="127">
        <v>29</v>
      </c>
      <c r="T264" s="116" t="s">
        <v>5599</v>
      </c>
      <c r="U264" s="128" t="s">
        <v>6019</v>
      </c>
      <c r="V264" s="64"/>
      <c r="W264" s="64"/>
    </row>
    <row r="265" spans="1:23" ht="15.75" x14ac:dyDescent="0.3">
      <c r="A265" s="116" t="s">
        <v>4</v>
      </c>
      <c r="B265" s="116" t="s">
        <v>1946</v>
      </c>
      <c r="C265" s="116" t="s">
        <v>53</v>
      </c>
      <c r="D265" s="116"/>
      <c r="E265" s="116"/>
      <c r="F265" s="35" t="s">
        <v>1498</v>
      </c>
      <c r="G265" s="116">
        <v>29</v>
      </c>
      <c r="H265" s="116">
        <v>1</v>
      </c>
      <c r="I265" s="116"/>
      <c r="J265" s="127"/>
      <c r="K265" s="127"/>
      <c r="L265" s="127"/>
      <c r="M265" s="127"/>
      <c r="N265" s="127"/>
      <c r="O265" s="127"/>
      <c r="P265" s="126">
        <v>9</v>
      </c>
      <c r="Q265" s="127">
        <v>30</v>
      </c>
      <c r="R265" s="126">
        <v>9</v>
      </c>
      <c r="S265" s="127">
        <v>30</v>
      </c>
      <c r="T265" s="116" t="s">
        <v>5599</v>
      </c>
      <c r="U265" s="128" t="s">
        <v>6019</v>
      </c>
      <c r="V265" s="64"/>
      <c r="W265" s="64"/>
    </row>
    <row r="266" spans="1:23" ht="15.75" x14ac:dyDescent="0.3">
      <c r="A266" s="116" t="s">
        <v>4</v>
      </c>
      <c r="B266" s="116" t="s">
        <v>1946</v>
      </c>
      <c r="C266" s="116" t="s">
        <v>53</v>
      </c>
      <c r="D266" s="116"/>
      <c r="E266" s="116"/>
      <c r="F266" s="35" t="s">
        <v>1499</v>
      </c>
      <c r="G266" s="116">
        <v>30</v>
      </c>
      <c r="H266" s="116">
        <v>1</v>
      </c>
      <c r="I266" s="116"/>
      <c r="J266" s="127"/>
      <c r="K266" s="127"/>
      <c r="L266" s="127"/>
      <c r="M266" s="127"/>
      <c r="N266" s="127"/>
      <c r="O266" s="127"/>
      <c r="P266" s="126">
        <v>9</v>
      </c>
      <c r="Q266" s="127">
        <v>31</v>
      </c>
      <c r="R266" s="126">
        <v>9</v>
      </c>
      <c r="S266" s="127">
        <v>31</v>
      </c>
      <c r="T266" s="116" t="s">
        <v>5599</v>
      </c>
      <c r="U266" s="128" t="s">
        <v>6020</v>
      </c>
      <c r="V266" s="64"/>
      <c r="W266" s="64"/>
    </row>
    <row r="267" spans="1:23" ht="15.75" x14ac:dyDescent="0.3">
      <c r="A267" s="116" t="s">
        <v>4</v>
      </c>
      <c r="B267" s="116" t="s">
        <v>1946</v>
      </c>
      <c r="C267" s="116" t="s">
        <v>53</v>
      </c>
      <c r="D267" s="116"/>
      <c r="E267" s="116"/>
      <c r="F267" s="35" t="s">
        <v>1500</v>
      </c>
      <c r="G267" s="116">
        <v>31</v>
      </c>
      <c r="H267" s="116">
        <v>1</v>
      </c>
      <c r="I267" s="116"/>
      <c r="J267" s="127"/>
      <c r="K267" s="127"/>
      <c r="L267" s="127"/>
      <c r="M267" s="127"/>
      <c r="N267" s="127"/>
      <c r="O267" s="127"/>
      <c r="P267" s="126">
        <v>10</v>
      </c>
      <c r="Q267" s="127">
        <v>31</v>
      </c>
      <c r="R267" s="126">
        <v>10</v>
      </c>
      <c r="S267" s="127">
        <v>31</v>
      </c>
      <c r="T267" s="116" t="s">
        <v>5600</v>
      </c>
      <c r="U267" s="128" t="s">
        <v>6020</v>
      </c>
      <c r="V267" s="64"/>
      <c r="W267" s="64"/>
    </row>
    <row r="268" spans="1:23" ht="15.75" x14ac:dyDescent="0.3">
      <c r="A268" s="116" t="s">
        <v>4</v>
      </c>
      <c r="B268" s="116" t="s">
        <v>1946</v>
      </c>
      <c r="C268" s="116" t="s">
        <v>53</v>
      </c>
      <c r="D268" s="116"/>
      <c r="E268" s="116"/>
      <c r="F268" s="35" t="s">
        <v>1501</v>
      </c>
      <c r="G268" s="116">
        <v>32</v>
      </c>
      <c r="H268" s="116">
        <v>1</v>
      </c>
      <c r="I268" s="116"/>
      <c r="J268" s="127"/>
      <c r="K268" s="127"/>
      <c r="L268" s="127"/>
      <c r="M268" s="127"/>
      <c r="N268" s="127"/>
      <c r="O268" s="127"/>
      <c r="P268" s="126">
        <v>10</v>
      </c>
      <c r="Q268" s="127">
        <v>33</v>
      </c>
      <c r="R268" s="126">
        <v>10</v>
      </c>
      <c r="S268" s="127">
        <v>33</v>
      </c>
      <c r="T268" s="116" t="s">
        <v>5600</v>
      </c>
      <c r="U268" s="128" t="s">
        <v>6020</v>
      </c>
      <c r="V268" s="64"/>
      <c r="W268" s="64"/>
    </row>
    <row r="269" spans="1:23" ht="15.75" x14ac:dyDescent="0.3">
      <c r="A269" s="116" t="s">
        <v>4</v>
      </c>
      <c r="B269" s="116" t="s">
        <v>1946</v>
      </c>
      <c r="C269" s="116" t="s">
        <v>53</v>
      </c>
      <c r="D269" s="116"/>
      <c r="E269" s="116"/>
      <c r="F269" s="35" t="s">
        <v>1502</v>
      </c>
      <c r="G269" s="116">
        <v>33</v>
      </c>
      <c r="H269" s="116">
        <v>1</v>
      </c>
      <c r="I269" s="116"/>
      <c r="J269" s="127"/>
      <c r="K269" s="127"/>
      <c r="L269" s="127"/>
      <c r="M269" s="127"/>
      <c r="N269" s="127"/>
      <c r="O269" s="127"/>
      <c r="P269" s="126">
        <v>10</v>
      </c>
      <c r="Q269" s="127">
        <v>34</v>
      </c>
      <c r="R269" s="126">
        <v>10</v>
      </c>
      <c r="S269" s="127">
        <v>34</v>
      </c>
      <c r="T269" s="116" t="s">
        <v>5600</v>
      </c>
      <c r="U269" s="128" t="s">
        <v>6020</v>
      </c>
      <c r="V269" s="64"/>
      <c r="W269" s="64"/>
    </row>
    <row r="270" spans="1:23" ht="15.75" x14ac:dyDescent="0.3">
      <c r="A270" s="116" t="s">
        <v>4</v>
      </c>
      <c r="B270" s="116" t="s">
        <v>1946</v>
      </c>
      <c r="C270" s="116" t="s">
        <v>53</v>
      </c>
      <c r="D270" s="116"/>
      <c r="E270" s="116"/>
      <c r="F270" s="35" t="s">
        <v>1503</v>
      </c>
      <c r="G270" s="116">
        <v>34</v>
      </c>
      <c r="H270" s="116">
        <v>1</v>
      </c>
      <c r="I270" s="116"/>
      <c r="J270" s="127"/>
      <c r="K270" s="127"/>
      <c r="L270" s="127"/>
      <c r="M270" s="127"/>
      <c r="N270" s="127"/>
      <c r="O270" s="127"/>
      <c r="P270" s="126">
        <v>10</v>
      </c>
      <c r="Q270" s="127">
        <v>35</v>
      </c>
      <c r="R270" s="126">
        <v>10</v>
      </c>
      <c r="S270" s="127">
        <v>35</v>
      </c>
      <c r="T270" s="116" t="s">
        <v>5600</v>
      </c>
      <c r="U270" s="128" t="s">
        <v>6020</v>
      </c>
      <c r="V270" s="64"/>
      <c r="W270" s="64"/>
    </row>
    <row r="271" spans="1:23" ht="15.75" x14ac:dyDescent="0.3">
      <c r="A271" s="116" t="s">
        <v>4</v>
      </c>
      <c r="B271" s="116" t="s">
        <v>1946</v>
      </c>
      <c r="C271" s="116" t="s">
        <v>53</v>
      </c>
      <c r="D271" s="116"/>
      <c r="E271" s="116"/>
      <c r="F271" s="35" t="s">
        <v>1504</v>
      </c>
      <c r="G271" s="116">
        <v>35</v>
      </c>
      <c r="H271" s="116">
        <v>1</v>
      </c>
      <c r="I271" s="116"/>
      <c r="J271" s="127"/>
      <c r="K271" s="127"/>
      <c r="L271" s="127"/>
      <c r="M271" s="127"/>
      <c r="N271" s="127"/>
      <c r="O271" s="127"/>
      <c r="P271" s="126">
        <v>11</v>
      </c>
      <c r="Q271" s="127">
        <v>36</v>
      </c>
      <c r="R271" s="126">
        <v>11</v>
      </c>
      <c r="S271" s="127">
        <v>36</v>
      </c>
      <c r="T271" s="116" t="s">
        <v>5600</v>
      </c>
      <c r="U271" s="128" t="s">
        <v>6020</v>
      </c>
      <c r="V271" s="64"/>
      <c r="W271" s="64"/>
    </row>
    <row r="272" spans="1:23" ht="15.75" x14ac:dyDescent="0.3">
      <c r="A272" s="116" t="s">
        <v>4</v>
      </c>
      <c r="B272" s="116" t="s">
        <v>1946</v>
      </c>
      <c r="C272" s="116" t="s">
        <v>53</v>
      </c>
      <c r="D272" s="116"/>
      <c r="E272" s="116"/>
      <c r="F272" s="35" t="s">
        <v>1505</v>
      </c>
      <c r="G272" s="116">
        <v>36</v>
      </c>
      <c r="H272" s="116">
        <v>1</v>
      </c>
      <c r="I272" s="116"/>
      <c r="J272" s="127"/>
      <c r="K272" s="127"/>
      <c r="L272" s="127"/>
      <c r="M272" s="127"/>
      <c r="N272" s="127"/>
      <c r="O272" s="127"/>
      <c r="P272" s="126">
        <v>11</v>
      </c>
      <c r="Q272" s="127">
        <v>37</v>
      </c>
      <c r="R272" s="126">
        <v>11</v>
      </c>
      <c r="S272" s="127">
        <v>37</v>
      </c>
      <c r="T272" s="116" t="s">
        <v>5600</v>
      </c>
      <c r="U272" s="128" t="s">
        <v>6020</v>
      </c>
      <c r="V272" s="64"/>
      <c r="W272" s="64"/>
    </row>
    <row r="273" spans="1:23" ht="15.75" x14ac:dyDescent="0.3">
      <c r="A273" s="116" t="s">
        <v>4</v>
      </c>
      <c r="B273" s="116" t="s">
        <v>1946</v>
      </c>
      <c r="C273" s="116" t="s">
        <v>53</v>
      </c>
      <c r="D273" s="116"/>
      <c r="E273" s="116"/>
      <c r="F273" s="35" t="s">
        <v>1506</v>
      </c>
      <c r="G273" s="116">
        <v>37</v>
      </c>
      <c r="H273" s="116">
        <v>1</v>
      </c>
      <c r="I273" s="116"/>
      <c r="J273" s="127"/>
      <c r="K273" s="127"/>
      <c r="L273" s="127"/>
      <c r="M273" s="127"/>
      <c r="N273" s="127"/>
      <c r="O273" s="127"/>
      <c r="P273" s="126">
        <v>11</v>
      </c>
      <c r="Q273" s="127">
        <v>38</v>
      </c>
      <c r="R273" s="126">
        <v>11</v>
      </c>
      <c r="S273" s="127">
        <v>38</v>
      </c>
      <c r="T273" s="116" t="s">
        <v>5600</v>
      </c>
      <c r="U273" s="128" t="s">
        <v>6020</v>
      </c>
      <c r="V273" s="64"/>
      <c r="W273" s="64"/>
    </row>
    <row r="274" spans="1:23" ht="15.75" x14ac:dyDescent="0.3">
      <c r="A274" s="116" t="s">
        <v>4</v>
      </c>
      <c r="B274" s="116" t="s">
        <v>1946</v>
      </c>
      <c r="C274" s="116" t="s">
        <v>53</v>
      </c>
      <c r="D274" s="116"/>
      <c r="E274" s="116"/>
      <c r="F274" s="35" t="s">
        <v>1507</v>
      </c>
      <c r="G274" s="116">
        <v>38</v>
      </c>
      <c r="H274" s="116">
        <v>1</v>
      </c>
      <c r="I274" s="116"/>
      <c r="J274" s="127"/>
      <c r="K274" s="127"/>
      <c r="L274" s="127"/>
      <c r="M274" s="127"/>
      <c r="N274" s="127"/>
      <c r="O274" s="127"/>
      <c r="P274" s="126">
        <v>12</v>
      </c>
      <c r="Q274" s="127">
        <v>39</v>
      </c>
      <c r="R274" s="126">
        <v>12</v>
      </c>
      <c r="S274" s="127">
        <v>39</v>
      </c>
      <c r="T274" s="116" t="s">
        <v>5600</v>
      </c>
      <c r="U274" s="128" t="s">
        <v>6020</v>
      </c>
      <c r="V274" s="64"/>
      <c r="W274" s="64"/>
    </row>
    <row r="275" spans="1:23" ht="15.75" x14ac:dyDescent="0.3">
      <c r="A275" s="116" t="s">
        <v>4</v>
      </c>
      <c r="B275" s="116" t="s">
        <v>1946</v>
      </c>
      <c r="C275" s="116" t="s">
        <v>53</v>
      </c>
      <c r="D275" s="116"/>
      <c r="E275" s="116"/>
      <c r="F275" s="35" t="s">
        <v>1508</v>
      </c>
      <c r="G275" s="116">
        <v>39</v>
      </c>
      <c r="H275" s="116">
        <v>1</v>
      </c>
      <c r="I275" s="116"/>
      <c r="J275" s="127"/>
      <c r="K275" s="127"/>
      <c r="L275" s="127"/>
      <c r="M275" s="127"/>
      <c r="N275" s="127"/>
      <c r="O275" s="127"/>
      <c r="P275" s="126">
        <v>12</v>
      </c>
      <c r="Q275" s="127">
        <v>40</v>
      </c>
      <c r="R275" s="126">
        <v>12</v>
      </c>
      <c r="S275" s="127">
        <v>40</v>
      </c>
      <c r="T275" s="116" t="s">
        <v>5600</v>
      </c>
      <c r="U275" s="128" t="s">
        <v>6020</v>
      </c>
      <c r="V275" s="64"/>
      <c r="W275" s="64"/>
    </row>
    <row r="276" spans="1:23" ht="15.75" x14ac:dyDescent="0.3">
      <c r="A276" s="116" t="s">
        <v>4</v>
      </c>
      <c r="B276" s="116" t="s">
        <v>1946</v>
      </c>
      <c r="C276" s="116" t="s">
        <v>53</v>
      </c>
      <c r="D276" s="116"/>
      <c r="E276" s="116"/>
      <c r="F276" s="35" t="s">
        <v>1509</v>
      </c>
      <c r="G276" s="116">
        <v>40</v>
      </c>
      <c r="H276" s="116">
        <v>1</v>
      </c>
      <c r="I276" s="116"/>
      <c r="J276" s="127"/>
      <c r="K276" s="127"/>
      <c r="L276" s="127"/>
      <c r="M276" s="127"/>
      <c r="N276" s="127"/>
      <c r="O276" s="127"/>
      <c r="P276" s="126">
        <v>12</v>
      </c>
      <c r="Q276" s="127">
        <v>41</v>
      </c>
      <c r="R276" s="126">
        <v>12</v>
      </c>
      <c r="S276" s="127">
        <v>41</v>
      </c>
      <c r="T276" s="116" t="s">
        <v>5600</v>
      </c>
      <c r="U276" s="128" t="s">
        <v>6021</v>
      </c>
      <c r="V276" s="64"/>
      <c r="W276" s="64"/>
    </row>
    <row r="277" spans="1:23" ht="15.75" x14ac:dyDescent="0.3">
      <c r="A277" s="116" t="s">
        <v>4</v>
      </c>
      <c r="B277" s="116" t="s">
        <v>1946</v>
      </c>
      <c r="C277" s="116" t="s">
        <v>53</v>
      </c>
      <c r="D277" s="116"/>
      <c r="E277" s="116"/>
      <c r="F277" s="35" t="s">
        <v>1510</v>
      </c>
      <c r="G277" s="116">
        <v>41</v>
      </c>
      <c r="H277" s="116">
        <v>1</v>
      </c>
      <c r="I277" s="116"/>
      <c r="J277" s="127"/>
      <c r="K277" s="127"/>
      <c r="L277" s="127"/>
      <c r="M277" s="127"/>
      <c r="N277" s="127"/>
      <c r="O277" s="127"/>
      <c r="P277" s="126">
        <v>13</v>
      </c>
      <c r="Q277" s="127">
        <v>41</v>
      </c>
      <c r="R277" s="126">
        <v>13</v>
      </c>
      <c r="S277" s="127">
        <v>41</v>
      </c>
      <c r="T277" s="116" t="s">
        <v>5601</v>
      </c>
      <c r="U277" s="128" t="s">
        <v>6021</v>
      </c>
      <c r="V277" s="64"/>
      <c r="W277" s="64"/>
    </row>
    <row r="278" spans="1:23" ht="15.75" x14ac:dyDescent="0.3">
      <c r="A278" s="116" t="s">
        <v>4</v>
      </c>
      <c r="B278" s="116" t="s">
        <v>1946</v>
      </c>
      <c r="C278" s="116" t="s">
        <v>53</v>
      </c>
      <c r="D278" s="116"/>
      <c r="E278" s="116"/>
      <c r="F278" s="35" t="s">
        <v>1511</v>
      </c>
      <c r="G278" s="116">
        <v>42</v>
      </c>
      <c r="H278" s="116">
        <v>1</v>
      </c>
      <c r="I278" s="116"/>
      <c r="J278" s="127"/>
      <c r="K278" s="127"/>
      <c r="L278" s="127"/>
      <c r="M278" s="127"/>
      <c r="N278" s="127"/>
      <c r="O278" s="127"/>
      <c r="P278" s="126">
        <v>13</v>
      </c>
      <c r="Q278" s="127">
        <v>43</v>
      </c>
      <c r="R278" s="126">
        <v>13</v>
      </c>
      <c r="S278" s="127">
        <v>43</v>
      </c>
      <c r="T278" s="116" t="s">
        <v>5601</v>
      </c>
      <c r="U278" s="128" t="s">
        <v>6021</v>
      </c>
      <c r="V278" s="64"/>
      <c r="W278" s="64"/>
    </row>
    <row r="279" spans="1:23" ht="15.75" x14ac:dyDescent="0.3">
      <c r="A279" s="116" t="s">
        <v>4</v>
      </c>
      <c r="B279" s="116" t="s">
        <v>1946</v>
      </c>
      <c r="C279" s="116" t="s">
        <v>53</v>
      </c>
      <c r="D279" s="116"/>
      <c r="E279" s="116"/>
      <c r="F279" s="35" t="s">
        <v>1512</v>
      </c>
      <c r="G279" s="116">
        <v>43</v>
      </c>
      <c r="H279" s="116">
        <v>1</v>
      </c>
      <c r="I279" s="116"/>
      <c r="J279" s="127"/>
      <c r="K279" s="127"/>
      <c r="L279" s="127"/>
      <c r="M279" s="127"/>
      <c r="N279" s="127"/>
      <c r="O279" s="127"/>
      <c r="P279" s="126">
        <v>13</v>
      </c>
      <c r="Q279" s="127">
        <v>44</v>
      </c>
      <c r="R279" s="126">
        <v>13</v>
      </c>
      <c r="S279" s="127">
        <v>44</v>
      </c>
      <c r="T279" s="116" t="s">
        <v>5601</v>
      </c>
      <c r="U279" s="128" t="s">
        <v>6021</v>
      </c>
      <c r="V279" s="64"/>
      <c r="W279" s="64"/>
    </row>
    <row r="280" spans="1:23" ht="15.75" x14ac:dyDescent="0.3">
      <c r="A280" s="116" t="s">
        <v>4</v>
      </c>
      <c r="B280" s="116" t="s">
        <v>1946</v>
      </c>
      <c r="C280" s="116" t="s">
        <v>53</v>
      </c>
      <c r="D280" s="116"/>
      <c r="E280" s="116"/>
      <c r="F280" s="35" t="s">
        <v>1513</v>
      </c>
      <c r="G280" s="116">
        <v>44</v>
      </c>
      <c r="H280" s="116">
        <v>1</v>
      </c>
      <c r="I280" s="116"/>
      <c r="J280" s="127"/>
      <c r="K280" s="127"/>
      <c r="L280" s="127"/>
      <c r="M280" s="127"/>
      <c r="N280" s="127"/>
      <c r="O280" s="127"/>
      <c r="P280" s="126">
        <v>13</v>
      </c>
      <c r="Q280" s="127">
        <v>45</v>
      </c>
      <c r="R280" s="126">
        <v>13</v>
      </c>
      <c r="S280" s="127">
        <v>45</v>
      </c>
      <c r="T280" s="116" t="s">
        <v>5601</v>
      </c>
      <c r="U280" s="128" t="s">
        <v>6021</v>
      </c>
      <c r="V280" s="64"/>
      <c r="W280" s="64"/>
    </row>
    <row r="281" spans="1:23" ht="15.75" x14ac:dyDescent="0.3">
      <c r="A281" s="116" t="s">
        <v>4</v>
      </c>
      <c r="B281" s="116" t="s">
        <v>1946</v>
      </c>
      <c r="C281" s="116" t="s">
        <v>53</v>
      </c>
      <c r="D281" s="116"/>
      <c r="E281" s="116"/>
      <c r="F281" s="35" t="s">
        <v>1514</v>
      </c>
      <c r="G281" s="116">
        <v>45</v>
      </c>
      <c r="H281" s="116">
        <v>1</v>
      </c>
      <c r="I281" s="116"/>
      <c r="J281" s="127"/>
      <c r="K281" s="127"/>
      <c r="L281" s="127"/>
      <c r="M281" s="127"/>
      <c r="N281" s="127"/>
      <c r="O281" s="127"/>
      <c r="P281" s="126">
        <v>14</v>
      </c>
      <c r="Q281" s="127">
        <v>46</v>
      </c>
      <c r="R281" s="126">
        <v>14</v>
      </c>
      <c r="S281" s="127">
        <v>46</v>
      </c>
      <c r="T281" s="116" t="s">
        <v>5601</v>
      </c>
      <c r="U281" s="128" t="s">
        <v>6021</v>
      </c>
      <c r="V281" s="64"/>
      <c r="W281" s="64"/>
    </row>
    <row r="282" spans="1:23" ht="15.75" x14ac:dyDescent="0.3">
      <c r="A282" s="116" t="s">
        <v>4</v>
      </c>
      <c r="B282" s="116" t="s">
        <v>1946</v>
      </c>
      <c r="C282" s="116" t="s">
        <v>53</v>
      </c>
      <c r="D282" s="116"/>
      <c r="E282" s="116"/>
      <c r="F282" s="35" t="s">
        <v>1515</v>
      </c>
      <c r="G282" s="116">
        <v>46</v>
      </c>
      <c r="H282" s="116">
        <v>1</v>
      </c>
      <c r="I282" s="116"/>
      <c r="J282" s="127"/>
      <c r="K282" s="127"/>
      <c r="L282" s="127"/>
      <c r="M282" s="127"/>
      <c r="N282" s="127"/>
      <c r="O282" s="127"/>
      <c r="P282" s="126">
        <v>14</v>
      </c>
      <c r="Q282" s="127">
        <v>47</v>
      </c>
      <c r="R282" s="126">
        <v>14</v>
      </c>
      <c r="S282" s="127">
        <v>47</v>
      </c>
      <c r="T282" s="116" t="s">
        <v>5601</v>
      </c>
      <c r="U282" s="128" t="s">
        <v>6021</v>
      </c>
      <c r="V282" s="64"/>
      <c r="W282" s="64"/>
    </row>
    <row r="283" spans="1:23" ht="15.75" x14ac:dyDescent="0.3">
      <c r="A283" s="116" t="s">
        <v>4</v>
      </c>
      <c r="B283" s="116" t="s">
        <v>1946</v>
      </c>
      <c r="C283" s="116" t="s">
        <v>53</v>
      </c>
      <c r="D283" s="116"/>
      <c r="E283" s="116"/>
      <c r="F283" s="35" t="s">
        <v>1516</v>
      </c>
      <c r="G283" s="116">
        <v>47</v>
      </c>
      <c r="H283" s="116">
        <v>1</v>
      </c>
      <c r="I283" s="116"/>
      <c r="J283" s="127"/>
      <c r="K283" s="127"/>
      <c r="L283" s="127"/>
      <c r="M283" s="127"/>
      <c r="N283" s="127"/>
      <c r="O283" s="127"/>
      <c r="P283" s="126">
        <v>14</v>
      </c>
      <c r="Q283" s="127">
        <v>48</v>
      </c>
      <c r="R283" s="126">
        <v>14</v>
      </c>
      <c r="S283" s="127">
        <v>48</v>
      </c>
      <c r="T283" s="116" t="s">
        <v>5601</v>
      </c>
      <c r="U283" s="128" t="s">
        <v>6021</v>
      </c>
      <c r="V283" s="64"/>
      <c r="W283" s="64"/>
    </row>
    <row r="284" spans="1:23" ht="15.75" x14ac:dyDescent="0.3">
      <c r="A284" s="116" t="s">
        <v>4</v>
      </c>
      <c r="B284" s="116" t="s">
        <v>1946</v>
      </c>
      <c r="C284" s="116" t="s">
        <v>53</v>
      </c>
      <c r="D284" s="116"/>
      <c r="E284" s="116"/>
      <c r="F284" s="35" t="s">
        <v>1517</v>
      </c>
      <c r="G284" s="116">
        <v>48</v>
      </c>
      <c r="H284" s="116">
        <v>1</v>
      </c>
      <c r="I284" s="116"/>
      <c r="J284" s="127"/>
      <c r="K284" s="127"/>
      <c r="L284" s="127"/>
      <c r="M284" s="127"/>
      <c r="N284" s="127"/>
      <c r="O284" s="127"/>
      <c r="P284" s="126">
        <v>15</v>
      </c>
      <c r="Q284" s="127">
        <v>49</v>
      </c>
      <c r="R284" s="126">
        <v>15</v>
      </c>
      <c r="S284" s="127">
        <v>49</v>
      </c>
      <c r="T284" s="116" t="s">
        <v>5601</v>
      </c>
      <c r="U284" s="128" t="s">
        <v>6021</v>
      </c>
      <c r="V284" s="64"/>
      <c r="W284" s="64"/>
    </row>
    <row r="285" spans="1:23" ht="15.75" x14ac:dyDescent="0.3">
      <c r="A285" s="116" t="s">
        <v>4</v>
      </c>
      <c r="B285" s="116" t="s">
        <v>1946</v>
      </c>
      <c r="C285" s="116" t="s">
        <v>53</v>
      </c>
      <c r="D285" s="116"/>
      <c r="E285" s="116"/>
      <c r="F285" s="35" t="s">
        <v>1518</v>
      </c>
      <c r="G285" s="116">
        <v>49</v>
      </c>
      <c r="H285" s="116">
        <v>1</v>
      </c>
      <c r="I285" s="116"/>
      <c r="J285" s="127"/>
      <c r="K285" s="127"/>
      <c r="L285" s="127"/>
      <c r="M285" s="127"/>
      <c r="N285" s="127"/>
      <c r="O285" s="127"/>
      <c r="P285" s="126">
        <v>15</v>
      </c>
      <c r="Q285" s="127">
        <v>50</v>
      </c>
      <c r="R285" s="126">
        <v>15</v>
      </c>
      <c r="S285" s="127">
        <v>50</v>
      </c>
      <c r="T285" s="116" t="s">
        <v>5601</v>
      </c>
      <c r="U285" s="128" t="s">
        <v>6021</v>
      </c>
      <c r="V285" s="64"/>
      <c r="W285" s="64"/>
    </row>
    <row r="286" spans="1:23" ht="15.75" x14ac:dyDescent="0.3">
      <c r="A286" s="116" t="s">
        <v>4</v>
      </c>
      <c r="B286" s="116" t="s">
        <v>1946</v>
      </c>
      <c r="C286" s="116" t="s">
        <v>53</v>
      </c>
      <c r="D286" s="116"/>
      <c r="E286" s="116"/>
      <c r="F286" s="35" t="s">
        <v>1519</v>
      </c>
      <c r="G286" s="116">
        <v>50</v>
      </c>
      <c r="H286" s="116">
        <v>1</v>
      </c>
      <c r="I286" s="116"/>
      <c r="J286" s="127"/>
      <c r="K286" s="127"/>
      <c r="L286" s="127"/>
      <c r="M286" s="127"/>
      <c r="N286" s="127"/>
      <c r="O286" s="127"/>
      <c r="P286" s="126">
        <v>15</v>
      </c>
      <c r="Q286" s="127">
        <v>51</v>
      </c>
      <c r="R286" s="126">
        <v>15</v>
      </c>
      <c r="S286" s="127">
        <v>51</v>
      </c>
      <c r="T286" s="116" t="s">
        <v>5601</v>
      </c>
      <c r="U286" s="128" t="s">
        <v>6022</v>
      </c>
      <c r="V286" s="64"/>
      <c r="W286" s="64"/>
    </row>
    <row r="287" spans="1:23" ht="15.75" x14ac:dyDescent="0.3">
      <c r="A287" s="116" t="s">
        <v>4</v>
      </c>
      <c r="B287" s="116" t="s">
        <v>1946</v>
      </c>
      <c r="C287" s="116" t="s">
        <v>53</v>
      </c>
      <c r="D287" s="116"/>
      <c r="E287" s="116"/>
      <c r="F287" s="35" t="s">
        <v>1520</v>
      </c>
      <c r="G287" s="116">
        <v>51</v>
      </c>
      <c r="H287" s="116">
        <v>1</v>
      </c>
      <c r="I287" s="116"/>
      <c r="J287" s="127"/>
      <c r="K287" s="127"/>
      <c r="L287" s="127"/>
      <c r="M287" s="127"/>
      <c r="N287" s="127"/>
      <c r="O287" s="127"/>
      <c r="P287" s="126">
        <v>17</v>
      </c>
      <c r="Q287" s="127">
        <v>52</v>
      </c>
      <c r="R287" s="126">
        <v>17</v>
      </c>
      <c r="S287" s="127">
        <v>52</v>
      </c>
      <c r="T287" s="116" t="s">
        <v>5602</v>
      </c>
      <c r="U287" s="128" t="s">
        <v>6022</v>
      </c>
      <c r="V287" s="64"/>
      <c r="W287" s="64"/>
    </row>
    <row r="288" spans="1:23" ht="15.75" x14ac:dyDescent="0.3">
      <c r="A288" s="116" t="s">
        <v>4</v>
      </c>
      <c r="B288" s="116" t="s">
        <v>1946</v>
      </c>
      <c r="C288" s="116" t="s">
        <v>53</v>
      </c>
      <c r="D288" s="116"/>
      <c r="E288" s="116"/>
      <c r="F288" s="35" t="s">
        <v>1521</v>
      </c>
      <c r="G288" s="116">
        <v>52</v>
      </c>
      <c r="H288" s="116">
        <v>1</v>
      </c>
      <c r="I288" s="116"/>
      <c r="J288" s="127"/>
      <c r="K288" s="127"/>
      <c r="L288" s="127"/>
      <c r="M288" s="127"/>
      <c r="N288" s="127"/>
      <c r="O288" s="127"/>
      <c r="P288" s="126">
        <v>17</v>
      </c>
      <c r="Q288" s="127">
        <v>55</v>
      </c>
      <c r="R288" s="126">
        <v>17</v>
      </c>
      <c r="S288" s="127">
        <v>55</v>
      </c>
      <c r="T288" s="116" t="s">
        <v>5602</v>
      </c>
      <c r="U288" s="128" t="s">
        <v>6022</v>
      </c>
      <c r="V288" s="64"/>
      <c r="W288" s="64"/>
    </row>
    <row r="289" spans="1:23" ht="15.75" x14ac:dyDescent="0.3">
      <c r="A289" s="116" t="s">
        <v>4</v>
      </c>
      <c r="B289" s="116" t="s">
        <v>1946</v>
      </c>
      <c r="C289" s="116" t="s">
        <v>53</v>
      </c>
      <c r="D289" s="116"/>
      <c r="E289" s="116"/>
      <c r="F289" s="35" t="s">
        <v>1522</v>
      </c>
      <c r="G289" s="116">
        <v>53</v>
      </c>
      <c r="H289" s="116">
        <v>1</v>
      </c>
      <c r="I289" s="116"/>
      <c r="J289" s="127"/>
      <c r="K289" s="127"/>
      <c r="L289" s="127"/>
      <c r="M289" s="127"/>
      <c r="N289" s="127"/>
      <c r="O289" s="127"/>
      <c r="P289" s="126">
        <v>17</v>
      </c>
      <c r="Q289" s="127">
        <v>57</v>
      </c>
      <c r="R289" s="126">
        <v>17</v>
      </c>
      <c r="S289" s="127">
        <v>57</v>
      </c>
      <c r="T289" s="116" t="s">
        <v>5602</v>
      </c>
      <c r="U289" s="128" t="s">
        <v>6022</v>
      </c>
      <c r="V289" s="64"/>
      <c r="W289" s="64"/>
    </row>
    <row r="290" spans="1:23" ht="15.75" x14ac:dyDescent="0.3">
      <c r="A290" s="116" t="s">
        <v>4</v>
      </c>
      <c r="B290" s="116" t="s">
        <v>1946</v>
      </c>
      <c r="C290" s="116" t="s">
        <v>53</v>
      </c>
      <c r="D290" s="116"/>
      <c r="E290" s="116"/>
      <c r="F290" s="35" t="s">
        <v>1523</v>
      </c>
      <c r="G290" s="116">
        <v>54</v>
      </c>
      <c r="H290" s="116">
        <v>1</v>
      </c>
      <c r="I290" s="116"/>
      <c r="J290" s="127"/>
      <c r="K290" s="127"/>
      <c r="L290" s="127"/>
      <c r="M290" s="127"/>
      <c r="N290" s="127"/>
      <c r="O290" s="127"/>
      <c r="P290" s="126">
        <v>17</v>
      </c>
      <c r="Q290" s="127">
        <v>59</v>
      </c>
      <c r="R290" s="126">
        <v>17</v>
      </c>
      <c r="S290" s="127">
        <v>59</v>
      </c>
      <c r="T290" s="116" t="s">
        <v>5602</v>
      </c>
      <c r="U290" s="128" t="s">
        <v>6022</v>
      </c>
      <c r="V290" s="64"/>
      <c r="W290" s="64"/>
    </row>
    <row r="291" spans="1:23" ht="15.75" x14ac:dyDescent="0.3">
      <c r="A291" s="116" t="s">
        <v>4</v>
      </c>
      <c r="B291" s="116" t="s">
        <v>1946</v>
      </c>
      <c r="C291" s="116" t="s">
        <v>53</v>
      </c>
      <c r="D291" s="116"/>
      <c r="E291" s="116"/>
      <c r="F291" s="35" t="s">
        <v>1524</v>
      </c>
      <c r="G291" s="116">
        <v>55</v>
      </c>
      <c r="H291" s="116">
        <v>1</v>
      </c>
      <c r="I291" s="116"/>
      <c r="J291" s="127"/>
      <c r="K291" s="127"/>
      <c r="L291" s="127"/>
      <c r="M291" s="127"/>
      <c r="N291" s="127"/>
      <c r="O291" s="127"/>
      <c r="P291" s="126">
        <v>18</v>
      </c>
      <c r="Q291" s="127">
        <v>61</v>
      </c>
      <c r="R291" s="126">
        <v>18</v>
      </c>
      <c r="S291" s="127">
        <v>61</v>
      </c>
      <c r="T291" s="116" t="s">
        <v>5602</v>
      </c>
      <c r="U291" s="128" t="s">
        <v>6022</v>
      </c>
      <c r="V291" s="64"/>
      <c r="W291" s="64"/>
    </row>
    <row r="292" spans="1:23" ht="15.75" x14ac:dyDescent="0.3">
      <c r="A292" s="116" t="s">
        <v>4</v>
      </c>
      <c r="B292" s="116" t="s">
        <v>1946</v>
      </c>
      <c r="C292" s="116" t="s">
        <v>53</v>
      </c>
      <c r="D292" s="116"/>
      <c r="E292" s="116"/>
      <c r="F292" s="35" t="s">
        <v>1525</v>
      </c>
      <c r="G292" s="116">
        <v>56</v>
      </c>
      <c r="H292" s="116">
        <v>1</v>
      </c>
      <c r="I292" s="116"/>
      <c r="J292" s="127"/>
      <c r="K292" s="127"/>
      <c r="L292" s="127"/>
      <c r="M292" s="127"/>
      <c r="N292" s="127"/>
      <c r="O292" s="127"/>
      <c r="P292" s="126">
        <v>18</v>
      </c>
      <c r="Q292" s="127">
        <v>63</v>
      </c>
      <c r="R292" s="126">
        <v>18</v>
      </c>
      <c r="S292" s="127">
        <v>63</v>
      </c>
      <c r="T292" s="116" t="s">
        <v>5602</v>
      </c>
      <c r="U292" s="128" t="s">
        <v>6022</v>
      </c>
      <c r="V292" s="64"/>
      <c r="W292" s="64"/>
    </row>
    <row r="293" spans="1:23" ht="15.75" x14ac:dyDescent="0.3">
      <c r="A293" s="116" t="s">
        <v>4</v>
      </c>
      <c r="B293" s="116" t="s">
        <v>1946</v>
      </c>
      <c r="C293" s="116" t="s">
        <v>53</v>
      </c>
      <c r="D293" s="116"/>
      <c r="E293" s="116"/>
      <c r="F293" s="35" t="s">
        <v>1526</v>
      </c>
      <c r="G293" s="116">
        <v>57</v>
      </c>
      <c r="H293" s="116">
        <v>1</v>
      </c>
      <c r="I293" s="116"/>
      <c r="J293" s="127"/>
      <c r="K293" s="127"/>
      <c r="L293" s="127"/>
      <c r="M293" s="127"/>
      <c r="N293" s="127"/>
      <c r="O293" s="127"/>
      <c r="P293" s="126">
        <v>18</v>
      </c>
      <c r="Q293" s="127">
        <v>65</v>
      </c>
      <c r="R293" s="126">
        <v>18</v>
      </c>
      <c r="S293" s="127">
        <v>65</v>
      </c>
      <c r="T293" s="116" t="s">
        <v>5602</v>
      </c>
      <c r="U293" s="128" t="s">
        <v>6022</v>
      </c>
      <c r="V293" s="64"/>
      <c r="W293" s="64"/>
    </row>
    <row r="294" spans="1:23" ht="15.75" x14ac:dyDescent="0.3">
      <c r="A294" s="116" t="s">
        <v>4</v>
      </c>
      <c r="B294" s="116" t="s">
        <v>1946</v>
      </c>
      <c r="C294" s="116" t="s">
        <v>53</v>
      </c>
      <c r="D294" s="116"/>
      <c r="E294" s="116"/>
      <c r="F294" s="35" t="s">
        <v>1527</v>
      </c>
      <c r="G294" s="116">
        <v>58</v>
      </c>
      <c r="H294" s="116">
        <v>1</v>
      </c>
      <c r="I294" s="116"/>
      <c r="J294" s="127"/>
      <c r="K294" s="127"/>
      <c r="L294" s="127"/>
      <c r="M294" s="127"/>
      <c r="N294" s="127"/>
      <c r="O294" s="127"/>
      <c r="P294" s="126">
        <v>19</v>
      </c>
      <c r="Q294" s="127">
        <v>67</v>
      </c>
      <c r="R294" s="126">
        <v>19</v>
      </c>
      <c r="S294" s="127">
        <v>67</v>
      </c>
      <c r="T294" s="116" t="s">
        <v>5602</v>
      </c>
      <c r="U294" s="128" t="s">
        <v>6022</v>
      </c>
      <c r="V294" s="64"/>
      <c r="W294" s="64"/>
    </row>
    <row r="295" spans="1:23" ht="15.75" x14ac:dyDescent="0.3">
      <c r="A295" s="116" t="s">
        <v>4</v>
      </c>
      <c r="B295" s="116" t="s">
        <v>1946</v>
      </c>
      <c r="C295" s="116" t="s">
        <v>53</v>
      </c>
      <c r="D295" s="116"/>
      <c r="E295" s="116"/>
      <c r="F295" s="35" t="s">
        <v>1528</v>
      </c>
      <c r="G295" s="116">
        <v>59</v>
      </c>
      <c r="H295" s="116">
        <v>1</v>
      </c>
      <c r="I295" s="116"/>
      <c r="J295" s="127"/>
      <c r="K295" s="127"/>
      <c r="L295" s="127"/>
      <c r="M295" s="127"/>
      <c r="N295" s="127"/>
      <c r="O295" s="127"/>
      <c r="P295" s="126">
        <v>19</v>
      </c>
      <c r="Q295" s="127">
        <v>69</v>
      </c>
      <c r="R295" s="126">
        <v>19</v>
      </c>
      <c r="S295" s="127">
        <v>69</v>
      </c>
      <c r="T295" s="116" t="s">
        <v>5602</v>
      </c>
      <c r="U295" s="128" t="s">
        <v>6022</v>
      </c>
      <c r="V295" s="64"/>
      <c r="W295" s="64"/>
    </row>
    <row r="296" spans="1:23" ht="15.75" x14ac:dyDescent="0.3">
      <c r="A296" s="116" t="s">
        <v>4</v>
      </c>
      <c r="B296" s="116" t="s">
        <v>1946</v>
      </c>
      <c r="C296" s="116" t="s">
        <v>53</v>
      </c>
      <c r="D296" s="116"/>
      <c r="E296" s="116"/>
      <c r="F296" s="35" t="s">
        <v>1529</v>
      </c>
      <c r="G296" s="116">
        <v>60</v>
      </c>
      <c r="H296" s="116">
        <v>1</v>
      </c>
      <c r="I296" s="116"/>
      <c r="J296" s="127"/>
      <c r="K296" s="127"/>
      <c r="L296" s="127"/>
      <c r="M296" s="127"/>
      <c r="N296" s="127"/>
      <c r="O296" s="127"/>
      <c r="P296" s="126">
        <v>19</v>
      </c>
      <c r="Q296" s="127">
        <v>71</v>
      </c>
      <c r="R296" s="126">
        <v>19</v>
      </c>
      <c r="S296" s="127">
        <v>71</v>
      </c>
      <c r="T296" s="116" t="s">
        <v>5602</v>
      </c>
      <c r="U296" s="128" t="s">
        <v>6023</v>
      </c>
      <c r="V296" s="64"/>
      <c r="W296" s="64"/>
    </row>
    <row r="297" spans="1:23" ht="15.75" x14ac:dyDescent="0.3">
      <c r="A297" s="116" t="s">
        <v>4</v>
      </c>
      <c r="B297" s="116" t="s">
        <v>1946</v>
      </c>
      <c r="C297" s="116" t="s">
        <v>53</v>
      </c>
      <c r="D297" s="116"/>
      <c r="E297" s="116"/>
      <c r="F297" s="35" t="s">
        <v>1530</v>
      </c>
      <c r="G297" s="116">
        <v>61</v>
      </c>
      <c r="H297" s="116">
        <v>1</v>
      </c>
      <c r="I297" s="116"/>
      <c r="J297" s="127"/>
      <c r="K297" s="127"/>
      <c r="L297" s="127"/>
      <c r="M297" s="127"/>
      <c r="N297" s="127"/>
      <c r="O297" s="127"/>
      <c r="P297" s="126">
        <v>21</v>
      </c>
      <c r="Q297" s="127">
        <v>72</v>
      </c>
      <c r="R297" s="126">
        <v>21</v>
      </c>
      <c r="S297" s="127">
        <v>72</v>
      </c>
      <c r="T297" s="116" t="s">
        <v>5603</v>
      </c>
      <c r="U297" s="128" t="s">
        <v>6023</v>
      </c>
      <c r="V297" s="64"/>
      <c r="W297" s="64"/>
    </row>
    <row r="298" spans="1:23" ht="15.75" x14ac:dyDescent="0.3">
      <c r="A298" s="116" t="s">
        <v>4</v>
      </c>
      <c r="B298" s="116" t="s">
        <v>1946</v>
      </c>
      <c r="C298" s="116" t="s">
        <v>53</v>
      </c>
      <c r="D298" s="116"/>
      <c r="E298" s="116"/>
      <c r="F298" s="35" t="s">
        <v>1531</v>
      </c>
      <c r="G298" s="116">
        <v>62</v>
      </c>
      <c r="H298" s="116">
        <v>1</v>
      </c>
      <c r="I298" s="116"/>
      <c r="J298" s="127"/>
      <c r="K298" s="127"/>
      <c r="L298" s="127"/>
      <c r="M298" s="127"/>
      <c r="N298" s="127"/>
      <c r="O298" s="127"/>
      <c r="P298" s="126">
        <v>21</v>
      </c>
      <c r="Q298" s="127">
        <v>75</v>
      </c>
      <c r="R298" s="126">
        <v>21</v>
      </c>
      <c r="S298" s="127">
        <v>75</v>
      </c>
      <c r="T298" s="116" t="s">
        <v>5603</v>
      </c>
      <c r="U298" s="128" t="s">
        <v>6023</v>
      </c>
      <c r="V298" s="64"/>
      <c r="W298" s="64"/>
    </row>
    <row r="299" spans="1:23" ht="15.75" x14ac:dyDescent="0.3">
      <c r="A299" s="116" t="s">
        <v>4</v>
      </c>
      <c r="B299" s="116" t="s">
        <v>1946</v>
      </c>
      <c r="C299" s="116" t="s">
        <v>53</v>
      </c>
      <c r="D299" s="116"/>
      <c r="E299" s="116"/>
      <c r="F299" s="35" t="s">
        <v>1532</v>
      </c>
      <c r="G299" s="116">
        <v>63</v>
      </c>
      <c r="H299" s="116">
        <v>1</v>
      </c>
      <c r="I299" s="116"/>
      <c r="J299" s="127"/>
      <c r="K299" s="127"/>
      <c r="L299" s="127"/>
      <c r="M299" s="127"/>
      <c r="N299" s="127"/>
      <c r="O299" s="127"/>
      <c r="P299" s="126">
        <v>21</v>
      </c>
      <c r="Q299" s="127">
        <v>77</v>
      </c>
      <c r="R299" s="126">
        <v>21</v>
      </c>
      <c r="S299" s="127">
        <v>77</v>
      </c>
      <c r="T299" s="116" t="s">
        <v>5603</v>
      </c>
      <c r="U299" s="128" t="s">
        <v>6023</v>
      </c>
      <c r="V299" s="64"/>
      <c r="W299" s="64"/>
    </row>
    <row r="300" spans="1:23" ht="15.75" x14ac:dyDescent="0.3">
      <c r="A300" s="116" t="s">
        <v>4</v>
      </c>
      <c r="B300" s="116" t="s">
        <v>1946</v>
      </c>
      <c r="C300" s="116" t="s">
        <v>53</v>
      </c>
      <c r="D300" s="116"/>
      <c r="E300" s="116"/>
      <c r="F300" s="35" t="s">
        <v>1533</v>
      </c>
      <c r="G300" s="116">
        <v>64</v>
      </c>
      <c r="H300" s="116">
        <v>1</v>
      </c>
      <c r="I300" s="116"/>
      <c r="J300" s="127"/>
      <c r="K300" s="127"/>
      <c r="L300" s="127"/>
      <c r="M300" s="127"/>
      <c r="N300" s="127"/>
      <c r="O300" s="127"/>
      <c r="P300" s="126">
        <v>21</v>
      </c>
      <c r="Q300" s="127">
        <v>79</v>
      </c>
      <c r="R300" s="126">
        <v>21</v>
      </c>
      <c r="S300" s="127">
        <v>79</v>
      </c>
      <c r="T300" s="116" t="s">
        <v>5603</v>
      </c>
      <c r="U300" s="128" t="s">
        <v>6023</v>
      </c>
      <c r="V300" s="64"/>
      <c r="W300" s="64"/>
    </row>
    <row r="301" spans="1:23" ht="15.75" x14ac:dyDescent="0.3">
      <c r="A301" s="116" t="s">
        <v>4</v>
      </c>
      <c r="B301" s="116" t="s">
        <v>1946</v>
      </c>
      <c r="C301" s="116" t="s">
        <v>53</v>
      </c>
      <c r="D301" s="116"/>
      <c r="E301" s="116"/>
      <c r="F301" s="35" t="s">
        <v>1534</v>
      </c>
      <c r="G301" s="116">
        <v>65</v>
      </c>
      <c r="H301" s="116">
        <v>1</v>
      </c>
      <c r="I301" s="116"/>
      <c r="J301" s="127"/>
      <c r="K301" s="127"/>
      <c r="L301" s="127"/>
      <c r="M301" s="127"/>
      <c r="N301" s="127"/>
      <c r="O301" s="127"/>
      <c r="P301" s="126">
        <v>22</v>
      </c>
      <c r="Q301" s="127">
        <v>81</v>
      </c>
      <c r="R301" s="126">
        <v>22</v>
      </c>
      <c r="S301" s="127">
        <v>81</v>
      </c>
      <c r="T301" s="116" t="s">
        <v>5603</v>
      </c>
      <c r="U301" s="128" t="s">
        <v>6023</v>
      </c>
      <c r="V301" s="64"/>
      <c r="W301" s="64"/>
    </row>
    <row r="302" spans="1:23" ht="15.75" x14ac:dyDescent="0.3">
      <c r="A302" s="116" t="s">
        <v>4</v>
      </c>
      <c r="B302" s="116" t="s">
        <v>1946</v>
      </c>
      <c r="C302" s="116" t="s">
        <v>53</v>
      </c>
      <c r="D302" s="116"/>
      <c r="E302" s="116"/>
      <c r="F302" s="35" t="s">
        <v>1535</v>
      </c>
      <c r="G302" s="116">
        <v>66</v>
      </c>
      <c r="H302" s="116">
        <v>1</v>
      </c>
      <c r="I302" s="116"/>
      <c r="J302" s="127"/>
      <c r="K302" s="127"/>
      <c r="L302" s="127"/>
      <c r="M302" s="127"/>
      <c r="N302" s="127"/>
      <c r="O302" s="127"/>
      <c r="P302" s="126">
        <v>22</v>
      </c>
      <c r="Q302" s="127">
        <v>83</v>
      </c>
      <c r="R302" s="126">
        <v>22</v>
      </c>
      <c r="S302" s="127">
        <v>83</v>
      </c>
      <c r="T302" s="116" t="s">
        <v>5603</v>
      </c>
      <c r="U302" s="128" t="s">
        <v>6023</v>
      </c>
      <c r="V302" s="64"/>
      <c r="W302" s="64"/>
    </row>
    <row r="303" spans="1:23" ht="15.75" x14ac:dyDescent="0.3">
      <c r="A303" s="116" t="s">
        <v>4</v>
      </c>
      <c r="B303" s="116" t="s">
        <v>1946</v>
      </c>
      <c r="C303" s="116" t="s">
        <v>53</v>
      </c>
      <c r="D303" s="116"/>
      <c r="E303" s="116"/>
      <c r="F303" s="35" t="s">
        <v>1536</v>
      </c>
      <c r="G303" s="116">
        <v>67</v>
      </c>
      <c r="H303" s="116">
        <v>1</v>
      </c>
      <c r="I303" s="116"/>
      <c r="J303" s="127"/>
      <c r="K303" s="127"/>
      <c r="L303" s="127"/>
      <c r="M303" s="127"/>
      <c r="N303" s="127"/>
      <c r="O303" s="127"/>
      <c r="P303" s="126">
        <v>22</v>
      </c>
      <c r="Q303" s="127">
        <v>85</v>
      </c>
      <c r="R303" s="126">
        <v>22</v>
      </c>
      <c r="S303" s="127">
        <v>85</v>
      </c>
      <c r="T303" s="116" t="s">
        <v>5603</v>
      </c>
      <c r="U303" s="128" t="s">
        <v>6023</v>
      </c>
      <c r="V303" s="64"/>
      <c r="W303" s="64"/>
    </row>
    <row r="304" spans="1:23" ht="15.75" x14ac:dyDescent="0.3">
      <c r="A304" s="116" t="s">
        <v>4</v>
      </c>
      <c r="B304" s="116" t="s">
        <v>1946</v>
      </c>
      <c r="C304" s="116" t="s">
        <v>53</v>
      </c>
      <c r="D304" s="116"/>
      <c r="E304" s="116"/>
      <c r="F304" s="35" t="s">
        <v>1537</v>
      </c>
      <c r="G304" s="116">
        <v>68</v>
      </c>
      <c r="H304" s="116">
        <v>1</v>
      </c>
      <c r="I304" s="116"/>
      <c r="J304" s="127"/>
      <c r="K304" s="127"/>
      <c r="L304" s="127"/>
      <c r="M304" s="127"/>
      <c r="N304" s="127"/>
      <c r="O304" s="127"/>
      <c r="P304" s="126">
        <v>23</v>
      </c>
      <c r="Q304" s="127">
        <v>87</v>
      </c>
      <c r="R304" s="126">
        <v>23</v>
      </c>
      <c r="S304" s="127">
        <v>87</v>
      </c>
      <c r="T304" s="116" t="s">
        <v>5603</v>
      </c>
      <c r="U304" s="128" t="s">
        <v>6023</v>
      </c>
      <c r="V304" s="64"/>
      <c r="W304" s="64"/>
    </row>
    <row r="305" spans="1:23" ht="15.75" x14ac:dyDescent="0.3">
      <c r="A305" s="116" t="s">
        <v>4</v>
      </c>
      <c r="B305" s="116" t="s">
        <v>1946</v>
      </c>
      <c r="C305" s="116" t="s">
        <v>53</v>
      </c>
      <c r="D305" s="116"/>
      <c r="E305" s="116"/>
      <c r="F305" s="35" t="s">
        <v>1538</v>
      </c>
      <c r="G305" s="116">
        <v>69</v>
      </c>
      <c r="H305" s="116">
        <v>1</v>
      </c>
      <c r="I305" s="116"/>
      <c r="J305" s="127"/>
      <c r="K305" s="127"/>
      <c r="L305" s="127"/>
      <c r="M305" s="127"/>
      <c r="N305" s="127"/>
      <c r="O305" s="127"/>
      <c r="P305" s="126">
        <v>23</v>
      </c>
      <c r="Q305" s="127">
        <v>89</v>
      </c>
      <c r="R305" s="126">
        <v>23</v>
      </c>
      <c r="S305" s="127">
        <v>89</v>
      </c>
      <c r="T305" s="116" t="s">
        <v>5603</v>
      </c>
      <c r="U305" s="128" t="s">
        <v>6023</v>
      </c>
      <c r="V305" s="64"/>
      <c r="W305" s="64"/>
    </row>
    <row r="306" spans="1:23" ht="15.75" x14ac:dyDescent="0.3">
      <c r="A306" s="116" t="s">
        <v>4</v>
      </c>
      <c r="B306" s="116" t="s">
        <v>1946</v>
      </c>
      <c r="C306" s="116" t="s">
        <v>53</v>
      </c>
      <c r="D306" s="116"/>
      <c r="E306" s="116"/>
      <c r="F306" s="35" t="s">
        <v>1539</v>
      </c>
      <c r="G306" s="116">
        <v>70</v>
      </c>
      <c r="H306" s="116">
        <v>1</v>
      </c>
      <c r="I306" s="116"/>
      <c r="J306" s="127"/>
      <c r="K306" s="127"/>
      <c r="L306" s="127"/>
      <c r="M306" s="127"/>
      <c r="N306" s="127"/>
      <c r="O306" s="127"/>
      <c r="P306" s="126">
        <v>23</v>
      </c>
      <c r="Q306" s="127">
        <v>91</v>
      </c>
      <c r="R306" s="126">
        <v>23</v>
      </c>
      <c r="S306" s="127">
        <v>91</v>
      </c>
      <c r="T306" s="116" t="s">
        <v>5603</v>
      </c>
      <c r="U306" s="128" t="s">
        <v>6024</v>
      </c>
      <c r="V306" s="64"/>
      <c r="W306" s="64"/>
    </row>
    <row r="307" spans="1:23" ht="15.75" x14ac:dyDescent="0.3">
      <c r="A307" s="116" t="s">
        <v>4</v>
      </c>
      <c r="B307" s="116" t="s">
        <v>1946</v>
      </c>
      <c r="C307" s="116" t="s">
        <v>53</v>
      </c>
      <c r="D307" s="116"/>
      <c r="E307" s="116"/>
      <c r="F307" s="35" t="s">
        <v>1540</v>
      </c>
      <c r="G307" s="116">
        <v>71</v>
      </c>
      <c r="H307" s="116">
        <v>1</v>
      </c>
      <c r="I307" s="116"/>
      <c r="J307" s="127"/>
      <c r="K307" s="127"/>
      <c r="L307" s="127"/>
      <c r="M307" s="127"/>
      <c r="N307" s="127"/>
      <c r="O307" s="127"/>
      <c r="P307" s="126">
        <v>25</v>
      </c>
      <c r="Q307" s="127">
        <v>92</v>
      </c>
      <c r="R307" s="126">
        <v>25</v>
      </c>
      <c r="S307" s="127">
        <v>92</v>
      </c>
      <c r="T307" s="116" t="s">
        <v>5604</v>
      </c>
      <c r="U307" s="128" t="s">
        <v>6024</v>
      </c>
      <c r="V307" s="64"/>
      <c r="W307" s="64"/>
    </row>
    <row r="308" spans="1:23" ht="15.75" x14ac:dyDescent="0.3">
      <c r="A308" s="116" t="s">
        <v>4</v>
      </c>
      <c r="B308" s="116" t="s">
        <v>1946</v>
      </c>
      <c r="C308" s="116" t="s">
        <v>53</v>
      </c>
      <c r="D308" s="116"/>
      <c r="E308" s="116"/>
      <c r="F308" s="35" t="s">
        <v>1541</v>
      </c>
      <c r="G308" s="116">
        <v>72</v>
      </c>
      <c r="H308" s="116">
        <v>1</v>
      </c>
      <c r="I308" s="116"/>
      <c r="J308" s="127"/>
      <c r="K308" s="127"/>
      <c r="L308" s="127"/>
      <c r="M308" s="127"/>
      <c r="N308" s="127"/>
      <c r="O308" s="127"/>
      <c r="P308" s="126">
        <v>25</v>
      </c>
      <c r="Q308" s="127">
        <v>95</v>
      </c>
      <c r="R308" s="126">
        <v>25</v>
      </c>
      <c r="S308" s="127">
        <v>95</v>
      </c>
      <c r="T308" s="116" t="s">
        <v>5604</v>
      </c>
      <c r="U308" s="128" t="s">
        <v>6024</v>
      </c>
      <c r="V308" s="64"/>
      <c r="W308" s="64"/>
    </row>
    <row r="309" spans="1:23" ht="15.75" x14ac:dyDescent="0.3">
      <c r="A309" s="116" t="s">
        <v>4</v>
      </c>
      <c r="B309" s="116" t="s">
        <v>1946</v>
      </c>
      <c r="C309" s="116" t="s">
        <v>53</v>
      </c>
      <c r="D309" s="116"/>
      <c r="E309" s="116"/>
      <c r="F309" s="35" t="s">
        <v>1542</v>
      </c>
      <c r="G309" s="116">
        <v>73</v>
      </c>
      <c r="H309" s="116">
        <v>1</v>
      </c>
      <c r="I309" s="116"/>
      <c r="J309" s="127"/>
      <c r="K309" s="127"/>
      <c r="L309" s="127"/>
      <c r="M309" s="127"/>
      <c r="N309" s="127"/>
      <c r="O309" s="127"/>
      <c r="P309" s="126">
        <v>25</v>
      </c>
      <c r="Q309" s="127">
        <v>97</v>
      </c>
      <c r="R309" s="126">
        <v>25</v>
      </c>
      <c r="S309" s="127">
        <v>97</v>
      </c>
      <c r="T309" s="116" t="s">
        <v>5604</v>
      </c>
      <c r="U309" s="128" t="s">
        <v>6024</v>
      </c>
      <c r="V309" s="64"/>
      <c r="W309" s="64"/>
    </row>
    <row r="310" spans="1:23" ht="15.75" x14ac:dyDescent="0.3">
      <c r="A310" s="116" t="s">
        <v>4</v>
      </c>
      <c r="B310" s="116" t="s">
        <v>1946</v>
      </c>
      <c r="C310" s="116" t="s">
        <v>53</v>
      </c>
      <c r="D310" s="116"/>
      <c r="E310" s="116"/>
      <c r="F310" s="35" t="s">
        <v>1543</v>
      </c>
      <c r="G310" s="116">
        <v>74</v>
      </c>
      <c r="H310" s="116">
        <v>1</v>
      </c>
      <c r="I310" s="116"/>
      <c r="J310" s="127"/>
      <c r="K310" s="127"/>
      <c r="L310" s="127"/>
      <c r="M310" s="127"/>
      <c r="N310" s="127"/>
      <c r="O310" s="127"/>
      <c r="P310" s="126">
        <v>25</v>
      </c>
      <c r="Q310" s="127">
        <v>99</v>
      </c>
      <c r="R310" s="126">
        <v>25</v>
      </c>
      <c r="S310" s="127">
        <v>99</v>
      </c>
      <c r="T310" s="116" t="s">
        <v>5604</v>
      </c>
      <c r="U310" s="128" t="s">
        <v>6024</v>
      </c>
      <c r="V310" s="64"/>
      <c r="W310" s="64"/>
    </row>
    <row r="311" spans="1:23" ht="15.75" x14ac:dyDescent="0.3">
      <c r="A311" s="116" t="s">
        <v>4</v>
      </c>
      <c r="B311" s="116" t="s">
        <v>1946</v>
      </c>
      <c r="C311" s="116" t="s">
        <v>53</v>
      </c>
      <c r="D311" s="116"/>
      <c r="E311" s="116"/>
      <c r="F311" s="35" t="s">
        <v>1544</v>
      </c>
      <c r="G311" s="116">
        <v>75</v>
      </c>
      <c r="H311" s="116">
        <v>1</v>
      </c>
      <c r="I311" s="116"/>
      <c r="J311" s="127"/>
      <c r="K311" s="127"/>
      <c r="L311" s="127"/>
      <c r="M311" s="127"/>
      <c r="N311" s="127"/>
      <c r="O311" s="127"/>
      <c r="P311" s="126">
        <v>26</v>
      </c>
      <c r="Q311" s="127">
        <v>101</v>
      </c>
      <c r="R311" s="126">
        <v>26</v>
      </c>
      <c r="S311" s="127">
        <v>101</v>
      </c>
      <c r="T311" s="116" t="s">
        <v>5604</v>
      </c>
      <c r="U311" s="128" t="s">
        <v>6024</v>
      </c>
      <c r="V311" s="64"/>
      <c r="W311" s="64"/>
    </row>
    <row r="312" spans="1:23" ht="15.75" x14ac:dyDescent="0.3">
      <c r="A312" s="116" t="s">
        <v>4</v>
      </c>
      <c r="B312" s="116" t="s">
        <v>1946</v>
      </c>
      <c r="C312" s="116" t="s">
        <v>53</v>
      </c>
      <c r="D312" s="116"/>
      <c r="E312" s="116"/>
      <c r="F312" s="35" t="s">
        <v>1545</v>
      </c>
      <c r="G312" s="116">
        <v>76</v>
      </c>
      <c r="H312" s="116">
        <v>1</v>
      </c>
      <c r="I312" s="116"/>
      <c r="J312" s="127"/>
      <c r="K312" s="127"/>
      <c r="L312" s="127"/>
      <c r="M312" s="127"/>
      <c r="N312" s="127"/>
      <c r="O312" s="127"/>
      <c r="P312" s="126">
        <v>26</v>
      </c>
      <c r="Q312" s="127">
        <v>103</v>
      </c>
      <c r="R312" s="126">
        <v>26</v>
      </c>
      <c r="S312" s="127">
        <v>103</v>
      </c>
      <c r="T312" s="116" t="s">
        <v>5604</v>
      </c>
      <c r="U312" s="128" t="s">
        <v>6024</v>
      </c>
      <c r="V312" s="64"/>
      <c r="W312" s="64"/>
    </row>
    <row r="313" spans="1:23" ht="15.75" x14ac:dyDescent="0.3">
      <c r="A313" s="116" t="s">
        <v>4</v>
      </c>
      <c r="B313" s="116" t="s">
        <v>1946</v>
      </c>
      <c r="C313" s="116" t="s">
        <v>53</v>
      </c>
      <c r="D313" s="116"/>
      <c r="E313" s="116"/>
      <c r="F313" s="35" t="s">
        <v>1546</v>
      </c>
      <c r="G313" s="116">
        <v>77</v>
      </c>
      <c r="H313" s="116">
        <v>1</v>
      </c>
      <c r="I313" s="116"/>
      <c r="J313" s="127"/>
      <c r="K313" s="127"/>
      <c r="L313" s="127"/>
      <c r="M313" s="127"/>
      <c r="N313" s="127"/>
      <c r="O313" s="127"/>
      <c r="P313" s="126">
        <v>26</v>
      </c>
      <c r="Q313" s="127">
        <v>105</v>
      </c>
      <c r="R313" s="126">
        <v>26</v>
      </c>
      <c r="S313" s="127">
        <v>105</v>
      </c>
      <c r="T313" s="116" t="s">
        <v>5604</v>
      </c>
      <c r="U313" s="128" t="s">
        <v>6024</v>
      </c>
      <c r="V313" s="64"/>
      <c r="W313" s="64"/>
    </row>
    <row r="314" spans="1:23" ht="15.75" x14ac:dyDescent="0.3">
      <c r="A314" s="116" t="s">
        <v>4</v>
      </c>
      <c r="B314" s="116" t="s">
        <v>1946</v>
      </c>
      <c r="C314" s="116" t="s">
        <v>53</v>
      </c>
      <c r="D314" s="116"/>
      <c r="E314" s="116"/>
      <c r="F314" s="35" t="s">
        <v>1547</v>
      </c>
      <c r="G314" s="116">
        <v>78</v>
      </c>
      <c r="H314" s="116">
        <v>1</v>
      </c>
      <c r="I314" s="116"/>
      <c r="J314" s="127"/>
      <c r="K314" s="127"/>
      <c r="L314" s="127"/>
      <c r="M314" s="127"/>
      <c r="N314" s="127"/>
      <c r="O314" s="127"/>
      <c r="P314" s="126">
        <v>27</v>
      </c>
      <c r="Q314" s="127">
        <v>107</v>
      </c>
      <c r="R314" s="126">
        <v>27</v>
      </c>
      <c r="S314" s="127">
        <v>107</v>
      </c>
      <c r="T314" s="116" t="s">
        <v>5604</v>
      </c>
      <c r="U314" s="128" t="s">
        <v>6024</v>
      </c>
      <c r="V314" s="64"/>
      <c r="W314" s="64"/>
    </row>
    <row r="315" spans="1:23" ht="15.75" x14ac:dyDescent="0.3">
      <c r="A315" s="116" t="s">
        <v>4</v>
      </c>
      <c r="B315" s="116" t="s">
        <v>1946</v>
      </c>
      <c r="C315" s="116" t="s">
        <v>53</v>
      </c>
      <c r="D315" s="116"/>
      <c r="E315" s="116"/>
      <c r="F315" s="35" t="s">
        <v>1548</v>
      </c>
      <c r="G315" s="116">
        <v>79</v>
      </c>
      <c r="H315" s="116">
        <v>1</v>
      </c>
      <c r="I315" s="116"/>
      <c r="J315" s="127"/>
      <c r="K315" s="127"/>
      <c r="L315" s="127"/>
      <c r="M315" s="127"/>
      <c r="N315" s="127"/>
      <c r="O315" s="127"/>
      <c r="P315" s="126">
        <v>27</v>
      </c>
      <c r="Q315" s="127">
        <v>109</v>
      </c>
      <c r="R315" s="126">
        <v>27</v>
      </c>
      <c r="S315" s="127">
        <v>109</v>
      </c>
      <c r="T315" s="116" t="s">
        <v>5604</v>
      </c>
      <c r="U315" s="128" t="s">
        <v>6024</v>
      </c>
      <c r="V315" s="64"/>
      <c r="W315" s="64"/>
    </row>
    <row r="316" spans="1:23" ht="15.75" x14ac:dyDescent="0.3">
      <c r="A316" s="116" t="s">
        <v>4</v>
      </c>
      <c r="B316" s="116" t="s">
        <v>1946</v>
      </c>
      <c r="C316" s="116" t="s">
        <v>53</v>
      </c>
      <c r="D316" s="116"/>
      <c r="E316" s="116"/>
      <c r="F316" s="35" t="s">
        <v>1549</v>
      </c>
      <c r="G316" s="116">
        <v>80</v>
      </c>
      <c r="H316" s="116">
        <v>1</v>
      </c>
      <c r="I316" s="116"/>
      <c r="J316" s="127"/>
      <c r="K316" s="127"/>
      <c r="L316" s="127"/>
      <c r="M316" s="127"/>
      <c r="N316" s="127"/>
      <c r="O316" s="127"/>
      <c r="P316" s="126">
        <v>27</v>
      </c>
      <c r="Q316" s="127">
        <v>111</v>
      </c>
      <c r="R316" s="126">
        <v>27</v>
      </c>
      <c r="S316" s="127">
        <v>111</v>
      </c>
      <c r="T316" s="116" t="s">
        <v>5604</v>
      </c>
      <c r="U316" s="128" t="s">
        <v>6025</v>
      </c>
      <c r="V316" s="64"/>
      <c r="W316" s="64"/>
    </row>
    <row r="317" spans="1:23" ht="15.75" x14ac:dyDescent="0.3">
      <c r="A317" s="116" t="s">
        <v>4</v>
      </c>
      <c r="B317" s="116" t="s">
        <v>1946</v>
      </c>
      <c r="C317" s="116" t="s">
        <v>53</v>
      </c>
      <c r="D317" s="116"/>
      <c r="E317" s="116"/>
      <c r="F317" s="35" t="s">
        <v>1550</v>
      </c>
      <c r="G317" s="116">
        <v>81</v>
      </c>
      <c r="H317" s="116">
        <v>1</v>
      </c>
      <c r="I317" s="116"/>
      <c r="J317" s="127"/>
      <c r="K317" s="127"/>
      <c r="L317" s="127"/>
      <c r="M317" s="127"/>
      <c r="N317" s="127"/>
      <c r="O317" s="127"/>
      <c r="P317" s="126">
        <v>30</v>
      </c>
      <c r="Q317" s="127">
        <v>113</v>
      </c>
      <c r="R317" s="126">
        <v>30</v>
      </c>
      <c r="S317" s="127">
        <v>113</v>
      </c>
      <c r="T317" s="116" t="s">
        <v>5605</v>
      </c>
      <c r="U317" s="128" t="s">
        <v>6025</v>
      </c>
      <c r="V317" s="64"/>
      <c r="W317" s="64"/>
    </row>
    <row r="318" spans="1:23" ht="15.75" x14ac:dyDescent="0.3">
      <c r="A318" s="116" t="s">
        <v>4</v>
      </c>
      <c r="B318" s="116" t="s">
        <v>1946</v>
      </c>
      <c r="C318" s="116" t="s">
        <v>53</v>
      </c>
      <c r="D318" s="116"/>
      <c r="E318" s="116"/>
      <c r="F318" s="35" t="s">
        <v>1551</v>
      </c>
      <c r="G318" s="116">
        <v>82</v>
      </c>
      <c r="H318" s="116">
        <v>1</v>
      </c>
      <c r="I318" s="116"/>
      <c r="J318" s="127"/>
      <c r="K318" s="127"/>
      <c r="L318" s="127"/>
      <c r="M318" s="127"/>
      <c r="N318" s="127"/>
      <c r="O318" s="127"/>
      <c r="P318" s="126">
        <v>31</v>
      </c>
      <c r="Q318" s="127">
        <v>117</v>
      </c>
      <c r="R318" s="126">
        <v>31</v>
      </c>
      <c r="S318" s="127">
        <v>117</v>
      </c>
      <c r="T318" s="116" t="s">
        <v>5605</v>
      </c>
      <c r="U318" s="128" t="s">
        <v>6025</v>
      </c>
      <c r="V318" s="64"/>
      <c r="W318" s="64"/>
    </row>
    <row r="319" spans="1:23" ht="15.75" x14ac:dyDescent="0.3">
      <c r="A319" s="116" t="s">
        <v>4</v>
      </c>
      <c r="B319" s="116" t="s">
        <v>1946</v>
      </c>
      <c r="C319" s="116" t="s">
        <v>53</v>
      </c>
      <c r="D319" s="116"/>
      <c r="E319" s="116"/>
      <c r="F319" s="35" t="s">
        <v>1552</v>
      </c>
      <c r="G319" s="116">
        <v>83</v>
      </c>
      <c r="H319" s="116">
        <v>1</v>
      </c>
      <c r="I319" s="116"/>
      <c r="J319" s="127"/>
      <c r="K319" s="127"/>
      <c r="L319" s="127"/>
      <c r="M319" s="127"/>
      <c r="N319" s="127"/>
      <c r="O319" s="127"/>
      <c r="P319" s="126">
        <v>32</v>
      </c>
      <c r="Q319" s="127">
        <v>120</v>
      </c>
      <c r="R319" s="126">
        <v>32</v>
      </c>
      <c r="S319" s="127">
        <v>120</v>
      </c>
      <c r="T319" s="116" t="s">
        <v>5605</v>
      </c>
      <c r="U319" s="128" t="s">
        <v>6025</v>
      </c>
      <c r="V319" s="64"/>
      <c r="W319" s="64"/>
    </row>
    <row r="320" spans="1:23" ht="15.75" x14ac:dyDescent="0.3">
      <c r="A320" s="116" t="s">
        <v>4</v>
      </c>
      <c r="B320" s="116" t="s">
        <v>1946</v>
      </c>
      <c r="C320" s="116" t="s">
        <v>53</v>
      </c>
      <c r="D320" s="116"/>
      <c r="E320" s="116"/>
      <c r="F320" s="35" t="s">
        <v>1553</v>
      </c>
      <c r="G320" s="116">
        <v>84</v>
      </c>
      <c r="H320" s="116">
        <v>1</v>
      </c>
      <c r="I320" s="116"/>
      <c r="J320" s="127"/>
      <c r="K320" s="127"/>
      <c r="L320" s="127"/>
      <c r="M320" s="127"/>
      <c r="N320" s="127"/>
      <c r="O320" s="127"/>
      <c r="P320" s="126">
        <v>33</v>
      </c>
      <c r="Q320" s="127">
        <v>123</v>
      </c>
      <c r="R320" s="126">
        <v>33</v>
      </c>
      <c r="S320" s="127">
        <v>123</v>
      </c>
      <c r="T320" s="116" t="s">
        <v>5605</v>
      </c>
      <c r="U320" s="128" t="s">
        <v>6025</v>
      </c>
      <c r="V320" s="64"/>
      <c r="W320" s="64"/>
    </row>
    <row r="321" spans="1:23" ht="15.75" x14ac:dyDescent="0.3">
      <c r="A321" s="116" t="s">
        <v>4</v>
      </c>
      <c r="B321" s="116" t="s">
        <v>1946</v>
      </c>
      <c r="C321" s="116" t="s">
        <v>53</v>
      </c>
      <c r="D321" s="116"/>
      <c r="E321" s="116"/>
      <c r="F321" s="35" t="s">
        <v>1554</v>
      </c>
      <c r="G321" s="116">
        <v>85</v>
      </c>
      <c r="H321" s="116">
        <v>1</v>
      </c>
      <c r="I321" s="116"/>
      <c r="J321" s="127"/>
      <c r="K321" s="127"/>
      <c r="L321" s="127"/>
      <c r="M321" s="127"/>
      <c r="N321" s="127"/>
      <c r="O321" s="127"/>
      <c r="P321" s="126">
        <v>34</v>
      </c>
      <c r="Q321" s="127">
        <v>126</v>
      </c>
      <c r="R321" s="126">
        <v>34</v>
      </c>
      <c r="S321" s="127">
        <v>126</v>
      </c>
      <c r="T321" s="116" t="s">
        <v>5605</v>
      </c>
      <c r="U321" s="128" t="s">
        <v>6025</v>
      </c>
      <c r="V321" s="64"/>
      <c r="W321" s="64"/>
    </row>
    <row r="322" spans="1:23" ht="15.75" x14ac:dyDescent="0.3">
      <c r="A322" s="116" t="s">
        <v>4</v>
      </c>
      <c r="B322" s="116" t="s">
        <v>1946</v>
      </c>
      <c r="C322" s="116" t="s">
        <v>53</v>
      </c>
      <c r="D322" s="116"/>
      <c r="E322" s="116"/>
      <c r="F322" s="35" t="s">
        <v>1555</v>
      </c>
      <c r="G322" s="116">
        <v>86</v>
      </c>
      <c r="H322" s="116">
        <v>1</v>
      </c>
      <c r="I322" s="116"/>
      <c r="J322" s="127"/>
      <c r="K322" s="127"/>
      <c r="L322" s="127"/>
      <c r="M322" s="127"/>
      <c r="N322" s="127"/>
      <c r="O322" s="127"/>
      <c r="P322" s="126">
        <v>35</v>
      </c>
      <c r="Q322" s="127">
        <v>129</v>
      </c>
      <c r="R322" s="126">
        <v>35</v>
      </c>
      <c r="S322" s="127">
        <v>129</v>
      </c>
      <c r="T322" s="116" t="s">
        <v>5605</v>
      </c>
      <c r="U322" s="128" t="s">
        <v>6025</v>
      </c>
      <c r="V322" s="64"/>
      <c r="W322" s="64"/>
    </row>
    <row r="323" spans="1:23" ht="15.75" x14ac:dyDescent="0.3">
      <c r="A323" s="116" t="s">
        <v>4</v>
      </c>
      <c r="B323" s="116" t="s">
        <v>1946</v>
      </c>
      <c r="C323" s="116" t="s">
        <v>53</v>
      </c>
      <c r="D323" s="116"/>
      <c r="E323" s="116"/>
      <c r="F323" s="35" t="s">
        <v>1556</v>
      </c>
      <c r="G323" s="116">
        <v>87</v>
      </c>
      <c r="H323" s="116">
        <v>1</v>
      </c>
      <c r="I323" s="116"/>
      <c r="J323" s="127"/>
      <c r="K323" s="127"/>
      <c r="L323" s="127"/>
      <c r="M323" s="127"/>
      <c r="N323" s="127"/>
      <c r="O323" s="127"/>
      <c r="P323" s="126">
        <v>36</v>
      </c>
      <c r="Q323" s="127">
        <v>132</v>
      </c>
      <c r="R323" s="126">
        <v>36</v>
      </c>
      <c r="S323" s="127">
        <v>132</v>
      </c>
      <c r="T323" s="116" t="s">
        <v>5605</v>
      </c>
      <c r="U323" s="128" t="s">
        <v>6025</v>
      </c>
      <c r="V323" s="64"/>
      <c r="W323" s="64"/>
    </row>
    <row r="324" spans="1:23" ht="15.75" x14ac:dyDescent="0.3">
      <c r="A324" s="116" t="s">
        <v>4</v>
      </c>
      <c r="B324" s="116" t="s">
        <v>1946</v>
      </c>
      <c r="C324" s="116" t="s">
        <v>53</v>
      </c>
      <c r="D324" s="116"/>
      <c r="E324" s="116"/>
      <c r="F324" s="35" t="s">
        <v>1557</v>
      </c>
      <c r="G324" s="116">
        <v>88</v>
      </c>
      <c r="H324" s="116">
        <v>1</v>
      </c>
      <c r="I324" s="116"/>
      <c r="J324" s="127"/>
      <c r="K324" s="127"/>
      <c r="L324" s="127"/>
      <c r="M324" s="127"/>
      <c r="N324" s="127"/>
      <c r="O324" s="127"/>
      <c r="P324" s="126">
        <v>37</v>
      </c>
      <c r="Q324" s="127">
        <v>135</v>
      </c>
      <c r="R324" s="126">
        <v>37</v>
      </c>
      <c r="S324" s="127">
        <v>135</v>
      </c>
      <c r="T324" s="116" t="s">
        <v>5605</v>
      </c>
      <c r="U324" s="128" t="s">
        <v>6025</v>
      </c>
      <c r="V324" s="64"/>
      <c r="W324" s="64"/>
    </row>
    <row r="325" spans="1:23" ht="15.75" x14ac:dyDescent="0.3">
      <c r="A325" s="116" t="s">
        <v>4</v>
      </c>
      <c r="B325" s="116" t="s">
        <v>1946</v>
      </c>
      <c r="C325" s="116" t="s">
        <v>53</v>
      </c>
      <c r="D325" s="116"/>
      <c r="E325" s="116"/>
      <c r="F325" s="35" t="s">
        <v>1558</v>
      </c>
      <c r="G325" s="116">
        <v>89</v>
      </c>
      <c r="H325" s="116">
        <v>1</v>
      </c>
      <c r="I325" s="116"/>
      <c r="J325" s="127"/>
      <c r="K325" s="127"/>
      <c r="L325" s="127"/>
      <c r="M325" s="127"/>
      <c r="N325" s="127"/>
      <c r="O325" s="127"/>
      <c r="P325" s="126">
        <v>38</v>
      </c>
      <c r="Q325" s="127">
        <v>138</v>
      </c>
      <c r="R325" s="126">
        <v>38</v>
      </c>
      <c r="S325" s="127">
        <v>138</v>
      </c>
      <c r="T325" s="116" t="s">
        <v>5605</v>
      </c>
      <c r="U325" s="128" t="s">
        <v>6025</v>
      </c>
      <c r="V325" s="64"/>
      <c r="W325" s="64"/>
    </row>
    <row r="326" spans="1:23" ht="15.75" x14ac:dyDescent="0.3">
      <c r="A326" s="116" t="s">
        <v>4</v>
      </c>
      <c r="B326" s="116" t="s">
        <v>1946</v>
      </c>
      <c r="C326" s="116" t="s">
        <v>53</v>
      </c>
      <c r="D326" s="116"/>
      <c r="E326" s="116"/>
      <c r="F326" s="35" t="s">
        <v>1559</v>
      </c>
      <c r="G326" s="116">
        <v>90</v>
      </c>
      <c r="H326" s="116">
        <v>1</v>
      </c>
      <c r="I326" s="116"/>
      <c r="J326" s="127"/>
      <c r="K326" s="127"/>
      <c r="L326" s="127"/>
      <c r="M326" s="127"/>
      <c r="N326" s="127"/>
      <c r="O326" s="127"/>
      <c r="P326" s="126">
        <v>39</v>
      </c>
      <c r="Q326" s="127">
        <v>141</v>
      </c>
      <c r="R326" s="126">
        <v>39</v>
      </c>
      <c r="S326" s="127">
        <v>141</v>
      </c>
      <c r="T326" s="116" t="s">
        <v>5605</v>
      </c>
      <c r="U326" s="128" t="s">
        <v>6026</v>
      </c>
      <c r="V326" s="64"/>
      <c r="W326" s="64"/>
    </row>
    <row r="327" spans="1:23" ht="15.75" x14ac:dyDescent="0.3">
      <c r="A327" s="116" t="s">
        <v>4</v>
      </c>
      <c r="B327" s="116" t="s">
        <v>1946</v>
      </c>
      <c r="C327" s="116" t="s">
        <v>53</v>
      </c>
      <c r="D327" s="116"/>
      <c r="E327" s="116"/>
      <c r="F327" s="35" t="s">
        <v>1560</v>
      </c>
      <c r="G327" s="116">
        <v>91</v>
      </c>
      <c r="H327" s="116">
        <v>1</v>
      </c>
      <c r="I327" s="116"/>
      <c r="J327" s="127"/>
      <c r="K327" s="127"/>
      <c r="L327" s="127"/>
      <c r="M327" s="127"/>
      <c r="N327" s="127"/>
      <c r="O327" s="127"/>
      <c r="P327" s="126">
        <v>40</v>
      </c>
      <c r="Q327" s="127">
        <v>143</v>
      </c>
      <c r="R327" s="126">
        <v>40</v>
      </c>
      <c r="S327" s="127">
        <v>143</v>
      </c>
      <c r="T327" s="116" t="s">
        <v>5606</v>
      </c>
      <c r="U327" s="128" t="s">
        <v>6026</v>
      </c>
      <c r="V327" s="64"/>
      <c r="W327" s="64"/>
    </row>
    <row r="328" spans="1:23" ht="15.75" x14ac:dyDescent="0.3">
      <c r="A328" s="116" t="s">
        <v>4</v>
      </c>
      <c r="B328" s="116" t="s">
        <v>1946</v>
      </c>
      <c r="C328" s="116" t="s">
        <v>53</v>
      </c>
      <c r="D328" s="116"/>
      <c r="E328" s="116"/>
      <c r="F328" s="35" t="s">
        <v>1561</v>
      </c>
      <c r="G328" s="116">
        <v>92</v>
      </c>
      <c r="H328" s="116">
        <v>1</v>
      </c>
      <c r="I328" s="116"/>
      <c r="J328" s="127"/>
      <c r="K328" s="127"/>
      <c r="L328" s="127"/>
      <c r="M328" s="127"/>
      <c r="N328" s="127"/>
      <c r="O328" s="127"/>
      <c r="P328" s="126">
        <v>41</v>
      </c>
      <c r="Q328" s="127">
        <v>147</v>
      </c>
      <c r="R328" s="126">
        <v>41</v>
      </c>
      <c r="S328" s="127">
        <v>147</v>
      </c>
      <c r="T328" s="116" t="s">
        <v>5606</v>
      </c>
      <c r="U328" s="128" t="s">
        <v>6026</v>
      </c>
      <c r="V328" s="64"/>
      <c r="W328" s="64"/>
    </row>
    <row r="329" spans="1:23" ht="15.75" x14ac:dyDescent="0.3">
      <c r="A329" s="116" t="s">
        <v>4</v>
      </c>
      <c r="B329" s="116" t="s">
        <v>1946</v>
      </c>
      <c r="C329" s="116" t="s">
        <v>53</v>
      </c>
      <c r="D329" s="116"/>
      <c r="E329" s="116"/>
      <c r="F329" s="35" t="s">
        <v>1562</v>
      </c>
      <c r="G329" s="116">
        <v>93</v>
      </c>
      <c r="H329" s="116">
        <v>1</v>
      </c>
      <c r="I329" s="116"/>
      <c r="J329" s="127"/>
      <c r="K329" s="127"/>
      <c r="L329" s="127"/>
      <c r="M329" s="127"/>
      <c r="N329" s="127"/>
      <c r="O329" s="127"/>
      <c r="P329" s="126">
        <v>42</v>
      </c>
      <c r="Q329" s="127">
        <v>150</v>
      </c>
      <c r="R329" s="126">
        <v>42</v>
      </c>
      <c r="S329" s="127">
        <v>150</v>
      </c>
      <c r="T329" s="116" t="s">
        <v>5606</v>
      </c>
      <c r="U329" s="128" t="s">
        <v>6026</v>
      </c>
      <c r="V329" s="64"/>
      <c r="W329" s="64"/>
    </row>
    <row r="330" spans="1:23" ht="15.75" x14ac:dyDescent="0.3">
      <c r="A330" s="116" t="s">
        <v>4</v>
      </c>
      <c r="B330" s="116" t="s">
        <v>1946</v>
      </c>
      <c r="C330" s="116" t="s">
        <v>53</v>
      </c>
      <c r="D330" s="116"/>
      <c r="E330" s="116"/>
      <c r="F330" s="35" t="s">
        <v>1563</v>
      </c>
      <c r="G330" s="116">
        <v>94</v>
      </c>
      <c r="H330" s="116">
        <v>1</v>
      </c>
      <c r="I330" s="116"/>
      <c r="J330" s="127"/>
      <c r="K330" s="127"/>
      <c r="L330" s="127"/>
      <c r="M330" s="127"/>
      <c r="N330" s="127"/>
      <c r="O330" s="127"/>
      <c r="P330" s="126">
        <v>43</v>
      </c>
      <c r="Q330" s="127">
        <v>153</v>
      </c>
      <c r="R330" s="126">
        <v>43</v>
      </c>
      <c r="S330" s="127">
        <v>153</v>
      </c>
      <c r="T330" s="116" t="s">
        <v>5606</v>
      </c>
      <c r="U330" s="128" t="s">
        <v>6026</v>
      </c>
      <c r="V330" s="64"/>
      <c r="W330" s="64"/>
    </row>
    <row r="331" spans="1:23" ht="15.75" x14ac:dyDescent="0.3">
      <c r="A331" s="116" t="s">
        <v>4</v>
      </c>
      <c r="B331" s="116" t="s">
        <v>1946</v>
      </c>
      <c r="C331" s="116" t="s">
        <v>53</v>
      </c>
      <c r="D331" s="116"/>
      <c r="E331" s="116"/>
      <c r="F331" s="35" t="s">
        <v>1564</v>
      </c>
      <c r="G331" s="116">
        <v>95</v>
      </c>
      <c r="H331" s="116">
        <v>1</v>
      </c>
      <c r="I331" s="116"/>
      <c r="J331" s="127"/>
      <c r="K331" s="127"/>
      <c r="L331" s="127"/>
      <c r="M331" s="127"/>
      <c r="N331" s="127"/>
      <c r="O331" s="127"/>
      <c r="P331" s="126">
        <v>44</v>
      </c>
      <c r="Q331" s="127">
        <v>156</v>
      </c>
      <c r="R331" s="126">
        <v>44</v>
      </c>
      <c r="S331" s="127">
        <v>156</v>
      </c>
      <c r="T331" s="116" t="s">
        <v>5606</v>
      </c>
      <c r="U331" s="128" t="s">
        <v>6026</v>
      </c>
      <c r="V331" s="64"/>
      <c r="W331" s="64"/>
    </row>
    <row r="332" spans="1:23" ht="15.75" x14ac:dyDescent="0.3">
      <c r="A332" s="116" t="s">
        <v>4</v>
      </c>
      <c r="B332" s="116" t="s">
        <v>1946</v>
      </c>
      <c r="C332" s="116" t="s">
        <v>53</v>
      </c>
      <c r="D332" s="116"/>
      <c r="E332" s="116"/>
      <c r="F332" s="35" t="s">
        <v>1565</v>
      </c>
      <c r="G332" s="116">
        <v>96</v>
      </c>
      <c r="H332" s="116">
        <v>1</v>
      </c>
      <c r="I332" s="116"/>
      <c r="J332" s="127"/>
      <c r="K332" s="127"/>
      <c r="L332" s="127"/>
      <c r="M332" s="127"/>
      <c r="N332" s="127"/>
      <c r="O332" s="127"/>
      <c r="P332" s="126">
        <v>45</v>
      </c>
      <c r="Q332" s="127">
        <v>159</v>
      </c>
      <c r="R332" s="126">
        <v>45</v>
      </c>
      <c r="S332" s="127">
        <v>159</v>
      </c>
      <c r="T332" s="116" t="s">
        <v>5606</v>
      </c>
      <c r="U332" s="128" t="s">
        <v>6026</v>
      </c>
      <c r="V332" s="64"/>
      <c r="W332" s="64"/>
    </row>
    <row r="333" spans="1:23" ht="15.75" x14ac:dyDescent="0.3">
      <c r="A333" s="116" t="s">
        <v>4</v>
      </c>
      <c r="B333" s="116" t="s">
        <v>1946</v>
      </c>
      <c r="C333" s="116" t="s">
        <v>53</v>
      </c>
      <c r="D333" s="116"/>
      <c r="E333" s="116"/>
      <c r="F333" s="35" t="s">
        <v>1566</v>
      </c>
      <c r="G333" s="116">
        <v>97</v>
      </c>
      <c r="H333" s="116">
        <v>1</v>
      </c>
      <c r="I333" s="116"/>
      <c r="J333" s="127"/>
      <c r="K333" s="127"/>
      <c r="L333" s="127"/>
      <c r="M333" s="127"/>
      <c r="N333" s="127"/>
      <c r="O333" s="127"/>
      <c r="P333" s="126">
        <v>46</v>
      </c>
      <c r="Q333" s="127">
        <v>162</v>
      </c>
      <c r="R333" s="126">
        <v>46</v>
      </c>
      <c r="S333" s="127">
        <v>162</v>
      </c>
      <c r="T333" s="116" t="s">
        <v>5606</v>
      </c>
      <c r="U333" s="128" t="s">
        <v>6026</v>
      </c>
      <c r="V333" s="64"/>
      <c r="W333" s="64"/>
    </row>
    <row r="334" spans="1:23" ht="15.75" x14ac:dyDescent="0.3">
      <c r="A334" s="116" t="s">
        <v>4</v>
      </c>
      <c r="B334" s="116" t="s">
        <v>1946</v>
      </c>
      <c r="C334" s="116" t="s">
        <v>53</v>
      </c>
      <c r="D334" s="116"/>
      <c r="E334" s="116"/>
      <c r="F334" s="35" t="s">
        <v>1567</v>
      </c>
      <c r="G334" s="116">
        <v>98</v>
      </c>
      <c r="H334" s="116">
        <v>1</v>
      </c>
      <c r="I334" s="116"/>
      <c r="J334" s="127"/>
      <c r="K334" s="127"/>
      <c r="L334" s="127"/>
      <c r="M334" s="127"/>
      <c r="N334" s="127"/>
      <c r="O334" s="127"/>
      <c r="P334" s="126">
        <v>47</v>
      </c>
      <c r="Q334" s="127">
        <v>165</v>
      </c>
      <c r="R334" s="126">
        <v>47</v>
      </c>
      <c r="S334" s="127">
        <v>165</v>
      </c>
      <c r="T334" s="116" t="s">
        <v>5606</v>
      </c>
      <c r="U334" s="128" t="s">
        <v>6026</v>
      </c>
      <c r="V334" s="64"/>
      <c r="W334" s="64"/>
    </row>
    <row r="335" spans="1:23" ht="15.75" x14ac:dyDescent="0.3">
      <c r="A335" s="116" t="s">
        <v>4</v>
      </c>
      <c r="B335" s="116" t="s">
        <v>1946</v>
      </c>
      <c r="C335" s="116" t="s">
        <v>53</v>
      </c>
      <c r="D335" s="116"/>
      <c r="E335" s="116"/>
      <c r="F335" s="35" t="s">
        <v>1568</v>
      </c>
      <c r="G335" s="116">
        <v>99</v>
      </c>
      <c r="H335" s="116">
        <v>1</v>
      </c>
      <c r="I335" s="116"/>
      <c r="J335" s="127"/>
      <c r="K335" s="127"/>
      <c r="L335" s="127"/>
      <c r="M335" s="127"/>
      <c r="N335" s="127"/>
      <c r="O335" s="127"/>
      <c r="P335" s="126">
        <v>48</v>
      </c>
      <c r="Q335" s="127">
        <v>168</v>
      </c>
      <c r="R335" s="126">
        <v>48</v>
      </c>
      <c r="S335" s="127">
        <v>168</v>
      </c>
      <c r="T335" s="116" t="s">
        <v>5606</v>
      </c>
      <c r="U335" s="128" t="s">
        <v>6026</v>
      </c>
      <c r="V335" s="64"/>
      <c r="W335" s="64"/>
    </row>
    <row r="336" spans="1:23" ht="15.75" x14ac:dyDescent="0.3">
      <c r="A336" s="116" t="s">
        <v>4</v>
      </c>
      <c r="B336" s="116" t="s">
        <v>1946</v>
      </c>
      <c r="C336" s="116" t="s">
        <v>53</v>
      </c>
      <c r="D336" s="116"/>
      <c r="E336" s="116"/>
      <c r="F336" s="35" t="s">
        <v>1569</v>
      </c>
      <c r="G336" s="116">
        <v>100</v>
      </c>
      <c r="H336" s="116">
        <v>1</v>
      </c>
      <c r="I336" s="116"/>
      <c r="J336" s="127"/>
      <c r="K336" s="127"/>
      <c r="L336" s="127"/>
      <c r="M336" s="127"/>
      <c r="N336" s="127"/>
      <c r="O336" s="127"/>
      <c r="P336" s="126">
        <v>50</v>
      </c>
      <c r="Q336" s="130">
        <v>168</v>
      </c>
      <c r="R336" s="126">
        <v>50</v>
      </c>
      <c r="S336" s="130">
        <v>168</v>
      </c>
      <c r="T336" s="116" t="s">
        <v>5606</v>
      </c>
      <c r="U336" s="116"/>
      <c r="V336" s="64"/>
      <c r="W336" s="64"/>
    </row>
    <row r="337" spans="1:23" ht="15.75" x14ac:dyDescent="0.3">
      <c r="A337" s="116" t="s">
        <v>4</v>
      </c>
      <c r="B337" s="116" t="s">
        <v>246</v>
      </c>
      <c r="C337" s="116" t="s">
        <v>53</v>
      </c>
      <c r="D337" s="116"/>
      <c r="E337" s="116"/>
      <c r="F337" s="35" t="s">
        <v>6016</v>
      </c>
      <c r="G337" s="116">
        <v>0</v>
      </c>
      <c r="H337" s="116">
        <v>1</v>
      </c>
      <c r="I337" s="116"/>
      <c r="J337" s="126"/>
      <c r="K337" s="127"/>
      <c r="L337" s="126"/>
      <c r="M337" s="127"/>
      <c r="N337" s="126"/>
      <c r="O337" s="127"/>
      <c r="P337" s="126"/>
      <c r="Q337" s="127"/>
      <c r="R337" s="126"/>
      <c r="S337" s="127"/>
      <c r="T337" s="116"/>
      <c r="U337" s="128" t="s">
        <v>6017</v>
      </c>
      <c r="V337" s="64"/>
      <c r="W337" s="64"/>
    </row>
    <row r="338" spans="1:23" ht="15.75" x14ac:dyDescent="0.3">
      <c r="A338" s="116" t="s">
        <v>4</v>
      </c>
      <c r="B338" s="116" t="s">
        <v>246</v>
      </c>
      <c r="C338" s="116" t="s">
        <v>53</v>
      </c>
      <c r="D338" s="116"/>
      <c r="E338" s="116"/>
      <c r="F338" s="35" t="s">
        <v>1670</v>
      </c>
      <c r="G338" s="116">
        <v>1</v>
      </c>
      <c r="H338" s="116">
        <v>1</v>
      </c>
      <c r="I338" s="116"/>
      <c r="J338" s="126">
        <v>1</v>
      </c>
      <c r="K338" s="127">
        <v>2</v>
      </c>
      <c r="L338" s="126">
        <v>1</v>
      </c>
      <c r="M338" s="127">
        <v>2</v>
      </c>
      <c r="N338" s="126">
        <v>1</v>
      </c>
      <c r="O338" s="127">
        <v>2</v>
      </c>
      <c r="P338" s="126">
        <v>1</v>
      </c>
      <c r="Q338" s="127">
        <v>2</v>
      </c>
      <c r="R338" s="126">
        <v>1</v>
      </c>
      <c r="S338" s="127">
        <v>2</v>
      </c>
      <c r="T338" s="116" t="s">
        <v>5607</v>
      </c>
      <c r="U338" s="128" t="s">
        <v>6017</v>
      </c>
      <c r="V338" s="64"/>
      <c r="W338" s="64"/>
    </row>
    <row r="339" spans="1:23" ht="15.75" x14ac:dyDescent="0.3">
      <c r="A339" s="116" t="s">
        <v>4</v>
      </c>
      <c r="B339" s="116" t="s">
        <v>246</v>
      </c>
      <c r="C339" s="116" t="s">
        <v>53</v>
      </c>
      <c r="D339" s="116"/>
      <c r="E339" s="116"/>
      <c r="F339" s="35" t="s">
        <v>1671</v>
      </c>
      <c r="G339" s="116">
        <v>2</v>
      </c>
      <c r="H339" s="116">
        <v>1</v>
      </c>
      <c r="I339" s="116"/>
      <c r="J339" s="126">
        <v>1</v>
      </c>
      <c r="K339" s="127">
        <v>3</v>
      </c>
      <c r="L339" s="126">
        <v>1</v>
      </c>
      <c r="M339" s="127">
        <v>3</v>
      </c>
      <c r="N339" s="126">
        <v>1</v>
      </c>
      <c r="O339" s="127">
        <v>3</v>
      </c>
      <c r="P339" s="126">
        <v>1</v>
      </c>
      <c r="Q339" s="127">
        <v>3</v>
      </c>
      <c r="R339" s="126">
        <v>1</v>
      </c>
      <c r="S339" s="127">
        <v>3</v>
      </c>
      <c r="T339" s="116" t="s">
        <v>5607</v>
      </c>
      <c r="U339" s="128" t="s">
        <v>6017</v>
      </c>
      <c r="V339" s="64"/>
      <c r="W339" s="64"/>
    </row>
    <row r="340" spans="1:23" ht="15.75" x14ac:dyDescent="0.3">
      <c r="A340" s="116" t="s">
        <v>4</v>
      </c>
      <c r="B340" s="116" t="s">
        <v>246</v>
      </c>
      <c r="C340" s="116" t="s">
        <v>53</v>
      </c>
      <c r="D340" s="116"/>
      <c r="E340" s="116"/>
      <c r="F340" s="35" t="s">
        <v>1672</v>
      </c>
      <c r="G340" s="116">
        <v>3</v>
      </c>
      <c r="H340" s="116">
        <v>1</v>
      </c>
      <c r="I340" s="116"/>
      <c r="J340" s="126">
        <v>1</v>
      </c>
      <c r="K340" s="127">
        <v>4</v>
      </c>
      <c r="L340" s="126">
        <v>1</v>
      </c>
      <c r="M340" s="127">
        <v>4</v>
      </c>
      <c r="N340" s="126">
        <v>1</v>
      </c>
      <c r="O340" s="127">
        <v>4</v>
      </c>
      <c r="P340" s="126">
        <v>1</v>
      </c>
      <c r="Q340" s="127">
        <v>4</v>
      </c>
      <c r="R340" s="126">
        <v>1</v>
      </c>
      <c r="S340" s="127">
        <v>4</v>
      </c>
      <c r="T340" s="116" t="s">
        <v>5607</v>
      </c>
      <c r="U340" s="128" t="s">
        <v>6017</v>
      </c>
      <c r="V340" s="64"/>
      <c r="W340" s="64"/>
    </row>
    <row r="341" spans="1:23" ht="15.75" x14ac:dyDescent="0.3">
      <c r="A341" s="116" t="s">
        <v>4</v>
      </c>
      <c r="B341" s="116" t="s">
        <v>246</v>
      </c>
      <c r="C341" s="116" t="s">
        <v>53</v>
      </c>
      <c r="D341" s="116"/>
      <c r="E341" s="116"/>
      <c r="F341" s="35" t="s">
        <v>1673</v>
      </c>
      <c r="G341" s="116">
        <v>4</v>
      </c>
      <c r="H341" s="116">
        <v>1</v>
      </c>
      <c r="I341" s="116"/>
      <c r="J341" s="126">
        <v>1</v>
      </c>
      <c r="K341" s="127">
        <v>5</v>
      </c>
      <c r="L341" s="126">
        <v>1</v>
      </c>
      <c r="M341" s="127">
        <v>5</v>
      </c>
      <c r="N341" s="126">
        <v>1</v>
      </c>
      <c r="O341" s="127">
        <v>5</v>
      </c>
      <c r="P341" s="126">
        <v>1</v>
      </c>
      <c r="Q341" s="127">
        <v>5</v>
      </c>
      <c r="R341" s="126">
        <v>1</v>
      </c>
      <c r="S341" s="127">
        <v>5</v>
      </c>
      <c r="T341" s="116" t="s">
        <v>5607</v>
      </c>
      <c r="U341" s="128" t="s">
        <v>6017</v>
      </c>
      <c r="V341" s="64"/>
      <c r="W341" s="64"/>
    </row>
    <row r="342" spans="1:23" ht="15.75" x14ac:dyDescent="0.3">
      <c r="A342" s="116" t="s">
        <v>4</v>
      </c>
      <c r="B342" s="116" t="s">
        <v>246</v>
      </c>
      <c r="C342" s="116" t="s">
        <v>53</v>
      </c>
      <c r="D342" s="116"/>
      <c r="E342" s="116"/>
      <c r="F342" s="35" t="s">
        <v>1674</v>
      </c>
      <c r="G342" s="116">
        <v>5</v>
      </c>
      <c r="H342" s="116">
        <v>1</v>
      </c>
      <c r="I342" s="116"/>
      <c r="J342" s="126">
        <v>2</v>
      </c>
      <c r="K342" s="127">
        <v>6</v>
      </c>
      <c r="L342" s="126">
        <v>2</v>
      </c>
      <c r="M342" s="127">
        <v>6</v>
      </c>
      <c r="N342" s="126">
        <v>2</v>
      </c>
      <c r="O342" s="127">
        <v>6</v>
      </c>
      <c r="P342" s="126">
        <v>2</v>
      </c>
      <c r="Q342" s="127">
        <v>6</v>
      </c>
      <c r="R342" s="126">
        <v>2</v>
      </c>
      <c r="S342" s="127">
        <v>6</v>
      </c>
      <c r="T342" s="116" t="s">
        <v>5607</v>
      </c>
      <c r="U342" s="128" t="s">
        <v>6017</v>
      </c>
      <c r="V342" s="64"/>
      <c r="W342" s="64"/>
    </row>
    <row r="343" spans="1:23" ht="15.75" x14ac:dyDescent="0.3">
      <c r="A343" s="116" t="s">
        <v>4</v>
      </c>
      <c r="B343" s="116" t="s">
        <v>246</v>
      </c>
      <c r="C343" s="116" t="s">
        <v>53</v>
      </c>
      <c r="D343" s="116"/>
      <c r="E343" s="116"/>
      <c r="F343" s="35" t="s">
        <v>1675</v>
      </c>
      <c r="G343" s="116">
        <v>6</v>
      </c>
      <c r="H343" s="116">
        <v>1</v>
      </c>
      <c r="I343" s="116"/>
      <c r="J343" s="126">
        <v>2</v>
      </c>
      <c r="K343" s="127">
        <v>7</v>
      </c>
      <c r="L343" s="126">
        <v>2</v>
      </c>
      <c r="M343" s="127">
        <v>7</v>
      </c>
      <c r="N343" s="126">
        <v>2</v>
      </c>
      <c r="O343" s="127">
        <v>7</v>
      </c>
      <c r="P343" s="126">
        <v>2</v>
      </c>
      <c r="Q343" s="127">
        <v>7</v>
      </c>
      <c r="R343" s="126">
        <v>2</v>
      </c>
      <c r="S343" s="127">
        <v>7</v>
      </c>
      <c r="T343" s="116" t="s">
        <v>5607</v>
      </c>
      <c r="U343" s="128" t="s">
        <v>6017</v>
      </c>
      <c r="V343" s="64"/>
      <c r="W343" s="64"/>
    </row>
    <row r="344" spans="1:23" ht="15.75" x14ac:dyDescent="0.3">
      <c r="A344" s="116" t="s">
        <v>4</v>
      </c>
      <c r="B344" s="116" t="s">
        <v>246</v>
      </c>
      <c r="C344" s="116" t="s">
        <v>53</v>
      </c>
      <c r="D344" s="116"/>
      <c r="E344" s="116"/>
      <c r="F344" s="35" t="s">
        <v>1676</v>
      </c>
      <c r="G344" s="116">
        <v>7</v>
      </c>
      <c r="H344" s="116">
        <v>1</v>
      </c>
      <c r="I344" s="116"/>
      <c r="J344" s="126">
        <v>2</v>
      </c>
      <c r="K344" s="127">
        <v>8</v>
      </c>
      <c r="L344" s="126">
        <v>2</v>
      </c>
      <c r="M344" s="127">
        <v>8</v>
      </c>
      <c r="N344" s="126">
        <v>2</v>
      </c>
      <c r="O344" s="127">
        <v>8</v>
      </c>
      <c r="P344" s="126">
        <v>2</v>
      </c>
      <c r="Q344" s="127">
        <v>8</v>
      </c>
      <c r="R344" s="126">
        <v>2</v>
      </c>
      <c r="S344" s="127">
        <v>8</v>
      </c>
      <c r="T344" s="116" t="s">
        <v>5607</v>
      </c>
      <c r="U344" s="128" t="s">
        <v>6017</v>
      </c>
      <c r="V344" s="64"/>
      <c r="W344" s="64"/>
    </row>
    <row r="345" spans="1:23" ht="15.75" x14ac:dyDescent="0.3">
      <c r="A345" s="116" t="s">
        <v>4</v>
      </c>
      <c r="B345" s="116" t="s">
        <v>246</v>
      </c>
      <c r="C345" s="116" t="s">
        <v>53</v>
      </c>
      <c r="D345" s="116"/>
      <c r="E345" s="116"/>
      <c r="F345" s="35" t="s">
        <v>1677</v>
      </c>
      <c r="G345" s="116">
        <v>8</v>
      </c>
      <c r="H345" s="116">
        <v>1</v>
      </c>
      <c r="I345" s="116"/>
      <c r="J345" s="126">
        <v>3</v>
      </c>
      <c r="K345" s="127">
        <v>9</v>
      </c>
      <c r="L345" s="126">
        <v>3</v>
      </c>
      <c r="M345" s="127">
        <v>9</v>
      </c>
      <c r="N345" s="126">
        <v>3</v>
      </c>
      <c r="O345" s="127">
        <v>9</v>
      </c>
      <c r="P345" s="126">
        <v>3</v>
      </c>
      <c r="Q345" s="127">
        <v>9</v>
      </c>
      <c r="R345" s="126">
        <v>3</v>
      </c>
      <c r="S345" s="127">
        <v>9</v>
      </c>
      <c r="T345" s="116" t="s">
        <v>5607</v>
      </c>
      <c r="U345" s="128" t="s">
        <v>6017</v>
      </c>
      <c r="V345" s="64"/>
      <c r="W345" s="64"/>
    </row>
    <row r="346" spans="1:23" ht="15.75" x14ac:dyDescent="0.3">
      <c r="A346" s="116" t="s">
        <v>4</v>
      </c>
      <c r="B346" s="116" t="s">
        <v>246</v>
      </c>
      <c r="C346" s="116" t="s">
        <v>53</v>
      </c>
      <c r="D346" s="116"/>
      <c r="E346" s="116"/>
      <c r="F346" s="35" t="s">
        <v>1678</v>
      </c>
      <c r="G346" s="116">
        <v>9</v>
      </c>
      <c r="H346" s="116">
        <v>1</v>
      </c>
      <c r="I346" s="116"/>
      <c r="J346" s="126">
        <v>3</v>
      </c>
      <c r="K346" s="127">
        <v>10</v>
      </c>
      <c r="L346" s="126">
        <v>3</v>
      </c>
      <c r="M346" s="127">
        <v>10</v>
      </c>
      <c r="N346" s="126">
        <v>3</v>
      </c>
      <c r="O346" s="127">
        <v>10</v>
      </c>
      <c r="P346" s="126">
        <v>3</v>
      </c>
      <c r="Q346" s="127">
        <v>10</v>
      </c>
      <c r="R346" s="126">
        <v>3</v>
      </c>
      <c r="S346" s="127">
        <v>10</v>
      </c>
      <c r="T346" s="116" t="s">
        <v>5607</v>
      </c>
      <c r="U346" s="128" t="s">
        <v>6017</v>
      </c>
      <c r="V346" s="64"/>
      <c r="W346" s="64"/>
    </row>
    <row r="347" spans="1:23" ht="15.75" x14ac:dyDescent="0.3">
      <c r="A347" s="116" t="s">
        <v>4</v>
      </c>
      <c r="B347" s="116" t="s">
        <v>246</v>
      </c>
      <c r="C347" s="116" t="s">
        <v>53</v>
      </c>
      <c r="D347" s="116"/>
      <c r="E347" s="116"/>
      <c r="F347" s="35" t="s">
        <v>1679</v>
      </c>
      <c r="G347" s="116">
        <v>10</v>
      </c>
      <c r="H347" s="116">
        <v>1</v>
      </c>
      <c r="I347" s="116"/>
      <c r="J347" s="126">
        <v>3</v>
      </c>
      <c r="K347" s="127">
        <v>11</v>
      </c>
      <c r="L347" s="126">
        <v>3</v>
      </c>
      <c r="M347" s="127">
        <v>11</v>
      </c>
      <c r="N347" s="126">
        <v>3</v>
      </c>
      <c r="O347" s="127">
        <v>11</v>
      </c>
      <c r="P347" s="126">
        <v>3</v>
      </c>
      <c r="Q347" s="127">
        <v>11</v>
      </c>
      <c r="R347" s="126">
        <v>3</v>
      </c>
      <c r="S347" s="127">
        <v>11</v>
      </c>
      <c r="T347" s="116" t="s">
        <v>5607</v>
      </c>
      <c r="U347" s="128" t="s">
        <v>6018</v>
      </c>
      <c r="V347" s="64"/>
      <c r="W347" s="64"/>
    </row>
    <row r="348" spans="1:23" ht="15.75" x14ac:dyDescent="0.3">
      <c r="A348" s="116" t="s">
        <v>4</v>
      </c>
      <c r="B348" s="116" t="s">
        <v>246</v>
      </c>
      <c r="C348" s="116" t="s">
        <v>53</v>
      </c>
      <c r="D348" s="116"/>
      <c r="E348" s="116"/>
      <c r="F348" s="35" t="s">
        <v>1680</v>
      </c>
      <c r="G348" s="116">
        <v>11</v>
      </c>
      <c r="H348" s="116">
        <v>1</v>
      </c>
      <c r="I348" s="116"/>
      <c r="J348" s="126">
        <v>4</v>
      </c>
      <c r="K348" s="127">
        <v>12</v>
      </c>
      <c r="L348" s="126">
        <v>4</v>
      </c>
      <c r="M348" s="127">
        <v>12</v>
      </c>
      <c r="N348" s="126">
        <v>4</v>
      </c>
      <c r="O348" s="127">
        <v>12</v>
      </c>
      <c r="P348" s="126">
        <v>4</v>
      </c>
      <c r="Q348" s="127">
        <v>12</v>
      </c>
      <c r="R348" s="126">
        <v>4</v>
      </c>
      <c r="S348" s="127">
        <v>12</v>
      </c>
      <c r="T348" s="116" t="s">
        <v>5608</v>
      </c>
      <c r="U348" s="128" t="s">
        <v>6018</v>
      </c>
      <c r="V348" s="64"/>
      <c r="W348" s="64"/>
    </row>
    <row r="349" spans="1:23" ht="15.75" x14ac:dyDescent="0.3">
      <c r="A349" s="116" t="s">
        <v>4</v>
      </c>
      <c r="B349" s="116" t="s">
        <v>246</v>
      </c>
      <c r="C349" s="116" t="s">
        <v>53</v>
      </c>
      <c r="D349" s="116"/>
      <c r="E349" s="116"/>
      <c r="F349" s="35" t="s">
        <v>1681</v>
      </c>
      <c r="G349" s="116">
        <v>12</v>
      </c>
      <c r="H349" s="116">
        <v>1</v>
      </c>
      <c r="I349" s="116"/>
      <c r="J349" s="126">
        <v>4</v>
      </c>
      <c r="K349" s="127">
        <v>13</v>
      </c>
      <c r="L349" s="126">
        <v>4</v>
      </c>
      <c r="M349" s="127">
        <v>13</v>
      </c>
      <c r="N349" s="126">
        <v>4</v>
      </c>
      <c r="O349" s="127">
        <v>13</v>
      </c>
      <c r="P349" s="126">
        <v>4</v>
      </c>
      <c r="Q349" s="127">
        <v>13</v>
      </c>
      <c r="R349" s="126">
        <v>4</v>
      </c>
      <c r="S349" s="127">
        <v>13</v>
      </c>
      <c r="T349" s="116" t="s">
        <v>5608</v>
      </c>
      <c r="U349" s="128" t="s">
        <v>6018</v>
      </c>
      <c r="V349" s="64"/>
      <c r="W349" s="64"/>
    </row>
    <row r="350" spans="1:23" ht="15.75" x14ac:dyDescent="0.3">
      <c r="A350" s="116" t="s">
        <v>4</v>
      </c>
      <c r="B350" s="116" t="s">
        <v>246</v>
      </c>
      <c r="C350" s="116" t="s">
        <v>53</v>
      </c>
      <c r="D350" s="116"/>
      <c r="E350" s="116"/>
      <c r="F350" s="35" t="s">
        <v>1682</v>
      </c>
      <c r="G350" s="116">
        <v>13</v>
      </c>
      <c r="H350" s="116">
        <v>1</v>
      </c>
      <c r="I350" s="116"/>
      <c r="J350" s="126">
        <v>4</v>
      </c>
      <c r="K350" s="127">
        <v>14</v>
      </c>
      <c r="L350" s="126">
        <v>4</v>
      </c>
      <c r="M350" s="127">
        <v>14</v>
      </c>
      <c r="N350" s="126">
        <v>4</v>
      </c>
      <c r="O350" s="127">
        <v>14</v>
      </c>
      <c r="P350" s="126">
        <v>4</v>
      </c>
      <c r="Q350" s="127">
        <v>14</v>
      </c>
      <c r="R350" s="126">
        <v>4</v>
      </c>
      <c r="S350" s="127">
        <v>14</v>
      </c>
      <c r="T350" s="116" t="s">
        <v>5608</v>
      </c>
      <c r="U350" s="128" t="s">
        <v>6018</v>
      </c>
      <c r="V350" s="64"/>
      <c r="W350" s="64"/>
    </row>
    <row r="351" spans="1:23" ht="15.75" x14ac:dyDescent="0.3">
      <c r="A351" s="116" t="s">
        <v>4</v>
      </c>
      <c r="B351" s="116" t="s">
        <v>246</v>
      </c>
      <c r="C351" s="116" t="s">
        <v>53</v>
      </c>
      <c r="D351" s="116"/>
      <c r="E351" s="116"/>
      <c r="F351" s="35" t="s">
        <v>1683</v>
      </c>
      <c r="G351" s="116">
        <v>14</v>
      </c>
      <c r="H351" s="116">
        <v>1</v>
      </c>
      <c r="I351" s="116"/>
      <c r="J351" s="126">
        <v>4</v>
      </c>
      <c r="K351" s="127">
        <v>15</v>
      </c>
      <c r="L351" s="126">
        <v>4</v>
      </c>
      <c r="M351" s="127">
        <v>15</v>
      </c>
      <c r="N351" s="126">
        <v>4</v>
      </c>
      <c r="O351" s="127">
        <v>15</v>
      </c>
      <c r="P351" s="126">
        <v>4</v>
      </c>
      <c r="Q351" s="127">
        <v>15</v>
      </c>
      <c r="R351" s="126">
        <v>4</v>
      </c>
      <c r="S351" s="127">
        <v>15</v>
      </c>
      <c r="T351" s="116" t="s">
        <v>5608</v>
      </c>
      <c r="U351" s="128" t="s">
        <v>6018</v>
      </c>
      <c r="V351" s="64"/>
      <c r="W351" s="64"/>
    </row>
    <row r="352" spans="1:23" ht="15.75" x14ac:dyDescent="0.3">
      <c r="A352" s="116" t="s">
        <v>4</v>
      </c>
      <c r="B352" s="116" t="s">
        <v>246</v>
      </c>
      <c r="C352" s="116" t="s">
        <v>53</v>
      </c>
      <c r="D352" s="116"/>
      <c r="E352" s="116"/>
      <c r="F352" s="35" t="s">
        <v>1684</v>
      </c>
      <c r="G352" s="116">
        <v>15</v>
      </c>
      <c r="H352" s="116">
        <v>1</v>
      </c>
      <c r="I352" s="116"/>
      <c r="J352" s="126">
        <v>5</v>
      </c>
      <c r="K352" s="127">
        <v>16</v>
      </c>
      <c r="L352" s="126">
        <v>5</v>
      </c>
      <c r="M352" s="127">
        <v>16</v>
      </c>
      <c r="N352" s="126">
        <v>5</v>
      </c>
      <c r="O352" s="127">
        <v>16</v>
      </c>
      <c r="P352" s="126">
        <v>5</v>
      </c>
      <c r="Q352" s="127">
        <v>16</v>
      </c>
      <c r="R352" s="126">
        <v>5</v>
      </c>
      <c r="S352" s="127">
        <v>16</v>
      </c>
      <c r="T352" s="116" t="s">
        <v>5608</v>
      </c>
      <c r="U352" s="128" t="s">
        <v>6018</v>
      </c>
      <c r="V352" s="64"/>
      <c r="W352" s="64"/>
    </row>
    <row r="353" spans="1:23" ht="15.75" x14ac:dyDescent="0.3">
      <c r="A353" s="116" t="s">
        <v>4</v>
      </c>
      <c r="B353" s="116" t="s">
        <v>246</v>
      </c>
      <c r="C353" s="116" t="s">
        <v>53</v>
      </c>
      <c r="D353" s="116"/>
      <c r="E353" s="116"/>
      <c r="F353" s="35" t="s">
        <v>1685</v>
      </c>
      <c r="G353" s="116">
        <v>16</v>
      </c>
      <c r="H353" s="116">
        <v>1</v>
      </c>
      <c r="I353" s="116"/>
      <c r="J353" s="126">
        <v>5</v>
      </c>
      <c r="K353" s="127">
        <v>17</v>
      </c>
      <c r="L353" s="126">
        <v>5</v>
      </c>
      <c r="M353" s="127">
        <v>17</v>
      </c>
      <c r="N353" s="126">
        <v>5</v>
      </c>
      <c r="O353" s="127">
        <v>17</v>
      </c>
      <c r="P353" s="126">
        <v>5</v>
      </c>
      <c r="Q353" s="127">
        <v>17</v>
      </c>
      <c r="R353" s="126">
        <v>5</v>
      </c>
      <c r="S353" s="127">
        <v>17</v>
      </c>
      <c r="T353" s="116" t="s">
        <v>5608</v>
      </c>
      <c r="U353" s="128" t="s">
        <v>6018</v>
      </c>
      <c r="V353" s="64"/>
      <c r="W353" s="64"/>
    </row>
    <row r="354" spans="1:23" ht="15.75" x14ac:dyDescent="0.3">
      <c r="A354" s="116" t="s">
        <v>4</v>
      </c>
      <c r="B354" s="116" t="s">
        <v>246</v>
      </c>
      <c r="C354" s="116" t="s">
        <v>53</v>
      </c>
      <c r="D354" s="116"/>
      <c r="E354" s="116"/>
      <c r="F354" s="35" t="s">
        <v>1686</v>
      </c>
      <c r="G354" s="116">
        <v>17</v>
      </c>
      <c r="H354" s="116">
        <v>1</v>
      </c>
      <c r="I354" s="116"/>
      <c r="J354" s="126">
        <v>5</v>
      </c>
      <c r="K354" s="127">
        <v>18</v>
      </c>
      <c r="L354" s="126">
        <v>5</v>
      </c>
      <c r="M354" s="127">
        <v>18</v>
      </c>
      <c r="N354" s="126">
        <v>5</v>
      </c>
      <c r="O354" s="127">
        <v>18</v>
      </c>
      <c r="P354" s="126">
        <v>5</v>
      </c>
      <c r="Q354" s="127">
        <v>18</v>
      </c>
      <c r="R354" s="126">
        <v>5</v>
      </c>
      <c r="S354" s="127">
        <v>18</v>
      </c>
      <c r="T354" s="116" t="s">
        <v>5608</v>
      </c>
      <c r="U354" s="128" t="s">
        <v>6018</v>
      </c>
      <c r="V354" s="64"/>
      <c r="W354" s="64"/>
    </row>
    <row r="355" spans="1:23" ht="15.75" x14ac:dyDescent="0.3">
      <c r="A355" s="116" t="s">
        <v>4</v>
      </c>
      <c r="B355" s="116" t="s">
        <v>246</v>
      </c>
      <c r="C355" s="116" t="s">
        <v>53</v>
      </c>
      <c r="D355" s="116"/>
      <c r="E355" s="116"/>
      <c r="F355" s="35" t="s">
        <v>1687</v>
      </c>
      <c r="G355" s="116">
        <v>18</v>
      </c>
      <c r="H355" s="116">
        <v>1</v>
      </c>
      <c r="I355" s="116"/>
      <c r="J355" s="126">
        <v>6</v>
      </c>
      <c r="K355" s="127">
        <v>19</v>
      </c>
      <c r="L355" s="126">
        <v>6</v>
      </c>
      <c r="M355" s="127">
        <v>19</v>
      </c>
      <c r="N355" s="126">
        <v>6</v>
      </c>
      <c r="O355" s="127">
        <v>19</v>
      </c>
      <c r="P355" s="126">
        <v>6</v>
      </c>
      <c r="Q355" s="127">
        <v>19</v>
      </c>
      <c r="R355" s="126">
        <v>6</v>
      </c>
      <c r="S355" s="127">
        <v>19</v>
      </c>
      <c r="T355" s="116" t="s">
        <v>5608</v>
      </c>
      <c r="U355" s="128" t="s">
        <v>6018</v>
      </c>
      <c r="V355" s="64"/>
      <c r="W355" s="64"/>
    </row>
    <row r="356" spans="1:23" ht="15.75" x14ac:dyDescent="0.3">
      <c r="A356" s="116" t="s">
        <v>4</v>
      </c>
      <c r="B356" s="116" t="s">
        <v>246</v>
      </c>
      <c r="C356" s="116" t="s">
        <v>53</v>
      </c>
      <c r="D356" s="116"/>
      <c r="E356" s="116"/>
      <c r="F356" s="35" t="s">
        <v>1688</v>
      </c>
      <c r="G356" s="116">
        <v>19</v>
      </c>
      <c r="H356" s="116">
        <v>1</v>
      </c>
      <c r="I356" s="116"/>
      <c r="J356" s="126">
        <v>6</v>
      </c>
      <c r="K356" s="127">
        <v>20</v>
      </c>
      <c r="L356" s="126">
        <v>6</v>
      </c>
      <c r="M356" s="127">
        <v>20</v>
      </c>
      <c r="N356" s="126">
        <v>6</v>
      </c>
      <c r="O356" s="127">
        <v>20</v>
      </c>
      <c r="P356" s="126">
        <v>6</v>
      </c>
      <c r="Q356" s="127">
        <v>20</v>
      </c>
      <c r="R356" s="126">
        <v>6</v>
      </c>
      <c r="S356" s="127">
        <v>20</v>
      </c>
      <c r="T356" s="116" t="s">
        <v>5608</v>
      </c>
      <c r="U356" s="128" t="s">
        <v>6018</v>
      </c>
      <c r="V356" s="64"/>
      <c r="W356" s="64"/>
    </row>
    <row r="357" spans="1:23" ht="15.75" x14ac:dyDescent="0.3">
      <c r="A357" s="116" t="s">
        <v>4</v>
      </c>
      <c r="B357" s="116" t="s">
        <v>246</v>
      </c>
      <c r="C357" s="116" t="s">
        <v>53</v>
      </c>
      <c r="D357" s="116"/>
      <c r="E357" s="116"/>
      <c r="F357" s="35" t="s">
        <v>1689</v>
      </c>
      <c r="G357" s="116">
        <v>20</v>
      </c>
      <c r="H357" s="116">
        <v>1</v>
      </c>
      <c r="I357" s="116"/>
      <c r="J357" s="126">
        <v>6</v>
      </c>
      <c r="K357" s="127">
        <v>21</v>
      </c>
      <c r="L357" s="126">
        <v>6</v>
      </c>
      <c r="M357" s="127">
        <v>21</v>
      </c>
      <c r="N357" s="126">
        <v>6</v>
      </c>
      <c r="O357" s="127">
        <v>21</v>
      </c>
      <c r="P357" s="126">
        <v>6</v>
      </c>
      <c r="Q357" s="127">
        <v>21</v>
      </c>
      <c r="R357" s="126">
        <v>6</v>
      </c>
      <c r="S357" s="127">
        <v>21</v>
      </c>
      <c r="T357" s="116" t="s">
        <v>5608</v>
      </c>
      <c r="U357" s="128" t="s">
        <v>6019</v>
      </c>
      <c r="V357" s="64"/>
      <c r="W357" s="64"/>
    </row>
    <row r="358" spans="1:23" ht="15.75" x14ac:dyDescent="0.3">
      <c r="A358" s="116" t="s">
        <v>4</v>
      </c>
      <c r="B358" s="116" t="s">
        <v>246</v>
      </c>
      <c r="C358" s="116" t="s">
        <v>53</v>
      </c>
      <c r="D358" s="116"/>
      <c r="E358" s="116"/>
      <c r="F358" s="35" t="s">
        <v>1690</v>
      </c>
      <c r="G358" s="116">
        <v>21</v>
      </c>
      <c r="H358" s="116">
        <v>1</v>
      </c>
      <c r="I358" s="116"/>
      <c r="J358" s="126">
        <v>7</v>
      </c>
      <c r="K358" s="127">
        <v>21</v>
      </c>
      <c r="L358" s="126">
        <v>7</v>
      </c>
      <c r="M358" s="127">
        <v>21</v>
      </c>
      <c r="N358" s="126">
        <v>7</v>
      </c>
      <c r="O358" s="127">
        <v>21</v>
      </c>
      <c r="P358" s="126">
        <v>7</v>
      </c>
      <c r="Q358" s="127">
        <v>21</v>
      </c>
      <c r="R358" s="126">
        <v>7</v>
      </c>
      <c r="S358" s="127">
        <v>21</v>
      </c>
      <c r="T358" s="116" t="s">
        <v>5609</v>
      </c>
      <c r="U358" s="128" t="s">
        <v>6019</v>
      </c>
      <c r="V358" s="64"/>
      <c r="W358" s="64"/>
    </row>
    <row r="359" spans="1:23" ht="15.75" x14ac:dyDescent="0.3">
      <c r="A359" s="116" t="s">
        <v>4</v>
      </c>
      <c r="B359" s="116" t="s">
        <v>246</v>
      </c>
      <c r="C359" s="116" t="s">
        <v>53</v>
      </c>
      <c r="D359" s="116"/>
      <c r="E359" s="116"/>
      <c r="F359" s="35" t="s">
        <v>1691</v>
      </c>
      <c r="G359" s="116">
        <v>22</v>
      </c>
      <c r="H359" s="116">
        <v>1</v>
      </c>
      <c r="I359" s="116"/>
      <c r="J359" s="126">
        <v>7</v>
      </c>
      <c r="K359" s="127">
        <v>23</v>
      </c>
      <c r="L359" s="126">
        <v>7</v>
      </c>
      <c r="M359" s="127">
        <v>23</v>
      </c>
      <c r="N359" s="126">
        <v>7</v>
      </c>
      <c r="O359" s="127">
        <v>23</v>
      </c>
      <c r="P359" s="126">
        <v>7</v>
      </c>
      <c r="Q359" s="127">
        <v>23</v>
      </c>
      <c r="R359" s="126">
        <v>7</v>
      </c>
      <c r="S359" s="127">
        <v>23</v>
      </c>
      <c r="T359" s="116" t="s">
        <v>5609</v>
      </c>
      <c r="U359" s="128" t="s">
        <v>6019</v>
      </c>
      <c r="V359" s="64"/>
      <c r="W359" s="64"/>
    </row>
    <row r="360" spans="1:23" ht="15.75" x14ac:dyDescent="0.3">
      <c r="A360" s="116" t="s">
        <v>4</v>
      </c>
      <c r="B360" s="116" t="s">
        <v>246</v>
      </c>
      <c r="C360" s="116" t="s">
        <v>53</v>
      </c>
      <c r="D360" s="116"/>
      <c r="E360" s="116"/>
      <c r="F360" s="35" t="s">
        <v>1692</v>
      </c>
      <c r="G360" s="116">
        <v>23</v>
      </c>
      <c r="H360" s="116">
        <v>1</v>
      </c>
      <c r="I360" s="116"/>
      <c r="J360" s="126">
        <v>7</v>
      </c>
      <c r="K360" s="127">
        <v>24</v>
      </c>
      <c r="L360" s="126">
        <v>7</v>
      </c>
      <c r="M360" s="127">
        <v>24</v>
      </c>
      <c r="N360" s="126">
        <v>7</v>
      </c>
      <c r="O360" s="127">
        <v>24</v>
      </c>
      <c r="P360" s="126">
        <v>7</v>
      </c>
      <c r="Q360" s="127">
        <v>24</v>
      </c>
      <c r="R360" s="126">
        <v>7</v>
      </c>
      <c r="S360" s="127">
        <v>24</v>
      </c>
      <c r="T360" s="116" t="s">
        <v>5609</v>
      </c>
      <c r="U360" s="128" t="s">
        <v>6019</v>
      </c>
      <c r="V360" s="64"/>
      <c r="W360" s="64"/>
    </row>
    <row r="361" spans="1:23" ht="15.75" x14ac:dyDescent="0.3">
      <c r="A361" s="116" t="s">
        <v>4</v>
      </c>
      <c r="B361" s="116" t="s">
        <v>246</v>
      </c>
      <c r="C361" s="116" t="s">
        <v>53</v>
      </c>
      <c r="D361" s="116"/>
      <c r="E361" s="116"/>
      <c r="F361" s="35" t="s">
        <v>1693</v>
      </c>
      <c r="G361" s="116">
        <v>24</v>
      </c>
      <c r="H361" s="116">
        <v>1</v>
      </c>
      <c r="I361" s="116"/>
      <c r="J361" s="126">
        <v>7</v>
      </c>
      <c r="K361" s="127">
        <v>25</v>
      </c>
      <c r="L361" s="126">
        <v>7</v>
      </c>
      <c r="M361" s="127">
        <v>25</v>
      </c>
      <c r="N361" s="126">
        <v>7</v>
      </c>
      <c r="O361" s="127">
        <v>25</v>
      </c>
      <c r="P361" s="126">
        <v>7</v>
      </c>
      <c r="Q361" s="127">
        <v>25</v>
      </c>
      <c r="R361" s="126">
        <v>7</v>
      </c>
      <c r="S361" s="127">
        <v>25</v>
      </c>
      <c r="T361" s="116" t="s">
        <v>5609</v>
      </c>
      <c r="U361" s="128" t="s">
        <v>6019</v>
      </c>
      <c r="V361" s="64"/>
      <c r="W361" s="64"/>
    </row>
    <row r="362" spans="1:23" ht="15.75" x14ac:dyDescent="0.3">
      <c r="A362" s="116" t="s">
        <v>4</v>
      </c>
      <c r="B362" s="116" t="s">
        <v>246</v>
      </c>
      <c r="C362" s="116" t="s">
        <v>53</v>
      </c>
      <c r="D362" s="116"/>
      <c r="E362" s="116"/>
      <c r="F362" s="35" t="s">
        <v>1694</v>
      </c>
      <c r="G362" s="116">
        <v>25</v>
      </c>
      <c r="H362" s="116">
        <v>1</v>
      </c>
      <c r="I362" s="116"/>
      <c r="J362" s="126">
        <v>8</v>
      </c>
      <c r="K362" s="127">
        <v>26</v>
      </c>
      <c r="L362" s="126">
        <v>8</v>
      </c>
      <c r="M362" s="127">
        <v>26</v>
      </c>
      <c r="N362" s="126">
        <v>8</v>
      </c>
      <c r="O362" s="127">
        <v>26</v>
      </c>
      <c r="P362" s="126">
        <v>8</v>
      </c>
      <c r="Q362" s="127">
        <v>26</v>
      </c>
      <c r="R362" s="126">
        <v>8</v>
      </c>
      <c r="S362" s="127">
        <v>26</v>
      </c>
      <c r="T362" s="116" t="s">
        <v>5609</v>
      </c>
      <c r="U362" s="128" t="s">
        <v>6019</v>
      </c>
      <c r="V362" s="64"/>
      <c r="W362" s="64"/>
    </row>
    <row r="363" spans="1:23" ht="15.75" x14ac:dyDescent="0.3">
      <c r="A363" s="116" t="s">
        <v>4</v>
      </c>
      <c r="B363" s="116" t="s">
        <v>246</v>
      </c>
      <c r="C363" s="116" t="s">
        <v>53</v>
      </c>
      <c r="D363" s="116"/>
      <c r="E363" s="116"/>
      <c r="F363" s="35" t="s">
        <v>1695</v>
      </c>
      <c r="G363" s="116">
        <v>26</v>
      </c>
      <c r="H363" s="116">
        <v>1</v>
      </c>
      <c r="I363" s="116"/>
      <c r="J363" s="126">
        <v>8</v>
      </c>
      <c r="K363" s="127">
        <v>27</v>
      </c>
      <c r="L363" s="126">
        <v>8</v>
      </c>
      <c r="M363" s="127">
        <v>27</v>
      </c>
      <c r="N363" s="126">
        <v>8</v>
      </c>
      <c r="O363" s="127">
        <v>27</v>
      </c>
      <c r="P363" s="126">
        <v>8</v>
      </c>
      <c r="Q363" s="127">
        <v>27</v>
      </c>
      <c r="R363" s="126">
        <v>8</v>
      </c>
      <c r="S363" s="127">
        <v>27</v>
      </c>
      <c r="T363" s="116" t="s">
        <v>5609</v>
      </c>
      <c r="U363" s="128" t="s">
        <v>6019</v>
      </c>
      <c r="V363" s="64"/>
      <c r="W363" s="64"/>
    </row>
    <row r="364" spans="1:23" ht="15.75" x14ac:dyDescent="0.3">
      <c r="A364" s="116" t="s">
        <v>4</v>
      </c>
      <c r="B364" s="116" t="s">
        <v>246</v>
      </c>
      <c r="C364" s="116" t="s">
        <v>53</v>
      </c>
      <c r="D364" s="116"/>
      <c r="E364" s="116"/>
      <c r="F364" s="35" t="s">
        <v>1696</v>
      </c>
      <c r="G364" s="116">
        <v>27</v>
      </c>
      <c r="H364" s="116">
        <v>1</v>
      </c>
      <c r="I364" s="116"/>
      <c r="J364" s="126">
        <v>8</v>
      </c>
      <c r="K364" s="127">
        <v>28</v>
      </c>
      <c r="L364" s="126">
        <v>8</v>
      </c>
      <c r="M364" s="127">
        <v>28</v>
      </c>
      <c r="N364" s="126">
        <v>8</v>
      </c>
      <c r="O364" s="127">
        <v>28</v>
      </c>
      <c r="P364" s="126">
        <v>8</v>
      </c>
      <c r="Q364" s="127">
        <v>28</v>
      </c>
      <c r="R364" s="126">
        <v>8</v>
      </c>
      <c r="S364" s="127">
        <v>28</v>
      </c>
      <c r="T364" s="116" t="s">
        <v>5609</v>
      </c>
      <c r="U364" s="128" t="s">
        <v>6019</v>
      </c>
      <c r="V364" s="64"/>
      <c r="W364" s="64"/>
    </row>
    <row r="365" spans="1:23" ht="15.75" x14ac:dyDescent="0.3">
      <c r="A365" s="116" t="s">
        <v>4</v>
      </c>
      <c r="B365" s="116" t="s">
        <v>246</v>
      </c>
      <c r="C365" s="116" t="s">
        <v>53</v>
      </c>
      <c r="D365" s="116"/>
      <c r="E365" s="116"/>
      <c r="F365" s="35" t="s">
        <v>1697</v>
      </c>
      <c r="G365" s="116">
        <v>28</v>
      </c>
      <c r="H365" s="116">
        <v>1</v>
      </c>
      <c r="I365" s="116"/>
      <c r="J365" s="126">
        <v>9</v>
      </c>
      <c r="K365" s="127">
        <v>29</v>
      </c>
      <c r="L365" s="126">
        <v>9</v>
      </c>
      <c r="M365" s="127">
        <v>29</v>
      </c>
      <c r="N365" s="126">
        <v>9</v>
      </c>
      <c r="O365" s="127">
        <v>29</v>
      </c>
      <c r="P365" s="126">
        <v>9</v>
      </c>
      <c r="Q365" s="127">
        <v>29</v>
      </c>
      <c r="R365" s="126">
        <v>9</v>
      </c>
      <c r="S365" s="127">
        <v>29</v>
      </c>
      <c r="T365" s="116" t="s">
        <v>5609</v>
      </c>
      <c r="U365" s="128" t="s">
        <v>6019</v>
      </c>
      <c r="V365" s="64"/>
      <c r="W365" s="64"/>
    </row>
    <row r="366" spans="1:23" ht="15.75" x14ac:dyDescent="0.3">
      <c r="A366" s="116" t="s">
        <v>4</v>
      </c>
      <c r="B366" s="116" t="s">
        <v>246</v>
      </c>
      <c r="C366" s="116" t="s">
        <v>53</v>
      </c>
      <c r="D366" s="116"/>
      <c r="E366" s="116"/>
      <c r="F366" s="35" t="s">
        <v>1698</v>
      </c>
      <c r="G366" s="116">
        <v>29</v>
      </c>
      <c r="H366" s="116">
        <v>1</v>
      </c>
      <c r="I366" s="116"/>
      <c r="J366" s="126">
        <v>9</v>
      </c>
      <c r="K366" s="127">
        <v>30</v>
      </c>
      <c r="L366" s="126">
        <v>9</v>
      </c>
      <c r="M366" s="127">
        <v>30</v>
      </c>
      <c r="N366" s="126">
        <v>9</v>
      </c>
      <c r="O366" s="127">
        <v>30</v>
      </c>
      <c r="P366" s="126">
        <v>9</v>
      </c>
      <c r="Q366" s="127">
        <v>30</v>
      </c>
      <c r="R366" s="126">
        <v>9</v>
      </c>
      <c r="S366" s="127">
        <v>30</v>
      </c>
      <c r="T366" s="116" t="s">
        <v>5609</v>
      </c>
      <c r="U366" s="128" t="s">
        <v>6019</v>
      </c>
      <c r="V366" s="64"/>
      <c r="W366" s="64"/>
    </row>
    <row r="367" spans="1:23" ht="15.75" x14ac:dyDescent="0.3">
      <c r="A367" s="116" t="s">
        <v>4</v>
      </c>
      <c r="B367" s="116" t="s">
        <v>246</v>
      </c>
      <c r="C367" s="116" t="s">
        <v>53</v>
      </c>
      <c r="D367" s="116"/>
      <c r="E367" s="116"/>
      <c r="F367" s="35" t="s">
        <v>1699</v>
      </c>
      <c r="G367" s="116">
        <v>30</v>
      </c>
      <c r="H367" s="116">
        <v>1</v>
      </c>
      <c r="I367" s="116"/>
      <c r="J367" s="126">
        <v>9</v>
      </c>
      <c r="K367" s="127">
        <v>31</v>
      </c>
      <c r="L367" s="126">
        <v>9</v>
      </c>
      <c r="M367" s="127">
        <v>31</v>
      </c>
      <c r="N367" s="126">
        <v>9</v>
      </c>
      <c r="O367" s="127">
        <v>31</v>
      </c>
      <c r="P367" s="126">
        <v>9</v>
      </c>
      <c r="Q367" s="127">
        <v>31</v>
      </c>
      <c r="R367" s="126">
        <v>9</v>
      </c>
      <c r="S367" s="127">
        <v>31</v>
      </c>
      <c r="T367" s="116" t="s">
        <v>5609</v>
      </c>
      <c r="U367" s="128" t="s">
        <v>6020</v>
      </c>
      <c r="V367" s="64"/>
      <c r="W367" s="64"/>
    </row>
    <row r="368" spans="1:23" ht="15.75" x14ac:dyDescent="0.3">
      <c r="A368" s="116" t="s">
        <v>4</v>
      </c>
      <c r="B368" s="116" t="s">
        <v>246</v>
      </c>
      <c r="C368" s="116" t="s">
        <v>53</v>
      </c>
      <c r="D368" s="116"/>
      <c r="E368" s="116"/>
      <c r="F368" s="35" t="s">
        <v>1700</v>
      </c>
      <c r="G368" s="116">
        <v>31</v>
      </c>
      <c r="H368" s="116">
        <v>1</v>
      </c>
      <c r="I368" s="116"/>
      <c r="J368" s="126">
        <v>10</v>
      </c>
      <c r="K368" s="127">
        <v>31</v>
      </c>
      <c r="L368" s="126">
        <v>10</v>
      </c>
      <c r="M368" s="127">
        <v>31</v>
      </c>
      <c r="N368" s="126">
        <v>10</v>
      </c>
      <c r="O368" s="127">
        <v>31</v>
      </c>
      <c r="P368" s="126">
        <v>10</v>
      </c>
      <c r="Q368" s="127">
        <v>31</v>
      </c>
      <c r="R368" s="126">
        <v>10</v>
      </c>
      <c r="S368" s="127">
        <v>31</v>
      </c>
      <c r="T368" s="116" t="s">
        <v>5610</v>
      </c>
      <c r="U368" s="128" t="s">
        <v>6020</v>
      </c>
      <c r="V368" s="64"/>
      <c r="W368" s="64"/>
    </row>
    <row r="369" spans="1:23" ht="15.75" x14ac:dyDescent="0.3">
      <c r="A369" s="116" t="s">
        <v>4</v>
      </c>
      <c r="B369" s="116" t="s">
        <v>246</v>
      </c>
      <c r="C369" s="116" t="s">
        <v>53</v>
      </c>
      <c r="D369" s="116"/>
      <c r="E369" s="116"/>
      <c r="F369" s="35" t="s">
        <v>1701</v>
      </c>
      <c r="G369" s="116">
        <v>32</v>
      </c>
      <c r="H369" s="116">
        <v>1</v>
      </c>
      <c r="I369" s="116"/>
      <c r="J369" s="126">
        <v>10</v>
      </c>
      <c r="K369" s="127">
        <v>33</v>
      </c>
      <c r="L369" s="126">
        <v>10</v>
      </c>
      <c r="M369" s="127">
        <v>33</v>
      </c>
      <c r="N369" s="126">
        <v>10</v>
      </c>
      <c r="O369" s="127">
        <v>33</v>
      </c>
      <c r="P369" s="126">
        <v>10</v>
      </c>
      <c r="Q369" s="127">
        <v>33</v>
      </c>
      <c r="R369" s="126">
        <v>10</v>
      </c>
      <c r="S369" s="127">
        <v>33</v>
      </c>
      <c r="T369" s="116" t="s">
        <v>5610</v>
      </c>
      <c r="U369" s="128" t="s">
        <v>6020</v>
      </c>
      <c r="V369" s="64"/>
      <c r="W369" s="64"/>
    </row>
    <row r="370" spans="1:23" ht="15.75" x14ac:dyDescent="0.3">
      <c r="A370" s="116" t="s">
        <v>4</v>
      </c>
      <c r="B370" s="116" t="s">
        <v>246</v>
      </c>
      <c r="C370" s="116" t="s">
        <v>53</v>
      </c>
      <c r="D370" s="116"/>
      <c r="E370" s="116"/>
      <c r="F370" s="35" t="s">
        <v>1702</v>
      </c>
      <c r="G370" s="116">
        <v>33</v>
      </c>
      <c r="H370" s="116">
        <v>1</v>
      </c>
      <c r="I370" s="116"/>
      <c r="J370" s="126">
        <v>10</v>
      </c>
      <c r="K370" s="127">
        <v>34</v>
      </c>
      <c r="L370" s="126">
        <v>10</v>
      </c>
      <c r="M370" s="127">
        <v>34</v>
      </c>
      <c r="N370" s="126">
        <v>10</v>
      </c>
      <c r="O370" s="127">
        <v>34</v>
      </c>
      <c r="P370" s="126">
        <v>10</v>
      </c>
      <c r="Q370" s="127">
        <v>34</v>
      </c>
      <c r="R370" s="126">
        <v>10</v>
      </c>
      <c r="S370" s="127">
        <v>34</v>
      </c>
      <c r="T370" s="116" t="s">
        <v>5610</v>
      </c>
      <c r="U370" s="128" t="s">
        <v>6020</v>
      </c>
      <c r="V370" s="64"/>
      <c r="W370" s="64"/>
    </row>
    <row r="371" spans="1:23" ht="15.75" x14ac:dyDescent="0.3">
      <c r="A371" s="116" t="s">
        <v>4</v>
      </c>
      <c r="B371" s="116" t="s">
        <v>246</v>
      </c>
      <c r="C371" s="116" t="s">
        <v>53</v>
      </c>
      <c r="D371" s="116"/>
      <c r="E371" s="116"/>
      <c r="F371" s="35" t="s">
        <v>1703</v>
      </c>
      <c r="G371" s="116">
        <v>34</v>
      </c>
      <c r="H371" s="116">
        <v>1</v>
      </c>
      <c r="I371" s="116"/>
      <c r="J371" s="126">
        <v>10</v>
      </c>
      <c r="K371" s="127">
        <v>35</v>
      </c>
      <c r="L371" s="126">
        <v>10</v>
      </c>
      <c r="M371" s="127">
        <v>35</v>
      </c>
      <c r="N371" s="126">
        <v>10</v>
      </c>
      <c r="O371" s="127">
        <v>35</v>
      </c>
      <c r="P371" s="126">
        <v>10</v>
      </c>
      <c r="Q371" s="127">
        <v>35</v>
      </c>
      <c r="R371" s="126">
        <v>10</v>
      </c>
      <c r="S371" s="127">
        <v>35</v>
      </c>
      <c r="T371" s="116" t="s">
        <v>5610</v>
      </c>
      <c r="U371" s="128" t="s">
        <v>6020</v>
      </c>
      <c r="V371" s="64"/>
      <c r="W371" s="64"/>
    </row>
    <row r="372" spans="1:23" ht="15.75" x14ac:dyDescent="0.3">
      <c r="A372" s="116" t="s">
        <v>4</v>
      </c>
      <c r="B372" s="116" t="s">
        <v>246</v>
      </c>
      <c r="C372" s="116" t="s">
        <v>53</v>
      </c>
      <c r="D372" s="116"/>
      <c r="E372" s="116"/>
      <c r="F372" s="35" t="s">
        <v>1704</v>
      </c>
      <c r="G372" s="116">
        <v>35</v>
      </c>
      <c r="H372" s="116">
        <v>1</v>
      </c>
      <c r="I372" s="116"/>
      <c r="J372" s="126">
        <v>11</v>
      </c>
      <c r="K372" s="127">
        <v>36</v>
      </c>
      <c r="L372" s="126">
        <v>11</v>
      </c>
      <c r="M372" s="127">
        <v>36</v>
      </c>
      <c r="N372" s="126">
        <v>11</v>
      </c>
      <c r="O372" s="127">
        <v>36</v>
      </c>
      <c r="P372" s="126">
        <v>11</v>
      </c>
      <c r="Q372" s="127">
        <v>36</v>
      </c>
      <c r="R372" s="126">
        <v>11</v>
      </c>
      <c r="S372" s="127">
        <v>36</v>
      </c>
      <c r="T372" s="116" t="s">
        <v>5610</v>
      </c>
      <c r="U372" s="128" t="s">
        <v>6020</v>
      </c>
      <c r="V372" s="64"/>
      <c r="W372" s="64"/>
    </row>
    <row r="373" spans="1:23" ht="15.75" x14ac:dyDescent="0.3">
      <c r="A373" s="116" t="s">
        <v>4</v>
      </c>
      <c r="B373" s="116" t="s">
        <v>246</v>
      </c>
      <c r="C373" s="116" t="s">
        <v>53</v>
      </c>
      <c r="D373" s="116"/>
      <c r="E373" s="116"/>
      <c r="F373" s="35" t="s">
        <v>1705</v>
      </c>
      <c r="G373" s="116">
        <v>36</v>
      </c>
      <c r="H373" s="116">
        <v>1</v>
      </c>
      <c r="I373" s="116"/>
      <c r="J373" s="126">
        <v>11</v>
      </c>
      <c r="K373" s="127">
        <v>37</v>
      </c>
      <c r="L373" s="126">
        <v>11</v>
      </c>
      <c r="M373" s="127">
        <v>37</v>
      </c>
      <c r="N373" s="126">
        <v>11</v>
      </c>
      <c r="O373" s="127">
        <v>37</v>
      </c>
      <c r="P373" s="126">
        <v>11</v>
      </c>
      <c r="Q373" s="127">
        <v>37</v>
      </c>
      <c r="R373" s="126">
        <v>11</v>
      </c>
      <c r="S373" s="127">
        <v>37</v>
      </c>
      <c r="T373" s="116" t="s">
        <v>5610</v>
      </c>
      <c r="U373" s="128" t="s">
        <v>6020</v>
      </c>
      <c r="V373" s="64"/>
      <c r="W373" s="64"/>
    </row>
    <row r="374" spans="1:23" ht="15.75" x14ac:dyDescent="0.3">
      <c r="A374" s="116" t="s">
        <v>4</v>
      </c>
      <c r="B374" s="116" t="s">
        <v>246</v>
      </c>
      <c r="C374" s="116" t="s">
        <v>53</v>
      </c>
      <c r="D374" s="116"/>
      <c r="E374" s="116"/>
      <c r="F374" s="35" t="s">
        <v>1706</v>
      </c>
      <c r="G374" s="116">
        <v>37</v>
      </c>
      <c r="H374" s="116">
        <v>1</v>
      </c>
      <c r="I374" s="116"/>
      <c r="J374" s="126">
        <v>11</v>
      </c>
      <c r="K374" s="127">
        <v>38</v>
      </c>
      <c r="L374" s="126">
        <v>11</v>
      </c>
      <c r="M374" s="127">
        <v>38</v>
      </c>
      <c r="N374" s="126">
        <v>11</v>
      </c>
      <c r="O374" s="127">
        <v>38</v>
      </c>
      <c r="P374" s="126">
        <v>11</v>
      </c>
      <c r="Q374" s="127">
        <v>38</v>
      </c>
      <c r="R374" s="126">
        <v>11</v>
      </c>
      <c r="S374" s="127">
        <v>38</v>
      </c>
      <c r="T374" s="116" t="s">
        <v>5610</v>
      </c>
      <c r="U374" s="128" t="s">
        <v>6020</v>
      </c>
      <c r="V374" s="64"/>
      <c r="W374" s="64"/>
    </row>
    <row r="375" spans="1:23" ht="15.75" x14ac:dyDescent="0.3">
      <c r="A375" s="116" t="s">
        <v>4</v>
      </c>
      <c r="B375" s="116" t="s">
        <v>246</v>
      </c>
      <c r="C375" s="116" t="s">
        <v>53</v>
      </c>
      <c r="D375" s="116"/>
      <c r="E375" s="116"/>
      <c r="F375" s="35" t="s">
        <v>1707</v>
      </c>
      <c r="G375" s="116">
        <v>38</v>
      </c>
      <c r="H375" s="116">
        <v>1</v>
      </c>
      <c r="I375" s="116"/>
      <c r="J375" s="126">
        <v>12</v>
      </c>
      <c r="K375" s="127">
        <v>39</v>
      </c>
      <c r="L375" s="126">
        <v>12</v>
      </c>
      <c r="M375" s="127">
        <v>39</v>
      </c>
      <c r="N375" s="126">
        <v>12</v>
      </c>
      <c r="O375" s="127">
        <v>39</v>
      </c>
      <c r="P375" s="126">
        <v>12</v>
      </c>
      <c r="Q375" s="127">
        <v>39</v>
      </c>
      <c r="R375" s="126">
        <v>12</v>
      </c>
      <c r="S375" s="127">
        <v>39</v>
      </c>
      <c r="T375" s="116" t="s">
        <v>5610</v>
      </c>
      <c r="U375" s="128" t="s">
        <v>6020</v>
      </c>
      <c r="V375" s="64"/>
      <c r="W375" s="64"/>
    </row>
    <row r="376" spans="1:23" ht="15.75" x14ac:dyDescent="0.3">
      <c r="A376" s="116" t="s">
        <v>4</v>
      </c>
      <c r="B376" s="116" t="s">
        <v>246</v>
      </c>
      <c r="C376" s="116" t="s">
        <v>53</v>
      </c>
      <c r="D376" s="116"/>
      <c r="E376" s="116"/>
      <c r="F376" s="35" t="s">
        <v>1708</v>
      </c>
      <c r="G376" s="116">
        <v>39</v>
      </c>
      <c r="H376" s="116">
        <v>1</v>
      </c>
      <c r="I376" s="116"/>
      <c r="J376" s="126">
        <v>12</v>
      </c>
      <c r="K376" s="127">
        <v>40</v>
      </c>
      <c r="L376" s="126">
        <v>12</v>
      </c>
      <c r="M376" s="127">
        <v>40</v>
      </c>
      <c r="N376" s="126">
        <v>12</v>
      </c>
      <c r="O376" s="127">
        <v>40</v>
      </c>
      <c r="P376" s="126">
        <v>12</v>
      </c>
      <c r="Q376" s="127">
        <v>40</v>
      </c>
      <c r="R376" s="126">
        <v>12</v>
      </c>
      <c r="S376" s="127">
        <v>40</v>
      </c>
      <c r="T376" s="116" t="s">
        <v>5610</v>
      </c>
      <c r="U376" s="128" t="s">
        <v>6020</v>
      </c>
      <c r="V376" s="64"/>
      <c r="W376" s="64"/>
    </row>
    <row r="377" spans="1:23" ht="15.75" x14ac:dyDescent="0.3">
      <c r="A377" s="116" t="s">
        <v>4</v>
      </c>
      <c r="B377" s="116" t="s">
        <v>246</v>
      </c>
      <c r="C377" s="116" t="s">
        <v>53</v>
      </c>
      <c r="D377" s="116"/>
      <c r="E377" s="116"/>
      <c r="F377" s="35" t="s">
        <v>1709</v>
      </c>
      <c r="G377" s="116">
        <v>40</v>
      </c>
      <c r="H377" s="116">
        <v>1</v>
      </c>
      <c r="I377" s="116"/>
      <c r="J377" s="126">
        <v>12</v>
      </c>
      <c r="K377" s="127">
        <v>41</v>
      </c>
      <c r="L377" s="126">
        <v>12</v>
      </c>
      <c r="M377" s="127">
        <v>41</v>
      </c>
      <c r="N377" s="126">
        <v>12</v>
      </c>
      <c r="O377" s="127">
        <v>41</v>
      </c>
      <c r="P377" s="126">
        <v>12</v>
      </c>
      <c r="Q377" s="127">
        <v>41</v>
      </c>
      <c r="R377" s="126">
        <v>12</v>
      </c>
      <c r="S377" s="127">
        <v>41</v>
      </c>
      <c r="T377" s="116" t="s">
        <v>5610</v>
      </c>
      <c r="U377" s="128" t="s">
        <v>6021</v>
      </c>
      <c r="V377" s="64"/>
      <c r="W377" s="64"/>
    </row>
    <row r="378" spans="1:23" ht="15.75" x14ac:dyDescent="0.3">
      <c r="A378" s="116" t="s">
        <v>4</v>
      </c>
      <c r="B378" s="116" t="s">
        <v>246</v>
      </c>
      <c r="C378" s="116" t="s">
        <v>53</v>
      </c>
      <c r="D378" s="116"/>
      <c r="E378" s="116"/>
      <c r="F378" s="35" t="s">
        <v>1710</v>
      </c>
      <c r="G378" s="116">
        <v>41</v>
      </c>
      <c r="H378" s="116">
        <v>1</v>
      </c>
      <c r="I378" s="116"/>
      <c r="J378" s="126">
        <v>13</v>
      </c>
      <c r="K378" s="127">
        <v>41</v>
      </c>
      <c r="L378" s="126">
        <v>13</v>
      </c>
      <c r="M378" s="127">
        <v>41</v>
      </c>
      <c r="N378" s="126">
        <v>13</v>
      </c>
      <c r="O378" s="127">
        <v>41</v>
      </c>
      <c r="P378" s="126">
        <v>13</v>
      </c>
      <c r="Q378" s="127">
        <v>41</v>
      </c>
      <c r="R378" s="126">
        <v>13</v>
      </c>
      <c r="S378" s="127">
        <v>41</v>
      </c>
      <c r="T378" s="116" t="s">
        <v>5611</v>
      </c>
      <c r="U378" s="128" t="s">
        <v>6021</v>
      </c>
      <c r="V378" s="64"/>
      <c r="W378" s="64"/>
    </row>
    <row r="379" spans="1:23" ht="15.75" x14ac:dyDescent="0.3">
      <c r="A379" s="116" t="s">
        <v>4</v>
      </c>
      <c r="B379" s="116" t="s">
        <v>246</v>
      </c>
      <c r="C379" s="116" t="s">
        <v>53</v>
      </c>
      <c r="D379" s="116"/>
      <c r="E379" s="116"/>
      <c r="F379" s="35" t="s">
        <v>1711</v>
      </c>
      <c r="G379" s="116">
        <v>42</v>
      </c>
      <c r="H379" s="116">
        <v>1</v>
      </c>
      <c r="I379" s="116"/>
      <c r="J379" s="126">
        <v>13</v>
      </c>
      <c r="K379" s="127">
        <v>43</v>
      </c>
      <c r="L379" s="126">
        <v>13</v>
      </c>
      <c r="M379" s="127">
        <v>43</v>
      </c>
      <c r="N379" s="126">
        <v>13</v>
      </c>
      <c r="O379" s="127">
        <v>43</v>
      </c>
      <c r="P379" s="126">
        <v>13</v>
      </c>
      <c r="Q379" s="127">
        <v>43</v>
      </c>
      <c r="R379" s="126">
        <v>13</v>
      </c>
      <c r="S379" s="127">
        <v>43</v>
      </c>
      <c r="T379" s="116" t="s">
        <v>5611</v>
      </c>
      <c r="U379" s="128" t="s">
        <v>6021</v>
      </c>
      <c r="V379" s="64"/>
      <c r="W379" s="64"/>
    </row>
    <row r="380" spans="1:23" ht="15.75" x14ac:dyDescent="0.3">
      <c r="A380" s="116" t="s">
        <v>4</v>
      </c>
      <c r="B380" s="116" t="s">
        <v>246</v>
      </c>
      <c r="C380" s="116" t="s">
        <v>53</v>
      </c>
      <c r="D380" s="116"/>
      <c r="E380" s="116"/>
      <c r="F380" s="35" t="s">
        <v>1712</v>
      </c>
      <c r="G380" s="116">
        <v>43</v>
      </c>
      <c r="H380" s="116">
        <v>1</v>
      </c>
      <c r="I380" s="116"/>
      <c r="J380" s="126">
        <v>13</v>
      </c>
      <c r="K380" s="127">
        <v>44</v>
      </c>
      <c r="L380" s="126">
        <v>13</v>
      </c>
      <c r="M380" s="127">
        <v>44</v>
      </c>
      <c r="N380" s="126">
        <v>13</v>
      </c>
      <c r="O380" s="127">
        <v>44</v>
      </c>
      <c r="P380" s="126">
        <v>13</v>
      </c>
      <c r="Q380" s="127">
        <v>44</v>
      </c>
      <c r="R380" s="126">
        <v>13</v>
      </c>
      <c r="S380" s="127">
        <v>44</v>
      </c>
      <c r="T380" s="116" t="s">
        <v>5611</v>
      </c>
      <c r="U380" s="128" t="s">
        <v>6021</v>
      </c>
      <c r="V380" s="64"/>
      <c r="W380" s="64"/>
    </row>
    <row r="381" spans="1:23" ht="15.75" x14ac:dyDescent="0.3">
      <c r="A381" s="116" t="s">
        <v>4</v>
      </c>
      <c r="B381" s="116" t="s">
        <v>246</v>
      </c>
      <c r="C381" s="116" t="s">
        <v>53</v>
      </c>
      <c r="D381" s="116"/>
      <c r="E381" s="116"/>
      <c r="F381" s="35" t="s">
        <v>1713</v>
      </c>
      <c r="G381" s="116">
        <v>44</v>
      </c>
      <c r="H381" s="116">
        <v>1</v>
      </c>
      <c r="I381" s="116"/>
      <c r="J381" s="126">
        <v>13</v>
      </c>
      <c r="K381" s="127">
        <v>45</v>
      </c>
      <c r="L381" s="126">
        <v>13</v>
      </c>
      <c r="M381" s="127">
        <v>45</v>
      </c>
      <c r="N381" s="126">
        <v>13</v>
      </c>
      <c r="O381" s="127">
        <v>45</v>
      </c>
      <c r="P381" s="126">
        <v>13</v>
      </c>
      <c r="Q381" s="127">
        <v>45</v>
      </c>
      <c r="R381" s="126">
        <v>13</v>
      </c>
      <c r="S381" s="127">
        <v>45</v>
      </c>
      <c r="T381" s="116" t="s">
        <v>5611</v>
      </c>
      <c r="U381" s="128" t="s">
        <v>6021</v>
      </c>
      <c r="V381" s="64"/>
      <c r="W381" s="64"/>
    </row>
    <row r="382" spans="1:23" ht="15.75" x14ac:dyDescent="0.3">
      <c r="A382" s="116" t="s">
        <v>4</v>
      </c>
      <c r="B382" s="116" t="s">
        <v>246</v>
      </c>
      <c r="C382" s="116" t="s">
        <v>53</v>
      </c>
      <c r="D382" s="116"/>
      <c r="E382" s="116"/>
      <c r="F382" s="35" t="s">
        <v>1714</v>
      </c>
      <c r="G382" s="116">
        <v>45</v>
      </c>
      <c r="H382" s="116">
        <v>1</v>
      </c>
      <c r="I382" s="116"/>
      <c r="J382" s="126">
        <v>14</v>
      </c>
      <c r="K382" s="127">
        <v>46</v>
      </c>
      <c r="L382" s="126">
        <v>14</v>
      </c>
      <c r="M382" s="127">
        <v>46</v>
      </c>
      <c r="N382" s="126">
        <v>14</v>
      </c>
      <c r="O382" s="127">
        <v>46</v>
      </c>
      <c r="P382" s="126">
        <v>14</v>
      </c>
      <c r="Q382" s="127">
        <v>46</v>
      </c>
      <c r="R382" s="126">
        <v>14</v>
      </c>
      <c r="S382" s="127">
        <v>46</v>
      </c>
      <c r="T382" s="116" t="s">
        <v>5611</v>
      </c>
      <c r="U382" s="128" t="s">
        <v>6021</v>
      </c>
      <c r="V382" s="64"/>
      <c r="W382" s="64"/>
    </row>
    <row r="383" spans="1:23" ht="15.75" x14ac:dyDescent="0.3">
      <c r="A383" s="116" t="s">
        <v>4</v>
      </c>
      <c r="B383" s="116" t="s">
        <v>246</v>
      </c>
      <c r="C383" s="116" t="s">
        <v>53</v>
      </c>
      <c r="D383" s="116"/>
      <c r="E383" s="116"/>
      <c r="F383" s="35" t="s">
        <v>1715</v>
      </c>
      <c r="G383" s="116">
        <v>46</v>
      </c>
      <c r="H383" s="116">
        <v>1</v>
      </c>
      <c r="I383" s="116"/>
      <c r="J383" s="126">
        <v>14</v>
      </c>
      <c r="K383" s="127">
        <v>47</v>
      </c>
      <c r="L383" s="126">
        <v>14</v>
      </c>
      <c r="M383" s="127">
        <v>47</v>
      </c>
      <c r="N383" s="126">
        <v>14</v>
      </c>
      <c r="O383" s="127">
        <v>47</v>
      </c>
      <c r="P383" s="126">
        <v>14</v>
      </c>
      <c r="Q383" s="127">
        <v>47</v>
      </c>
      <c r="R383" s="126">
        <v>14</v>
      </c>
      <c r="S383" s="127">
        <v>47</v>
      </c>
      <c r="T383" s="116" t="s">
        <v>5611</v>
      </c>
      <c r="U383" s="128" t="s">
        <v>6021</v>
      </c>
      <c r="V383" s="64"/>
      <c r="W383" s="64"/>
    </row>
    <row r="384" spans="1:23" ht="15.75" x14ac:dyDescent="0.3">
      <c r="A384" s="116" t="s">
        <v>4</v>
      </c>
      <c r="B384" s="116" t="s">
        <v>246</v>
      </c>
      <c r="C384" s="116" t="s">
        <v>53</v>
      </c>
      <c r="D384" s="116"/>
      <c r="E384" s="116"/>
      <c r="F384" s="35" t="s">
        <v>1716</v>
      </c>
      <c r="G384" s="116">
        <v>47</v>
      </c>
      <c r="H384" s="116">
        <v>1</v>
      </c>
      <c r="I384" s="116"/>
      <c r="J384" s="126">
        <v>14</v>
      </c>
      <c r="K384" s="127">
        <v>48</v>
      </c>
      <c r="L384" s="126">
        <v>14</v>
      </c>
      <c r="M384" s="127">
        <v>48</v>
      </c>
      <c r="N384" s="126">
        <v>14</v>
      </c>
      <c r="O384" s="127">
        <v>48</v>
      </c>
      <c r="P384" s="126">
        <v>14</v>
      </c>
      <c r="Q384" s="127">
        <v>48</v>
      </c>
      <c r="R384" s="126">
        <v>14</v>
      </c>
      <c r="S384" s="127">
        <v>48</v>
      </c>
      <c r="T384" s="116" t="s">
        <v>5611</v>
      </c>
      <c r="U384" s="128" t="s">
        <v>6021</v>
      </c>
      <c r="V384" s="64"/>
      <c r="W384" s="64"/>
    </row>
    <row r="385" spans="1:23" ht="15.75" x14ac:dyDescent="0.3">
      <c r="A385" s="116" t="s">
        <v>4</v>
      </c>
      <c r="B385" s="116" t="s">
        <v>246</v>
      </c>
      <c r="C385" s="116" t="s">
        <v>53</v>
      </c>
      <c r="D385" s="116"/>
      <c r="E385" s="116"/>
      <c r="F385" s="35" t="s">
        <v>1717</v>
      </c>
      <c r="G385" s="116">
        <v>48</v>
      </c>
      <c r="H385" s="116">
        <v>1</v>
      </c>
      <c r="I385" s="116"/>
      <c r="J385" s="126">
        <v>15</v>
      </c>
      <c r="K385" s="127">
        <v>49</v>
      </c>
      <c r="L385" s="126">
        <v>15</v>
      </c>
      <c r="M385" s="127">
        <v>49</v>
      </c>
      <c r="N385" s="126">
        <v>15</v>
      </c>
      <c r="O385" s="127">
        <v>49</v>
      </c>
      <c r="P385" s="126">
        <v>15</v>
      </c>
      <c r="Q385" s="127">
        <v>49</v>
      </c>
      <c r="R385" s="126">
        <v>15</v>
      </c>
      <c r="S385" s="127">
        <v>49</v>
      </c>
      <c r="T385" s="116" t="s">
        <v>5611</v>
      </c>
      <c r="U385" s="128" t="s">
        <v>6021</v>
      </c>
      <c r="V385" s="64"/>
      <c r="W385" s="64"/>
    </row>
    <row r="386" spans="1:23" ht="15.75" x14ac:dyDescent="0.3">
      <c r="A386" s="116" t="s">
        <v>4</v>
      </c>
      <c r="B386" s="116" t="s">
        <v>246</v>
      </c>
      <c r="C386" s="116" t="s">
        <v>53</v>
      </c>
      <c r="D386" s="116"/>
      <c r="E386" s="116"/>
      <c r="F386" s="35" t="s">
        <v>1718</v>
      </c>
      <c r="G386" s="116">
        <v>49</v>
      </c>
      <c r="H386" s="116">
        <v>1</v>
      </c>
      <c r="I386" s="116"/>
      <c r="J386" s="126">
        <v>15</v>
      </c>
      <c r="K386" s="127">
        <v>50</v>
      </c>
      <c r="L386" s="126">
        <v>15</v>
      </c>
      <c r="M386" s="127">
        <v>50</v>
      </c>
      <c r="N386" s="126">
        <v>15</v>
      </c>
      <c r="O386" s="127">
        <v>50</v>
      </c>
      <c r="P386" s="126">
        <v>15</v>
      </c>
      <c r="Q386" s="127">
        <v>50</v>
      </c>
      <c r="R386" s="126">
        <v>15</v>
      </c>
      <c r="S386" s="127">
        <v>50</v>
      </c>
      <c r="T386" s="116" t="s">
        <v>5611</v>
      </c>
      <c r="U386" s="128" t="s">
        <v>6021</v>
      </c>
      <c r="V386" s="64"/>
      <c r="W386" s="64"/>
    </row>
    <row r="387" spans="1:23" ht="15.75" x14ac:dyDescent="0.3">
      <c r="A387" s="116" t="s">
        <v>4</v>
      </c>
      <c r="B387" s="116" t="s">
        <v>246</v>
      </c>
      <c r="C387" s="116" t="s">
        <v>53</v>
      </c>
      <c r="D387" s="116"/>
      <c r="E387" s="116"/>
      <c r="F387" s="35" t="s">
        <v>1719</v>
      </c>
      <c r="G387" s="116">
        <v>50</v>
      </c>
      <c r="H387" s="116">
        <v>1</v>
      </c>
      <c r="I387" s="116"/>
      <c r="J387" s="126">
        <v>15</v>
      </c>
      <c r="K387" s="127">
        <v>51</v>
      </c>
      <c r="L387" s="126">
        <v>15</v>
      </c>
      <c r="M387" s="127">
        <v>51</v>
      </c>
      <c r="N387" s="126">
        <v>15</v>
      </c>
      <c r="O387" s="127">
        <v>51</v>
      </c>
      <c r="P387" s="126">
        <v>15</v>
      </c>
      <c r="Q387" s="127">
        <v>51</v>
      </c>
      <c r="R387" s="126">
        <v>15</v>
      </c>
      <c r="S387" s="127">
        <v>51</v>
      </c>
      <c r="T387" s="116" t="s">
        <v>5611</v>
      </c>
      <c r="U387" s="128" t="s">
        <v>6022</v>
      </c>
      <c r="V387" s="64"/>
      <c r="W387" s="64"/>
    </row>
    <row r="388" spans="1:23" ht="15.75" x14ac:dyDescent="0.3">
      <c r="A388" s="116" t="s">
        <v>4</v>
      </c>
      <c r="B388" s="116" t="s">
        <v>246</v>
      </c>
      <c r="C388" s="116" t="s">
        <v>53</v>
      </c>
      <c r="D388" s="116"/>
      <c r="E388" s="116"/>
      <c r="F388" s="35" t="s">
        <v>1720</v>
      </c>
      <c r="G388" s="116">
        <v>51</v>
      </c>
      <c r="H388" s="116">
        <v>1</v>
      </c>
      <c r="I388" s="116"/>
      <c r="J388" s="126">
        <v>17</v>
      </c>
      <c r="K388" s="127">
        <v>52</v>
      </c>
      <c r="L388" s="126">
        <v>17</v>
      </c>
      <c r="M388" s="127">
        <v>52</v>
      </c>
      <c r="N388" s="126">
        <v>17</v>
      </c>
      <c r="O388" s="127">
        <v>52</v>
      </c>
      <c r="P388" s="126">
        <v>17</v>
      </c>
      <c r="Q388" s="127">
        <v>52</v>
      </c>
      <c r="R388" s="126">
        <v>17</v>
      </c>
      <c r="S388" s="127">
        <v>52</v>
      </c>
      <c r="T388" s="116" t="s">
        <v>5612</v>
      </c>
      <c r="U388" s="128" t="s">
        <v>6022</v>
      </c>
      <c r="V388" s="64"/>
      <c r="W388" s="64"/>
    </row>
    <row r="389" spans="1:23" ht="15.75" x14ac:dyDescent="0.3">
      <c r="A389" s="116" t="s">
        <v>4</v>
      </c>
      <c r="B389" s="116" t="s">
        <v>246</v>
      </c>
      <c r="C389" s="116" t="s">
        <v>53</v>
      </c>
      <c r="D389" s="116"/>
      <c r="E389" s="116"/>
      <c r="F389" s="35" t="s">
        <v>1721</v>
      </c>
      <c r="G389" s="116">
        <v>52</v>
      </c>
      <c r="H389" s="116">
        <v>1</v>
      </c>
      <c r="I389" s="116"/>
      <c r="J389" s="126">
        <v>17</v>
      </c>
      <c r="K389" s="127">
        <v>55</v>
      </c>
      <c r="L389" s="126">
        <v>17</v>
      </c>
      <c r="M389" s="127">
        <v>55</v>
      </c>
      <c r="N389" s="126">
        <v>17</v>
      </c>
      <c r="O389" s="127">
        <v>55</v>
      </c>
      <c r="P389" s="126">
        <v>17</v>
      </c>
      <c r="Q389" s="127">
        <v>55</v>
      </c>
      <c r="R389" s="126">
        <v>17</v>
      </c>
      <c r="S389" s="127">
        <v>55</v>
      </c>
      <c r="T389" s="116" t="s">
        <v>5612</v>
      </c>
      <c r="U389" s="128" t="s">
        <v>6022</v>
      </c>
      <c r="V389" s="64"/>
      <c r="W389" s="64"/>
    </row>
    <row r="390" spans="1:23" ht="15.75" x14ac:dyDescent="0.3">
      <c r="A390" s="116" t="s">
        <v>4</v>
      </c>
      <c r="B390" s="116" t="s">
        <v>246</v>
      </c>
      <c r="C390" s="116" t="s">
        <v>53</v>
      </c>
      <c r="D390" s="116"/>
      <c r="E390" s="116"/>
      <c r="F390" s="35" t="s">
        <v>1722</v>
      </c>
      <c r="G390" s="116">
        <v>53</v>
      </c>
      <c r="H390" s="116">
        <v>1</v>
      </c>
      <c r="I390" s="116"/>
      <c r="J390" s="126">
        <v>17</v>
      </c>
      <c r="K390" s="127">
        <v>57</v>
      </c>
      <c r="L390" s="126">
        <v>17</v>
      </c>
      <c r="M390" s="127">
        <v>57</v>
      </c>
      <c r="N390" s="126">
        <v>17</v>
      </c>
      <c r="O390" s="127">
        <v>57</v>
      </c>
      <c r="P390" s="126">
        <v>17</v>
      </c>
      <c r="Q390" s="127">
        <v>57</v>
      </c>
      <c r="R390" s="126">
        <v>17</v>
      </c>
      <c r="S390" s="127">
        <v>57</v>
      </c>
      <c r="T390" s="116" t="s">
        <v>5612</v>
      </c>
      <c r="U390" s="128" t="s">
        <v>6022</v>
      </c>
      <c r="V390" s="64"/>
      <c r="W390" s="64"/>
    </row>
    <row r="391" spans="1:23" ht="15.75" x14ac:dyDescent="0.3">
      <c r="A391" s="116" t="s">
        <v>4</v>
      </c>
      <c r="B391" s="116" t="s">
        <v>246</v>
      </c>
      <c r="C391" s="116" t="s">
        <v>53</v>
      </c>
      <c r="D391" s="116"/>
      <c r="E391" s="116"/>
      <c r="F391" s="35" t="s">
        <v>1723</v>
      </c>
      <c r="G391" s="116">
        <v>54</v>
      </c>
      <c r="H391" s="116">
        <v>1</v>
      </c>
      <c r="I391" s="116"/>
      <c r="J391" s="126">
        <v>17</v>
      </c>
      <c r="K391" s="127">
        <v>59</v>
      </c>
      <c r="L391" s="126">
        <v>17</v>
      </c>
      <c r="M391" s="127">
        <v>59</v>
      </c>
      <c r="N391" s="126">
        <v>17</v>
      </c>
      <c r="O391" s="127">
        <v>59</v>
      </c>
      <c r="P391" s="126">
        <v>17</v>
      </c>
      <c r="Q391" s="127">
        <v>59</v>
      </c>
      <c r="R391" s="126">
        <v>17</v>
      </c>
      <c r="S391" s="127">
        <v>59</v>
      </c>
      <c r="T391" s="116" t="s">
        <v>5612</v>
      </c>
      <c r="U391" s="128" t="s">
        <v>6022</v>
      </c>
      <c r="V391" s="64"/>
      <c r="W391" s="64"/>
    </row>
    <row r="392" spans="1:23" ht="15.75" x14ac:dyDescent="0.3">
      <c r="A392" s="116" t="s">
        <v>4</v>
      </c>
      <c r="B392" s="116" t="s">
        <v>246</v>
      </c>
      <c r="C392" s="116" t="s">
        <v>53</v>
      </c>
      <c r="D392" s="116"/>
      <c r="E392" s="116"/>
      <c r="F392" s="35" t="s">
        <v>1724</v>
      </c>
      <c r="G392" s="116">
        <v>55</v>
      </c>
      <c r="H392" s="116">
        <v>1</v>
      </c>
      <c r="I392" s="116"/>
      <c r="J392" s="126">
        <v>18</v>
      </c>
      <c r="K392" s="127">
        <v>61</v>
      </c>
      <c r="L392" s="126">
        <v>18</v>
      </c>
      <c r="M392" s="127">
        <v>61</v>
      </c>
      <c r="N392" s="126">
        <v>18</v>
      </c>
      <c r="O392" s="127">
        <v>61</v>
      </c>
      <c r="P392" s="126">
        <v>18</v>
      </c>
      <c r="Q392" s="127">
        <v>61</v>
      </c>
      <c r="R392" s="126">
        <v>18</v>
      </c>
      <c r="S392" s="127">
        <v>61</v>
      </c>
      <c r="T392" s="116" t="s">
        <v>5612</v>
      </c>
      <c r="U392" s="128" t="s">
        <v>6022</v>
      </c>
      <c r="V392" s="64"/>
      <c r="W392" s="64"/>
    </row>
    <row r="393" spans="1:23" ht="15.75" x14ac:dyDescent="0.3">
      <c r="A393" s="116" t="s">
        <v>4</v>
      </c>
      <c r="B393" s="116" t="s">
        <v>246</v>
      </c>
      <c r="C393" s="116" t="s">
        <v>53</v>
      </c>
      <c r="D393" s="116"/>
      <c r="E393" s="116"/>
      <c r="F393" s="35" t="s">
        <v>1725</v>
      </c>
      <c r="G393" s="116">
        <v>56</v>
      </c>
      <c r="H393" s="116">
        <v>1</v>
      </c>
      <c r="I393" s="116"/>
      <c r="J393" s="126">
        <v>18</v>
      </c>
      <c r="K393" s="127">
        <v>63</v>
      </c>
      <c r="L393" s="126">
        <v>18</v>
      </c>
      <c r="M393" s="127">
        <v>63</v>
      </c>
      <c r="N393" s="126">
        <v>18</v>
      </c>
      <c r="O393" s="127">
        <v>63</v>
      </c>
      <c r="P393" s="126">
        <v>18</v>
      </c>
      <c r="Q393" s="127">
        <v>63</v>
      </c>
      <c r="R393" s="126">
        <v>18</v>
      </c>
      <c r="S393" s="127">
        <v>63</v>
      </c>
      <c r="T393" s="116" t="s">
        <v>5612</v>
      </c>
      <c r="U393" s="128" t="s">
        <v>6022</v>
      </c>
      <c r="V393" s="64"/>
      <c r="W393" s="64"/>
    </row>
    <row r="394" spans="1:23" ht="15.75" x14ac:dyDescent="0.3">
      <c r="A394" s="116" t="s">
        <v>4</v>
      </c>
      <c r="B394" s="116" t="s">
        <v>246</v>
      </c>
      <c r="C394" s="116" t="s">
        <v>53</v>
      </c>
      <c r="D394" s="116"/>
      <c r="E394" s="116"/>
      <c r="F394" s="35" t="s">
        <v>1726</v>
      </c>
      <c r="G394" s="116">
        <v>57</v>
      </c>
      <c r="H394" s="116">
        <v>1</v>
      </c>
      <c r="I394" s="116"/>
      <c r="J394" s="126">
        <v>18</v>
      </c>
      <c r="K394" s="127">
        <v>65</v>
      </c>
      <c r="L394" s="126">
        <v>18</v>
      </c>
      <c r="M394" s="127">
        <v>65</v>
      </c>
      <c r="N394" s="126">
        <v>18</v>
      </c>
      <c r="O394" s="127">
        <v>65</v>
      </c>
      <c r="P394" s="126">
        <v>18</v>
      </c>
      <c r="Q394" s="127">
        <v>65</v>
      </c>
      <c r="R394" s="126">
        <v>18</v>
      </c>
      <c r="S394" s="127">
        <v>65</v>
      </c>
      <c r="T394" s="116" t="s">
        <v>5612</v>
      </c>
      <c r="U394" s="128" t="s">
        <v>6022</v>
      </c>
      <c r="V394" s="64"/>
      <c r="W394" s="64"/>
    </row>
    <row r="395" spans="1:23" ht="15.75" x14ac:dyDescent="0.3">
      <c r="A395" s="116" t="s">
        <v>4</v>
      </c>
      <c r="B395" s="116" t="s">
        <v>246</v>
      </c>
      <c r="C395" s="116" t="s">
        <v>53</v>
      </c>
      <c r="D395" s="116"/>
      <c r="E395" s="116"/>
      <c r="F395" s="35" t="s">
        <v>1727</v>
      </c>
      <c r="G395" s="116">
        <v>58</v>
      </c>
      <c r="H395" s="116">
        <v>1</v>
      </c>
      <c r="I395" s="116"/>
      <c r="J395" s="126">
        <v>19</v>
      </c>
      <c r="K395" s="127">
        <v>67</v>
      </c>
      <c r="L395" s="126">
        <v>19</v>
      </c>
      <c r="M395" s="127">
        <v>67</v>
      </c>
      <c r="N395" s="126">
        <v>19</v>
      </c>
      <c r="O395" s="127">
        <v>67</v>
      </c>
      <c r="P395" s="126">
        <v>19</v>
      </c>
      <c r="Q395" s="127">
        <v>67</v>
      </c>
      <c r="R395" s="126">
        <v>19</v>
      </c>
      <c r="S395" s="127">
        <v>67</v>
      </c>
      <c r="T395" s="116" t="s">
        <v>5612</v>
      </c>
      <c r="U395" s="128" t="s">
        <v>6022</v>
      </c>
      <c r="V395" s="64"/>
      <c r="W395" s="64"/>
    </row>
    <row r="396" spans="1:23" ht="15.75" x14ac:dyDescent="0.3">
      <c r="A396" s="116" t="s">
        <v>4</v>
      </c>
      <c r="B396" s="116" t="s">
        <v>246</v>
      </c>
      <c r="C396" s="116" t="s">
        <v>53</v>
      </c>
      <c r="D396" s="116"/>
      <c r="E396" s="116"/>
      <c r="F396" s="35" t="s">
        <v>1728</v>
      </c>
      <c r="G396" s="116">
        <v>59</v>
      </c>
      <c r="H396" s="116">
        <v>1</v>
      </c>
      <c r="I396" s="116"/>
      <c r="J396" s="126">
        <v>19</v>
      </c>
      <c r="K396" s="127">
        <v>69</v>
      </c>
      <c r="L396" s="126">
        <v>19</v>
      </c>
      <c r="M396" s="127">
        <v>69</v>
      </c>
      <c r="N396" s="126">
        <v>19</v>
      </c>
      <c r="O396" s="127">
        <v>69</v>
      </c>
      <c r="P396" s="126">
        <v>19</v>
      </c>
      <c r="Q396" s="127">
        <v>69</v>
      </c>
      <c r="R396" s="126">
        <v>19</v>
      </c>
      <c r="S396" s="127">
        <v>69</v>
      </c>
      <c r="T396" s="116" t="s">
        <v>5612</v>
      </c>
      <c r="U396" s="128" t="s">
        <v>6022</v>
      </c>
      <c r="V396" s="64"/>
      <c r="W396" s="64"/>
    </row>
    <row r="397" spans="1:23" ht="15.75" x14ac:dyDescent="0.3">
      <c r="A397" s="116" t="s">
        <v>4</v>
      </c>
      <c r="B397" s="116" t="s">
        <v>246</v>
      </c>
      <c r="C397" s="116" t="s">
        <v>53</v>
      </c>
      <c r="D397" s="116"/>
      <c r="E397" s="116"/>
      <c r="F397" s="35" t="s">
        <v>1729</v>
      </c>
      <c r="G397" s="116">
        <v>60</v>
      </c>
      <c r="H397" s="116">
        <v>1</v>
      </c>
      <c r="I397" s="116"/>
      <c r="J397" s="126">
        <v>19</v>
      </c>
      <c r="K397" s="127">
        <v>71</v>
      </c>
      <c r="L397" s="126">
        <v>19</v>
      </c>
      <c r="M397" s="127">
        <v>71</v>
      </c>
      <c r="N397" s="126">
        <v>19</v>
      </c>
      <c r="O397" s="127">
        <v>71</v>
      </c>
      <c r="P397" s="126">
        <v>19</v>
      </c>
      <c r="Q397" s="127">
        <v>71</v>
      </c>
      <c r="R397" s="126">
        <v>19</v>
      </c>
      <c r="S397" s="127">
        <v>71</v>
      </c>
      <c r="T397" s="116" t="s">
        <v>5612</v>
      </c>
      <c r="U397" s="128" t="s">
        <v>6023</v>
      </c>
      <c r="V397" s="64"/>
      <c r="W397" s="64"/>
    </row>
    <row r="398" spans="1:23" ht="15.75" x14ac:dyDescent="0.3">
      <c r="A398" s="116" t="s">
        <v>4</v>
      </c>
      <c r="B398" s="116" t="s">
        <v>246</v>
      </c>
      <c r="C398" s="116" t="s">
        <v>53</v>
      </c>
      <c r="D398" s="116"/>
      <c r="E398" s="116"/>
      <c r="F398" s="35" t="s">
        <v>1730</v>
      </c>
      <c r="G398" s="116">
        <v>61</v>
      </c>
      <c r="H398" s="116">
        <v>1</v>
      </c>
      <c r="I398" s="116"/>
      <c r="J398" s="126">
        <v>21</v>
      </c>
      <c r="K398" s="127">
        <v>72</v>
      </c>
      <c r="L398" s="126">
        <v>21</v>
      </c>
      <c r="M398" s="127">
        <v>72</v>
      </c>
      <c r="N398" s="126">
        <v>21</v>
      </c>
      <c r="O398" s="127">
        <v>72</v>
      </c>
      <c r="P398" s="126">
        <v>21</v>
      </c>
      <c r="Q398" s="127">
        <v>72</v>
      </c>
      <c r="R398" s="126">
        <v>21</v>
      </c>
      <c r="S398" s="127">
        <v>72</v>
      </c>
      <c r="T398" s="116" t="s">
        <v>5613</v>
      </c>
      <c r="U398" s="128" t="s">
        <v>6023</v>
      </c>
      <c r="V398" s="64"/>
      <c r="W398" s="64"/>
    </row>
    <row r="399" spans="1:23" ht="15.75" x14ac:dyDescent="0.3">
      <c r="A399" s="116" t="s">
        <v>4</v>
      </c>
      <c r="B399" s="116" t="s">
        <v>246</v>
      </c>
      <c r="C399" s="116" t="s">
        <v>53</v>
      </c>
      <c r="D399" s="116"/>
      <c r="E399" s="116"/>
      <c r="F399" s="35" t="s">
        <v>1731</v>
      </c>
      <c r="G399" s="116">
        <v>62</v>
      </c>
      <c r="H399" s="116">
        <v>1</v>
      </c>
      <c r="I399" s="116"/>
      <c r="J399" s="126">
        <v>21</v>
      </c>
      <c r="K399" s="127">
        <v>75</v>
      </c>
      <c r="L399" s="126">
        <v>21</v>
      </c>
      <c r="M399" s="127">
        <v>75</v>
      </c>
      <c r="N399" s="126">
        <v>21</v>
      </c>
      <c r="O399" s="127">
        <v>75</v>
      </c>
      <c r="P399" s="126">
        <v>21</v>
      </c>
      <c r="Q399" s="127">
        <v>75</v>
      </c>
      <c r="R399" s="126">
        <v>21</v>
      </c>
      <c r="S399" s="127">
        <v>75</v>
      </c>
      <c r="T399" s="116" t="s">
        <v>5613</v>
      </c>
      <c r="U399" s="128" t="s">
        <v>6023</v>
      </c>
      <c r="V399" s="64"/>
      <c r="W399" s="64"/>
    </row>
    <row r="400" spans="1:23" ht="15.75" x14ac:dyDescent="0.3">
      <c r="A400" s="116" t="s">
        <v>4</v>
      </c>
      <c r="B400" s="116" t="s">
        <v>246</v>
      </c>
      <c r="C400" s="116" t="s">
        <v>53</v>
      </c>
      <c r="D400" s="116"/>
      <c r="E400" s="116"/>
      <c r="F400" s="35" t="s">
        <v>1732</v>
      </c>
      <c r="G400" s="116">
        <v>63</v>
      </c>
      <c r="H400" s="116">
        <v>1</v>
      </c>
      <c r="I400" s="116"/>
      <c r="J400" s="126">
        <v>21</v>
      </c>
      <c r="K400" s="127">
        <v>77</v>
      </c>
      <c r="L400" s="126">
        <v>21</v>
      </c>
      <c r="M400" s="127">
        <v>77</v>
      </c>
      <c r="N400" s="126">
        <v>21</v>
      </c>
      <c r="O400" s="127">
        <v>77</v>
      </c>
      <c r="P400" s="126">
        <v>21</v>
      </c>
      <c r="Q400" s="127">
        <v>77</v>
      </c>
      <c r="R400" s="126">
        <v>21</v>
      </c>
      <c r="S400" s="127">
        <v>77</v>
      </c>
      <c r="T400" s="116" t="s">
        <v>5613</v>
      </c>
      <c r="U400" s="128" t="s">
        <v>6023</v>
      </c>
      <c r="V400" s="64"/>
      <c r="W400" s="64"/>
    </row>
    <row r="401" spans="1:23" ht="15.75" x14ac:dyDescent="0.3">
      <c r="A401" s="116" t="s">
        <v>4</v>
      </c>
      <c r="B401" s="116" t="s">
        <v>246</v>
      </c>
      <c r="C401" s="116" t="s">
        <v>53</v>
      </c>
      <c r="D401" s="116"/>
      <c r="E401" s="116"/>
      <c r="F401" s="35" t="s">
        <v>1733</v>
      </c>
      <c r="G401" s="116">
        <v>64</v>
      </c>
      <c r="H401" s="116">
        <v>1</v>
      </c>
      <c r="I401" s="116"/>
      <c r="J401" s="126">
        <v>21</v>
      </c>
      <c r="K401" s="127">
        <v>79</v>
      </c>
      <c r="L401" s="126">
        <v>21</v>
      </c>
      <c r="M401" s="127">
        <v>79</v>
      </c>
      <c r="N401" s="126">
        <v>21</v>
      </c>
      <c r="O401" s="127">
        <v>79</v>
      </c>
      <c r="P401" s="126">
        <v>21</v>
      </c>
      <c r="Q401" s="127">
        <v>79</v>
      </c>
      <c r="R401" s="126">
        <v>21</v>
      </c>
      <c r="S401" s="127">
        <v>79</v>
      </c>
      <c r="T401" s="116" t="s">
        <v>5613</v>
      </c>
      <c r="U401" s="128" t="s">
        <v>6023</v>
      </c>
      <c r="V401" s="64"/>
      <c r="W401" s="64"/>
    </row>
    <row r="402" spans="1:23" ht="15.75" x14ac:dyDescent="0.3">
      <c r="A402" s="116" t="s">
        <v>4</v>
      </c>
      <c r="B402" s="116" t="s">
        <v>246</v>
      </c>
      <c r="C402" s="116" t="s">
        <v>53</v>
      </c>
      <c r="D402" s="116"/>
      <c r="E402" s="116"/>
      <c r="F402" s="35" t="s">
        <v>1734</v>
      </c>
      <c r="G402" s="116">
        <v>65</v>
      </c>
      <c r="H402" s="116">
        <v>1</v>
      </c>
      <c r="I402" s="116"/>
      <c r="J402" s="126">
        <v>22</v>
      </c>
      <c r="K402" s="127">
        <v>81</v>
      </c>
      <c r="L402" s="126">
        <v>22</v>
      </c>
      <c r="M402" s="127">
        <v>81</v>
      </c>
      <c r="N402" s="126">
        <v>22</v>
      </c>
      <c r="O402" s="127">
        <v>81</v>
      </c>
      <c r="P402" s="126">
        <v>22</v>
      </c>
      <c r="Q402" s="127">
        <v>81</v>
      </c>
      <c r="R402" s="126">
        <v>22</v>
      </c>
      <c r="S402" s="127">
        <v>81</v>
      </c>
      <c r="T402" s="116" t="s">
        <v>5613</v>
      </c>
      <c r="U402" s="128" t="s">
        <v>6023</v>
      </c>
      <c r="V402" s="64"/>
      <c r="W402" s="64"/>
    </row>
    <row r="403" spans="1:23" ht="15.75" x14ac:dyDescent="0.3">
      <c r="A403" s="116" t="s">
        <v>4</v>
      </c>
      <c r="B403" s="116" t="s">
        <v>246</v>
      </c>
      <c r="C403" s="116" t="s">
        <v>53</v>
      </c>
      <c r="D403" s="116"/>
      <c r="E403" s="116"/>
      <c r="F403" s="35" t="s">
        <v>1735</v>
      </c>
      <c r="G403" s="116">
        <v>66</v>
      </c>
      <c r="H403" s="116">
        <v>1</v>
      </c>
      <c r="I403" s="116"/>
      <c r="J403" s="126">
        <v>22</v>
      </c>
      <c r="K403" s="127">
        <v>83</v>
      </c>
      <c r="L403" s="126">
        <v>22</v>
      </c>
      <c r="M403" s="127">
        <v>83</v>
      </c>
      <c r="N403" s="126">
        <v>22</v>
      </c>
      <c r="O403" s="127">
        <v>83</v>
      </c>
      <c r="P403" s="126">
        <v>22</v>
      </c>
      <c r="Q403" s="127">
        <v>83</v>
      </c>
      <c r="R403" s="126">
        <v>22</v>
      </c>
      <c r="S403" s="127">
        <v>83</v>
      </c>
      <c r="T403" s="116" t="s">
        <v>5613</v>
      </c>
      <c r="U403" s="128" t="s">
        <v>6023</v>
      </c>
      <c r="V403" s="64"/>
      <c r="W403" s="64"/>
    </row>
    <row r="404" spans="1:23" ht="15.75" x14ac:dyDescent="0.3">
      <c r="A404" s="116" t="s">
        <v>4</v>
      </c>
      <c r="B404" s="116" t="s">
        <v>246</v>
      </c>
      <c r="C404" s="116" t="s">
        <v>53</v>
      </c>
      <c r="D404" s="116"/>
      <c r="E404" s="116"/>
      <c r="F404" s="35" t="s">
        <v>1736</v>
      </c>
      <c r="G404" s="116">
        <v>67</v>
      </c>
      <c r="H404" s="116">
        <v>1</v>
      </c>
      <c r="I404" s="116"/>
      <c r="J404" s="126">
        <v>22</v>
      </c>
      <c r="K404" s="127">
        <v>85</v>
      </c>
      <c r="L404" s="126">
        <v>22</v>
      </c>
      <c r="M404" s="127">
        <v>85</v>
      </c>
      <c r="N404" s="126">
        <v>22</v>
      </c>
      <c r="O404" s="127">
        <v>85</v>
      </c>
      <c r="P404" s="126">
        <v>22</v>
      </c>
      <c r="Q404" s="127">
        <v>85</v>
      </c>
      <c r="R404" s="126">
        <v>22</v>
      </c>
      <c r="S404" s="127">
        <v>85</v>
      </c>
      <c r="T404" s="116" t="s">
        <v>5613</v>
      </c>
      <c r="U404" s="128" t="s">
        <v>6023</v>
      </c>
      <c r="V404" s="64"/>
      <c r="W404" s="64"/>
    </row>
    <row r="405" spans="1:23" ht="15.75" x14ac:dyDescent="0.3">
      <c r="A405" s="116" t="s">
        <v>4</v>
      </c>
      <c r="B405" s="116" t="s">
        <v>246</v>
      </c>
      <c r="C405" s="116" t="s">
        <v>53</v>
      </c>
      <c r="D405" s="116"/>
      <c r="E405" s="116"/>
      <c r="F405" s="35" t="s">
        <v>1737</v>
      </c>
      <c r="G405" s="116">
        <v>68</v>
      </c>
      <c r="H405" s="116">
        <v>1</v>
      </c>
      <c r="I405" s="116"/>
      <c r="J405" s="126">
        <v>23</v>
      </c>
      <c r="K405" s="127">
        <v>87</v>
      </c>
      <c r="L405" s="126">
        <v>23</v>
      </c>
      <c r="M405" s="127">
        <v>87</v>
      </c>
      <c r="N405" s="126">
        <v>23</v>
      </c>
      <c r="O405" s="127">
        <v>87</v>
      </c>
      <c r="P405" s="126">
        <v>23</v>
      </c>
      <c r="Q405" s="127">
        <v>87</v>
      </c>
      <c r="R405" s="126">
        <v>23</v>
      </c>
      <c r="S405" s="127">
        <v>87</v>
      </c>
      <c r="T405" s="116" t="s">
        <v>5613</v>
      </c>
      <c r="U405" s="128" t="s">
        <v>6023</v>
      </c>
      <c r="V405" s="64"/>
      <c r="W405" s="64"/>
    </row>
    <row r="406" spans="1:23" ht="15.75" x14ac:dyDescent="0.3">
      <c r="A406" s="116" t="s">
        <v>4</v>
      </c>
      <c r="B406" s="116" t="s">
        <v>246</v>
      </c>
      <c r="C406" s="116" t="s">
        <v>53</v>
      </c>
      <c r="D406" s="116"/>
      <c r="E406" s="116"/>
      <c r="F406" s="35" t="s">
        <v>1738</v>
      </c>
      <c r="G406" s="116">
        <v>69</v>
      </c>
      <c r="H406" s="116">
        <v>1</v>
      </c>
      <c r="I406" s="116"/>
      <c r="J406" s="126">
        <v>23</v>
      </c>
      <c r="K406" s="127">
        <v>89</v>
      </c>
      <c r="L406" s="126">
        <v>23</v>
      </c>
      <c r="M406" s="127">
        <v>89</v>
      </c>
      <c r="N406" s="126">
        <v>23</v>
      </c>
      <c r="O406" s="127">
        <v>89</v>
      </c>
      <c r="P406" s="126">
        <v>23</v>
      </c>
      <c r="Q406" s="127">
        <v>89</v>
      </c>
      <c r="R406" s="126">
        <v>23</v>
      </c>
      <c r="S406" s="127">
        <v>89</v>
      </c>
      <c r="T406" s="116" t="s">
        <v>5613</v>
      </c>
      <c r="U406" s="128" t="s">
        <v>6023</v>
      </c>
      <c r="V406" s="64"/>
      <c r="W406" s="64"/>
    </row>
    <row r="407" spans="1:23" ht="15.75" x14ac:dyDescent="0.3">
      <c r="A407" s="116" t="s">
        <v>4</v>
      </c>
      <c r="B407" s="116" t="s">
        <v>246</v>
      </c>
      <c r="C407" s="116" t="s">
        <v>53</v>
      </c>
      <c r="D407" s="116"/>
      <c r="E407" s="116"/>
      <c r="F407" s="35" t="s">
        <v>1739</v>
      </c>
      <c r="G407" s="116">
        <v>70</v>
      </c>
      <c r="H407" s="116">
        <v>1</v>
      </c>
      <c r="I407" s="116"/>
      <c r="J407" s="126">
        <v>23</v>
      </c>
      <c r="K407" s="127">
        <v>91</v>
      </c>
      <c r="L407" s="126">
        <v>23</v>
      </c>
      <c r="M407" s="127">
        <v>91</v>
      </c>
      <c r="N407" s="126">
        <v>23</v>
      </c>
      <c r="O407" s="127">
        <v>91</v>
      </c>
      <c r="P407" s="126">
        <v>23</v>
      </c>
      <c r="Q407" s="127">
        <v>91</v>
      </c>
      <c r="R407" s="126">
        <v>23</v>
      </c>
      <c r="S407" s="127">
        <v>91</v>
      </c>
      <c r="T407" s="116" t="s">
        <v>5613</v>
      </c>
      <c r="U407" s="128" t="s">
        <v>6024</v>
      </c>
      <c r="V407" s="64"/>
      <c r="W407" s="64"/>
    </row>
    <row r="408" spans="1:23" ht="15.75" x14ac:dyDescent="0.3">
      <c r="A408" s="116" t="s">
        <v>4</v>
      </c>
      <c r="B408" s="116" t="s">
        <v>246</v>
      </c>
      <c r="C408" s="116" t="s">
        <v>53</v>
      </c>
      <c r="D408" s="116"/>
      <c r="E408" s="116"/>
      <c r="F408" s="35" t="s">
        <v>1740</v>
      </c>
      <c r="G408" s="116">
        <v>71</v>
      </c>
      <c r="H408" s="116">
        <v>1</v>
      </c>
      <c r="I408" s="116"/>
      <c r="J408" s="126">
        <v>25</v>
      </c>
      <c r="K408" s="127">
        <v>92</v>
      </c>
      <c r="L408" s="126">
        <v>25</v>
      </c>
      <c r="M408" s="127">
        <v>92</v>
      </c>
      <c r="N408" s="126">
        <v>25</v>
      </c>
      <c r="O408" s="127">
        <v>92</v>
      </c>
      <c r="P408" s="126">
        <v>25</v>
      </c>
      <c r="Q408" s="127">
        <v>92</v>
      </c>
      <c r="R408" s="126">
        <v>25</v>
      </c>
      <c r="S408" s="127">
        <v>92</v>
      </c>
      <c r="T408" s="116" t="s">
        <v>5614</v>
      </c>
      <c r="U408" s="128" t="s">
        <v>6024</v>
      </c>
      <c r="V408" s="64"/>
      <c r="W408" s="64"/>
    </row>
    <row r="409" spans="1:23" ht="15.75" x14ac:dyDescent="0.3">
      <c r="A409" s="116" t="s">
        <v>4</v>
      </c>
      <c r="B409" s="116" t="s">
        <v>246</v>
      </c>
      <c r="C409" s="116" t="s">
        <v>53</v>
      </c>
      <c r="D409" s="116"/>
      <c r="E409" s="116"/>
      <c r="F409" s="35" t="s">
        <v>1741</v>
      </c>
      <c r="G409" s="116">
        <v>72</v>
      </c>
      <c r="H409" s="116">
        <v>1</v>
      </c>
      <c r="I409" s="116"/>
      <c r="J409" s="126">
        <v>25</v>
      </c>
      <c r="K409" s="127">
        <v>95</v>
      </c>
      <c r="L409" s="126">
        <v>25</v>
      </c>
      <c r="M409" s="127">
        <v>95</v>
      </c>
      <c r="N409" s="126">
        <v>25</v>
      </c>
      <c r="O409" s="127">
        <v>95</v>
      </c>
      <c r="P409" s="126">
        <v>25</v>
      </c>
      <c r="Q409" s="127">
        <v>95</v>
      </c>
      <c r="R409" s="126">
        <v>25</v>
      </c>
      <c r="S409" s="127">
        <v>95</v>
      </c>
      <c r="T409" s="116" t="s">
        <v>5614</v>
      </c>
      <c r="U409" s="128" t="s">
        <v>6024</v>
      </c>
      <c r="V409" s="64"/>
      <c r="W409" s="64"/>
    </row>
    <row r="410" spans="1:23" ht="15.75" x14ac:dyDescent="0.3">
      <c r="A410" s="116" t="s">
        <v>4</v>
      </c>
      <c r="B410" s="116" t="s">
        <v>246</v>
      </c>
      <c r="C410" s="116" t="s">
        <v>53</v>
      </c>
      <c r="D410" s="116"/>
      <c r="E410" s="116"/>
      <c r="F410" s="35" t="s">
        <v>1742</v>
      </c>
      <c r="G410" s="116">
        <v>73</v>
      </c>
      <c r="H410" s="116">
        <v>1</v>
      </c>
      <c r="I410" s="116"/>
      <c r="J410" s="126">
        <v>25</v>
      </c>
      <c r="K410" s="127">
        <v>97</v>
      </c>
      <c r="L410" s="126">
        <v>25</v>
      </c>
      <c r="M410" s="127">
        <v>97</v>
      </c>
      <c r="N410" s="126">
        <v>25</v>
      </c>
      <c r="O410" s="127">
        <v>97</v>
      </c>
      <c r="P410" s="126">
        <v>25</v>
      </c>
      <c r="Q410" s="127">
        <v>97</v>
      </c>
      <c r="R410" s="126">
        <v>25</v>
      </c>
      <c r="S410" s="127">
        <v>97</v>
      </c>
      <c r="T410" s="116" t="s">
        <v>5614</v>
      </c>
      <c r="U410" s="128" t="s">
        <v>6024</v>
      </c>
      <c r="V410" s="64"/>
      <c r="W410" s="64"/>
    </row>
    <row r="411" spans="1:23" ht="15.75" x14ac:dyDescent="0.3">
      <c r="A411" s="116" t="s">
        <v>4</v>
      </c>
      <c r="B411" s="116" t="s">
        <v>246</v>
      </c>
      <c r="C411" s="116" t="s">
        <v>53</v>
      </c>
      <c r="D411" s="116"/>
      <c r="E411" s="116"/>
      <c r="F411" s="35" t="s">
        <v>1743</v>
      </c>
      <c r="G411" s="116">
        <v>74</v>
      </c>
      <c r="H411" s="116">
        <v>1</v>
      </c>
      <c r="I411" s="116"/>
      <c r="J411" s="126">
        <v>25</v>
      </c>
      <c r="K411" s="127">
        <v>99</v>
      </c>
      <c r="L411" s="126">
        <v>25</v>
      </c>
      <c r="M411" s="127">
        <v>99</v>
      </c>
      <c r="N411" s="126">
        <v>25</v>
      </c>
      <c r="O411" s="127">
        <v>99</v>
      </c>
      <c r="P411" s="126">
        <v>25</v>
      </c>
      <c r="Q411" s="127">
        <v>99</v>
      </c>
      <c r="R411" s="126">
        <v>25</v>
      </c>
      <c r="S411" s="127">
        <v>99</v>
      </c>
      <c r="T411" s="116" t="s">
        <v>5614</v>
      </c>
      <c r="U411" s="128" t="s">
        <v>6024</v>
      </c>
      <c r="V411" s="64"/>
      <c r="W411" s="64"/>
    </row>
    <row r="412" spans="1:23" ht="15.75" x14ac:dyDescent="0.3">
      <c r="A412" s="116" t="s">
        <v>4</v>
      </c>
      <c r="B412" s="116" t="s">
        <v>246</v>
      </c>
      <c r="C412" s="116" t="s">
        <v>53</v>
      </c>
      <c r="D412" s="116"/>
      <c r="E412" s="116"/>
      <c r="F412" s="35" t="s">
        <v>1744</v>
      </c>
      <c r="G412" s="116">
        <v>75</v>
      </c>
      <c r="H412" s="116">
        <v>1</v>
      </c>
      <c r="I412" s="116"/>
      <c r="J412" s="126">
        <v>26</v>
      </c>
      <c r="K412" s="127">
        <v>101</v>
      </c>
      <c r="L412" s="126">
        <v>26</v>
      </c>
      <c r="M412" s="127">
        <v>101</v>
      </c>
      <c r="N412" s="126">
        <v>26</v>
      </c>
      <c r="O412" s="127">
        <v>101</v>
      </c>
      <c r="P412" s="126">
        <v>26</v>
      </c>
      <c r="Q412" s="127">
        <v>101</v>
      </c>
      <c r="R412" s="126">
        <v>26</v>
      </c>
      <c r="S412" s="127">
        <v>101</v>
      </c>
      <c r="T412" s="116" t="s">
        <v>5614</v>
      </c>
      <c r="U412" s="128" t="s">
        <v>6024</v>
      </c>
      <c r="V412" s="64"/>
      <c r="W412" s="64"/>
    </row>
    <row r="413" spans="1:23" ht="15.75" x14ac:dyDescent="0.3">
      <c r="A413" s="116" t="s">
        <v>4</v>
      </c>
      <c r="B413" s="116" t="s">
        <v>246</v>
      </c>
      <c r="C413" s="116" t="s">
        <v>53</v>
      </c>
      <c r="D413" s="116"/>
      <c r="E413" s="116"/>
      <c r="F413" s="35" t="s">
        <v>1745</v>
      </c>
      <c r="G413" s="116">
        <v>76</v>
      </c>
      <c r="H413" s="116">
        <v>1</v>
      </c>
      <c r="I413" s="116"/>
      <c r="J413" s="126">
        <v>26</v>
      </c>
      <c r="K413" s="127">
        <v>103</v>
      </c>
      <c r="L413" s="126">
        <v>26</v>
      </c>
      <c r="M413" s="127">
        <v>103</v>
      </c>
      <c r="N413" s="126">
        <v>26</v>
      </c>
      <c r="O413" s="127">
        <v>103</v>
      </c>
      <c r="P413" s="126">
        <v>26</v>
      </c>
      <c r="Q413" s="127">
        <v>103</v>
      </c>
      <c r="R413" s="126">
        <v>26</v>
      </c>
      <c r="S413" s="127">
        <v>103</v>
      </c>
      <c r="T413" s="116" t="s">
        <v>5614</v>
      </c>
      <c r="U413" s="128" t="s">
        <v>6024</v>
      </c>
      <c r="V413" s="64"/>
      <c r="W413" s="64"/>
    </row>
    <row r="414" spans="1:23" ht="15.75" x14ac:dyDescent="0.3">
      <c r="A414" s="116" t="s">
        <v>4</v>
      </c>
      <c r="B414" s="116" t="s">
        <v>246</v>
      </c>
      <c r="C414" s="116" t="s">
        <v>53</v>
      </c>
      <c r="D414" s="116"/>
      <c r="E414" s="116"/>
      <c r="F414" s="35" t="s">
        <v>1746</v>
      </c>
      <c r="G414" s="116">
        <v>77</v>
      </c>
      <c r="H414" s="116">
        <v>1</v>
      </c>
      <c r="I414" s="116"/>
      <c r="J414" s="126">
        <v>26</v>
      </c>
      <c r="K414" s="127">
        <v>105</v>
      </c>
      <c r="L414" s="126">
        <v>26</v>
      </c>
      <c r="M414" s="127">
        <v>105</v>
      </c>
      <c r="N414" s="126">
        <v>26</v>
      </c>
      <c r="O414" s="127">
        <v>105</v>
      </c>
      <c r="P414" s="126">
        <v>26</v>
      </c>
      <c r="Q414" s="127">
        <v>105</v>
      </c>
      <c r="R414" s="126">
        <v>26</v>
      </c>
      <c r="S414" s="127">
        <v>105</v>
      </c>
      <c r="T414" s="116" t="s">
        <v>5614</v>
      </c>
      <c r="U414" s="128" t="s">
        <v>6024</v>
      </c>
      <c r="V414" s="64"/>
      <c r="W414" s="64"/>
    </row>
    <row r="415" spans="1:23" ht="15.75" x14ac:dyDescent="0.3">
      <c r="A415" s="116" t="s">
        <v>4</v>
      </c>
      <c r="B415" s="116" t="s">
        <v>246</v>
      </c>
      <c r="C415" s="116" t="s">
        <v>53</v>
      </c>
      <c r="D415" s="116"/>
      <c r="E415" s="116"/>
      <c r="F415" s="35" t="s">
        <v>1747</v>
      </c>
      <c r="G415" s="116">
        <v>78</v>
      </c>
      <c r="H415" s="116">
        <v>1</v>
      </c>
      <c r="I415" s="116"/>
      <c r="J415" s="126">
        <v>27</v>
      </c>
      <c r="K415" s="127">
        <v>107</v>
      </c>
      <c r="L415" s="126">
        <v>27</v>
      </c>
      <c r="M415" s="127">
        <v>107</v>
      </c>
      <c r="N415" s="126">
        <v>27</v>
      </c>
      <c r="O415" s="127">
        <v>107</v>
      </c>
      <c r="P415" s="126">
        <v>27</v>
      </c>
      <c r="Q415" s="127">
        <v>107</v>
      </c>
      <c r="R415" s="126">
        <v>27</v>
      </c>
      <c r="S415" s="127">
        <v>107</v>
      </c>
      <c r="T415" s="116" t="s">
        <v>5614</v>
      </c>
      <c r="U415" s="128" t="s">
        <v>6024</v>
      </c>
      <c r="V415" s="64"/>
      <c r="W415" s="64"/>
    </row>
    <row r="416" spans="1:23" ht="15.75" x14ac:dyDescent="0.3">
      <c r="A416" s="116" t="s">
        <v>4</v>
      </c>
      <c r="B416" s="116" t="s">
        <v>246</v>
      </c>
      <c r="C416" s="116" t="s">
        <v>53</v>
      </c>
      <c r="D416" s="116"/>
      <c r="E416" s="116"/>
      <c r="F416" s="35" t="s">
        <v>1748</v>
      </c>
      <c r="G416" s="116">
        <v>79</v>
      </c>
      <c r="H416" s="116">
        <v>1</v>
      </c>
      <c r="I416" s="116"/>
      <c r="J416" s="126">
        <v>27</v>
      </c>
      <c r="K416" s="127">
        <v>109</v>
      </c>
      <c r="L416" s="126">
        <v>27</v>
      </c>
      <c r="M416" s="127">
        <v>109</v>
      </c>
      <c r="N416" s="126">
        <v>27</v>
      </c>
      <c r="O416" s="127">
        <v>109</v>
      </c>
      <c r="P416" s="126">
        <v>27</v>
      </c>
      <c r="Q416" s="127">
        <v>109</v>
      </c>
      <c r="R416" s="126">
        <v>27</v>
      </c>
      <c r="S416" s="127">
        <v>109</v>
      </c>
      <c r="T416" s="116" t="s">
        <v>5614</v>
      </c>
      <c r="U416" s="128" t="s">
        <v>6024</v>
      </c>
      <c r="V416" s="64"/>
      <c r="W416" s="64"/>
    </row>
    <row r="417" spans="1:23" ht="15.75" x14ac:dyDescent="0.3">
      <c r="A417" s="116" t="s">
        <v>4</v>
      </c>
      <c r="B417" s="116" t="s">
        <v>246</v>
      </c>
      <c r="C417" s="116" t="s">
        <v>53</v>
      </c>
      <c r="D417" s="116"/>
      <c r="E417" s="116"/>
      <c r="F417" s="35" t="s">
        <v>1749</v>
      </c>
      <c r="G417" s="116">
        <v>80</v>
      </c>
      <c r="H417" s="116">
        <v>1</v>
      </c>
      <c r="I417" s="116"/>
      <c r="J417" s="126">
        <v>27</v>
      </c>
      <c r="K417" s="127">
        <v>111</v>
      </c>
      <c r="L417" s="126">
        <v>27</v>
      </c>
      <c r="M417" s="127">
        <v>111</v>
      </c>
      <c r="N417" s="126">
        <v>27</v>
      </c>
      <c r="O417" s="127">
        <v>111</v>
      </c>
      <c r="P417" s="126">
        <v>27</v>
      </c>
      <c r="Q417" s="127">
        <v>111</v>
      </c>
      <c r="R417" s="126">
        <v>27</v>
      </c>
      <c r="S417" s="127">
        <v>111</v>
      </c>
      <c r="T417" s="116" t="s">
        <v>5614</v>
      </c>
      <c r="U417" s="128" t="s">
        <v>6025</v>
      </c>
      <c r="V417" s="64"/>
      <c r="W417" s="64"/>
    </row>
    <row r="418" spans="1:23" ht="15.75" x14ac:dyDescent="0.3">
      <c r="A418" s="116" t="s">
        <v>4</v>
      </c>
      <c r="B418" s="116" t="s">
        <v>246</v>
      </c>
      <c r="C418" s="116" t="s">
        <v>53</v>
      </c>
      <c r="D418" s="116"/>
      <c r="E418" s="116"/>
      <c r="F418" s="35" t="s">
        <v>1750</v>
      </c>
      <c r="G418" s="116">
        <v>81</v>
      </c>
      <c r="H418" s="116">
        <v>1</v>
      </c>
      <c r="I418" s="116"/>
      <c r="J418" s="126">
        <v>30</v>
      </c>
      <c r="K418" s="127">
        <v>113</v>
      </c>
      <c r="L418" s="126">
        <v>30</v>
      </c>
      <c r="M418" s="127">
        <v>113</v>
      </c>
      <c r="N418" s="126">
        <v>30</v>
      </c>
      <c r="O418" s="127">
        <v>113</v>
      </c>
      <c r="P418" s="126">
        <v>30</v>
      </c>
      <c r="Q418" s="127">
        <v>113</v>
      </c>
      <c r="R418" s="126">
        <v>30</v>
      </c>
      <c r="S418" s="127">
        <v>113</v>
      </c>
      <c r="T418" s="116" t="s">
        <v>5615</v>
      </c>
      <c r="U418" s="128" t="s">
        <v>6025</v>
      </c>
      <c r="V418" s="64"/>
      <c r="W418" s="64"/>
    </row>
    <row r="419" spans="1:23" ht="15.75" x14ac:dyDescent="0.3">
      <c r="A419" s="116" t="s">
        <v>4</v>
      </c>
      <c r="B419" s="116" t="s">
        <v>246</v>
      </c>
      <c r="C419" s="116" t="s">
        <v>53</v>
      </c>
      <c r="D419" s="116"/>
      <c r="E419" s="116"/>
      <c r="F419" s="35" t="s">
        <v>1751</v>
      </c>
      <c r="G419" s="116">
        <v>82</v>
      </c>
      <c r="H419" s="116">
        <v>1</v>
      </c>
      <c r="I419" s="116"/>
      <c r="J419" s="126">
        <v>31</v>
      </c>
      <c r="K419" s="127">
        <v>117</v>
      </c>
      <c r="L419" s="126">
        <v>31</v>
      </c>
      <c r="M419" s="127">
        <v>117</v>
      </c>
      <c r="N419" s="126">
        <v>31</v>
      </c>
      <c r="O419" s="127">
        <v>117</v>
      </c>
      <c r="P419" s="126">
        <v>31</v>
      </c>
      <c r="Q419" s="127">
        <v>117</v>
      </c>
      <c r="R419" s="126">
        <v>31</v>
      </c>
      <c r="S419" s="127">
        <v>117</v>
      </c>
      <c r="T419" s="116" t="s">
        <v>5615</v>
      </c>
      <c r="U419" s="128" t="s">
        <v>6025</v>
      </c>
      <c r="V419" s="64"/>
      <c r="W419" s="64"/>
    </row>
    <row r="420" spans="1:23" ht="15.75" x14ac:dyDescent="0.3">
      <c r="A420" s="116" t="s">
        <v>4</v>
      </c>
      <c r="B420" s="116" t="s">
        <v>246</v>
      </c>
      <c r="C420" s="116" t="s">
        <v>53</v>
      </c>
      <c r="D420" s="116"/>
      <c r="E420" s="116"/>
      <c r="F420" s="35" t="s">
        <v>1752</v>
      </c>
      <c r="G420" s="116">
        <v>83</v>
      </c>
      <c r="H420" s="116">
        <v>1</v>
      </c>
      <c r="I420" s="116"/>
      <c r="J420" s="126">
        <v>32</v>
      </c>
      <c r="K420" s="127">
        <v>120</v>
      </c>
      <c r="L420" s="126">
        <v>32</v>
      </c>
      <c r="M420" s="127">
        <v>120</v>
      </c>
      <c r="N420" s="126">
        <v>32</v>
      </c>
      <c r="O420" s="127">
        <v>120</v>
      </c>
      <c r="P420" s="126">
        <v>32</v>
      </c>
      <c r="Q420" s="127">
        <v>120</v>
      </c>
      <c r="R420" s="126">
        <v>32</v>
      </c>
      <c r="S420" s="127">
        <v>120</v>
      </c>
      <c r="T420" s="116" t="s">
        <v>5615</v>
      </c>
      <c r="U420" s="128" t="s">
        <v>6025</v>
      </c>
      <c r="V420" s="64"/>
      <c r="W420" s="64"/>
    </row>
    <row r="421" spans="1:23" ht="15.75" x14ac:dyDescent="0.3">
      <c r="A421" s="116" t="s">
        <v>4</v>
      </c>
      <c r="B421" s="116" t="s">
        <v>246</v>
      </c>
      <c r="C421" s="116" t="s">
        <v>53</v>
      </c>
      <c r="D421" s="116"/>
      <c r="E421" s="116"/>
      <c r="F421" s="35" t="s">
        <v>1753</v>
      </c>
      <c r="G421" s="116">
        <v>84</v>
      </c>
      <c r="H421" s="116">
        <v>1</v>
      </c>
      <c r="I421" s="116"/>
      <c r="J421" s="126">
        <v>33</v>
      </c>
      <c r="K421" s="127">
        <v>123</v>
      </c>
      <c r="L421" s="126">
        <v>33</v>
      </c>
      <c r="M421" s="127">
        <v>123</v>
      </c>
      <c r="N421" s="126">
        <v>33</v>
      </c>
      <c r="O421" s="127">
        <v>123</v>
      </c>
      <c r="P421" s="126">
        <v>33</v>
      </c>
      <c r="Q421" s="127">
        <v>123</v>
      </c>
      <c r="R421" s="126">
        <v>33</v>
      </c>
      <c r="S421" s="127">
        <v>123</v>
      </c>
      <c r="T421" s="116" t="s">
        <v>5615</v>
      </c>
      <c r="U421" s="128" t="s">
        <v>6025</v>
      </c>
      <c r="V421" s="64"/>
      <c r="W421" s="64"/>
    </row>
    <row r="422" spans="1:23" ht="15.75" x14ac:dyDescent="0.3">
      <c r="A422" s="116" t="s">
        <v>4</v>
      </c>
      <c r="B422" s="116" t="s">
        <v>246</v>
      </c>
      <c r="C422" s="116" t="s">
        <v>53</v>
      </c>
      <c r="D422" s="116"/>
      <c r="E422" s="116"/>
      <c r="F422" s="35" t="s">
        <v>1754</v>
      </c>
      <c r="G422" s="116">
        <v>85</v>
      </c>
      <c r="H422" s="116">
        <v>1</v>
      </c>
      <c r="I422" s="116"/>
      <c r="J422" s="126">
        <v>34</v>
      </c>
      <c r="K422" s="127">
        <v>126</v>
      </c>
      <c r="L422" s="126">
        <v>34</v>
      </c>
      <c r="M422" s="127">
        <v>126</v>
      </c>
      <c r="N422" s="126">
        <v>34</v>
      </c>
      <c r="O422" s="127">
        <v>126</v>
      </c>
      <c r="P422" s="126">
        <v>34</v>
      </c>
      <c r="Q422" s="127">
        <v>126</v>
      </c>
      <c r="R422" s="126">
        <v>34</v>
      </c>
      <c r="S422" s="127">
        <v>126</v>
      </c>
      <c r="T422" s="116" t="s">
        <v>5615</v>
      </c>
      <c r="U422" s="128" t="s">
        <v>6025</v>
      </c>
      <c r="V422" s="64"/>
      <c r="W422" s="64"/>
    </row>
    <row r="423" spans="1:23" ht="15.75" x14ac:dyDescent="0.3">
      <c r="A423" s="116" t="s">
        <v>4</v>
      </c>
      <c r="B423" s="116" t="s">
        <v>246</v>
      </c>
      <c r="C423" s="116" t="s">
        <v>53</v>
      </c>
      <c r="D423" s="116"/>
      <c r="E423" s="116"/>
      <c r="F423" s="35" t="s">
        <v>1755</v>
      </c>
      <c r="G423" s="116">
        <v>86</v>
      </c>
      <c r="H423" s="116">
        <v>1</v>
      </c>
      <c r="I423" s="116"/>
      <c r="J423" s="126">
        <v>35</v>
      </c>
      <c r="K423" s="127">
        <v>129</v>
      </c>
      <c r="L423" s="126">
        <v>35</v>
      </c>
      <c r="M423" s="127">
        <v>129</v>
      </c>
      <c r="N423" s="126">
        <v>35</v>
      </c>
      <c r="O423" s="127">
        <v>129</v>
      </c>
      <c r="P423" s="126">
        <v>35</v>
      </c>
      <c r="Q423" s="127">
        <v>129</v>
      </c>
      <c r="R423" s="126">
        <v>35</v>
      </c>
      <c r="S423" s="127">
        <v>129</v>
      </c>
      <c r="T423" s="116" t="s">
        <v>5615</v>
      </c>
      <c r="U423" s="128" t="s">
        <v>6025</v>
      </c>
      <c r="V423" s="64"/>
      <c r="W423" s="64"/>
    </row>
    <row r="424" spans="1:23" ht="15.75" x14ac:dyDescent="0.3">
      <c r="A424" s="116" t="s">
        <v>4</v>
      </c>
      <c r="B424" s="116" t="s">
        <v>246</v>
      </c>
      <c r="C424" s="116" t="s">
        <v>53</v>
      </c>
      <c r="D424" s="116"/>
      <c r="E424" s="116"/>
      <c r="F424" s="35" t="s">
        <v>1756</v>
      </c>
      <c r="G424" s="116">
        <v>87</v>
      </c>
      <c r="H424" s="116">
        <v>1</v>
      </c>
      <c r="I424" s="116"/>
      <c r="J424" s="126">
        <v>36</v>
      </c>
      <c r="K424" s="127">
        <v>132</v>
      </c>
      <c r="L424" s="126">
        <v>36</v>
      </c>
      <c r="M424" s="127">
        <v>132</v>
      </c>
      <c r="N424" s="126">
        <v>36</v>
      </c>
      <c r="O424" s="127">
        <v>132</v>
      </c>
      <c r="P424" s="126">
        <v>36</v>
      </c>
      <c r="Q424" s="127">
        <v>132</v>
      </c>
      <c r="R424" s="126">
        <v>36</v>
      </c>
      <c r="S424" s="127">
        <v>132</v>
      </c>
      <c r="T424" s="116" t="s">
        <v>5615</v>
      </c>
      <c r="U424" s="128" t="s">
        <v>6025</v>
      </c>
      <c r="V424" s="64"/>
      <c r="W424" s="64"/>
    </row>
    <row r="425" spans="1:23" ht="15.75" x14ac:dyDescent="0.3">
      <c r="A425" s="116" t="s">
        <v>4</v>
      </c>
      <c r="B425" s="116" t="s">
        <v>246</v>
      </c>
      <c r="C425" s="116" t="s">
        <v>53</v>
      </c>
      <c r="D425" s="116"/>
      <c r="E425" s="116"/>
      <c r="F425" s="35" t="s">
        <v>1757</v>
      </c>
      <c r="G425" s="116">
        <v>88</v>
      </c>
      <c r="H425" s="116">
        <v>1</v>
      </c>
      <c r="I425" s="116"/>
      <c r="J425" s="126">
        <v>37</v>
      </c>
      <c r="K425" s="127">
        <v>135</v>
      </c>
      <c r="L425" s="126">
        <v>37</v>
      </c>
      <c r="M425" s="127">
        <v>135</v>
      </c>
      <c r="N425" s="126">
        <v>37</v>
      </c>
      <c r="O425" s="127">
        <v>135</v>
      </c>
      <c r="P425" s="126">
        <v>37</v>
      </c>
      <c r="Q425" s="127">
        <v>135</v>
      </c>
      <c r="R425" s="126">
        <v>37</v>
      </c>
      <c r="S425" s="127">
        <v>135</v>
      </c>
      <c r="T425" s="116" t="s">
        <v>5615</v>
      </c>
      <c r="U425" s="128" t="s">
        <v>6025</v>
      </c>
      <c r="V425" s="64"/>
      <c r="W425" s="64"/>
    </row>
    <row r="426" spans="1:23" ht="15.75" x14ac:dyDescent="0.3">
      <c r="A426" s="116" t="s">
        <v>4</v>
      </c>
      <c r="B426" s="116" t="s">
        <v>246</v>
      </c>
      <c r="C426" s="116" t="s">
        <v>53</v>
      </c>
      <c r="D426" s="116"/>
      <c r="E426" s="116"/>
      <c r="F426" s="35" t="s">
        <v>1758</v>
      </c>
      <c r="G426" s="116">
        <v>89</v>
      </c>
      <c r="H426" s="116">
        <v>1</v>
      </c>
      <c r="I426" s="116"/>
      <c r="J426" s="126">
        <v>38</v>
      </c>
      <c r="K426" s="127">
        <v>138</v>
      </c>
      <c r="L426" s="126">
        <v>38</v>
      </c>
      <c r="M426" s="127">
        <v>138</v>
      </c>
      <c r="N426" s="126">
        <v>38</v>
      </c>
      <c r="O426" s="127">
        <v>138</v>
      </c>
      <c r="P426" s="126">
        <v>38</v>
      </c>
      <c r="Q426" s="127">
        <v>138</v>
      </c>
      <c r="R426" s="126">
        <v>38</v>
      </c>
      <c r="S426" s="127">
        <v>138</v>
      </c>
      <c r="T426" s="116" t="s">
        <v>5615</v>
      </c>
      <c r="U426" s="128" t="s">
        <v>6025</v>
      </c>
      <c r="V426" s="64"/>
      <c r="W426" s="64"/>
    </row>
    <row r="427" spans="1:23" ht="15.75" x14ac:dyDescent="0.3">
      <c r="A427" s="116" t="s">
        <v>4</v>
      </c>
      <c r="B427" s="116" t="s">
        <v>246</v>
      </c>
      <c r="C427" s="116" t="s">
        <v>53</v>
      </c>
      <c r="D427" s="116"/>
      <c r="E427" s="116"/>
      <c r="F427" s="35" t="s">
        <v>1759</v>
      </c>
      <c r="G427" s="116">
        <v>90</v>
      </c>
      <c r="H427" s="116">
        <v>1</v>
      </c>
      <c r="I427" s="116"/>
      <c r="J427" s="126">
        <v>39</v>
      </c>
      <c r="K427" s="127">
        <v>141</v>
      </c>
      <c r="L427" s="126">
        <v>39</v>
      </c>
      <c r="M427" s="127">
        <v>141</v>
      </c>
      <c r="N427" s="126">
        <v>39</v>
      </c>
      <c r="O427" s="127">
        <v>141</v>
      </c>
      <c r="P427" s="126">
        <v>39</v>
      </c>
      <c r="Q427" s="127">
        <v>141</v>
      </c>
      <c r="R427" s="126">
        <v>39</v>
      </c>
      <c r="S427" s="127">
        <v>141</v>
      </c>
      <c r="T427" s="116" t="s">
        <v>5615</v>
      </c>
      <c r="U427" s="128" t="s">
        <v>6026</v>
      </c>
      <c r="V427" s="64"/>
      <c r="W427" s="64"/>
    </row>
    <row r="428" spans="1:23" ht="15.75" x14ac:dyDescent="0.3">
      <c r="A428" s="116" t="s">
        <v>4</v>
      </c>
      <c r="B428" s="116" t="s">
        <v>246</v>
      </c>
      <c r="C428" s="116" t="s">
        <v>53</v>
      </c>
      <c r="D428" s="116"/>
      <c r="E428" s="116"/>
      <c r="F428" s="35" t="s">
        <v>1760</v>
      </c>
      <c r="G428" s="116">
        <v>91</v>
      </c>
      <c r="H428" s="116">
        <v>1</v>
      </c>
      <c r="I428" s="116"/>
      <c r="J428" s="126">
        <v>40</v>
      </c>
      <c r="K428" s="127">
        <v>143</v>
      </c>
      <c r="L428" s="126">
        <v>40</v>
      </c>
      <c r="M428" s="127">
        <v>143</v>
      </c>
      <c r="N428" s="126">
        <v>40</v>
      </c>
      <c r="O428" s="127">
        <v>143</v>
      </c>
      <c r="P428" s="126">
        <v>40</v>
      </c>
      <c r="Q428" s="127">
        <v>143</v>
      </c>
      <c r="R428" s="126">
        <v>40</v>
      </c>
      <c r="S428" s="127">
        <v>143</v>
      </c>
      <c r="T428" s="116" t="s">
        <v>5616</v>
      </c>
      <c r="U428" s="128" t="s">
        <v>6026</v>
      </c>
      <c r="V428" s="64"/>
      <c r="W428" s="64"/>
    </row>
    <row r="429" spans="1:23" ht="15.75" x14ac:dyDescent="0.3">
      <c r="A429" s="116" t="s">
        <v>4</v>
      </c>
      <c r="B429" s="116" t="s">
        <v>246</v>
      </c>
      <c r="C429" s="116" t="s">
        <v>53</v>
      </c>
      <c r="D429" s="116"/>
      <c r="E429" s="116"/>
      <c r="F429" s="35" t="s">
        <v>1761</v>
      </c>
      <c r="G429" s="116">
        <v>92</v>
      </c>
      <c r="H429" s="116">
        <v>1</v>
      </c>
      <c r="I429" s="116"/>
      <c r="J429" s="126">
        <v>41</v>
      </c>
      <c r="K429" s="127">
        <v>147</v>
      </c>
      <c r="L429" s="126">
        <v>41</v>
      </c>
      <c r="M429" s="127">
        <v>147</v>
      </c>
      <c r="N429" s="126">
        <v>41</v>
      </c>
      <c r="O429" s="127">
        <v>147</v>
      </c>
      <c r="P429" s="126">
        <v>41</v>
      </c>
      <c r="Q429" s="127">
        <v>147</v>
      </c>
      <c r="R429" s="126">
        <v>41</v>
      </c>
      <c r="S429" s="127">
        <v>147</v>
      </c>
      <c r="T429" s="116" t="s">
        <v>5616</v>
      </c>
      <c r="U429" s="128" t="s">
        <v>6026</v>
      </c>
      <c r="V429" s="64"/>
      <c r="W429" s="64"/>
    </row>
    <row r="430" spans="1:23" ht="15.75" x14ac:dyDescent="0.3">
      <c r="A430" s="116" t="s">
        <v>4</v>
      </c>
      <c r="B430" s="116" t="s">
        <v>246</v>
      </c>
      <c r="C430" s="116" t="s">
        <v>53</v>
      </c>
      <c r="D430" s="116"/>
      <c r="E430" s="116"/>
      <c r="F430" s="35" t="s">
        <v>1762</v>
      </c>
      <c r="G430" s="116">
        <v>93</v>
      </c>
      <c r="H430" s="116">
        <v>1</v>
      </c>
      <c r="I430" s="116"/>
      <c r="J430" s="126">
        <v>42</v>
      </c>
      <c r="K430" s="127">
        <v>150</v>
      </c>
      <c r="L430" s="126">
        <v>42</v>
      </c>
      <c r="M430" s="127">
        <v>150</v>
      </c>
      <c r="N430" s="126">
        <v>42</v>
      </c>
      <c r="O430" s="127">
        <v>150</v>
      </c>
      <c r="P430" s="126">
        <v>42</v>
      </c>
      <c r="Q430" s="127">
        <v>150</v>
      </c>
      <c r="R430" s="126">
        <v>42</v>
      </c>
      <c r="S430" s="127">
        <v>150</v>
      </c>
      <c r="T430" s="116" t="s">
        <v>5616</v>
      </c>
      <c r="U430" s="128" t="s">
        <v>6026</v>
      </c>
      <c r="V430" s="64"/>
      <c r="W430" s="64"/>
    </row>
    <row r="431" spans="1:23" ht="15.75" x14ac:dyDescent="0.3">
      <c r="A431" s="116" t="s">
        <v>4</v>
      </c>
      <c r="B431" s="116" t="s">
        <v>246</v>
      </c>
      <c r="C431" s="116" t="s">
        <v>53</v>
      </c>
      <c r="D431" s="116"/>
      <c r="E431" s="116"/>
      <c r="F431" s="35" t="s">
        <v>1763</v>
      </c>
      <c r="G431" s="116">
        <v>94</v>
      </c>
      <c r="H431" s="116">
        <v>1</v>
      </c>
      <c r="I431" s="116"/>
      <c r="J431" s="126">
        <v>43</v>
      </c>
      <c r="K431" s="127">
        <v>153</v>
      </c>
      <c r="L431" s="126">
        <v>43</v>
      </c>
      <c r="M431" s="127">
        <v>153</v>
      </c>
      <c r="N431" s="126">
        <v>43</v>
      </c>
      <c r="O431" s="127">
        <v>153</v>
      </c>
      <c r="P431" s="126">
        <v>43</v>
      </c>
      <c r="Q431" s="127">
        <v>153</v>
      </c>
      <c r="R431" s="126">
        <v>43</v>
      </c>
      <c r="S431" s="127">
        <v>153</v>
      </c>
      <c r="T431" s="116" t="s">
        <v>5616</v>
      </c>
      <c r="U431" s="128" t="s">
        <v>6026</v>
      </c>
      <c r="V431" s="64"/>
      <c r="W431" s="64"/>
    </row>
    <row r="432" spans="1:23" ht="15.75" x14ac:dyDescent="0.3">
      <c r="A432" s="116" t="s">
        <v>4</v>
      </c>
      <c r="B432" s="116" t="s">
        <v>246</v>
      </c>
      <c r="C432" s="116" t="s">
        <v>53</v>
      </c>
      <c r="D432" s="116"/>
      <c r="E432" s="116"/>
      <c r="F432" s="35" t="s">
        <v>1764</v>
      </c>
      <c r="G432" s="116">
        <v>95</v>
      </c>
      <c r="H432" s="116">
        <v>1</v>
      </c>
      <c r="I432" s="116"/>
      <c r="J432" s="126">
        <v>44</v>
      </c>
      <c r="K432" s="127">
        <v>156</v>
      </c>
      <c r="L432" s="126">
        <v>44</v>
      </c>
      <c r="M432" s="127">
        <v>156</v>
      </c>
      <c r="N432" s="126">
        <v>44</v>
      </c>
      <c r="O432" s="127">
        <v>156</v>
      </c>
      <c r="P432" s="126">
        <v>44</v>
      </c>
      <c r="Q432" s="127">
        <v>156</v>
      </c>
      <c r="R432" s="126">
        <v>44</v>
      </c>
      <c r="S432" s="127">
        <v>156</v>
      </c>
      <c r="T432" s="116" t="s">
        <v>5616</v>
      </c>
      <c r="U432" s="128" t="s">
        <v>6026</v>
      </c>
      <c r="V432" s="64"/>
      <c r="W432" s="64"/>
    </row>
    <row r="433" spans="1:23" ht="15.75" x14ac:dyDescent="0.3">
      <c r="A433" s="116" t="s">
        <v>4</v>
      </c>
      <c r="B433" s="116" t="s">
        <v>246</v>
      </c>
      <c r="C433" s="116" t="s">
        <v>53</v>
      </c>
      <c r="D433" s="116"/>
      <c r="E433" s="116"/>
      <c r="F433" s="35" t="s">
        <v>1765</v>
      </c>
      <c r="G433" s="116">
        <v>96</v>
      </c>
      <c r="H433" s="116">
        <v>1</v>
      </c>
      <c r="I433" s="116"/>
      <c r="J433" s="126">
        <v>45</v>
      </c>
      <c r="K433" s="127">
        <v>159</v>
      </c>
      <c r="L433" s="126">
        <v>45</v>
      </c>
      <c r="M433" s="127">
        <v>159</v>
      </c>
      <c r="N433" s="126">
        <v>45</v>
      </c>
      <c r="O433" s="127">
        <v>159</v>
      </c>
      <c r="P433" s="126">
        <v>45</v>
      </c>
      <c r="Q433" s="127">
        <v>159</v>
      </c>
      <c r="R433" s="126">
        <v>45</v>
      </c>
      <c r="S433" s="127">
        <v>159</v>
      </c>
      <c r="T433" s="116" t="s">
        <v>5616</v>
      </c>
      <c r="U433" s="128" t="s">
        <v>6026</v>
      </c>
      <c r="V433" s="64"/>
      <c r="W433" s="64"/>
    </row>
    <row r="434" spans="1:23" ht="15.75" x14ac:dyDescent="0.3">
      <c r="A434" s="116" t="s">
        <v>4</v>
      </c>
      <c r="B434" s="116" t="s">
        <v>246</v>
      </c>
      <c r="C434" s="116" t="s">
        <v>53</v>
      </c>
      <c r="D434" s="116"/>
      <c r="E434" s="116"/>
      <c r="F434" s="35" t="s">
        <v>1766</v>
      </c>
      <c r="G434" s="116">
        <v>97</v>
      </c>
      <c r="H434" s="116">
        <v>1</v>
      </c>
      <c r="I434" s="116"/>
      <c r="J434" s="126">
        <v>46</v>
      </c>
      <c r="K434" s="127">
        <v>162</v>
      </c>
      <c r="L434" s="126">
        <v>46</v>
      </c>
      <c r="M434" s="127">
        <v>162</v>
      </c>
      <c r="N434" s="126">
        <v>46</v>
      </c>
      <c r="O434" s="127">
        <v>162</v>
      </c>
      <c r="P434" s="126">
        <v>46</v>
      </c>
      <c r="Q434" s="127">
        <v>162</v>
      </c>
      <c r="R434" s="126">
        <v>46</v>
      </c>
      <c r="S434" s="127">
        <v>162</v>
      </c>
      <c r="T434" s="116" t="s">
        <v>5616</v>
      </c>
      <c r="U434" s="128" t="s">
        <v>6026</v>
      </c>
      <c r="V434" s="64"/>
      <c r="W434" s="64"/>
    </row>
    <row r="435" spans="1:23" ht="15.75" x14ac:dyDescent="0.3">
      <c r="A435" s="116" t="s">
        <v>4</v>
      </c>
      <c r="B435" s="116" t="s">
        <v>246</v>
      </c>
      <c r="C435" s="116" t="s">
        <v>53</v>
      </c>
      <c r="D435" s="116"/>
      <c r="E435" s="116"/>
      <c r="F435" s="35" t="s">
        <v>1767</v>
      </c>
      <c r="G435" s="116">
        <v>98</v>
      </c>
      <c r="H435" s="116">
        <v>1</v>
      </c>
      <c r="I435" s="116"/>
      <c r="J435" s="126">
        <v>47</v>
      </c>
      <c r="K435" s="127">
        <v>165</v>
      </c>
      <c r="L435" s="126">
        <v>47</v>
      </c>
      <c r="M435" s="127">
        <v>165</v>
      </c>
      <c r="N435" s="126">
        <v>47</v>
      </c>
      <c r="O435" s="127">
        <v>165</v>
      </c>
      <c r="P435" s="126">
        <v>47</v>
      </c>
      <c r="Q435" s="127">
        <v>165</v>
      </c>
      <c r="R435" s="126">
        <v>47</v>
      </c>
      <c r="S435" s="127">
        <v>165</v>
      </c>
      <c r="T435" s="116" t="s">
        <v>5616</v>
      </c>
      <c r="U435" s="128" t="s">
        <v>6026</v>
      </c>
      <c r="V435" s="64"/>
      <c r="W435" s="64"/>
    </row>
    <row r="436" spans="1:23" ht="15.75" x14ac:dyDescent="0.3">
      <c r="A436" s="116" t="s">
        <v>4</v>
      </c>
      <c r="B436" s="116" t="s">
        <v>246</v>
      </c>
      <c r="C436" s="116" t="s">
        <v>53</v>
      </c>
      <c r="D436" s="116"/>
      <c r="E436" s="116"/>
      <c r="F436" s="35" t="s">
        <v>1768</v>
      </c>
      <c r="G436" s="116">
        <v>99</v>
      </c>
      <c r="H436" s="116">
        <v>1</v>
      </c>
      <c r="I436" s="116"/>
      <c r="J436" s="126">
        <v>48</v>
      </c>
      <c r="K436" s="127">
        <v>168</v>
      </c>
      <c r="L436" s="126">
        <v>48</v>
      </c>
      <c r="M436" s="127">
        <v>168</v>
      </c>
      <c r="N436" s="126">
        <v>48</v>
      </c>
      <c r="O436" s="127">
        <v>168</v>
      </c>
      <c r="P436" s="126">
        <v>48</v>
      </c>
      <c r="Q436" s="127">
        <v>168</v>
      </c>
      <c r="R436" s="126">
        <v>48</v>
      </c>
      <c r="S436" s="127">
        <v>168</v>
      </c>
      <c r="T436" s="116" t="s">
        <v>5616</v>
      </c>
      <c r="U436" s="128" t="s">
        <v>6026</v>
      </c>
      <c r="V436" s="64"/>
      <c r="W436" s="64"/>
    </row>
    <row r="437" spans="1:23" ht="15.75" x14ac:dyDescent="0.3">
      <c r="A437" s="116" t="s">
        <v>4</v>
      </c>
      <c r="B437" s="116" t="s">
        <v>246</v>
      </c>
      <c r="C437" s="116" t="s">
        <v>53</v>
      </c>
      <c r="D437" s="116"/>
      <c r="E437" s="116"/>
      <c r="F437" s="35" t="s">
        <v>1769</v>
      </c>
      <c r="G437" s="116">
        <v>100</v>
      </c>
      <c r="H437" s="116">
        <v>1</v>
      </c>
      <c r="I437" s="116"/>
      <c r="J437" s="126">
        <v>50</v>
      </c>
      <c r="K437" s="130">
        <v>168</v>
      </c>
      <c r="L437" s="126">
        <v>50</v>
      </c>
      <c r="M437" s="130">
        <v>168</v>
      </c>
      <c r="N437" s="126">
        <v>50</v>
      </c>
      <c r="O437" s="130">
        <v>168</v>
      </c>
      <c r="P437" s="126">
        <v>50</v>
      </c>
      <c r="Q437" s="130">
        <v>168</v>
      </c>
      <c r="R437" s="126">
        <v>50</v>
      </c>
      <c r="S437" s="130">
        <v>168</v>
      </c>
      <c r="T437" s="116" t="s">
        <v>5616</v>
      </c>
      <c r="U437" s="116"/>
      <c r="V437" s="64"/>
      <c r="W437" s="64"/>
    </row>
    <row r="438" spans="1:23" ht="15.75" x14ac:dyDescent="0.3">
      <c r="V438" s="64"/>
      <c r="W438" s="64"/>
    </row>
    <row r="439" spans="1:23" ht="15.75" x14ac:dyDescent="0.3">
      <c r="V439" s="64"/>
      <c r="W439" s="64"/>
    </row>
    <row r="440" spans="1:23" ht="15.75" x14ac:dyDescent="0.3">
      <c r="V440" s="64"/>
      <c r="W440" s="64"/>
    </row>
    <row r="441" spans="1:23" ht="15.75" x14ac:dyDescent="0.3">
      <c r="V441" s="64"/>
      <c r="W441" s="64"/>
    </row>
    <row r="442" spans="1:23" ht="15.75" x14ac:dyDescent="0.3">
      <c r="U442">
        <v>1</v>
      </c>
      <c r="V442" s="64">
        <v>20</v>
      </c>
      <c r="W442" s="64"/>
    </row>
    <row r="443" spans="1:23" ht="15.75" x14ac:dyDescent="0.3">
      <c r="V443" s="64"/>
      <c r="W443" s="64"/>
    </row>
    <row r="444" spans="1:23" ht="15.75" x14ac:dyDescent="0.3">
      <c r="V444" s="64"/>
      <c r="W444" s="64"/>
    </row>
    <row r="445" spans="1:23" ht="15.75" x14ac:dyDescent="0.3">
      <c r="V445" s="64">
        <v>30</v>
      </c>
      <c r="W445" s="64"/>
    </row>
    <row r="446" spans="1:23" ht="15.75" x14ac:dyDescent="0.3">
      <c r="V446" s="64"/>
      <c r="W446" s="64"/>
    </row>
  </sheetData>
  <mergeCells count="2">
    <mergeCell ref="J1:S1"/>
    <mergeCell ref="V5:Y5"/>
  </mergeCells>
  <phoneticPr fontId="1" type="noConversion"/>
  <pageMargins left="0.7" right="0.7" top="0.75" bottom="0.75" header="0.3" footer="0.3"/>
  <ignoredErrors>
    <ignoredError sqref="W8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7D9C-9301-4DFF-A7A9-1FECE34247F5}">
  <sheetPr codeName="Sheet3">
    <tabColor rgb="FF92D050"/>
  </sheetPr>
  <dimension ref="A1:Q31"/>
  <sheetViews>
    <sheetView topLeftCell="D1" workbookViewId="0">
      <selection activeCell="L31" sqref="L31"/>
    </sheetView>
  </sheetViews>
  <sheetFormatPr defaultRowHeight="14.25" x14ac:dyDescent="0.2"/>
  <cols>
    <col min="5" max="6" width="0" hidden="1" customWidth="1"/>
    <col min="8" max="9" width="0" hidden="1" customWidth="1"/>
    <col min="10" max="10" width="20" hidden="1" customWidth="1"/>
    <col min="11" max="11" width="57.25" customWidth="1"/>
    <col min="12" max="12" width="57.25" style="254" customWidth="1"/>
    <col min="13" max="14" width="37.75" customWidth="1"/>
    <col min="15" max="15" width="30.25" customWidth="1"/>
  </cols>
  <sheetData>
    <row r="1" spans="1:17" s="96" customFormat="1" ht="18" x14ac:dyDescent="0.2">
      <c r="A1" s="88" t="s">
        <v>0</v>
      </c>
      <c r="B1" s="88" t="s">
        <v>2135</v>
      </c>
      <c r="C1" s="88" t="s">
        <v>2134</v>
      </c>
      <c r="D1" s="88" t="s">
        <v>2133</v>
      </c>
      <c r="E1" s="88" t="s">
        <v>2132</v>
      </c>
      <c r="F1" s="88" t="s">
        <v>2131</v>
      </c>
      <c r="G1" s="88" t="s">
        <v>2130</v>
      </c>
      <c r="H1" s="88" t="s">
        <v>2129</v>
      </c>
      <c r="I1" s="88" t="s">
        <v>2128</v>
      </c>
      <c r="J1" s="88" t="s">
        <v>2127</v>
      </c>
      <c r="K1" s="88" t="s">
        <v>2126</v>
      </c>
      <c r="L1" s="253" t="s">
        <v>8752</v>
      </c>
      <c r="M1" s="46" t="s">
        <v>2125</v>
      </c>
      <c r="N1" s="46"/>
      <c r="O1" s="88" t="s">
        <v>5061</v>
      </c>
      <c r="P1" s="88" t="s">
        <v>2124</v>
      </c>
      <c r="Q1" s="97" t="s">
        <v>2123</v>
      </c>
    </row>
    <row r="2" spans="1:17" ht="15.75" x14ac:dyDescent="0.3">
      <c r="A2" s="64" t="s">
        <v>4</v>
      </c>
      <c r="B2" s="64" t="s">
        <v>373</v>
      </c>
      <c r="C2" s="64" t="s">
        <v>1952</v>
      </c>
      <c r="D2" s="64" t="s">
        <v>376</v>
      </c>
      <c r="E2" s="64"/>
      <c r="F2" s="35"/>
      <c r="G2" s="64" t="s">
        <v>969</v>
      </c>
      <c r="H2" s="64"/>
      <c r="I2" s="64">
        <v>1</v>
      </c>
      <c r="J2" s="64"/>
      <c r="K2" s="64" t="s">
        <v>2482</v>
      </c>
      <c r="L2" s="239">
        <v>5</v>
      </c>
      <c r="M2" s="64" t="s">
        <v>8751</v>
      </c>
      <c r="N2" s="64"/>
      <c r="O2" s="64" t="s">
        <v>6027</v>
      </c>
      <c r="P2" s="32" t="s">
        <v>240</v>
      </c>
      <c r="Q2" s="64" t="s">
        <v>2122</v>
      </c>
    </row>
    <row r="3" spans="1:17" ht="15.75" x14ac:dyDescent="0.3">
      <c r="A3" s="64" t="s">
        <v>4</v>
      </c>
      <c r="B3" s="64" t="s">
        <v>373</v>
      </c>
      <c r="C3" s="64" t="s">
        <v>1952</v>
      </c>
      <c r="D3" s="64" t="s">
        <v>376</v>
      </c>
      <c r="E3" s="64"/>
      <c r="F3" s="35"/>
      <c r="G3" s="64" t="s">
        <v>6028</v>
      </c>
      <c r="H3" s="64"/>
      <c r="I3" s="64">
        <v>1</v>
      </c>
      <c r="J3" s="64"/>
      <c r="K3" s="64" t="s">
        <v>2483</v>
      </c>
      <c r="L3" s="239">
        <v>10</v>
      </c>
      <c r="M3" s="64" t="s">
        <v>5617</v>
      </c>
      <c r="N3" s="64"/>
      <c r="O3" s="64" t="s">
        <v>6029</v>
      </c>
      <c r="P3" s="33" t="s">
        <v>469</v>
      </c>
      <c r="Q3" s="64" t="s">
        <v>2120</v>
      </c>
    </row>
    <row r="4" spans="1:17" ht="15.75" x14ac:dyDescent="0.3">
      <c r="A4" s="64" t="s">
        <v>4</v>
      </c>
      <c r="B4" s="64" t="s">
        <v>373</v>
      </c>
      <c r="C4" s="64" t="s">
        <v>1952</v>
      </c>
      <c r="D4" s="64" t="s">
        <v>376</v>
      </c>
      <c r="E4" s="64"/>
      <c r="F4" s="35"/>
      <c r="G4" s="64" t="s">
        <v>6030</v>
      </c>
      <c r="H4" s="64"/>
      <c r="I4" s="64">
        <v>1</v>
      </c>
      <c r="J4" s="64"/>
      <c r="K4" s="64" t="s">
        <v>2484</v>
      </c>
      <c r="L4" s="239">
        <v>15</v>
      </c>
      <c r="M4" s="64" t="s">
        <v>5617</v>
      </c>
      <c r="N4" s="64"/>
      <c r="O4" s="64" t="s">
        <v>6031</v>
      </c>
      <c r="P4" s="64"/>
      <c r="Q4" s="64"/>
    </row>
    <row r="5" spans="1:17" ht="15.75" x14ac:dyDescent="0.3">
      <c r="A5" s="64" t="s">
        <v>4</v>
      </c>
      <c r="B5" s="64" t="s">
        <v>373</v>
      </c>
      <c r="C5" s="64" t="s">
        <v>1952</v>
      </c>
      <c r="D5" s="64" t="s">
        <v>376</v>
      </c>
      <c r="E5" s="64"/>
      <c r="F5" s="35"/>
      <c r="G5" s="64" t="s">
        <v>6032</v>
      </c>
      <c r="H5" s="64"/>
      <c r="I5" s="64">
        <v>1</v>
      </c>
      <c r="J5" s="64"/>
      <c r="K5" s="64" t="s">
        <v>2485</v>
      </c>
      <c r="L5" s="239">
        <v>20</v>
      </c>
      <c r="M5" s="64" t="s">
        <v>5617</v>
      </c>
      <c r="N5" s="64"/>
      <c r="O5" s="64" t="s">
        <v>6033</v>
      </c>
      <c r="P5" s="64"/>
      <c r="Q5" s="64"/>
    </row>
    <row r="6" spans="1:17" ht="15.75" x14ac:dyDescent="0.3">
      <c r="A6" s="64" t="s">
        <v>4</v>
      </c>
      <c r="B6" s="64" t="s">
        <v>373</v>
      </c>
      <c r="C6" s="64" t="s">
        <v>1952</v>
      </c>
      <c r="D6" s="64" t="s">
        <v>376</v>
      </c>
      <c r="E6" s="64"/>
      <c r="F6" s="35"/>
      <c r="G6" s="64" t="s">
        <v>6034</v>
      </c>
      <c r="H6" s="64"/>
      <c r="I6" s="64">
        <v>1</v>
      </c>
      <c r="J6" s="64"/>
      <c r="K6" s="64" t="s">
        <v>2486</v>
      </c>
      <c r="L6" s="239">
        <v>30</v>
      </c>
      <c r="M6" s="64" t="s">
        <v>5617</v>
      </c>
      <c r="N6" s="64"/>
      <c r="O6" s="64" t="s">
        <v>6035</v>
      </c>
      <c r="P6" s="64"/>
      <c r="Q6" s="64"/>
    </row>
    <row r="7" spans="1:17" ht="15.75" x14ac:dyDescent="0.3">
      <c r="A7" s="64" t="s">
        <v>4</v>
      </c>
      <c r="B7" s="64" t="s">
        <v>373</v>
      </c>
      <c r="C7" s="64" t="s">
        <v>1952</v>
      </c>
      <c r="D7" s="64" t="s">
        <v>376</v>
      </c>
      <c r="E7" s="64"/>
      <c r="F7" s="35"/>
      <c r="G7" s="64" t="s">
        <v>6036</v>
      </c>
      <c r="H7" s="64"/>
      <c r="I7" s="64">
        <v>1</v>
      </c>
      <c r="J7" s="64"/>
      <c r="K7" s="64" t="s">
        <v>2487</v>
      </c>
      <c r="L7" s="239">
        <v>40</v>
      </c>
      <c r="M7" s="64" t="s">
        <v>5617</v>
      </c>
      <c r="N7" s="64"/>
      <c r="O7" s="64" t="s">
        <v>6037</v>
      </c>
      <c r="P7" s="64"/>
      <c r="Q7" s="64"/>
    </row>
    <row r="8" spans="1:17" ht="15.75" x14ac:dyDescent="0.3">
      <c r="A8" s="64" t="s">
        <v>4</v>
      </c>
      <c r="B8" s="64" t="s">
        <v>373</v>
      </c>
      <c r="C8" s="64" t="s">
        <v>1952</v>
      </c>
      <c r="D8" s="64" t="s">
        <v>376</v>
      </c>
      <c r="E8" s="64"/>
      <c r="F8" s="35"/>
      <c r="G8" s="64" t="s">
        <v>6038</v>
      </c>
      <c r="H8" s="64"/>
      <c r="I8" s="64">
        <v>1</v>
      </c>
      <c r="J8" s="64"/>
      <c r="K8" s="64" t="s">
        <v>2488</v>
      </c>
      <c r="L8" s="239">
        <v>50</v>
      </c>
      <c r="M8" s="64" t="s">
        <v>5617</v>
      </c>
      <c r="N8" s="64"/>
      <c r="O8" s="64" t="s">
        <v>6039</v>
      </c>
      <c r="P8" s="64"/>
      <c r="Q8" s="64"/>
    </row>
    <row r="9" spans="1:17" ht="15.75" x14ac:dyDescent="0.3">
      <c r="A9" s="64" t="s">
        <v>4</v>
      </c>
      <c r="B9" s="64" t="s">
        <v>373</v>
      </c>
      <c r="C9" s="64" t="s">
        <v>1952</v>
      </c>
      <c r="D9" s="64" t="s">
        <v>376</v>
      </c>
      <c r="E9" s="64"/>
      <c r="F9" s="35"/>
      <c r="G9" s="64" t="s">
        <v>6040</v>
      </c>
      <c r="H9" s="64"/>
      <c r="I9" s="64">
        <v>1</v>
      </c>
      <c r="J9" s="64"/>
      <c r="K9" s="64" t="s">
        <v>2489</v>
      </c>
      <c r="L9" s="239">
        <v>70</v>
      </c>
      <c r="M9" s="64" t="s">
        <v>5617</v>
      </c>
      <c r="N9" s="64"/>
      <c r="O9" s="64" t="s">
        <v>6041</v>
      </c>
      <c r="P9" s="64"/>
      <c r="Q9" s="64"/>
    </row>
    <row r="10" spans="1:17" ht="15.75" x14ac:dyDescent="0.3">
      <c r="A10" s="64" t="s">
        <v>4</v>
      </c>
      <c r="B10" s="64" t="s">
        <v>373</v>
      </c>
      <c r="C10" s="64" t="s">
        <v>1952</v>
      </c>
      <c r="D10" s="64" t="s">
        <v>376</v>
      </c>
      <c r="E10" s="64"/>
      <c r="F10" s="35"/>
      <c r="G10" s="64" t="s">
        <v>6042</v>
      </c>
      <c r="H10" s="64"/>
      <c r="I10" s="64">
        <v>1</v>
      </c>
      <c r="J10" s="64"/>
      <c r="K10" s="64" t="s">
        <v>2491</v>
      </c>
      <c r="L10" s="239">
        <v>90</v>
      </c>
      <c r="M10" s="64" t="s">
        <v>5617</v>
      </c>
      <c r="N10" s="64"/>
      <c r="O10" s="64" t="s">
        <v>6043</v>
      </c>
      <c r="P10" s="64"/>
      <c r="Q10" s="64"/>
    </row>
    <row r="11" spans="1:17" ht="15.75" x14ac:dyDescent="0.3">
      <c r="A11" s="64" t="s">
        <v>4</v>
      </c>
      <c r="B11" s="64" t="s">
        <v>373</v>
      </c>
      <c r="C11" s="64" t="s">
        <v>1952</v>
      </c>
      <c r="D11" s="64" t="s">
        <v>376</v>
      </c>
      <c r="E11" s="64"/>
      <c r="F11" s="35"/>
      <c r="G11" s="64" t="s">
        <v>970</v>
      </c>
      <c r="H11" s="64"/>
      <c r="I11" s="64">
        <v>1</v>
      </c>
      <c r="J11" s="64"/>
      <c r="K11" s="64" t="s">
        <v>2490</v>
      </c>
      <c r="L11" s="239">
        <v>100</v>
      </c>
      <c r="M11" s="64" t="s">
        <v>5617</v>
      </c>
      <c r="N11" s="64"/>
      <c r="O11" s="64"/>
      <c r="P11" s="64"/>
      <c r="Q11" s="64"/>
    </row>
    <row r="12" spans="1:17" ht="15.75" x14ac:dyDescent="0.3">
      <c r="A12" s="64" t="s">
        <v>4</v>
      </c>
      <c r="B12" s="64" t="s">
        <v>373</v>
      </c>
      <c r="C12" s="64" t="s">
        <v>1952</v>
      </c>
      <c r="D12" s="64" t="s">
        <v>376</v>
      </c>
      <c r="E12" s="64"/>
      <c r="F12" s="35"/>
      <c r="G12" s="64" t="s">
        <v>6044</v>
      </c>
      <c r="H12" s="64"/>
      <c r="I12" s="64">
        <v>1</v>
      </c>
      <c r="J12" s="64"/>
      <c r="K12" s="64" t="s">
        <v>2308</v>
      </c>
      <c r="L12" s="239"/>
      <c r="M12" s="64" t="s">
        <v>5618</v>
      </c>
      <c r="N12" s="64"/>
      <c r="O12" s="64" t="s">
        <v>6045</v>
      </c>
      <c r="P12" s="64"/>
      <c r="Q12" s="64"/>
    </row>
    <row r="13" spans="1:17" ht="15.75" x14ac:dyDescent="0.3">
      <c r="A13" s="64" t="s">
        <v>4</v>
      </c>
      <c r="B13" s="64" t="s">
        <v>373</v>
      </c>
      <c r="C13" s="64" t="s">
        <v>1952</v>
      </c>
      <c r="D13" s="64" t="s">
        <v>376</v>
      </c>
      <c r="E13" s="64"/>
      <c r="F13" s="35"/>
      <c r="G13" s="64" t="s">
        <v>972</v>
      </c>
      <c r="H13" s="64"/>
      <c r="I13" s="64">
        <v>1</v>
      </c>
      <c r="J13" s="64"/>
      <c r="K13" s="64" t="s">
        <v>2309</v>
      </c>
      <c r="L13" s="239"/>
      <c r="M13" s="64" t="s">
        <v>5618</v>
      </c>
      <c r="N13" s="64"/>
      <c r="O13" s="64" t="s">
        <v>6046</v>
      </c>
      <c r="P13" s="64"/>
      <c r="Q13" s="64"/>
    </row>
    <row r="14" spans="1:17" ht="15.75" x14ac:dyDescent="0.3">
      <c r="A14" s="64" t="s">
        <v>4</v>
      </c>
      <c r="B14" s="64" t="s">
        <v>373</v>
      </c>
      <c r="C14" s="64" t="s">
        <v>1952</v>
      </c>
      <c r="D14" s="64" t="s">
        <v>376</v>
      </c>
      <c r="E14" s="64"/>
      <c r="F14" s="35"/>
      <c r="G14" s="64" t="s">
        <v>973</v>
      </c>
      <c r="H14" s="64"/>
      <c r="I14" s="64">
        <v>1</v>
      </c>
      <c r="J14" s="64"/>
      <c r="K14" s="64" t="s">
        <v>2310</v>
      </c>
      <c r="L14" s="239"/>
      <c r="M14" s="64" t="s">
        <v>5618</v>
      </c>
      <c r="N14" s="64"/>
      <c r="O14" s="64" t="s">
        <v>6047</v>
      </c>
      <c r="P14" s="64"/>
      <c r="Q14" s="64"/>
    </row>
    <row r="15" spans="1:17" ht="15.75" x14ac:dyDescent="0.3">
      <c r="A15" s="64" t="s">
        <v>4</v>
      </c>
      <c r="B15" s="64" t="s">
        <v>373</v>
      </c>
      <c r="C15" s="64" t="s">
        <v>1952</v>
      </c>
      <c r="D15" s="64" t="s">
        <v>376</v>
      </c>
      <c r="E15" s="64"/>
      <c r="F15" s="35"/>
      <c r="G15" s="64" t="s">
        <v>974</v>
      </c>
      <c r="H15" s="64"/>
      <c r="I15" s="64">
        <v>1</v>
      </c>
      <c r="J15" s="64"/>
      <c r="K15" s="64" t="s">
        <v>2311</v>
      </c>
      <c r="L15" s="239"/>
      <c r="M15" s="64" t="s">
        <v>5618</v>
      </c>
      <c r="N15" s="64"/>
      <c r="O15" s="64" t="s">
        <v>6048</v>
      </c>
      <c r="P15" s="64"/>
      <c r="Q15" s="64"/>
    </row>
    <row r="16" spans="1:17" ht="15.75" x14ac:dyDescent="0.3">
      <c r="A16" s="64" t="s">
        <v>4</v>
      </c>
      <c r="B16" s="64" t="s">
        <v>373</v>
      </c>
      <c r="C16" s="64" t="s">
        <v>1952</v>
      </c>
      <c r="D16" s="64" t="s">
        <v>376</v>
      </c>
      <c r="E16" s="64"/>
      <c r="F16" s="35"/>
      <c r="G16" s="64" t="s">
        <v>975</v>
      </c>
      <c r="H16" s="64"/>
      <c r="I16" s="64">
        <v>1</v>
      </c>
      <c r="J16" s="64"/>
      <c r="K16" s="64" t="s">
        <v>2312</v>
      </c>
      <c r="L16" s="239"/>
      <c r="M16" s="64" t="s">
        <v>5618</v>
      </c>
      <c r="N16" s="64"/>
      <c r="O16" s="64" t="s">
        <v>6049</v>
      </c>
      <c r="P16" s="64"/>
      <c r="Q16" s="64"/>
    </row>
    <row r="17" spans="1:17" ht="15.75" x14ac:dyDescent="0.3">
      <c r="A17" s="64" t="s">
        <v>4</v>
      </c>
      <c r="B17" s="64" t="s">
        <v>373</v>
      </c>
      <c r="C17" s="64" t="s">
        <v>1952</v>
      </c>
      <c r="D17" s="64" t="s">
        <v>376</v>
      </c>
      <c r="E17" s="64"/>
      <c r="F17" s="35"/>
      <c r="G17" s="64" t="s">
        <v>8744</v>
      </c>
      <c r="H17" s="64"/>
      <c r="I17" s="64">
        <v>1</v>
      </c>
      <c r="J17" s="64"/>
      <c r="K17" s="64" t="s">
        <v>2313</v>
      </c>
      <c r="L17" s="239"/>
      <c r="M17" s="64" t="s">
        <v>5618</v>
      </c>
      <c r="N17" s="64"/>
      <c r="O17" s="64" t="s">
        <v>6050</v>
      </c>
      <c r="P17" s="64"/>
      <c r="Q17" s="64"/>
    </row>
    <row r="18" spans="1:17" ht="15.75" x14ac:dyDescent="0.3">
      <c r="A18" s="64" t="s">
        <v>4</v>
      </c>
      <c r="B18" s="64" t="s">
        <v>373</v>
      </c>
      <c r="C18" s="64" t="s">
        <v>1952</v>
      </c>
      <c r="D18" s="64" t="s">
        <v>376</v>
      </c>
      <c r="E18" s="64"/>
      <c r="F18" s="35"/>
      <c r="G18" s="64" t="s">
        <v>976</v>
      </c>
      <c r="H18" s="64"/>
      <c r="I18" s="64">
        <v>1</v>
      </c>
      <c r="J18" s="64"/>
      <c r="K18" s="64" t="s">
        <v>2314</v>
      </c>
      <c r="L18" s="239"/>
      <c r="M18" s="64" t="s">
        <v>5618</v>
      </c>
      <c r="N18" s="64"/>
      <c r="O18" s="64" t="s">
        <v>6051</v>
      </c>
      <c r="P18" s="64"/>
      <c r="Q18" s="64"/>
    </row>
    <row r="19" spans="1:17" ht="15.75" x14ac:dyDescent="0.3">
      <c r="A19" s="64" t="s">
        <v>4</v>
      </c>
      <c r="B19" s="64" t="s">
        <v>373</v>
      </c>
      <c r="C19" s="64" t="s">
        <v>1952</v>
      </c>
      <c r="D19" s="64" t="s">
        <v>376</v>
      </c>
      <c r="E19" s="64"/>
      <c r="F19" s="35"/>
      <c r="G19" s="64" t="s">
        <v>8745</v>
      </c>
      <c r="H19" s="64"/>
      <c r="I19" s="64">
        <v>1</v>
      </c>
      <c r="J19" s="64"/>
      <c r="K19" s="64" t="s">
        <v>2315</v>
      </c>
      <c r="L19" s="239"/>
      <c r="M19" s="64" t="s">
        <v>5618</v>
      </c>
      <c r="N19" s="64"/>
      <c r="O19" s="64" t="s">
        <v>6052</v>
      </c>
      <c r="P19" s="64"/>
      <c r="Q19" s="64"/>
    </row>
    <row r="20" spans="1:17" ht="15.75" x14ac:dyDescent="0.3">
      <c r="A20" s="64" t="s">
        <v>4</v>
      </c>
      <c r="B20" s="64" t="s">
        <v>373</v>
      </c>
      <c r="C20" s="64" t="s">
        <v>1952</v>
      </c>
      <c r="D20" s="64" t="s">
        <v>376</v>
      </c>
      <c r="E20" s="64"/>
      <c r="F20" s="35"/>
      <c r="G20" s="64" t="s">
        <v>977</v>
      </c>
      <c r="H20" s="64"/>
      <c r="I20" s="64">
        <v>1</v>
      </c>
      <c r="J20" s="64"/>
      <c r="K20" s="64" t="s">
        <v>2316</v>
      </c>
      <c r="L20" s="239"/>
      <c r="M20" s="64" t="s">
        <v>5618</v>
      </c>
      <c r="N20" s="64"/>
      <c r="O20" s="64" t="s">
        <v>6053</v>
      </c>
      <c r="P20" s="64"/>
      <c r="Q20" s="64"/>
    </row>
    <row r="21" spans="1:17" ht="15.75" x14ac:dyDescent="0.3">
      <c r="A21" s="64" t="s">
        <v>4</v>
      </c>
      <c r="B21" s="64" t="s">
        <v>373</v>
      </c>
      <c r="C21" s="64" t="s">
        <v>1952</v>
      </c>
      <c r="D21" s="64" t="s">
        <v>376</v>
      </c>
      <c r="E21" s="64"/>
      <c r="F21" s="35"/>
      <c r="G21" s="64" t="s">
        <v>978</v>
      </c>
      <c r="H21" s="64"/>
      <c r="I21" s="64">
        <v>1</v>
      </c>
      <c r="J21" s="64"/>
      <c r="K21" s="64" t="s">
        <v>2317</v>
      </c>
      <c r="L21" s="239"/>
      <c r="M21" s="64" t="s">
        <v>5618</v>
      </c>
      <c r="N21" s="64"/>
      <c r="O21" s="64"/>
      <c r="P21" s="64"/>
      <c r="Q21" s="64"/>
    </row>
    <row r="22" spans="1:17" ht="15.75" x14ac:dyDescent="0.3">
      <c r="A22" s="64" t="s">
        <v>4</v>
      </c>
      <c r="B22" s="64" t="s">
        <v>373</v>
      </c>
      <c r="C22" s="64" t="s">
        <v>1952</v>
      </c>
      <c r="D22" s="64" t="s">
        <v>376</v>
      </c>
      <c r="E22" s="64"/>
      <c r="F22" s="35"/>
      <c r="G22" s="64" t="s">
        <v>6054</v>
      </c>
      <c r="H22" s="64"/>
      <c r="I22" s="64">
        <v>1</v>
      </c>
      <c r="J22" s="64"/>
      <c r="K22" s="64" t="s">
        <v>2492</v>
      </c>
      <c r="L22" s="239">
        <v>10</v>
      </c>
      <c r="M22" s="64" t="s">
        <v>5619</v>
      </c>
      <c r="N22" s="64"/>
      <c r="O22" s="64" t="s">
        <v>6055</v>
      </c>
      <c r="P22" s="64"/>
      <c r="Q22" s="64"/>
    </row>
    <row r="23" spans="1:17" ht="15.75" x14ac:dyDescent="0.3">
      <c r="A23" s="64" t="s">
        <v>4</v>
      </c>
      <c r="B23" s="64" t="s">
        <v>373</v>
      </c>
      <c r="C23" s="64" t="s">
        <v>1952</v>
      </c>
      <c r="D23" s="64" t="s">
        <v>376</v>
      </c>
      <c r="E23" s="64"/>
      <c r="F23" s="35"/>
      <c r="G23" s="64" t="s">
        <v>980</v>
      </c>
      <c r="H23" s="64"/>
      <c r="I23" s="64">
        <v>1</v>
      </c>
      <c r="J23" s="64"/>
      <c r="K23" s="64" t="s">
        <v>2493</v>
      </c>
      <c r="L23" s="239">
        <v>15</v>
      </c>
      <c r="M23" s="64" t="s">
        <v>5619</v>
      </c>
      <c r="N23" s="64"/>
      <c r="O23" s="64" t="s">
        <v>6056</v>
      </c>
      <c r="P23" s="64"/>
      <c r="Q23" s="64"/>
    </row>
    <row r="24" spans="1:17" ht="15.75" x14ac:dyDescent="0.3">
      <c r="A24" s="64" t="s">
        <v>4</v>
      </c>
      <c r="B24" s="64" t="s">
        <v>373</v>
      </c>
      <c r="C24" s="64" t="s">
        <v>1952</v>
      </c>
      <c r="D24" s="64" t="s">
        <v>376</v>
      </c>
      <c r="E24" s="64"/>
      <c r="F24" s="35"/>
      <c r="G24" s="64" t="s">
        <v>981</v>
      </c>
      <c r="H24" s="64"/>
      <c r="I24" s="64">
        <v>1</v>
      </c>
      <c r="J24" s="64"/>
      <c r="K24" s="64" t="s">
        <v>2494</v>
      </c>
      <c r="L24" s="239">
        <v>20</v>
      </c>
      <c r="M24" s="64" t="s">
        <v>5619</v>
      </c>
      <c r="N24" s="64"/>
      <c r="O24" s="64" t="s">
        <v>6057</v>
      </c>
      <c r="P24" s="64"/>
      <c r="Q24" s="64"/>
    </row>
    <row r="25" spans="1:17" ht="15.75" x14ac:dyDescent="0.3">
      <c r="A25" s="64" t="s">
        <v>4</v>
      </c>
      <c r="B25" s="64" t="s">
        <v>373</v>
      </c>
      <c r="C25" s="64" t="s">
        <v>1952</v>
      </c>
      <c r="D25" s="64" t="s">
        <v>376</v>
      </c>
      <c r="E25" s="64"/>
      <c r="F25" s="35"/>
      <c r="G25" s="64" t="s">
        <v>982</v>
      </c>
      <c r="H25" s="64"/>
      <c r="I25" s="64">
        <v>1</v>
      </c>
      <c r="J25" s="64"/>
      <c r="K25" s="64" t="s">
        <v>2495</v>
      </c>
      <c r="L25" s="239">
        <v>30</v>
      </c>
      <c r="M25" s="64" t="s">
        <v>5619</v>
      </c>
      <c r="N25" s="64"/>
      <c r="O25" s="64" t="s">
        <v>6058</v>
      </c>
      <c r="P25" s="64"/>
      <c r="Q25" s="64"/>
    </row>
    <row r="26" spans="1:17" ht="15.75" x14ac:dyDescent="0.3">
      <c r="A26" s="64" t="s">
        <v>4</v>
      </c>
      <c r="B26" s="64" t="s">
        <v>373</v>
      </c>
      <c r="C26" s="64" t="s">
        <v>1952</v>
      </c>
      <c r="D26" s="64" t="s">
        <v>376</v>
      </c>
      <c r="E26" s="64"/>
      <c r="F26" s="35"/>
      <c r="G26" s="64" t="s">
        <v>983</v>
      </c>
      <c r="H26" s="64"/>
      <c r="I26" s="64">
        <v>1</v>
      </c>
      <c r="J26" s="64"/>
      <c r="K26" s="64" t="s">
        <v>2496</v>
      </c>
      <c r="L26" s="239">
        <v>40</v>
      </c>
      <c r="M26" s="64" t="s">
        <v>5619</v>
      </c>
      <c r="N26" s="64"/>
      <c r="O26" s="64" t="s">
        <v>6059</v>
      </c>
      <c r="P26" s="64"/>
      <c r="Q26" s="64"/>
    </row>
    <row r="27" spans="1:17" ht="15.75" x14ac:dyDescent="0.3">
      <c r="A27" s="64" t="s">
        <v>4</v>
      </c>
      <c r="B27" s="64" t="s">
        <v>373</v>
      </c>
      <c r="C27" s="64" t="s">
        <v>1952</v>
      </c>
      <c r="D27" s="64" t="s">
        <v>376</v>
      </c>
      <c r="E27" s="64"/>
      <c r="F27" s="35"/>
      <c r="G27" s="64" t="s">
        <v>984</v>
      </c>
      <c r="H27" s="64"/>
      <c r="I27" s="64">
        <v>1</v>
      </c>
      <c r="J27" s="64"/>
      <c r="K27" s="64" t="s">
        <v>2497</v>
      </c>
      <c r="L27" s="239">
        <v>50</v>
      </c>
      <c r="M27" s="64" t="s">
        <v>5619</v>
      </c>
      <c r="N27" s="64"/>
      <c r="O27" s="64" t="s">
        <v>6060</v>
      </c>
      <c r="P27" s="64"/>
      <c r="Q27" s="64"/>
    </row>
    <row r="28" spans="1:17" ht="15.75" x14ac:dyDescent="0.3">
      <c r="A28" s="64" t="s">
        <v>4</v>
      </c>
      <c r="B28" s="64" t="s">
        <v>373</v>
      </c>
      <c r="C28" s="64" t="s">
        <v>1952</v>
      </c>
      <c r="D28" s="64" t="s">
        <v>376</v>
      </c>
      <c r="E28" s="64"/>
      <c r="F28" s="35"/>
      <c r="G28" s="64" t="s">
        <v>985</v>
      </c>
      <c r="H28" s="64"/>
      <c r="I28" s="64">
        <v>1</v>
      </c>
      <c r="J28" s="64"/>
      <c r="K28" s="64" t="s">
        <v>2498</v>
      </c>
      <c r="L28" s="239">
        <v>70</v>
      </c>
      <c r="M28" s="64" t="s">
        <v>5619</v>
      </c>
      <c r="N28" s="64"/>
      <c r="O28" s="64" t="s">
        <v>6061</v>
      </c>
      <c r="P28" s="64"/>
      <c r="Q28" s="64"/>
    </row>
    <row r="29" spans="1:17" ht="15.75" x14ac:dyDescent="0.3">
      <c r="A29" s="64" t="s">
        <v>4</v>
      </c>
      <c r="B29" s="64" t="s">
        <v>373</v>
      </c>
      <c r="C29" s="64" t="s">
        <v>1952</v>
      </c>
      <c r="D29" s="64" t="s">
        <v>376</v>
      </c>
      <c r="E29" s="64"/>
      <c r="F29" s="35"/>
      <c r="G29" s="64" t="s">
        <v>986</v>
      </c>
      <c r="H29" s="64"/>
      <c r="I29" s="64">
        <v>1</v>
      </c>
      <c r="J29" s="64"/>
      <c r="K29" s="64" t="s">
        <v>2499</v>
      </c>
      <c r="L29" s="239">
        <v>90</v>
      </c>
      <c r="M29" s="64" t="s">
        <v>5619</v>
      </c>
      <c r="N29" s="64"/>
      <c r="O29" s="64" t="s">
        <v>6062</v>
      </c>
      <c r="P29" s="64"/>
      <c r="Q29" s="64"/>
    </row>
    <row r="30" spans="1:17" ht="15.75" x14ac:dyDescent="0.3">
      <c r="A30" s="64" t="s">
        <v>4</v>
      </c>
      <c r="B30" s="64" t="s">
        <v>373</v>
      </c>
      <c r="C30" s="64" t="s">
        <v>1952</v>
      </c>
      <c r="D30" s="64" t="s">
        <v>376</v>
      </c>
      <c r="E30" s="64"/>
      <c r="F30" s="35"/>
      <c r="G30" s="64" t="s">
        <v>987</v>
      </c>
      <c r="H30" s="64"/>
      <c r="I30" s="64">
        <v>1</v>
      </c>
      <c r="J30" s="64"/>
      <c r="K30" s="64" t="s">
        <v>2500</v>
      </c>
      <c r="L30" s="239">
        <v>100</v>
      </c>
      <c r="M30" s="64" t="s">
        <v>5619</v>
      </c>
      <c r="N30" s="64"/>
      <c r="O30" s="64" t="s">
        <v>6063</v>
      </c>
      <c r="P30" s="64"/>
      <c r="Q30" s="64"/>
    </row>
    <row r="31" spans="1:17" ht="15.75" x14ac:dyDescent="0.3">
      <c r="A31" s="64" t="s">
        <v>4</v>
      </c>
      <c r="B31" s="64" t="s">
        <v>373</v>
      </c>
      <c r="C31" s="64" t="s">
        <v>1952</v>
      </c>
      <c r="D31" s="64" t="s">
        <v>376</v>
      </c>
      <c r="E31" s="64"/>
      <c r="F31" s="35"/>
      <c r="G31" s="64" t="s">
        <v>988</v>
      </c>
      <c r="H31" s="64"/>
      <c r="I31" s="64">
        <v>1</v>
      </c>
      <c r="J31" s="64"/>
      <c r="K31" s="64" t="s">
        <v>2501</v>
      </c>
      <c r="L31" s="239">
        <v>120</v>
      </c>
      <c r="M31" s="64" t="s">
        <v>5619</v>
      </c>
      <c r="N31" s="64"/>
      <c r="O31" s="64"/>
      <c r="P31" s="64"/>
      <c r="Q31" s="64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FF32-F31F-4565-8427-8B1837C9B464}">
  <sheetPr codeName="Sheet7">
    <tabColor rgb="FF92D050"/>
  </sheetPr>
  <dimension ref="A1:R241"/>
  <sheetViews>
    <sheetView workbookViewId="0">
      <selection activeCell="J15" sqref="J15"/>
    </sheetView>
  </sheetViews>
  <sheetFormatPr defaultRowHeight="14.25" x14ac:dyDescent="0.2"/>
  <cols>
    <col min="10" max="10" width="39.375" customWidth="1"/>
    <col min="11" max="11" width="36.375" hidden="1" customWidth="1"/>
    <col min="14" max="15" width="12.375" customWidth="1"/>
    <col min="16" max="17" width="17.25" customWidth="1"/>
    <col min="18" max="18" width="15.75" customWidth="1"/>
    <col min="19" max="19" width="18.5" customWidth="1"/>
    <col min="20" max="22" width="10.125" customWidth="1"/>
  </cols>
  <sheetData>
    <row r="1" spans="1:18" s="96" customFormat="1" ht="18" x14ac:dyDescent="0.2">
      <c r="A1" s="88" t="s">
        <v>0</v>
      </c>
      <c r="B1" s="88" t="s">
        <v>1</v>
      </c>
      <c r="C1" s="88" t="s">
        <v>3</v>
      </c>
      <c r="D1" s="88" t="s">
        <v>2</v>
      </c>
      <c r="E1" s="88" t="s">
        <v>60</v>
      </c>
      <c r="F1" s="88" t="s">
        <v>50</v>
      </c>
      <c r="G1" s="88" t="s">
        <v>9</v>
      </c>
      <c r="H1" s="88" t="s">
        <v>51</v>
      </c>
      <c r="I1" s="88" t="s">
        <v>52</v>
      </c>
      <c r="J1" s="88" t="s">
        <v>54</v>
      </c>
      <c r="K1" s="46" t="s">
        <v>243</v>
      </c>
      <c r="L1" s="46" t="s">
        <v>241</v>
      </c>
      <c r="M1" s="88" t="s">
        <v>242</v>
      </c>
      <c r="N1" s="291" t="s">
        <v>6085</v>
      </c>
      <c r="O1" s="292"/>
      <c r="P1" s="292"/>
    </row>
    <row r="2" spans="1:18" ht="18" x14ac:dyDescent="0.3">
      <c r="A2" s="1" t="s">
        <v>1960</v>
      </c>
      <c r="B2" s="1" t="s">
        <v>1961</v>
      </c>
      <c r="C2" s="1" t="s">
        <v>53</v>
      </c>
      <c r="D2" s="1"/>
      <c r="E2" s="1"/>
      <c r="F2" s="2" t="s">
        <v>1010</v>
      </c>
      <c r="G2" s="1"/>
      <c r="H2" s="1">
        <v>0</v>
      </c>
      <c r="I2" s="1">
        <v>1</v>
      </c>
      <c r="J2" s="1" t="s">
        <v>2692</v>
      </c>
      <c r="K2" s="64">
        <v>0</v>
      </c>
      <c r="L2" s="32" t="s">
        <v>240</v>
      </c>
      <c r="M2" s="1" t="s">
        <v>245</v>
      </c>
      <c r="N2" s="88" t="s">
        <v>6066</v>
      </c>
      <c r="O2" s="88" t="s">
        <v>6074</v>
      </c>
      <c r="P2" s="88" t="s">
        <v>6075</v>
      </c>
    </row>
    <row r="3" spans="1:18" ht="15.75" x14ac:dyDescent="0.3">
      <c r="A3" s="1" t="s">
        <v>1960</v>
      </c>
      <c r="B3" s="1" t="s">
        <v>1961</v>
      </c>
      <c r="C3" s="1" t="s">
        <v>53</v>
      </c>
      <c r="D3" s="1"/>
      <c r="E3" s="1"/>
      <c r="F3" s="2" t="s">
        <v>1011</v>
      </c>
      <c r="G3" s="1"/>
      <c r="H3" s="1">
        <v>0</v>
      </c>
      <c r="I3" s="1">
        <v>1</v>
      </c>
      <c r="J3" s="1" t="s">
        <v>2693</v>
      </c>
      <c r="K3" s="64">
        <v>0</v>
      </c>
      <c r="L3" s="33" t="s">
        <v>240</v>
      </c>
      <c r="M3" s="1" t="s">
        <v>244</v>
      </c>
      <c r="N3" s="1">
        <v>5</v>
      </c>
      <c r="O3" s="1" t="s">
        <v>6067</v>
      </c>
      <c r="P3" s="1"/>
    </row>
    <row r="4" spans="1:18" ht="15.75" x14ac:dyDescent="0.3">
      <c r="A4" s="1" t="s">
        <v>1960</v>
      </c>
      <c r="B4" s="1" t="s">
        <v>1961</v>
      </c>
      <c r="C4" s="1" t="s">
        <v>53</v>
      </c>
      <c r="D4" s="1"/>
      <c r="E4" s="1"/>
      <c r="F4" s="2" t="s">
        <v>1012</v>
      </c>
      <c r="G4" s="1"/>
      <c r="H4" s="1">
        <v>0</v>
      </c>
      <c r="I4" s="1">
        <v>1</v>
      </c>
      <c r="J4" s="1" t="s">
        <v>2694</v>
      </c>
      <c r="K4" s="64">
        <v>0</v>
      </c>
      <c r="L4" s="64"/>
      <c r="M4" s="64"/>
      <c r="N4" s="1">
        <v>6</v>
      </c>
      <c r="O4" s="1" t="s">
        <v>6073</v>
      </c>
      <c r="P4" s="1" t="s">
        <v>6076</v>
      </c>
    </row>
    <row r="5" spans="1:18" ht="15.75" x14ac:dyDescent="0.3">
      <c r="A5" s="1" t="s">
        <v>1960</v>
      </c>
      <c r="B5" s="1" t="s">
        <v>1961</v>
      </c>
      <c r="C5" s="1" t="s">
        <v>53</v>
      </c>
      <c r="D5" s="1"/>
      <c r="E5" s="1"/>
      <c r="F5" s="2" t="s">
        <v>6064</v>
      </c>
      <c r="G5" s="1"/>
      <c r="H5" s="1">
        <v>0</v>
      </c>
      <c r="I5" s="1">
        <v>1</v>
      </c>
      <c r="J5" s="1" t="s">
        <v>2695</v>
      </c>
      <c r="K5" s="64">
        <v>0</v>
      </c>
      <c r="L5" s="64"/>
      <c r="M5" s="64"/>
      <c r="N5" s="1">
        <v>7</v>
      </c>
      <c r="O5" s="1" t="s">
        <v>6077</v>
      </c>
      <c r="P5" s="1" t="s">
        <v>6078</v>
      </c>
    </row>
    <row r="6" spans="1:18" ht="15.75" x14ac:dyDescent="0.3">
      <c r="A6" s="1" t="s">
        <v>1960</v>
      </c>
      <c r="B6" s="1" t="s">
        <v>1961</v>
      </c>
      <c r="C6" s="1" t="s">
        <v>53</v>
      </c>
      <c r="D6" s="1"/>
      <c r="E6" s="1"/>
      <c r="F6" s="2" t="s">
        <v>6065</v>
      </c>
      <c r="G6" s="1"/>
      <c r="H6" s="1">
        <v>0</v>
      </c>
      <c r="I6" s="1">
        <v>1</v>
      </c>
      <c r="J6" s="1" t="s">
        <v>2696</v>
      </c>
      <c r="K6" s="64">
        <v>0</v>
      </c>
      <c r="N6" s="1">
        <v>8</v>
      </c>
      <c r="O6" s="1" t="s">
        <v>6079</v>
      </c>
      <c r="P6" s="1" t="s">
        <v>6080</v>
      </c>
    </row>
    <row r="7" spans="1:18" ht="15.75" x14ac:dyDescent="0.3">
      <c r="A7" s="1" t="s">
        <v>1960</v>
      </c>
      <c r="B7" s="1" t="s">
        <v>1961</v>
      </c>
      <c r="C7" s="1" t="s">
        <v>53</v>
      </c>
      <c r="D7" s="1"/>
      <c r="E7" s="1"/>
      <c r="F7" s="2" t="s">
        <v>6068</v>
      </c>
      <c r="G7" s="1"/>
      <c r="H7" s="1">
        <v>0</v>
      </c>
      <c r="I7" s="1">
        <v>1</v>
      </c>
      <c r="J7" s="1" t="s">
        <v>2697</v>
      </c>
      <c r="K7" s="64">
        <v>0</v>
      </c>
      <c r="N7" s="1">
        <v>9</v>
      </c>
      <c r="O7" s="1" t="s">
        <v>6081</v>
      </c>
      <c r="P7" s="1" t="s">
        <v>6082</v>
      </c>
    </row>
    <row r="8" spans="1:18" ht="15.75" x14ac:dyDescent="0.3">
      <c r="A8" s="1" t="s">
        <v>1960</v>
      </c>
      <c r="B8" s="1" t="s">
        <v>1961</v>
      </c>
      <c r="C8" s="1" t="s">
        <v>53</v>
      </c>
      <c r="D8" s="1"/>
      <c r="E8" s="1"/>
      <c r="F8" s="2" t="s">
        <v>6069</v>
      </c>
      <c r="G8" s="1"/>
      <c r="H8" s="1">
        <v>0</v>
      </c>
      <c r="I8" s="1">
        <v>1</v>
      </c>
      <c r="J8" s="1" t="s">
        <v>2698</v>
      </c>
      <c r="K8" s="64"/>
      <c r="N8" s="1">
        <v>10</v>
      </c>
      <c r="O8" s="1" t="s">
        <v>6083</v>
      </c>
      <c r="P8" s="1" t="s">
        <v>6084</v>
      </c>
    </row>
    <row r="9" spans="1:18" ht="15.75" x14ac:dyDescent="0.3">
      <c r="A9" s="1" t="s">
        <v>1960</v>
      </c>
      <c r="B9" s="1" t="s">
        <v>1961</v>
      </c>
      <c r="C9" s="1" t="s">
        <v>53</v>
      </c>
      <c r="D9" s="1"/>
      <c r="E9" s="1"/>
      <c r="F9" s="2" t="s">
        <v>6070</v>
      </c>
      <c r="G9" s="1"/>
      <c r="H9" s="1">
        <v>0</v>
      </c>
      <c r="I9" s="1">
        <v>1</v>
      </c>
      <c r="J9" s="1" t="s">
        <v>2699</v>
      </c>
      <c r="K9" s="64"/>
    </row>
    <row r="10" spans="1:18" ht="18" x14ac:dyDescent="0.3">
      <c r="A10" s="1" t="s">
        <v>1960</v>
      </c>
      <c r="B10" s="1" t="s">
        <v>1961</v>
      </c>
      <c r="C10" s="1" t="s">
        <v>53</v>
      </c>
      <c r="D10" s="1"/>
      <c r="E10" s="1"/>
      <c r="F10" s="2" t="s">
        <v>6071</v>
      </c>
      <c r="G10" s="1"/>
      <c r="H10" s="1">
        <v>0</v>
      </c>
      <c r="I10" s="1">
        <v>1</v>
      </c>
      <c r="J10" s="1" t="s">
        <v>2700</v>
      </c>
      <c r="K10" s="64"/>
      <c r="N10" s="291" t="s">
        <v>6086</v>
      </c>
      <c r="O10" s="292"/>
      <c r="P10" s="292"/>
      <c r="Q10" s="292"/>
      <c r="R10" s="292"/>
    </row>
    <row r="11" spans="1:18" ht="18" x14ac:dyDescent="0.3">
      <c r="A11" s="1" t="s">
        <v>1960</v>
      </c>
      <c r="B11" s="1" t="s">
        <v>1961</v>
      </c>
      <c r="C11" s="1" t="s">
        <v>53</v>
      </c>
      <c r="D11" s="1"/>
      <c r="E11" s="1"/>
      <c r="F11" s="2" t="s">
        <v>6072</v>
      </c>
      <c r="G11" s="1"/>
      <c r="H11" s="1">
        <v>0</v>
      </c>
      <c r="I11" s="1">
        <v>1</v>
      </c>
      <c r="J11" s="1" t="s">
        <v>2701</v>
      </c>
      <c r="K11" s="64"/>
      <c r="N11" s="115" t="s">
        <v>6066</v>
      </c>
      <c r="O11" s="115" t="s">
        <v>6088</v>
      </c>
      <c r="P11" s="115" t="s">
        <v>6087</v>
      </c>
      <c r="Q11" s="115" t="s">
        <v>6090</v>
      </c>
      <c r="R11" s="115" t="s">
        <v>6089</v>
      </c>
    </row>
    <row r="12" spans="1:18" ht="15.75" x14ac:dyDescent="0.3">
      <c r="A12" s="1" t="s">
        <v>1960</v>
      </c>
      <c r="B12" s="1" t="s">
        <v>1961</v>
      </c>
      <c r="C12" s="1" t="s">
        <v>53</v>
      </c>
      <c r="D12" s="1"/>
      <c r="E12" s="1"/>
      <c r="F12" s="2" t="s">
        <v>1023</v>
      </c>
      <c r="G12" s="1"/>
      <c r="H12" s="1">
        <v>0</v>
      </c>
      <c r="I12" s="1">
        <v>1</v>
      </c>
      <c r="J12" s="1" t="s">
        <v>2507</v>
      </c>
      <c r="K12" s="64">
        <v>0</v>
      </c>
      <c r="N12" s="116">
        <v>6</v>
      </c>
      <c r="O12" s="116">
        <v>5</v>
      </c>
      <c r="P12" s="116" t="s">
        <v>6073</v>
      </c>
      <c r="Q12" s="116" t="s">
        <v>6076</v>
      </c>
      <c r="R12" s="120" t="s">
        <v>6091</v>
      </c>
    </row>
    <row r="13" spans="1:18" ht="15.75" x14ac:dyDescent="0.3">
      <c r="A13" s="1" t="s">
        <v>1960</v>
      </c>
      <c r="B13" s="1" t="s">
        <v>1961</v>
      </c>
      <c r="C13" s="1" t="s">
        <v>53</v>
      </c>
      <c r="D13" s="1"/>
      <c r="E13" s="1"/>
      <c r="F13" s="2" t="s">
        <v>1024</v>
      </c>
      <c r="G13" s="1"/>
      <c r="H13" s="1">
        <v>0</v>
      </c>
      <c r="I13" s="1">
        <v>1</v>
      </c>
      <c r="J13" s="1" t="s">
        <v>2508</v>
      </c>
      <c r="K13" s="64">
        <v>0</v>
      </c>
      <c r="L13" s="64"/>
      <c r="M13" s="64"/>
      <c r="N13" s="116">
        <v>7</v>
      </c>
      <c r="O13" s="116">
        <v>6</v>
      </c>
      <c r="P13" s="116" t="s">
        <v>6077</v>
      </c>
      <c r="Q13" s="116" t="s">
        <v>6078</v>
      </c>
      <c r="R13" s="120" t="s">
        <v>6092</v>
      </c>
    </row>
    <row r="14" spans="1:18" ht="15.75" x14ac:dyDescent="0.3">
      <c r="A14" s="1" t="s">
        <v>1960</v>
      </c>
      <c r="B14" s="1" t="s">
        <v>1961</v>
      </c>
      <c r="C14" s="1" t="s">
        <v>53</v>
      </c>
      <c r="D14" s="1"/>
      <c r="E14" s="1"/>
      <c r="F14" s="2" t="s">
        <v>1025</v>
      </c>
      <c r="G14" s="1"/>
      <c r="H14" s="1">
        <v>0</v>
      </c>
      <c r="I14" s="1">
        <v>1</v>
      </c>
      <c r="J14" s="1" t="s">
        <v>2509</v>
      </c>
      <c r="K14" s="64">
        <v>0</v>
      </c>
      <c r="L14" s="64"/>
      <c r="M14" s="64"/>
      <c r="N14" s="116">
        <v>8</v>
      </c>
      <c r="O14" s="116">
        <v>7</v>
      </c>
      <c r="P14" s="116" t="s">
        <v>6079</v>
      </c>
      <c r="Q14" s="116" t="s">
        <v>6080</v>
      </c>
      <c r="R14" s="120" t="s">
        <v>6093</v>
      </c>
    </row>
    <row r="15" spans="1:18" ht="15.75" x14ac:dyDescent="0.3">
      <c r="A15" s="1" t="s">
        <v>1960</v>
      </c>
      <c r="B15" s="1" t="s">
        <v>1961</v>
      </c>
      <c r="C15" s="1" t="s">
        <v>53</v>
      </c>
      <c r="D15" s="1"/>
      <c r="E15" s="1"/>
      <c r="F15" s="2" t="s">
        <v>1026</v>
      </c>
      <c r="G15" s="1"/>
      <c r="H15" s="1">
        <v>0</v>
      </c>
      <c r="I15" s="1">
        <v>1</v>
      </c>
      <c r="J15" s="1" t="s">
        <v>2510</v>
      </c>
      <c r="K15" s="64">
        <v>0</v>
      </c>
      <c r="L15" s="64"/>
      <c r="M15" s="64"/>
      <c r="N15" s="116">
        <v>9</v>
      </c>
      <c r="O15" s="116">
        <v>8</v>
      </c>
      <c r="P15" s="116" t="s">
        <v>6081</v>
      </c>
      <c r="Q15" s="116" t="s">
        <v>6082</v>
      </c>
      <c r="R15" s="120" t="s">
        <v>6094</v>
      </c>
    </row>
    <row r="16" spans="1:18" ht="15.75" x14ac:dyDescent="0.3">
      <c r="A16" s="1" t="s">
        <v>1960</v>
      </c>
      <c r="B16" s="1" t="s">
        <v>1961</v>
      </c>
      <c r="C16" s="1" t="s">
        <v>53</v>
      </c>
      <c r="D16" s="1"/>
      <c r="E16" s="1"/>
      <c r="F16" s="2" t="s">
        <v>1027</v>
      </c>
      <c r="G16" s="1"/>
      <c r="H16" s="1">
        <v>0</v>
      </c>
      <c r="I16" s="1">
        <v>1</v>
      </c>
      <c r="J16" s="1" t="s">
        <v>2511</v>
      </c>
      <c r="K16" s="64">
        <v>0</v>
      </c>
      <c r="L16" s="64"/>
      <c r="M16" s="64"/>
      <c r="N16" s="116">
        <v>10</v>
      </c>
      <c r="O16" s="116">
        <v>9</v>
      </c>
      <c r="P16" s="116" t="s">
        <v>6083</v>
      </c>
      <c r="Q16" s="116" t="s">
        <v>6084</v>
      </c>
      <c r="R16" s="120" t="s">
        <v>6095</v>
      </c>
    </row>
    <row r="17" spans="1:17" ht="15.75" x14ac:dyDescent="0.3">
      <c r="A17" s="1" t="s">
        <v>1960</v>
      </c>
      <c r="B17" s="1" t="s">
        <v>1961</v>
      </c>
      <c r="C17" s="1" t="s">
        <v>53</v>
      </c>
      <c r="D17" s="1"/>
      <c r="E17" s="1"/>
      <c r="F17" s="2" t="s">
        <v>1028</v>
      </c>
      <c r="G17" s="1"/>
      <c r="H17" s="1">
        <v>0</v>
      </c>
      <c r="I17" s="1">
        <v>1</v>
      </c>
      <c r="J17" s="1" t="s">
        <v>2512</v>
      </c>
      <c r="K17" s="64">
        <v>0</v>
      </c>
      <c r="L17" s="64"/>
      <c r="M17" s="64"/>
    </row>
    <row r="18" spans="1:17" ht="18" x14ac:dyDescent="0.3">
      <c r="A18" s="1" t="s">
        <v>1960</v>
      </c>
      <c r="B18" s="1" t="s">
        <v>1961</v>
      </c>
      <c r="C18" s="1" t="s">
        <v>53</v>
      </c>
      <c r="D18" s="1"/>
      <c r="E18" s="1"/>
      <c r="F18" s="2" t="s">
        <v>1029</v>
      </c>
      <c r="G18" s="1"/>
      <c r="H18" s="1">
        <v>0</v>
      </c>
      <c r="I18" s="1">
        <v>1</v>
      </c>
      <c r="J18" s="1" t="s">
        <v>2513</v>
      </c>
      <c r="K18" s="64"/>
      <c r="N18" s="273" t="s">
        <v>8079</v>
      </c>
      <c r="O18" s="273"/>
      <c r="P18" s="273"/>
      <c r="Q18" s="273"/>
    </row>
    <row r="19" spans="1:17" ht="18" x14ac:dyDescent="0.3">
      <c r="A19" s="1" t="s">
        <v>1960</v>
      </c>
      <c r="B19" s="1" t="s">
        <v>1961</v>
      </c>
      <c r="C19" s="1" t="s">
        <v>53</v>
      </c>
      <c r="D19" s="1"/>
      <c r="E19" s="1"/>
      <c r="F19" s="2" t="s">
        <v>1030</v>
      </c>
      <c r="G19" s="1"/>
      <c r="H19" s="1">
        <v>0</v>
      </c>
      <c r="I19" s="1">
        <v>1</v>
      </c>
      <c r="J19" s="1" t="s">
        <v>2514</v>
      </c>
      <c r="K19" s="64"/>
      <c r="N19" s="115" t="s">
        <v>8081</v>
      </c>
      <c r="O19" s="115" t="s">
        <v>8080</v>
      </c>
      <c r="P19" s="115" t="s">
        <v>8082</v>
      </c>
      <c r="Q19" s="115" t="s">
        <v>8084</v>
      </c>
    </row>
    <row r="20" spans="1:17" ht="15.75" x14ac:dyDescent="0.3">
      <c r="A20" s="1" t="s">
        <v>1960</v>
      </c>
      <c r="B20" s="1" t="s">
        <v>1961</v>
      </c>
      <c r="C20" s="1" t="s">
        <v>53</v>
      </c>
      <c r="D20" s="1"/>
      <c r="E20" s="1"/>
      <c r="F20" s="2" t="s">
        <v>1031</v>
      </c>
      <c r="G20" s="1"/>
      <c r="H20" s="1">
        <v>0</v>
      </c>
      <c r="I20" s="1">
        <v>1</v>
      </c>
      <c r="J20" s="1" t="s">
        <v>2515</v>
      </c>
      <c r="K20" s="64"/>
      <c r="N20" s="116" t="s">
        <v>55</v>
      </c>
      <c r="O20" s="116">
        <f>50*19.2+50*21.6+10*259.2</f>
        <v>4632</v>
      </c>
      <c r="P20" s="120"/>
      <c r="Q20" s="120"/>
    </row>
    <row r="21" spans="1:17" ht="15.75" x14ac:dyDescent="0.3">
      <c r="A21" s="1" t="s">
        <v>1960</v>
      </c>
      <c r="B21" s="1" t="s">
        <v>1961</v>
      </c>
      <c r="C21" s="1" t="s">
        <v>53</v>
      </c>
      <c r="D21" s="1"/>
      <c r="E21" s="1"/>
      <c r="F21" s="2" t="s">
        <v>1032</v>
      </c>
      <c r="G21" s="1"/>
      <c r="H21" s="1">
        <v>0</v>
      </c>
      <c r="I21" s="1">
        <v>1</v>
      </c>
      <c r="J21" s="1" t="s">
        <v>2516</v>
      </c>
      <c r="K21" s="64"/>
      <c r="N21" s="116" t="s">
        <v>56</v>
      </c>
      <c r="O21" s="116">
        <f t="shared" ref="O21:O22" si="0">50*19.2+50*21.6+10*259.2</f>
        <v>4632</v>
      </c>
      <c r="P21" s="120"/>
      <c r="Q21" s="120"/>
    </row>
    <row r="22" spans="1:17" ht="15.75" x14ac:dyDescent="0.3">
      <c r="A22" s="1" t="s">
        <v>1960</v>
      </c>
      <c r="B22" s="1" t="s">
        <v>1961</v>
      </c>
      <c r="C22" s="1" t="s">
        <v>53</v>
      </c>
      <c r="D22" s="1"/>
      <c r="E22" s="1"/>
      <c r="F22" s="2" t="s">
        <v>1043</v>
      </c>
      <c r="G22" s="1"/>
      <c r="H22" s="1">
        <v>0</v>
      </c>
      <c r="I22" s="1">
        <v>1</v>
      </c>
      <c r="J22" s="1" t="s">
        <v>2756</v>
      </c>
      <c r="K22" s="64">
        <v>0</v>
      </c>
      <c r="N22" s="116" t="s">
        <v>57</v>
      </c>
      <c r="O22" s="116">
        <f t="shared" si="0"/>
        <v>4632</v>
      </c>
      <c r="P22" s="120"/>
      <c r="Q22" s="120"/>
    </row>
    <row r="23" spans="1:17" ht="15.75" x14ac:dyDescent="0.3">
      <c r="A23" s="1" t="s">
        <v>1960</v>
      </c>
      <c r="B23" s="1" t="s">
        <v>1961</v>
      </c>
      <c r="C23" s="1" t="s">
        <v>53</v>
      </c>
      <c r="D23" s="1"/>
      <c r="E23" s="1"/>
      <c r="F23" s="2" t="s">
        <v>1044</v>
      </c>
      <c r="G23" s="1"/>
      <c r="H23" s="1">
        <v>0</v>
      </c>
      <c r="I23" s="1">
        <v>1</v>
      </c>
      <c r="J23" s="1" t="s">
        <v>2757</v>
      </c>
      <c r="K23" s="64">
        <v>0</v>
      </c>
      <c r="L23" s="64"/>
      <c r="M23" s="64"/>
    </row>
    <row r="24" spans="1:17" ht="15.75" x14ac:dyDescent="0.3">
      <c r="A24" s="1" t="s">
        <v>1960</v>
      </c>
      <c r="B24" s="1" t="s">
        <v>1961</v>
      </c>
      <c r="C24" s="1" t="s">
        <v>53</v>
      </c>
      <c r="D24" s="1"/>
      <c r="E24" s="1"/>
      <c r="F24" s="2" t="s">
        <v>1045</v>
      </c>
      <c r="G24" s="1"/>
      <c r="H24" s="1">
        <v>0</v>
      </c>
      <c r="I24" s="1">
        <v>1</v>
      </c>
      <c r="J24" s="1" t="s">
        <v>2758</v>
      </c>
      <c r="K24" s="64">
        <v>0</v>
      </c>
      <c r="L24" s="64"/>
      <c r="M24" s="64"/>
    </row>
    <row r="25" spans="1:17" ht="15.75" x14ac:dyDescent="0.3">
      <c r="A25" s="1" t="s">
        <v>1960</v>
      </c>
      <c r="B25" s="1" t="s">
        <v>1961</v>
      </c>
      <c r="C25" s="1" t="s">
        <v>53</v>
      </c>
      <c r="D25" s="1"/>
      <c r="E25" s="1"/>
      <c r="F25" s="2" t="s">
        <v>1046</v>
      </c>
      <c r="G25" s="1"/>
      <c r="H25" s="1">
        <v>0</v>
      </c>
      <c r="I25" s="1">
        <v>1</v>
      </c>
      <c r="J25" s="1" t="s">
        <v>2759</v>
      </c>
      <c r="K25" s="64">
        <v>0</v>
      </c>
      <c r="L25" s="64"/>
      <c r="M25" s="64"/>
    </row>
    <row r="26" spans="1:17" ht="15.75" x14ac:dyDescent="0.3">
      <c r="A26" s="1" t="s">
        <v>1960</v>
      </c>
      <c r="B26" s="1" t="s">
        <v>1961</v>
      </c>
      <c r="C26" s="1" t="s">
        <v>53</v>
      </c>
      <c r="D26" s="1"/>
      <c r="E26" s="1"/>
      <c r="F26" s="2" t="s">
        <v>1047</v>
      </c>
      <c r="G26" s="1"/>
      <c r="H26" s="1">
        <v>0</v>
      </c>
      <c r="I26" s="1">
        <v>1</v>
      </c>
      <c r="J26" s="1" t="s">
        <v>2760</v>
      </c>
      <c r="K26" s="64">
        <v>0</v>
      </c>
      <c r="L26" s="64"/>
      <c r="M26" s="64"/>
    </row>
    <row r="27" spans="1:17" ht="15.75" x14ac:dyDescent="0.3">
      <c r="A27" s="1" t="s">
        <v>1960</v>
      </c>
      <c r="B27" s="1" t="s">
        <v>1961</v>
      </c>
      <c r="C27" s="1" t="s">
        <v>53</v>
      </c>
      <c r="D27" s="1"/>
      <c r="E27" s="1"/>
      <c r="F27" s="2" t="s">
        <v>1048</v>
      </c>
      <c r="G27" s="1"/>
      <c r="H27" s="1">
        <v>0</v>
      </c>
      <c r="I27" s="1">
        <v>1</v>
      </c>
      <c r="J27" s="1" t="s">
        <v>2761</v>
      </c>
      <c r="K27" s="64">
        <v>0</v>
      </c>
      <c r="L27" s="64"/>
      <c r="M27" s="64"/>
    </row>
    <row r="28" spans="1:17" ht="15.75" x14ac:dyDescent="0.3">
      <c r="A28" s="1" t="s">
        <v>1960</v>
      </c>
      <c r="B28" s="1" t="s">
        <v>1961</v>
      </c>
      <c r="C28" s="1" t="s">
        <v>53</v>
      </c>
      <c r="D28" s="1"/>
      <c r="E28" s="1"/>
      <c r="F28" s="2" t="s">
        <v>1049</v>
      </c>
      <c r="G28" s="1"/>
      <c r="H28" s="1">
        <v>0</v>
      </c>
      <c r="I28" s="1">
        <v>1</v>
      </c>
      <c r="J28" s="1" t="s">
        <v>2762</v>
      </c>
      <c r="K28" s="64"/>
      <c r="L28" s="64"/>
      <c r="M28" s="64"/>
    </row>
    <row r="29" spans="1:17" ht="15.75" x14ac:dyDescent="0.3">
      <c r="A29" s="1" t="s">
        <v>1960</v>
      </c>
      <c r="B29" s="1" t="s">
        <v>1961</v>
      </c>
      <c r="C29" s="1" t="s">
        <v>53</v>
      </c>
      <c r="D29" s="1"/>
      <c r="E29" s="1"/>
      <c r="F29" s="2" t="s">
        <v>1050</v>
      </c>
      <c r="G29" s="1"/>
      <c r="H29" s="1">
        <v>0</v>
      </c>
      <c r="I29" s="1">
        <v>1</v>
      </c>
      <c r="J29" s="1" t="s">
        <v>2763</v>
      </c>
      <c r="K29" s="64"/>
      <c r="L29" s="64"/>
      <c r="M29" s="64"/>
    </row>
    <row r="30" spans="1:17" ht="15.75" x14ac:dyDescent="0.3">
      <c r="A30" s="1" t="s">
        <v>1960</v>
      </c>
      <c r="B30" s="1" t="s">
        <v>1961</v>
      </c>
      <c r="C30" s="1" t="s">
        <v>53</v>
      </c>
      <c r="D30" s="1"/>
      <c r="E30" s="1"/>
      <c r="F30" s="2" t="s">
        <v>1051</v>
      </c>
      <c r="G30" s="1"/>
      <c r="H30" s="1">
        <v>0</v>
      </c>
      <c r="I30" s="1">
        <v>1</v>
      </c>
      <c r="J30" s="1" t="s">
        <v>2764</v>
      </c>
      <c r="K30" s="64"/>
      <c r="L30" s="64"/>
      <c r="M30" s="64"/>
    </row>
    <row r="31" spans="1:17" ht="15.75" x14ac:dyDescent="0.3">
      <c r="A31" s="1" t="s">
        <v>1960</v>
      </c>
      <c r="B31" s="1" t="s">
        <v>1961</v>
      </c>
      <c r="C31" s="1" t="s">
        <v>53</v>
      </c>
      <c r="D31" s="1"/>
      <c r="E31" s="1"/>
      <c r="F31" s="2" t="s">
        <v>1052</v>
      </c>
      <c r="G31" s="1"/>
      <c r="H31" s="1">
        <v>0</v>
      </c>
      <c r="I31" s="1">
        <v>1</v>
      </c>
      <c r="J31" s="1" t="s">
        <v>2765</v>
      </c>
      <c r="K31" s="64"/>
      <c r="L31" s="64"/>
      <c r="M31" s="64"/>
    </row>
    <row r="32" spans="1:17" ht="15.75" x14ac:dyDescent="0.3">
      <c r="A32" s="1" t="s">
        <v>1960</v>
      </c>
      <c r="B32" s="1" t="s">
        <v>1961</v>
      </c>
      <c r="C32" s="1" t="s">
        <v>53</v>
      </c>
      <c r="D32" s="1"/>
      <c r="E32" s="1"/>
      <c r="F32" s="2" t="s">
        <v>1063</v>
      </c>
      <c r="G32" s="1"/>
      <c r="H32" s="1">
        <v>0</v>
      </c>
      <c r="I32" s="1">
        <v>1</v>
      </c>
      <c r="J32" s="1" t="s">
        <v>2577</v>
      </c>
      <c r="K32" s="64">
        <v>0</v>
      </c>
      <c r="L32" s="64"/>
      <c r="M32" s="64"/>
    </row>
    <row r="33" spans="1:13" ht="15.75" x14ac:dyDescent="0.3">
      <c r="A33" s="1" t="s">
        <v>1960</v>
      </c>
      <c r="B33" s="1" t="s">
        <v>1961</v>
      </c>
      <c r="C33" s="1" t="s">
        <v>53</v>
      </c>
      <c r="D33" s="1"/>
      <c r="E33" s="1"/>
      <c r="F33" s="2" t="s">
        <v>1064</v>
      </c>
      <c r="G33" s="1"/>
      <c r="H33" s="1">
        <v>0</v>
      </c>
      <c r="I33" s="1">
        <v>1</v>
      </c>
      <c r="J33" s="1" t="s">
        <v>2578</v>
      </c>
      <c r="K33" s="64">
        <v>0</v>
      </c>
      <c r="L33" s="64"/>
      <c r="M33" s="64"/>
    </row>
    <row r="34" spans="1:13" ht="15.75" x14ac:dyDescent="0.3">
      <c r="A34" s="1" t="s">
        <v>1960</v>
      </c>
      <c r="B34" s="1" t="s">
        <v>1961</v>
      </c>
      <c r="C34" s="1" t="s">
        <v>53</v>
      </c>
      <c r="D34" s="1"/>
      <c r="E34" s="1"/>
      <c r="F34" s="2" t="s">
        <v>1065</v>
      </c>
      <c r="G34" s="1"/>
      <c r="H34" s="1">
        <v>0</v>
      </c>
      <c r="I34" s="1">
        <v>1</v>
      </c>
      <c r="J34" s="1" t="s">
        <v>2579</v>
      </c>
      <c r="K34" s="64">
        <v>0</v>
      </c>
      <c r="L34" s="64"/>
      <c r="M34" s="64"/>
    </row>
    <row r="35" spans="1:13" ht="15.75" x14ac:dyDescent="0.3">
      <c r="A35" s="1" t="s">
        <v>1960</v>
      </c>
      <c r="B35" s="1" t="s">
        <v>1961</v>
      </c>
      <c r="C35" s="1" t="s">
        <v>53</v>
      </c>
      <c r="D35" s="1"/>
      <c r="E35" s="1"/>
      <c r="F35" s="2" t="s">
        <v>1066</v>
      </c>
      <c r="G35" s="1"/>
      <c r="H35" s="1">
        <v>0</v>
      </c>
      <c r="I35" s="1">
        <v>1</v>
      </c>
      <c r="J35" s="1" t="s">
        <v>2580</v>
      </c>
      <c r="K35" s="64">
        <v>0</v>
      </c>
      <c r="L35" s="64"/>
      <c r="M35" s="64"/>
    </row>
    <row r="36" spans="1:13" ht="15.75" x14ac:dyDescent="0.3">
      <c r="A36" s="1" t="s">
        <v>1960</v>
      </c>
      <c r="B36" s="1" t="s">
        <v>1961</v>
      </c>
      <c r="C36" s="1" t="s">
        <v>53</v>
      </c>
      <c r="D36" s="1"/>
      <c r="E36" s="1"/>
      <c r="F36" s="2" t="s">
        <v>1067</v>
      </c>
      <c r="G36" s="1"/>
      <c r="H36" s="1">
        <v>0</v>
      </c>
      <c r="I36" s="1">
        <v>1</v>
      </c>
      <c r="J36" s="1" t="s">
        <v>2581</v>
      </c>
      <c r="K36" s="64">
        <v>0</v>
      </c>
      <c r="L36" s="64"/>
      <c r="M36" s="64"/>
    </row>
    <row r="37" spans="1:13" ht="15.75" x14ac:dyDescent="0.3">
      <c r="A37" s="1" t="s">
        <v>1960</v>
      </c>
      <c r="B37" s="1" t="s">
        <v>1961</v>
      </c>
      <c r="C37" s="1" t="s">
        <v>53</v>
      </c>
      <c r="D37" s="1"/>
      <c r="E37" s="1"/>
      <c r="F37" s="2" t="s">
        <v>1068</v>
      </c>
      <c r="G37" s="1"/>
      <c r="H37" s="1">
        <v>0</v>
      </c>
      <c r="I37" s="1">
        <v>1</v>
      </c>
      <c r="J37" s="1" t="s">
        <v>2582</v>
      </c>
      <c r="K37" s="64">
        <v>0</v>
      </c>
      <c r="L37" s="64"/>
      <c r="M37" s="64"/>
    </row>
    <row r="38" spans="1:13" ht="15.75" x14ac:dyDescent="0.3">
      <c r="A38" s="1" t="s">
        <v>1960</v>
      </c>
      <c r="B38" s="1" t="s">
        <v>1961</v>
      </c>
      <c r="C38" s="1" t="s">
        <v>53</v>
      </c>
      <c r="D38" s="1"/>
      <c r="E38" s="1"/>
      <c r="F38" s="2" t="s">
        <v>1069</v>
      </c>
      <c r="G38" s="1"/>
      <c r="H38" s="1">
        <v>0</v>
      </c>
      <c r="I38" s="1">
        <v>1</v>
      </c>
      <c r="J38" s="1" t="s">
        <v>2583</v>
      </c>
      <c r="K38" s="64"/>
      <c r="L38" s="64"/>
      <c r="M38" s="64"/>
    </row>
    <row r="39" spans="1:13" ht="15.75" x14ac:dyDescent="0.3">
      <c r="A39" s="1" t="s">
        <v>1960</v>
      </c>
      <c r="B39" s="1" t="s">
        <v>1961</v>
      </c>
      <c r="C39" s="1" t="s">
        <v>53</v>
      </c>
      <c r="D39" s="1"/>
      <c r="E39" s="1"/>
      <c r="F39" s="2" t="s">
        <v>1070</v>
      </c>
      <c r="G39" s="1"/>
      <c r="H39" s="1">
        <v>0</v>
      </c>
      <c r="I39" s="1">
        <v>1</v>
      </c>
      <c r="J39" s="1" t="s">
        <v>2584</v>
      </c>
      <c r="K39" s="64"/>
      <c r="L39" s="64"/>
      <c r="M39" s="64"/>
    </row>
    <row r="40" spans="1:13" ht="15.75" x14ac:dyDescent="0.3">
      <c r="A40" s="1" t="s">
        <v>1960</v>
      </c>
      <c r="B40" s="1" t="s">
        <v>1961</v>
      </c>
      <c r="C40" s="1" t="s">
        <v>53</v>
      </c>
      <c r="D40" s="1"/>
      <c r="E40" s="1"/>
      <c r="F40" s="2" t="s">
        <v>1071</v>
      </c>
      <c r="G40" s="1"/>
      <c r="H40" s="1">
        <v>0</v>
      </c>
      <c r="I40" s="1">
        <v>1</v>
      </c>
      <c r="J40" s="1" t="s">
        <v>2585</v>
      </c>
      <c r="K40" s="64"/>
      <c r="L40" s="64"/>
      <c r="M40" s="64"/>
    </row>
    <row r="41" spans="1:13" ht="15.75" x14ac:dyDescent="0.3">
      <c r="A41" s="1" t="s">
        <v>1960</v>
      </c>
      <c r="B41" s="1" t="s">
        <v>1961</v>
      </c>
      <c r="C41" s="1" t="s">
        <v>53</v>
      </c>
      <c r="D41" s="1"/>
      <c r="E41" s="1"/>
      <c r="F41" s="2" t="s">
        <v>1072</v>
      </c>
      <c r="G41" s="1"/>
      <c r="H41" s="1">
        <v>0</v>
      </c>
      <c r="I41" s="1">
        <v>1</v>
      </c>
      <c r="J41" s="1" t="s">
        <v>2586</v>
      </c>
      <c r="K41" s="64"/>
      <c r="L41" s="64"/>
      <c r="M41" s="64"/>
    </row>
    <row r="42" spans="1:13" ht="15.75" x14ac:dyDescent="0.3">
      <c r="A42" s="1" t="s">
        <v>1960</v>
      </c>
      <c r="B42" s="1" t="s">
        <v>1961</v>
      </c>
      <c r="C42" s="1" t="s">
        <v>53</v>
      </c>
      <c r="D42" s="1"/>
      <c r="E42" s="1"/>
      <c r="F42" s="2" t="s">
        <v>1083</v>
      </c>
      <c r="G42" s="1"/>
      <c r="H42" s="1">
        <v>0</v>
      </c>
      <c r="I42" s="1">
        <v>1</v>
      </c>
      <c r="J42" s="1" t="s">
        <v>2799</v>
      </c>
      <c r="K42" s="64">
        <v>0</v>
      </c>
      <c r="L42" s="64"/>
      <c r="M42" s="64"/>
    </row>
    <row r="43" spans="1:13" ht="15.75" x14ac:dyDescent="0.3">
      <c r="A43" s="1" t="s">
        <v>1960</v>
      </c>
      <c r="B43" s="1" t="s">
        <v>1961</v>
      </c>
      <c r="C43" s="1" t="s">
        <v>53</v>
      </c>
      <c r="D43" s="1"/>
      <c r="E43" s="1"/>
      <c r="F43" s="2" t="s">
        <v>1084</v>
      </c>
      <c r="G43" s="1"/>
      <c r="H43" s="1">
        <v>0</v>
      </c>
      <c r="I43" s="1">
        <v>1</v>
      </c>
      <c r="J43" s="1" t="s">
        <v>2800</v>
      </c>
      <c r="K43" s="64">
        <v>0</v>
      </c>
      <c r="L43" s="64"/>
      <c r="M43" s="64"/>
    </row>
    <row r="44" spans="1:13" ht="15.75" x14ac:dyDescent="0.3">
      <c r="A44" s="1" t="s">
        <v>1960</v>
      </c>
      <c r="B44" s="1" t="s">
        <v>1961</v>
      </c>
      <c r="C44" s="1" t="s">
        <v>53</v>
      </c>
      <c r="D44" s="1"/>
      <c r="E44" s="1"/>
      <c r="F44" s="2" t="s">
        <v>1085</v>
      </c>
      <c r="G44" s="1"/>
      <c r="H44" s="1">
        <v>0</v>
      </c>
      <c r="I44" s="1">
        <v>1</v>
      </c>
      <c r="J44" s="1" t="s">
        <v>2801</v>
      </c>
      <c r="K44" s="64">
        <v>0</v>
      </c>
      <c r="L44" s="64"/>
      <c r="M44" s="64"/>
    </row>
    <row r="45" spans="1:13" ht="15.75" x14ac:dyDescent="0.3">
      <c r="A45" s="1" t="s">
        <v>1960</v>
      </c>
      <c r="B45" s="1" t="s">
        <v>1961</v>
      </c>
      <c r="C45" s="1" t="s">
        <v>53</v>
      </c>
      <c r="D45" s="1"/>
      <c r="E45" s="1"/>
      <c r="F45" s="2" t="s">
        <v>1086</v>
      </c>
      <c r="G45" s="1"/>
      <c r="H45" s="1">
        <v>0</v>
      </c>
      <c r="I45" s="1">
        <v>1</v>
      </c>
      <c r="J45" s="1" t="s">
        <v>2802</v>
      </c>
      <c r="K45" s="64">
        <v>0</v>
      </c>
      <c r="L45" s="64"/>
      <c r="M45" s="64"/>
    </row>
    <row r="46" spans="1:13" ht="15.75" x14ac:dyDescent="0.3">
      <c r="A46" s="1" t="s">
        <v>1960</v>
      </c>
      <c r="B46" s="1" t="s">
        <v>1961</v>
      </c>
      <c r="C46" s="1" t="s">
        <v>53</v>
      </c>
      <c r="D46" s="1"/>
      <c r="E46" s="1"/>
      <c r="F46" s="2" t="s">
        <v>1087</v>
      </c>
      <c r="G46" s="1"/>
      <c r="H46" s="1">
        <v>0</v>
      </c>
      <c r="I46" s="1">
        <v>1</v>
      </c>
      <c r="J46" s="1" t="s">
        <v>2803</v>
      </c>
      <c r="K46" s="64">
        <v>0</v>
      </c>
      <c r="L46" s="64"/>
      <c r="M46" s="64"/>
    </row>
    <row r="47" spans="1:13" ht="15.75" x14ac:dyDescent="0.3">
      <c r="A47" s="1" t="s">
        <v>1960</v>
      </c>
      <c r="B47" s="1" t="s">
        <v>1961</v>
      </c>
      <c r="C47" s="1" t="s">
        <v>53</v>
      </c>
      <c r="D47" s="1"/>
      <c r="E47" s="1"/>
      <c r="F47" s="2" t="s">
        <v>1088</v>
      </c>
      <c r="G47" s="1"/>
      <c r="H47" s="1">
        <v>0</v>
      </c>
      <c r="I47" s="1">
        <v>1</v>
      </c>
      <c r="J47" s="1" t="s">
        <v>2804</v>
      </c>
      <c r="K47" s="64">
        <v>0</v>
      </c>
      <c r="L47" s="64"/>
      <c r="M47" s="64"/>
    </row>
    <row r="48" spans="1:13" ht="15.75" x14ac:dyDescent="0.3">
      <c r="A48" s="1" t="s">
        <v>1960</v>
      </c>
      <c r="B48" s="1" t="s">
        <v>1961</v>
      </c>
      <c r="C48" s="1" t="s">
        <v>53</v>
      </c>
      <c r="D48" s="1"/>
      <c r="E48" s="1"/>
      <c r="F48" s="2" t="s">
        <v>1089</v>
      </c>
      <c r="G48" s="1"/>
      <c r="H48" s="1">
        <v>0</v>
      </c>
      <c r="I48" s="1">
        <v>1</v>
      </c>
      <c r="J48" s="1" t="s">
        <v>2805</v>
      </c>
      <c r="K48" s="64"/>
      <c r="L48" s="64"/>
      <c r="M48" s="64"/>
    </row>
    <row r="49" spans="1:13" ht="15.75" x14ac:dyDescent="0.3">
      <c r="A49" s="1" t="s">
        <v>1960</v>
      </c>
      <c r="B49" s="1" t="s">
        <v>1961</v>
      </c>
      <c r="C49" s="1" t="s">
        <v>53</v>
      </c>
      <c r="D49" s="1"/>
      <c r="E49" s="1"/>
      <c r="F49" s="2" t="s">
        <v>1090</v>
      </c>
      <c r="G49" s="1"/>
      <c r="H49" s="1">
        <v>0</v>
      </c>
      <c r="I49" s="1">
        <v>1</v>
      </c>
      <c r="J49" s="1" t="s">
        <v>2806</v>
      </c>
      <c r="K49" s="64"/>
      <c r="L49" s="64"/>
      <c r="M49" s="64"/>
    </row>
    <row r="50" spans="1:13" ht="15.75" x14ac:dyDescent="0.3">
      <c r="A50" s="1" t="s">
        <v>1960</v>
      </c>
      <c r="B50" s="1" t="s">
        <v>1961</v>
      </c>
      <c r="C50" s="1" t="s">
        <v>53</v>
      </c>
      <c r="D50" s="1"/>
      <c r="E50" s="1"/>
      <c r="F50" s="2" t="s">
        <v>1091</v>
      </c>
      <c r="G50" s="1"/>
      <c r="H50" s="1">
        <v>0</v>
      </c>
      <c r="I50" s="1">
        <v>1</v>
      </c>
      <c r="J50" s="1" t="s">
        <v>2807</v>
      </c>
      <c r="K50" s="64"/>
      <c r="L50" s="64"/>
      <c r="M50" s="64"/>
    </row>
    <row r="51" spans="1:13" ht="15.75" x14ac:dyDescent="0.3">
      <c r="A51" s="1" t="s">
        <v>1960</v>
      </c>
      <c r="B51" s="1" t="s">
        <v>1961</v>
      </c>
      <c r="C51" s="1" t="s">
        <v>53</v>
      </c>
      <c r="D51" s="1"/>
      <c r="E51" s="1"/>
      <c r="F51" s="2" t="s">
        <v>1092</v>
      </c>
      <c r="G51" s="1"/>
      <c r="H51" s="1">
        <v>0</v>
      </c>
      <c r="I51" s="1">
        <v>1</v>
      </c>
      <c r="J51" s="1" t="s">
        <v>2808</v>
      </c>
      <c r="K51" s="64"/>
      <c r="L51" s="64"/>
      <c r="M51" s="64"/>
    </row>
    <row r="52" spans="1:13" ht="15.75" x14ac:dyDescent="0.3">
      <c r="A52" s="1" t="s">
        <v>1960</v>
      </c>
      <c r="B52" s="1" t="s">
        <v>1961</v>
      </c>
      <c r="C52" s="1" t="s">
        <v>53</v>
      </c>
      <c r="D52" s="1"/>
      <c r="E52" s="1"/>
      <c r="F52" s="2" t="s">
        <v>1103</v>
      </c>
      <c r="G52" s="1"/>
      <c r="H52" s="1">
        <v>0</v>
      </c>
      <c r="I52" s="1">
        <v>1</v>
      </c>
      <c r="J52" s="1" t="s">
        <v>2907</v>
      </c>
      <c r="K52" s="64">
        <v>0</v>
      </c>
      <c r="L52" s="64"/>
      <c r="M52" s="64"/>
    </row>
    <row r="53" spans="1:13" ht="15.75" x14ac:dyDescent="0.3">
      <c r="A53" s="1" t="s">
        <v>1960</v>
      </c>
      <c r="B53" s="1" t="s">
        <v>1961</v>
      </c>
      <c r="C53" s="1" t="s">
        <v>53</v>
      </c>
      <c r="D53" s="1"/>
      <c r="E53" s="1"/>
      <c r="F53" s="2" t="s">
        <v>1104</v>
      </c>
      <c r="G53" s="1"/>
      <c r="H53" s="1">
        <v>0</v>
      </c>
      <c r="I53" s="1">
        <v>1</v>
      </c>
      <c r="J53" s="1" t="s">
        <v>2908</v>
      </c>
      <c r="K53" s="64">
        <v>0</v>
      </c>
      <c r="L53" s="64"/>
      <c r="M53" s="64"/>
    </row>
    <row r="54" spans="1:13" ht="15.75" x14ac:dyDescent="0.3">
      <c r="A54" s="1" t="s">
        <v>1960</v>
      </c>
      <c r="B54" s="1" t="s">
        <v>1961</v>
      </c>
      <c r="C54" s="1" t="s">
        <v>53</v>
      </c>
      <c r="D54" s="1"/>
      <c r="E54" s="1"/>
      <c r="F54" s="2" t="s">
        <v>2906</v>
      </c>
      <c r="G54" s="1"/>
      <c r="H54" s="1">
        <v>0</v>
      </c>
      <c r="I54" s="1">
        <v>1</v>
      </c>
      <c r="J54" s="1" t="s">
        <v>2909</v>
      </c>
      <c r="K54" s="64">
        <v>0</v>
      </c>
      <c r="L54" s="64"/>
      <c r="M54" s="64"/>
    </row>
    <row r="55" spans="1:13" ht="15.75" x14ac:dyDescent="0.3">
      <c r="A55" s="1" t="s">
        <v>1960</v>
      </c>
      <c r="B55" s="1" t="s">
        <v>1961</v>
      </c>
      <c r="C55" s="1" t="s">
        <v>53</v>
      </c>
      <c r="D55" s="1"/>
      <c r="E55" s="1"/>
      <c r="F55" s="2" t="s">
        <v>1105</v>
      </c>
      <c r="G55" s="1"/>
      <c r="H55" s="1">
        <v>0</v>
      </c>
      <c r="I55" s="1">
        <v>1</v>
      </c>
      <c r="J55" s="1" t="s">
        <v>2910</v>
      </c>
      <c r="K55" s="64">
        <v>0</v>
      </c>
      <c r="L55" s="64"/>
      <c r="M55" s="64"/>
    </row>
    <row r="56" spans="1:13" ht="15.75" x14ac:dyDescent="0.3">
      <c r="A56" s="1" t="s">
        <v>1960</v>
      </c>
      <c r="B56" s="1" t="s">
        <v>1961</v>
      </c>
      <c r="C56" s="1" t="s">
        <v>53</v>
      </c>
      <c r="D56" s="1"/>
      <c r="E56" s="1"/>
      <c r="F56" s="2" t="s">
        <v>1106</v>
      </c>
      <c r="G56" s="1"/>
      <c r="H56" s="1">
        <v>0</v>
      </c>
      <c r="I56" s="1">
        <v>1</v>
      </c>
      <c r="J56" s="1" t="s">
        <v>2911</v>
      </c>
      <c r="K56" s="64">
        <v>0</v>
      </c>
      <c r="L56" s="64"/>
      <c r="M56" s="64"/>
    </row>
    <row r="57" spans="1:13" ht="15.75" x14ac:dyDescent="0.3">
      <c r="A57" s="1" t="s">
        <v>1960</v>
      </c>
      <c r="B57" s="1" t="s">
        <v>1961</v>
      </c>
      <c r="C57" s="1" t="s">
        <v>53</v>
      </c>
      <c r="D57" s="1"/>
      <c r="E57" s="1"/>
      <c r="F57" s="2" t="s">
        <v>1107</v>
      </c>
      <c r="G57" s="1"/>
      <c r="H57" s="1">
        <v>0</v>
      </c>
      <c r="I57" s="1">
        <v>1</v>
      </c>
      <c r="J57" s="1" t="s">
        <v>2912</v>
      </c>
      <c r="K57" s="64">
        <v>0</v>
      </c>
      <c r="L57" s="64"/>
      <c r="M57" s="64"/>
    </row>
    <row r="58" spans="1:13" ht="15.75" x14ac:dyDescent="0.3">
      <c r="A58" s="1" t="s">
        <v>1960</v>
      </c>
      <c r="B58" s="1" t="s">
        <v>1961</v>
      </c>
      <c r="C58" s="1" t="s">
        <v>53</v>
      </c>
      <c r="D58" s="1"/>
      <c r="E58" s="1"/>
      <c r="F58" s="2" t="s">
        <v>1108</v>
      </c>
      <c r="G58" s="1"/>
      <c r="H58" s="1">
        <v>0</v>
      </c>
      <c r="I58" s="1">
        <v>1</v>
      </c>
      <c r="J58" s="1" t="s">
        <v>2913</v>
      </c>
      <c r="K58" s="64"/>
      <c r="L58" s="64"/>
      <c r="M58" s="64"/>
    </row>
    <row r="59" spans="1:13" ht="15.75" x14ac:dyDescent="0.3">
      <c r="A59" s="1" t="s">
        <v>1960</v>
      </c>
      <c r="B59" s="1" t="s">
        <v>1961</v>
      </c>
      <c r="C59" s="1" t="s">
        <v>53</v>
      </c>
      <c r="D59" s="1"/>
      <c r="E59" s="1"/>
      <c r="F59" s="2" t="s">
        <v>1109</v>
      </c>
      <c r="G59" s="1"/>
      <c r="H59" s="1">
        <v>0</v>
      </c>
      <c r="I59" s="1">
        <v>1</v>
      </c>
      <c r="J59" s="1" t="s">
        <v>2914</v>
      </c>
      <c r="K59" s="64"/>
      <c r="L59" s="64"/>
      <c r="M59" s="64"/>
    </row>
    <row r="60" spans="1:13" ht="15.75" x14ac:dyDescent="0.3">
      <c r="A60" s="1" t="s">
        <v>1960</v>
      </c>
      <c r="B60" s="1" t="s">
        <v>1961</v>
      </c>
      <c r="C60" s="1" t="s">
        <v>53</v>
      </c>
      <c r="D60" s="1"/>
      <c r="E60" s="1"/>
      <c r="F60" s="2" t="s">
        <v>1110</v>
      </c>
      <c r="G60" s="1"/>
      <c r="H60" s="1">
        <v>0</v>
      </c>
      <c r="I60" s="1">
        <v>1</v>
      </c>
      <c r="J60" s="1" t="s">
        <v>2915</v>
      </c>
      <c r="K60" s="64"/>
      <c r="L60" s="64"/>
      <c r="M60" s="64"/>
    </row>
    <row r="61" spans="1:13" ht="15.75" x14ac:dyDescent="0.3">
      <c r="A61" s="1" t="s">
        <v>1960</v>
      </c>
      <c r="B61" s="1" t="s">
        <v>1961</v>
      </c>
      <c r="C61" s="1" t="s">
        <v>53</v>
      </c>
      <c r="D61" s="1"/>
      <c r="E61" s="1"/>
      <c r="F61" s="2" t="s">
        <v>1111</v>
      </c>
      <c r="G61" s="1"/>
      <c r="H61" s="1">
        <v>0</v>
      </c>
      <c r="I61" s="1">
        <v>1</v>
      </c>
      <c r="J61" s="1" t="s">
        <v>2916</v>
      </c>
      <c r="K61" s="64"/>
      <c r="L61" s="64"/>
      <c r="M61" s="64"/>
    </row>
    <row r="62" spans="1:13" ht="15.75" x14ac:dyDescent="0.3">
      <c r="A62" s="1" t="s">
        <v>1960</v>
      </c>
      <c r="B62" s="1" t="s">
        <v>1961</v>
      </c>
      <c r="C62" s="1" t="s">
        <v>53</v>
      </c>
      <c r="D62" s="1"/>
      <c r="E62" s="1"/>
      <c r="F62" s="2" t="s">
        <v>1122</v>
      </c>
      <c r="G62" s="1"/>
      <c r="H62" s="1">
        <v>0</v>
      </c>
      <c r="I62" s="1">
        <v>1</v>
      </c>
      <c r="J62" s="1" t="s">
        <v>2776</v>
      </c>
      <c r="K62" s="64">
        <v>0</v>
      </c>
      <c r="L62" s="64"/>
      <c r="M62" s="64"/>
    </row>
    <row r="63" spans="1:13" ht="15.75" x14ac:dyDescent="0.3">
      <c r="A63" s="1" t="s">
        <v>1960</v>
      </c>
      <c r="B63" s="1" t="s">
        <v>1961</v>
      </c>
      <c r="C63" s="1" t="s">
        <v>53</v>
      </c>
      <c r="D63" s="1"/>
      <c r="E63" s="1"/>
      <c r="F63" s="2" t="s">
        <v>1123</v>
      </c>
      <c r="G63" s="1"/>
      <c r="H63" s="1">
        <v>0</v>
      </c>
      <c r="I63" s="1">
        <v>1</v>
      </c>
      <c r="J63" s="1" t="s">
        <v>2777</v>
      </c>
      <c r="K63" s="64">
        <v>0</v>
      </c>
      <c r="L63" s="64"/>
      <c r="M63" s="64"/>
    </row>
    <row r="64" spans="1:13" ht="15.75" x14ac:dyDescent="0.3">
      <c r="A64" s="1" t="s">
        <v>1960</v>
      </c>
      <c r="B64" s="1" t="s">
        <v>1961</v>
      </c>
      <c r="C64" s="1" t="s">
        <v>53</v>
      </c>
      <c r="D64" s="1"/>
      <c r="E64" s="1"/>
      <c r="F64" s="2" t="s">
        <v>1124</v>
      </c>
      <c r="G64" s="1"/>
      <c r="H64" s="1">
        <v>0</v>
      </c>
      <c r="I64" s="1">
        <v>1</v>
      </c>
      <c r="J64" s="1" t="s">
        <v>2778</v>
      </c>
      <c r="K64" s="64">
        <v>0</v>
      </c>
      <c r="L64" s="64"/>
      <c r="M64" s="64"/>
    </row>
    <row r="65" spans="1:13" ht="15.75" x14ac:dyDescent="0.3">
      <c r="A65" s="1" t="s">
        <v>1960</v>
      </c>
      <c r="B65" s="1" t="s">
        <v>1961</v>
      </c>
      <c r="C65" s="1" t="s">
        <v>53</v>
      </c>
      <c r="D65" s="1"/>
      <c r="E65" s="1"/>
      <c r="F65" s="2" t="s">
        <v>1125</v>
      </c>
      <c r="G65" s="1"/>
      <c r="H65" s="1">
        <v>0</v>
      </c>
      <c r="I65" s="1">
        <v>1</v>
      </c>
      <c r="J65" s="1" t="s">
        <v>2779</v>
      </c>
      <c r="K65" s="64">
        <v>0</v>
      </c>
      <c r="L65" s="64"/>
      <c r="M65" s="64"/>
    </row>
    <row r="66" spans="1:13" ht="15.75" x14ac:dyDescent="0.3">
      <c r="A66" s="1" t="s">
        <v>1960</v>
      </c>
      <c r="B66" s="1" t="s">
        <v>1961</v>
      </c>
      <c r="C66" s="1" t="s">
        <v>53</v>
      </c>
      <c r="D66" s="1"/>
      <c r="E66" s="1"/>
      <c r="F66" s="2" t="s">
        <v>1126</v>
      </c>
      <c r="G66" s="1"/>
      <c r="H66" s="1">
        <v>0</v>
      </c>
      <c r="I66" s="1">
        <v>1</v>
      </c>
      <c r="J66" s="1" t="s">
        <v>2780</v>
      </c>
      <c r="K66" s="64">
        <v>0</v>
      </c>
      <c r="L66" s="64"/>
      <c r="M66" s="64"/>
    </row>
    <row r="67" spans="1:13" ht="15.75" x14ac:dyDescent="0.3">
      <c r="A67" s="1" t="s">
        <v>1960</v>
      </c>
      <c r="B67" s="1" t="s">
        <v>1961</v>
      </c>
      <c r="C67" s="1" t="s">
        <v>53</v>
      </c>
      <c r="D67" s="1"/>
      <c r="E67" s="1"/>
      <c r="F67" s="2" t="s">
        <v>1127</v>
      </c>
      <c r="G67" s="1"/>
      <c r="H67" s="1">
        <v>0</v>
      </c>
      <c r="I67" s="1">
        <v>1</v>
      </c>
      <c r="J67" s="1" t="s">
        <v>2781</v>
      </c>
      <c r="K67" s="64">
        <v>0</v>
      </c>
      <c r="L67" s="64"/>
      <c r="M67" s="64"/>
    </row>
    <row r="68" spans="1:13" ht="15.75" x14ac:dyDescent="0.3">
      <c r="A68" s="1" t="s">
        <v>1960</v>
      </c>
      <c r="B68" s="1" t="s">
        <v>1961</v>
      </c>
      <c r="C68" s="1" t="s">
        <v>53</v>
      </c>
      <c r="D68" s="1"/>
      <c r="E68" s="1"/>
      <c r="F68" s="2" t="s">
        <v>1128</v>
      </c>
      <c r="G68" s="1"/>
      <c r="H68" s="1">
        <v>0</v>
      </c>
      <c r="I68" s="1">
        <v>1</v>
      </c>
      <c r="J68" s="1" t="s">
        <v>2782</v>
      </c>
      <c r="K68" s="64"/>
      <c r="L68" s="64"/>
      <c r="M68" s="64"/>
    </row>
    <row r="69" spans="1:13" ht="15.75" x14ac:dyDescent="0.3">
      <c r="A69" s="1" t="s">
        <v>1960</v>
      </c>
      <c r="B69" s="1" t="s">
        <v>1961</v>
      </c>
      <c r="C69" s="1" t="s">
        <v>53</v>
      </c>
      <c r="D69" s="1"/>
      <c r="E69" s="1"/>
      <c r="F69" s="2" t="s">
        <v>1129</v>
      </c>
      <c r="G69" s="1"/>
      <c r="H69" s="1">
        <v>0</v>
      </c>
      <c r="I69" s="1">
        <v>1</v>
      </c>
      <c r="J69" s="1" t="s">
        <v>2783</v>
      </c>
      <c r="K69" s="64"/>
      <c r="L69" s="64"/>
      <c r="M69" s="64"/>
    </row>
    <row r="70" spans="1:13" ht="15.75" x14ac:dyDescent="0.3">
      <c r="A70" s="1" t="s">
        <v>1960</v>
      </c>
      <c r="B70" s="1" t="s">
        <v>1961</v>
      </c>
      <c r="C70" s="1" t="s">
        <v>53</v>
      </c>
      <c r="D70" s="1"/>
      <c r="E70" s="1"/>
      <c r="F70" s="2" t="s">
        <v>1130</v>
      </c>
      <c r="G70" s="1"/>
      <c r="H70" s="1">
        <v>0</v>
      </c>
      <c r="I70" s="1">
        <v>1</v>
      </c>
      <c r="J70" s="1" t="s">
        <v>2784</v>
      </c>
      <c r="K70" s="64"/>
      <c r="L70" s="64"/>
      <c r="M70" s="64"/>
    </row>
    <row r="71" spans="1:13" ht="15.75" x14ac:dyDescent="0.3">
      <c r="A71" s="1" t="s">
        <v>1960</v>
      </c>
      <c r="B71" s="1" t="s">
        <v>1961</v>
      </c>
      <c r="C71" s="1" t="s">
        <v>53</v>
      </c>
      <c r="D71" s="1"/>
      <c r="E71" s="1"/>
      <c r="F71" s="2" t="s">
        <v>1131</v>
      </c>
      <c r="G71" s="1"/>
      <c r="H71" s="1">
        <v>0</v>
      </c>
      <c r="I71" s="1">
        <v>1</v>
      </c>
      <c r="J71" s="1" t="s">
        <v>2785</v>
      </c>
      <c r="K71" s="64"/>
      <c r="L71" s="64"/>
      <c r="M71" s="64"/>
    </row>
    <row r="72" spans="1:13" ht="15.75" x14ac:dyDescent="0.3">
      <c r="A72" s="1" t="s">
        <v>1960</v>
      </c>
      <c r="B72" s="1" t="s">
        <v>1961</v>
      </c>
      <c r="C72" s="1" t="s">
        <v>53</v>
      </c>
      <c r="D72" s="1"/>
      <c r="E72" s="1"/>
      <c r="F72" s="2" t="s">
        <v>1142</v>
      </c>
      <c r="G72" s="1"/>
      <c r="H72" s="1">
        <v>0</v>
      </c>
      <c r="I72" s="1">
        <v>1</v>
      </c>
      <c r="J72" s="1" t="s">
        <v>2854</v>
      </c>
      <c r="K72" s="64">
        <v>0</v>
      </c>
      <c r="L72" s="64"/>
      <c r="M72" s="64"/>
    </row>
    <row r="73" spans="1:13" ht="15.75" x14ac:dyDescent="0.3">
      <c r="A73" s="1" t="s">
        <v>1960</v>
      </c>
      <c r="B73" s="1" t="s">
        <v>1961</v>
      </c>
      <c r="C73" s="1" t="s">
        <v>53</v>
      </c>
      <c r="D73" s="1"/>
      <c r="E73" s="1"/>
      <c r="F73" s="2" t="s">
        <v>1143</v>
      </c>
      <c r="G73" s="1"/>
      <c r="H73" s="1">
        <v>0</v>
      </c>
      <c r="I73" s="1">
        <v>1</v>
      </c>
      <c r="J73" s="1" t="s">
        <v>2855</v>
      </c>
      <c r="K73" s="64">
        <v>0</v>
      </c>
      <c r="L73" s="64"/>
      <c r="M73" s="64"/>
    </row>
    <row r="74" spans="1:13" ht="15.75" x14ac:dyDescent="0.3">
      <c r="A74" s="1" t="s">
        <v>1960</v>
      </c>
      <c r="B74" s="1" t="s">
        <v>1961</v>
      </c>
      <c r="C74" s="1" t="s">
        <v>53</v>
      </c>
      <c r="D74" s="1"/>
      <c r="E74" s="1"/>
      <c r="F74" s="2" t="s">
        <v>1144</v>
      </c>
      <c r="G74" s="1"/>
      <c r="H74" s="1">
        <v>0</v>
      </c>
      <c r="I74" s="1">
        <v>1</v>
      </c>
      <c r="J74" s="1" t="s">
        <v>2856</v>
      </c>
      <c r="K74" s="64">
        <v>0</v>
      </c>
      <c r="L74" s="64"/>
      <c r="M74" s="64"/>
    </row>
    <row r="75" spans="1:13" ht="15.75" x14ac:dyDescent="0.3">
      <c r="A75" s="1" t="s">
        <v>1960</v>
      </c>
      <c r="B75" s="1" t="s">
        <v>1961</v>
      </c>
      <c r="C75" s="1" t="s">
        <v>53</v>
      </c>
      <c r="D75" s="1"/>
      <c r="E75" s="1"/>
      <c r="F75" s="2" t="s">
        <v>1145</v>
      </c>
      <c r="G75" s="1"/>
      <c r="H75" s="1">
        <v>0</v>
      </c>
      <c r="I75" s="1">
        <v>1</v>
      </c>
      <c r="J75" s="1" t="s">
        <v>2857</v>
      </c>
      <c r="K75" s="64">
        <v>0</v>
      </c>
      <c r="L75" s="64"/>
      <c r="M75" s="64"/>
    </row>
    <row r="76" spans="1:13" ht="15.75" x14ac:dyDescent="0.3">
      <c r="A76" s="1" t="s">
        <v>1960</v>
      </c>
      <c r="B76" s="1" t="s">
        <v>1961</v>
      </c>
      <c r="C76" s="1" t="s">
        <v>53</v>
      </c>
      <c r="D76" s="1"/>
      <c r="E76" s="1"/>
      <c r="F76" s="2" t="s">
        <v>1146</v>
      </c>
      <c r="G76" s="1"/>
      <c r="H76" s="1">
        <v>0</v>
      </c>
      <c r="I76" s="1">
        <v>1</v>
      </c>
      <c r="J76" s="1" t="s">
        <v>2858</v>
      </c>
      <c r="K76" s="64">
        <v>0</v>
      </c>
      <c r="L76" s="64"/>
      <c r="M76" s="64"/>
    </row>
    <row r="77" spans="1:13" ht="15.75" x14ac:dyDescent="0.3">
      <c r="A77" s="1" t="s">
        <v>1960</v>
      </c>
      <c r="B77" s="1" t="s">
        <v>1961</v>
      </c>
      <c r="C77" s="1" t="s">
        <v>53</v>
      </c>
      <c r="D77" s="1"/>
      <c r="E77" s="1"/>
      <c r="F77" s="2" t="s">
        <v>1147</v>
      </c>
      <c r="G77" s="1"/>
      <c r="H77" s="1">
        <v>0</v>
      </c>
      <c r="I77" s="1">
        <v>1</v>
      </c>
      <c r="J77" s="1" t="s">
        <v>2859</v>
      </c>
      <c r="K77" s="64">
        <v>0</v>
      </c>
      <c r="L77" s="64"/>
      <c r="M77" s="64"/>
    </row>
    <row r="78" spans="1:13" ht="15.75" x14ac:dyDescent="0.3">
      <c r="A78" s="1" t="s">
        <v>1960</v>
      </c>
      <c r="B78" s="1" t="s">
        <v>1961</v>
      </c>
      <c r="C78" s="1" t="s">
        <v>53</v>
      </c>
      <c r="D78" s="1"/>
      <c r="E78" s="1"/>
      <c r="F78" s="2" t="s">
        <v>1148</v>
      </c>
      <c r="G78" s="1"/>
      <c r="H78" s="1">
        <v>0</v>
      </c>
      <c r="I78" s="1">
        <v>1</v>
      </c>
      <c r="J78" s="1" t="s">
        <v>2860</v>
      </c>
      <c r="K78" s="64"/>
      <c r="L78" s="64"/>
      <c r="M78" s="64"/>
    </row>
    <row r="79" spans="1:13" ht="15.75" x14ac:dyDescent="0.3">
      <c r="A79" s="1" t="s">
        <v>1960</v>
      </c>
      <c r="B79" s="1" t="s">
        <v>1961</v>
      </c>
      <c r="C79" s="1" t="s">
        <v>53</v>
      </c>
      <c r="D79" s="1"/>
      <c r="E79" s="1"/>
      <c r="F79" s="2" t="s">
        <v>1149</v>
      </c>
      <c r="G79" s="1"/>
      <c r="H79" s="1">
        <v>0</v>
      </c>
      <c r="I79" s="1">
        <v>1</v>
      </c>
      <c r="J79" s="1" t="s">
        <v>2861</v>
      </c>
      <c r="K79" s="64"/>
      <c r="L79" s="64"/>
      <c r="M79" s="64"/>
    </row>
    <row r="80" spans="1:13" ht="15.75" x14ac:dyDescent="0.3">
      <c r="A80" s="1" t="s">
        <v>1960</v>
      </c>
      <c r="B80" s="1" t="s">
        <v>1961</v>
      </c>
      <c r="C80" s="1" t="s">
        <v>53</v>
      </c>
      <c r="D80" s="1"/>
      <c r="E80" s="1"/>
      <c r="F80" s="2" t="s">
        <v>1150</v>
      </c>
      <c r="G80" s="1"/>
      <c r="H80" s="1">
        <v>0</v>
      </c>
      <c r="I80" s="1">
        <v>1</v>
      </c>
      <c r="J80" s="1" t="s">
        <v>2862</v>
      </c>
      <c r="K80" s="64"/>
      <c r="L80" s="64"/>
      <c r="M80" s="64"/>
    </row>
    <row r="81" spans="1:13" ht="15.75" x14ac:dyDescent="0.3">
      <c r="A81" s="1" t="s">
        <v>1960</v>
      </c>
      <c r="B81" s="1" t="s">
        <v>1961</v>
      </c>
      <c r="C81" s="1" t="s">
        <v>53</v>
      </c>
      <c r="D81" s="1"/>
      <c r="E81" s="1"/>
      <c r="F81" s="2" t="s">
        <v>1151</v>
      </c>
      <c r="G81" s="1"/>
      <c r="H81" s="1">
        <v>0</v>
      </c>
      <c r="I81" s="1">
        <v>1</v>
      </c>
      <c r="J81" s="1" t="s">
        <v>2863</v>
      </c>
      <c r="K81" s="64"/>
      <c r="L81" s="64"/>
      <c r="M81" s="64"/>
    </row>
    <row r="82" spans="1:13" ht="15.75" x14ac:dyDescent="0.3">
      <c r="A82" s="1" t="s">
        <v>1960</v>
      </c>
      <c r="B82" s="1" t="s">
        <v>1961</v>
      </c>
      <c r="C82" s="1" t="s">
        <v>53</v>
      </c>
      <c r="D82" s="1"/>
      <c r="E82" s="1"/>
      <c r="F82" s="2" t="s">
        <v>1162</v>
      </c>
      <c r="G82" s="1"/>
      <c r="H82" s="1">
        <v>0</v>
      </c>
      <c r="I82" s="1">
        <v>1</v>
      </c>
      <c r="J82" s="1" t="s">
        <v>2712</v>
      </c>
      <c r="K82" s="64">
        <v>0</v>
      </c>
      <c r="L82" s="64"/>
      <c r="M82" s="64"/>
    </row>
    <row r="83" spans="1:13" ht="15.75" x14ac:dyDescent="0.3">
      <c r="A83" s="1" t="s">
        <v>1960</v>
      </c>
      <c r="B83" s="1" t="s">
        <v>1961</v>
      </c>
      <c r="C83" s="1" t="s">
        <v>53</v>
      </c>
      <c r="D83" s="1"/>
      <c r="E83" s="1"/>
      <c r="F83" s="2" t="s">
        <v>1163</v>
      </c>
      <c r="G83" s="1"/>
      <c r="H83" s="1">
        <v>0</v>
      </c>
      <c r="I83" s="1">
        <v>1</v>
      </c>
      <c r="J83" s="1" t="s">
        <v>2713</v>
      </c>
      <c r="K83" s="64">
        <v>0</v>
      </c>
      <c r="L83" s="64"/>
      <c r="M83" s="64"/>
    </row>
    <row r="84" spans="1:13" ht="15.75" x14ac:dyDescent="0.3">
      <c r="A84" s="1" t="s">
        <v>1960</v>
      </c>
      <c r="B84" s="1" t="s">
        <v>1961</v>
      </c>
      <c r="C84" s="1" t="s">
        <v>53</v>
      </c>
      <c r="D84" s="1"/>
      <c r="E84" s="1"/>
      <c r="F84" s="2" t="s">
        <v>1164</v>
      </c>
      <c r="G84" s="1"/>
      <c r="H84" s="1">
        <v>0</v>
      </c>
      <c r="I84" s="1">
        <v>1</v>
      </c>
      <c r="J84" s="1" t="s">
        <v>2714</v>
      </c>
      <c r="K84" s="64">
        <v>0</v>
      </c>
      <c r="L84" s="64"/>
      <c r="M84" s="64"/>
    </row>
    <row r="85" spans="1:13" ht="15.75" x14ac:dyDescent="0.3">
      <c r="A85" s="1" t="s">
        <v>1960</v>
      </c>
      <c r="B85" s="1" t="s">
        <v>1961</v>
      </c>
      <c r="C85" s="1" t="s">
        <v>53</v>
      </c>
      <c r="D85" s="1"/>
      <c r="E85" s="1"/>
      <c r="F85" s="2" t="s">
        <v>1165</v>
      </c>
      <c r="G85" s="1"/>
      <c r="H85" s="1">
        <v>0</v>
      </c>
      <c r="I85" s="1">
        <v>1</v>
      </c>
      <c r="J85" s="1" t="s">
        <v>2715</v>
      </c>
      <c r="K85" s="64">
        <v>0</v>
      </c>
      <c r="L85" s="64"/>
      <c r="M85" s="64"/>
    </row>
    <row r="86" spans="1:13" ht="15.75" x14ac:dyDescent="0.3">
      <c r="A86" s="1" t="s">
        <v>1960</v>
      </c>
      <c r="B86" s="1" t="s">
        <v>1961</v>
      </c>
      <c r="C86" s="1" t="s">
        <v>53</v>
      </c>
      <c r="D86" s="1"/>
      <c r="E86" s="1"/>
      <c r="F86" s="2" t="s">
        <v>1166</v>
      </c>
      <c r="G86" s="1"/>
      <c r="H86" s="1">
        <v>0</v>
      </c>
      <c r="I86" s="1">
        <v>1</v>
      </c>
      <c r="J86" s="1" t="s">
        <v>2716</v>
      </c>
      <c r="K86" s="64">
        <v>0</v>
      </c>
      <c r="L86" s="64"/>
      <c r="M86" s="64"/>
    </row>
    <row r="87" spans="1:13" ht="15.75" x14ac:dyDescent="0.3">
      <c r="A87" s="1" t="s">
        <v>1960</v>
      </c>
      <c r="B87" s="1" t="s">
        <v>1961</v>
      </c>
      <c r="C87" s="1" t="s">
        <v>53</v>
      </c>
      <c r="D87" s="1"/>
      <c r="E87" s="1"/>
      <c r="F87" s="2" t="s">
        <v>1167</v>
      </c>
      <c r="G87" s="1"/>
      <c r="H87" s="1">
        <v>0</v>
      </c>
      <c r="I87" s="1">
        <v>1</v>
      </c>
      <c r="J87" s="1" t="s">
        <v>2717</v>
      </c>
      <c r="K87" s="64">
        <v>0</v>
      </c>
      <c r="L87" s="64"/>
      <c r="M87" s="64"/>
    </row>
    <row r="88" spans="1:13" ht="15.75" x14ac:dyDescent="0.3">
      <c r="A88" s="1" t="s">
        <v>1960</v>
      </c>
      <c r="B88" s="1" t="s">
        <v>1961</v>
      </c>
      <c r="C88" s="1" t="s">
        <v>53</v>
      </c>
      <c r="D88" s="1"/>
      <c r="E88" s="1"/>
      <c r="F88" s="2" t="s">
        <v>1168</v>
      </c>
      <c r="G88" s="1"/>
      <c r="H88" s="1">
        <v>0</v>
      </c>
      <c r="I88" s="1">
        <v>1</v>
      </c>
      <c r="J88" s="1" t="s">
        <v>2718</v>
      </c>
      <c r="K88" s="64"/>
      <c r="L88" s="64"/>
      <c r="M88" s="64"/>
    </row>
    <row r="89" spans="1:13" ht="15.75" x14ac:dyDescent="0.3">
      <c r="A89" s="1" t="s">
        <v>1960</v>
      </c>
      <c r="B89" s="1" t="s">
        <v>1961</v>
      </c>
      <c r="C89" s="1" t="s">
        <v>53</v>
      </c>
      <c r="D89" s="1"/>
      <c r="E89" s="1"/>
      <c r="F89" s="2" t="s">
        <v>1169</v>
      </c>
      <c r="G89" s="1"/>
      <c r="H89" s="1">
        <v>0</v>
      </c>
      <c r="I89" s="1">
        <v>1</v>
      </c>
      <c r="J89" s="1" t="s">
        <v>2719</v>
      </c>
      <c r="K89" s="64"/>
      <c r="L89" s="64"/>
      <c r="M89" s="64"/>
    </row>
    <row r="90" spans="1:13" ht="15.75" x14ac:dyDescent="0.3">
      <c r="A90" s="1" t="s">
        <v>1960</v>
      </c>
      <c r="B90" s="1" t="s">
        <v>1961</v>
      </c>
      <c r="C90" s="1" t="s">
        <v>53</v>
      </c>
      <c r="D90" s="1"/>
      <c r="E90" s="1"/>
      <c r="F90" s="2" t="s">
        <v>1170</v>
      </c>
      <c r="G90" s="1"/>
      <c r="H90" s="1">
        <v>0</v>
      </c>
      <c r="I90" s="1">
        <v>1</v>
      </c>
      <c r="J90" s="1" t="s">
        <v>2720</v>
      </c>
      <c r="K90" s="64"/>
      <c r="L90" s="64"/>
      <c r="M90" s="64"/>
    </row>
    <row r="91" spans="1:13" ht="15.75" x14ac:dyDescent="0.3">
      <c r="A91" s="1" t="s">
        <v>1960</v>
      </c>
      <c r="B91" s="1" t="s">
        <v>1961</v>
      </c>
      <c r="C91" s="1" t="s">
        <v>53</v>
      </c>
      <c r="D91" s="1"/>
      <c r="E91" s="1"/>
      <c r="F91" s="2" t="s">
        <v>1171</v>
      </c>
      <c r="G91" s="1"/>
      <c r="H91" s="1">
        <v>0</v>
      </c>
      <c r="I91" s="1">
        <v>1</v>
      </c>
      <c r="J91" s="1" t="s">
        <v>2721</v>
      </c>
      <c r="K91" s="64"/>
      <c r="L91" s="64"/>
      <c r="M91" s="64"/>
    </row>
    <row r="92" spans="1:13" ht="15.75" x14ac:dyDescent="0.3">
      <c r="A92" s="1" t="s">
        <v>1960</v>
      </c>
      <c r="B92" s="1" t="s">
        <v>1961</v>
      </c>
      <c r="C92" s="1" t="s">
        <v>53</v>
      </c>
      <c r="D92" s="1"/>
      <c r="E92" s="1"/>
      <c r="F92" s="2" t="s">
        <v>1182</v>
      </c>
      <c r="G92" s="1"/>
      <c r="H92" s="1">
        <v>0</v>
      </c>
      <c r="I92" s="1">
        <v>1</v>
      </c>
      <c r="J92" s="1" t="s">
        <v>2732</v>
      </c>
      <c r="K92" s="64">
        <v>0</v>
      </c>
      <c r="L92" s="64"/>
      <c r="M92" s="64"/>
    </row>
    <row r="93" spans="1:13" ht="15.75" x14ac:dyDescent="0.3">
      <c r="A93" s="1" t="s">
        <v>1960</v>
      </c>
      <c r="B93" s="1" t="s">
        <v>1961</v>
      </c>
      <c r="C93" s="1" t="s">
        <v>53</v>
      </c>
      <c r="D93" s="1"/>
      <c r="E93" s="1"/>
      <c r="F93" s="2" t="s">
        <v>1183</v>
      </c>
      <c r="G93" s="1"/>
      <c r="H93" s="1">
        <v>0</v>
      </c>
      <c r="I93" s="1">
        <v>1</v>
      </c>
      <c r="J93" s="1" t="s">
        <v>2733</v>
      </c>
      <c r="K93" s="64">
        <v>0</v>
      </c>
      <c r="L93" s="64"/>
      <c r="M93" s="64"/>
    </row>
    <row r="94" spans="1:13" ht="15.75" x14ac:dyDescent="0.3">
      <c r="A94" s="1" t="s">
        <v>1960</v>
      </c>
      <c r="B94" s="1" t="s">
        <v>1961</v>
      </c>
      <c r="C94" s="1" t="s">
        <v>53</v>
      </c>
      <c r="D94" s="1"/>
      <c r="E94" s="1"/>
      <c r="F94" s="2" t="s">
        <v>1184</v>
      </c>
      <c r="G94" s="1"/>
      <c r="H94" s="1">
        <v>0</v>
      </c>
      <c r="I94" s="1">
        <v>1</v>
      </c>
      <c r="J94" s="1" t="s">
        <v>2734</v>
      </c>
      <c r="K94" s="64">
        <v>0</v>
      </c>
      <c r="L94" s="64"/>
      <c r="M94" s="64"/>
    </row>
    <row r="95" spans="1:13" ht="15.75" x14ac:dyDescent="0.3">
      <c r="A95" s="1" t="s">
        <v>1960</v>
      </c>
      <c r="B95" s="1" t="s">
        <v>1961</v>
      </c>
      <c r="C95" s="1" t="s">
        <v>53</v>
      </c>
      <c r="D95" s="1"/>
      <c r="E95" s="1"/>
      <c r="F95" s="2" t="s">
        <v>1185</v>
      </c>
      <c r="G95" s="1"/>
      <c r="H95" s="1">
        <v>0</v>
      </c>
      <c r="I95" s="1">
        <v>1</v>
      </c>
      <c r="J95" s="1" t="s">
        <v>2735</v>
      </c>
      <c r="K95" s="64">
        <v>0</v>
      </c>
      <c r="L95" s="64"/>
      <c r="M95" s="64"/>
    </row>
    <row r="96" spans="1:13" ht="15.75" x14ac:dyDescent="0.3">
      <c r="A96" s="1" t="s">
        <v>1960</v>
      </c>
      <c r="B96" s="1" t="s">
        <v>1961</v>
      </c>
      <c r="C96" s="1" t="s">
        <v>53</v>
      </c>
      <c r="D96" s="1"/>
      <c r="E96" s="1"/>
      <c r="F96" s="2" t="s">
        <v>1186</v>
      </c>
      <c r="G96" s="1"/>
      <c r="H96" s="1">
        <v>0</v>
      </c>
      <c r="I96" s="1">
        <v>1</v>
      </c>
      <c r="J96" s="1" t="s">
        <v>2736</v>
      </c>
      <c r="K96" s="64">
        <v>0</v>
      </c>
      <c r="L96" s="64"/>
      <c r="M96" s="64"/>
    </row>
    <row r="97" spans="1:13" ht="15.75" x14ac:dyDescent="0.3">
      <c r="A97" s="1" t="s">
        <v>1960</v>
      </c>
      <c r="B97" s="1" t="s">
        <v>1961</v>
      </c>
      <c r="C97" s="1" t="s">
        <v>53</v>
      </c>
      <c r="D97" s="1"/>
      <c r="E97" s="1"/>
      <c r="F97" s="2" t="s">
        <v>1187</v>
      </c>
      <c r="G97" s="1"/>
      <c r="H97" s="1">
        <v>0</v>
      </c>
      <c r="I97" s="1">
        <v>1</v>
      </c>
      <c r="J97" s="1" t="s">
        <v>2737</v>
      </c>
      <c r="K97" s="64">
        <v>0</v>
      </c>
      <c r="L97" s="64"/>
      <c r="M97" s="64"/>
    </row>
    <row r="98" spans="1:13" ht="15.75" x14ac:dyDescent="0.3">
      <c r="A98" s="1" t="s">
        <v>1960</v>
      </c>
      <c r="B98" s="1" t="s">
        <v>1961</v>
      </c>
      <c r="C98" s="1" t="s">
        <v>53</v>
      </c>
      <c r="D98" s="1"/>
      <c r="E98" s="1"/>
      <c r="F98" s="2" t="s">
        <v>1188</v>
      </c>
      <c r="G98" s="1"/>
      <c r="H98" s="1">
        <v>0</v>
      </c>
      <c r="I98" s="1">
        <v>1</v>
      </c>
      <c r="J98" s="1" t="s">
        <v>2738</v>
      </c>
      <c r="K98" s="64"/>
      <c r="L98" s="64"/>
      <c r="M98" s="64"/>
    </row>
    <row r="99" spans="1:13" ht="15.75" x14ac:dyDescent="0.3">
      <c r="A99" s="1" t="s">
        <v>1960</v>
      </c>
      <c r="B99" s="1" t="s">
        <v>1961</v>
      </c>
      <c r="C99" s="1" t="s">
        <v>53</v>
      </c>
      <c r="D99" s="1"/>
      <c r="E99" s="1"/>
      <c r="F99" s="2" t="s">
        <v>1189</v>
      </c>
      <c r="G99" s="1"/>
      <c r="H99" s="1">
        <v>0</v>
      </c>
      <c r="I99" s="1">
        <v>1</v>
      </c>
      <c r="J99" s="1" t="s">
        <v>2739</v>
      </c>
      <c r="K99" s="64"/>
      <c r="L99" s="64"/>
      <c r="M99" s="64"/>
    </row>
    <row r="100" spans="1:13" ht="15.75" x14ac:dyDescent="0.3">
      <c r="A100" s="1" t="s">
        <v>1960</v>
      </c>
      <c r="B100" s="1" t="s">
        <v>1961</v>
      </c>
      <c r="C100" s="1" t="s">
        <v>53</v>
      </c>
      <c r="D100" s="1"/>
      <c r="E100" s="1"/>
      <c r="F100" s="2" t="s">
        <v>1190</v>
      </c>
      <c r="G100" s="1"/>
      <c r="H100" s="1">
        <v>0</v>
      </c>
      <c r="I100" s="1">
        <v>1</v>
      </c>
      <c r="J100" s="1" t="s">
        <v>2740</v>
      </c>
      <c r="K100" s="64"/>
      <c r="L100" s="64"/>
      <c r="M100" s="64"/>
    </row>
    <row r="101" spans="1:13" ht="15.75" x14ac:dyDescent="0.3">
      <c r="A101" s="1" t="s">
        <v>1960</v>
      </c>
      <c r="B101" s="1" t="s">
        <v>1961</v>
      </c>
      <c r="C101" s="1" t="s">
        <v>53</v>
      </c>
      <c r="D101" s="1"/>
      <c r="E101" s="1"/>
      <c r="F101" s="2" t="s">
        <v>1191</v>
      </c>
      <c r="G101" s="1"/>
      <c r="H101" s="1">
        <v>0</v>
      </c>
      <c r="I101" s="1">
        <v>1</v>
      </c>
      <c r="J101" s="1" t="s">
        <v>2741</v>
      </c>
      <c r="K101" s="64"/>
      <c r="L101" s="64"/>
      <c r="M101" s="64"/>
    </row>
    <row r="102" spans="1:13" ht="15.75" x14ac:dyDescent="0.3">
      <c r="A102" s="1" t="s">
        <v>1960</v>
      </c>
      <c r="B102" s="1" t="s">
        <v>1961</v>
      </c>
      <c r="C102" s="1" t="s">
        <v>53</v>
      </c>
      <c r="D102" s="1"/>
      <c r="E102" s="1"/>
      <c r="F102" s="2" t="s">
        <v>1202</v>
      </c>
      <c r="G102" s="1"/>
      <c r="H102" s="1">
        <v>0</v>
      </c>
      <c r="I102" s="1">
        <v>1</v>
      </c>
      <c r="J102" s="1" t="s">
        <v>2597</v>
      </c>
      <c r="K102" s="64">
        <v>0</v>
      </c>
      <c r="L102" s="64"/>
      <c r="M102" s="64"/>
    </row>
    <row r="103" spans="1:13" ht="15.75" x14ac:dyDescent="0.3">
      <c r="A103" s="1" t="s">
        <v>1960</v>
      </c>
      <c r="B103" s="1" t="s">
        <v>1961</v>
      </c>
      <c r="C103" s="1" t="s">
        <v>53</v>
      </c>
      <c r="D103" s="1"/>
      <c r="E103" s="1"/>
      <c r="F103" s="2" t="s">
        <v>1203</v>
      </c>
      <c r="G103" s="1"/>
      <c r="H103" s="1">
        <v>0</v>
      </c>
      <c r="I103" s="1">
        <v>1</v>
      </c>
      <c r="J103" s="1" t="s">
        <v>2598</v>
      </c>
      <c r="K103" s="64">
        <v>0</v>
      </c>
      <c r="L103" s="64"/>
      <c r="M103" s="64"/>
    </row>
    <row r="104" spans="1:13" ht="15.75" x14ac:dyDescent="0.3">
      <c r="A104" s="1" t="s">
        <v>1960</v>
      </c>
      <c r="B104" s="1" t="s">
        <v>1961</v>
      </c>
      <c r="C104" s="1" t="s">
        <v>53</v>
      </c>
      <c r="D104" s="1"/>
      <c r="E104" s="1"/>
      <c r="F104" s="2" t="s">
        <v>1204</v>
      </c>
      <c r="G104" s="1"/>
      <c r="H104" s="1">
        <v>0</v>
      </c>
      <c r="I104" s="1">
        <v>1</v>
      </c>
      <c r="J104" s="1" t="s">
        <v>2599</v>
      </c>
      <c r="K104" s="64">
        <v>0</v>
      </c>
      <c r="L104" s="64"/>
      <c r="M104" s="64"/>
    </row>
    <row r="105" spans="1:13" ht="15.75" x14ac:dyDescent="0.3">
      <c r="A105" s="1" t="s">
        <v>1960</v>
      </c>
      <c r="B105" s="1" t="s">
        <v>1961</v>
      </c>
      <c r="C105" s="1" t="s">
        <v>53</v>
      </c>
      <c r="D105" s="1"/>
      <c r="E105" s="1"/>
      <c r="F105" s="2" t="s">
        <v>1205</v>
      </c>
      <c r="G105" s="1"/>
      <c r="H105" s="1">
        <v>0</v>
      </c>
      <c r="I105" s="1">
        <v>1</v>
      </c>
      <c r="J105" s="1" t="s">
        <v>2600</v>
      </c>
      <c r="K105" s="64">
        <v>0</v>
      </c>
      <c r="L105" s="64"/>
      <c r="M105" s="64"/>
    </row>
    <row r="106" spans="1:13" ht="15.75" x14ac:dyDescent="0.3">
      <c r="A106" s="1" t="s">
        <v>1960</v>
      </c>
      <c r="B106" s="1" t="s">
        <v>1961</v>
      </c>
      <c r="C106" s="1" t="s">
        <v>53</v>
      </c>
      <c r="D106" s="1"/>
      <c r="E106" s="1"/>
      <c r="F106" s="2" t="s">
        <v>1206</v>
      </c>
      <c r="G106" s="1"/>
      <c r="H106" s="1">
        <v>0</v>
      </c>
      <c r="I106" s="1">
        <v>1</v>
      </c>
      <c r="J106" s="1" t="s">
        <v>2601</v>
      </c>
      <c r="K106" s="64">
        <v>0</v>
      </c>
      <c r="L106" s="64"/>
      <c r="M106" s="64"/>
    </row>
    <row r="107" spans="1:13" ht="15.75" x14ac:dyDescent="0.3">
      <c r="A107" s="1" t="s">
        <v>1960</v>
      </c>
      <c r="B107" s="1" t="s">
        <v>1961</v>
      </c>
      <c r="C107" s="1" t="s">
        <v>53</v>
      </c>
      <c r="D107" s="1"/>
      <c r="E107" s="1"/>
      <c r="F107" s="2" t="s">
        <v>1207</v>
      </c>
      <c r="G107" s="1"/>
      <c r="H107" s="1">
        <v>0</v>
      </c>
      <c r="I107" s="1">
        <v>1</v>
      </c>
      <c r="J107" s="1" t="s">
        <v>2602</v>
      </c>
      <c r="K107" s="64">
        <v>0</v>
      </c>
      <c r="L107" s="64"/>
      <c r="M107" s="64"/>
    </row>
    <row r="108" spans="1:13" ht="15.75" x14ac:dyDescent="0.3">
      <c r="A108" s="1" t="s">
        <v>1960</v>
      </c>
      <c r="B108" s="1" t="s">
        <v>1961</v>
      </c>
      <c r="C108" s="1" t="s">
        <v>53</v>
      </c>
      <c r="D108" s="1"/>
      <c r="E108" s="1"/>
      <c r="F108" s="2" t="s">
        <v>1208</v>
      </c>
      <c r="G108" s="1"/>
      <c r="H108" s="1">
        <v>0</v>
      </c>
      <c r="I108" s="1">
        <v>1</v>
      </c>
      <c r="J108" s="1" t="s">
        <v>2603</v>
      </c>
      <c r="K108" s="64"/>
      <c r="L108" s="64"/>
      <c r="M108" s="64"/>
    </row>
    <row r="109" spans="1:13" ht="15.75" x14ac:dyDescent="0.3">
      <c r="A109" s="1" t="s">
        <v>1960</v>
      </c>
      <c r="B109" s="1" t="s">
        <v>1961</v>
      </c>
      <c r="C109" s="1" t="s">
        <v>53</v>
      </c>
      <c r="D109" s="1"/>
      <c r="E109" s="1"/>
      <c r="F109" s="2" t="s">
        <v>1209</v>
      </c>
      <c r="G109" s="1"/>
      <c r="H109" s="1">
        <v>0</v>
      </c>
      <c r="I109" s="1">
        <v>1</v>
      </c>
      <c r="J109" s="1" t="s">
        <v>2604</v>
      </c>
      <c r="K109" s="64"/>
      <c r="L109" s="64"/>
      <c r="M109" s="64"/>
    </row>
    <row r="110" spans="1:13" ht="15.75" x14ac:dyDescent="0.3">
      <c r="A110" s="1" t="s">
        <v>1960</v>
      </c>
      <c r="B110" s="1" t="s">
        <v>1961</v>
      </c>
      <c r="C110" s="1" t="s">
        <v>53</v>
      </c>
      <c r="D110" s="1"/>
      <c r="E110" s="1"/>
      <c r="F110" s="2" t="s">
        <v>1210</v>
      </c>
      <c r="G110" s="1"/>
      <c r="H110" s="1">
        <v>0</v>
      </c>
      <c r="I110" s="1">
        <v>1</v>
      </c>
      <c r="J110" s="1" t="s">
        <v>2605</v>
      </c>
      <c r="K110" s="64"/>
      <c r="L110" s="64"/>
      <c r="M110" s="64"/>
    </row>
    <row r="111" spans="1:13" ht="15.75" x14ac:dyDescent="0.3">
      <c r="A111" s="1" t="s">
        <v>1960</v>
      </c>
      <c r="B111" s="1" t="s">
        <v>1961</v>
      </c>
      <c r="C111" s="1" t="s">
        <v>53</v>
      </c>
      <c r="D111" s="1"/>
      <c r="E111" s="1"/>
      <c r="F111" s="2" t="s">
        <v>1211</v>
      </c>
      <c r="G111" s="1"/>
      <c r="H111" s="1">
        <v>0</v>
      </c>
      <c r="I111" s="1">
        <v>1</v>
      </c>
      <c r="J111" s="1" t="s">
        <v>2606</v>
      </c>
      <c r="K111" s="64"/>
      <c r="L111" s="64"/>
      <c r="M111" s="64"/>
    </row>
    <row r="112" spans="1:13" ht="15.75" x14ac:dyDescent="0.3">
      <c r="A112" s="1" t="s">
        <v>1960</v>
      </c>
      <c r="B112" s="1" t="s">
        <v>1961</v>
      </c>
      <c r="C112" s="1" t="s">
        <v>53</v>
      </c>
      <c r="D112" s="1"/>
      <c r="E112" s="1"/>
      <c r="F112" s="2" t="s">
        <v>1222</v>
      </c>
      <c r="G112" s="1"/>
      <c r="H112" s="1">
        <v>0</v>
      </c>
      <c r="I112" s="1">
        <v>1</v>
      </c>
      <c r="J112" s="1" t="s">
        <v>2622</v>
      </c>
      <c r="K112" s="64">
        <v>0</v>
      </c>
      <c r="L112" s="64"/>
      <c r="M112" s="64"/>
    </row>
    <row r="113" spans="1:13" ht="15.75" x14ac:dyDescent="0.3">
      <c r="A113" s="1" t="s">
        <v>1960</v>
      </c>
      <c r="B113" s="1" t="s">
        <v>1961</v>
      </c>
      <c r="C113" s="1" t="s">
        <v>53</v>
      </c>
      <c r="D113" s="1"/>
      <c r="E113" s="1"/>
      <c r="F113" s="2" t="s">
        <v>1223</v>
      </c>
      <c r="G113" s="1"/>
      <c r="H113" s="1">
        <v>0</v>
      </c>
      <c r="I113" s="1">
        <v>1</v>
      </c>
      <c r="J113" s="1" t="s">
        <v>2623</v>
      </c>
      <c r="K113" s="64">
        <v>0</v>
      </c>
      <c r="L113" s="64"/>
      <c r="M113" s="64"/>
    </row>
    <row r="114" spans="1:13" ht="15.75" x14ac:dyDescent="0.3">
      <c r="A114" s="1" t="s">
        <v>1960</v>
      </c>
      <c r="B114" s="1" t="s">
        <v>1961</v>
      </c>
      <c r="C114" s="1" t="s">
        <v>53</v>
      </c>
      <c r="D114" s="1"/>
      <c r="E114" s="1"/>
      <c r="F114" s="2" t="s">
        <v>1224</v>
      </c>
      <c r="G114" s="1"/>
      <c r="H114" s="1">
        <v>0</v>
      </c>
      <c r="I114" s="1">
        <v>1</v>
      </c>
      <c r="J114" s="1" t="s">
        <v>2624</v>
      </c>
      <c r="K114" s="64">
        <v>0</v>
      </c>
      <c r="L114" s="64"/>
      <c r="M114" s="64"/>
    </row>
    <row r="115" spans="1:13" ht="15.75" x14ac:dyDescent="0.3">
      <c r="A115" s="1" t="s">
        <v>1960</v>
      </c>
      <c r="B115" s="1" t="s">
        <v>1961</v>
      </c>
      <c r="C115" s="1" t="s">
        <v>53</v>
      </c>
      <c r="D115" s="1"/>
      <c r="E115" s="1"/>
      <c r="F115" s="2" t="s">
        <v>1225</v>
      </c>
      <c r="G115" s="1"/>
      <c r="H115" s="1">
        <v>0</v>
      </c>
      <c r="I115" s="1">
        <v>1</v>
      </c>
      <c r="J115" s="1" t="s">
        <v>2625</v>
      </c>
      <c r="K115" s="64">
        <v>0</v>
      </c>
      <c r="L115" s="64"/>
      <c r="M115" s="64"/>
    </row>
    <row r="116" spans="1:13" ht="15.75" x14ac:dyDescent="0.3">
      <c r="A116" s="1" t="s">
        <v>1960</v>
      </c>
      <c r="B116" s="1" t="s">
        <v>1961</v>
      </c>
      <c r="C116" s="1" t="s">
        <v>53</v>
      </c>
      <c r="D116" s="1"/>
      <c r="E116" s="1"/>
      <c r="F116" s="2" t="s">
        <v>1226</v>
      </c>
      <c r="G116" s="1"/>
      <c r="H116" s="1">
        <v>0</v>
      </c>
      <c r="I116" s="1">
        <v>1</v>
      </c>
      <c r="J116" s="1" t="s">
        <v>2626</v>
      </c>
      <c r="K116" s="64">
        <v>0</v>
      </c>
      <c r="L116" s="64"/>
      <c r="M116" s="64"/>
    </row>
    <row r="117" spans="1:13" ht="15.75" x14ac:dyDescent="0.3">
      <c r="A117" s="1" t="s">
        <v>1960</v>
      </c>
      <c r="B117" s="1" t="s">
        <v>1961</v>
      </c>
      <c r="C117" s="1" t="s">
        <v>53</v>
      </c>
      <c r="D117" s="1"/>
      <c r="E117" s="1"/>
      <c r="F117" s="2" t="s">
        <v>1227</v>
      </c>
      <c r="G117" s="1"/>
      <c r="H117" s="1">
        <v>0</v>
      </c>
      <c r="I117" s="1">
        <v>1</v>
      </c>
      <c r="J117" s="1" t="s">
        <v>2627</v>
      </c>
      <c r="K117" s="64">
        <v>0</v>
      </c>
      <c r="L117" s="64"/>
      <c r="M117" s="64"/>
    </row>
    <row r="118" spans="1:13" ht="15.75" x14ac:dyDescent="0.3">
      <c r="A118" s="1" t="s">
        <v>1960</v>
      </c>
      <c r="B118" s="1" t="s">
        <v>1961</v>
      </c>
      <c r="C118" s="1" t="s">
        <v>53</v>
      </c>
      <c r="D118" s="1"/>
      <c r="E118" s="1"/>
      <c r="F118" s="2" t="s">
        <v>1228</v>
      </c>
      <c r="G118" s="1"/>
      <c r="H118" s="1">
        <v>0</v>
      </c>
      <c r="I118" s="1">
        <v>1</v>
      </c>
      <c r="J118" s="1" t="s">
        <v>2628</v>
      </c>
      <c r="K118" s="64"/>
      <c r="L118" s="64"/>
      <c r="M118" s="64"/>
    </row>
    <row r="119" spans="1:13" ht="15.75" x14ac:dyDescent="0.3">
      <c r="A119" s="1" t="s">
        <v>1960</v>
      </c>
      <c r="B119" s="1" t="s">
        <v>1961</v>
      </c>
      <c r="C119" s="1" t="s">
        <v>53</v>
      </c>
      <c r="D119" s="1"/>
      <c r="E119" s="1"/>
      <c r="F119" s="2" t="s">
        <v>1229</v>
      </c>
      <c r="G119" s="1"/>
      <c r="H119" s="1">
        <v>0</v>
      </c>
      <c r="I119" s="1">
        <v>1</v>
      </c>
      <c r="J119" s="1" t="s">
        <v>2629</v>
      </c>
      <c r="K119" s="64"/>
      <c r="L119" s="64"/>
      <c r="M119" s="64"/>
    </row>
    <row r="120" spans="1:13" ht="15.75" x14ac:dyDescent="0.3">
      <c r="A120" s="1" t="s">
        <v>1960</v>
      </c>
      <c r="B120" s="1" t="s">
        <v>1961</v>
      </c>
      <c r="C120" s="1" t="s">
        <v>53</v>
      </c>
      <c r="D120" s="1"/>
      <c r="E120" s="1"/>
      <c r="F120" s="2" t="s">
        <v>1230</v>
      </c>
      <c r="G120" s="1"/>
      <c r="H120" s="1">
        <v>0</v>
      </c>
      <c r="I120" s="1">
        <v>1</v>
      </c>
      <c r="J120" s="1" t="s">
        <v>2630</v>
      </c>
      <c r="K120" s="64"/>
      <c r="L120" s="64"/>
      <c r="M120" s="64"/>
    </row>
    <row r="121" spans="1:13" ht="15.75" x14ac:dyDescent="0.3">
      <c r="A121" s="1" t="s">
        <v>1960</v>
      </c>
      <c r="B121" s="1" t="s">
        <v>1961</v>
      </c>
      <c r="C121" s="1" t="s">
        <v>53</v>
      </c>
      <c r="D121" s="1"/>
      <c r="E121" s="1"/>
      <c r="F121" s="2" t="s">
        <v>1231</v>
      </c>
      <c r="G121" s="1"/>
      <c r="H121" s="1">
        <v>0</v>
      </c>
      <c r="I121" s="1">
        <v>1</v>
      </c>
      <c r="J121" s="1" t="s">
        <v>2631</v>
      </c>
      <c r="K121" s="64"/>
      <c r="L121" s="64"/>
      <c r="M121" s="64"/>
    </row>
    <row r="122" spans="1:13" ht="15.75" x14ac:dyDescent="0.3">
      <c r="A122" s="1" t="s">
        <v>1960</v>
      </c>
      <c r="B122" s="1" t="s">
        <v>1963</v>
      </c>
      <c r="C122" s="1" t="s">
        <v>53</v>
      </c>
      <c r="D122" s="1"/>
      <c r="E122" s="1"/>
      <c r="F122" s="2" t="s">
        <v>1000</v>
      </c>
      <c r="G122" s="1"/>
      <c r="H122" s="1">
        <v>0</v>
      </c>
      <c r="I122" s="1">
        <v>1</v>
      </c>
      <c r="J122" s="1" t="s">
        <v>2702</v>
      </c>
      <c r="K122" s="64">
        <v>0</v>
      </c>
      <c r="L122" s="64"/>
      <c r="M122" s="64"/>
    </row>
    <row r="123" spans="1:13" ht="15.75" x14ac:dyDescent="0.3">
      <c r="A123" s="1" t="s">
        <v>1960</v>
      </c>
      <c r="B123" s="1" t="s">
        <v>1963</v>
      </c>
      <c r="C123" s="1" t="s">
        <v>53</v>
      </c>
      <c r="D123" s="1"/>
      <c r="E123" s="1"/>
      <c r="F123" s="2" t="s">
        <v>1001</v>
      </c>
      <c r="G123" s="1"/>
      <c r="H123" s="1">
        <v>0</v>
      </c>
      <c r="I123" s="1">
        <v>1</v>
      </c>
      <c r="J123" s="1" t="s">
        <v>2703</v>
      </c>
      <c r="K123" s="64">
        <v>0</v>
      </c>
      <c r="L123" s="64"/>
      <c r="M123" s="64"/>
    </row>
    <row r="124" spans="1:13" ht="15.75" x14ac:dyDescent="0.3">
      <c r="A124" s="1" t="s">
        <v>1960</v>
      </c>
      <c r="B124" s="1" t="s">
        <v>1963</v>
      </c>
      <c r="C124" s="1" t="s">
        <v>53</v>
      </c>
      <c r="D124" s="1"/>
      <c r="E124" s="1"/>
      <c r="F124" s="2" t="s">
        <v>1002</v>
      </c>
      <c r="G124" s="1"/>
      <c r="H124" s="1">
        <v>0</v>
      </c>
      <c r="I124" s="1">
        <v>1</v>
      </c>
      <c r="J124" s="1" t="s">
        <v>2704</v>
      </c>
      <c r="K124" s="64">
        <v>0</v>
      </c>
      <c r="L124" s="64"/>
      <c r="M124" s="64"/>
    </row>
    <row r="125" spans="1:13" ht="15.75" x14ac:dyDescent="0.3">
      <c r="A125" s="1" t="s">
        <v>1960</v>
      </c>
      <c r="B125" s="1" t="s">
        <v>1963</v>
      </c>
      <c r="C125" s="1" t="s">
        <v>53</v>
      </c>
      <c r="D125" s="1"/>
      <c r="E125" s="1"/>
      <c r="F125" s="2" t="s">
        <v>1003</v>
      </c>
      <c r="G125" s="1"/>
      <c r="H125" s="1">
        <v>0</v>
      </c>
      <c r="I125" s="1">
        <v>1</v>
      </c>
      <c r="J125" s="1" t="s">
        <v>2705</v>
      </c>
      <c r="K125" s="64">
        <v>0</v>
      </c>
      <c r="L125" s="64"/>
      <c r="M125" s="64"/>
    </row>
    <row r="126" spans="1:13" ht="15.75" x14ac:dyDescent="0.3">
      <c r="A126" s="1" t="s">
        <v>1960</v>
      </c>
      <c r="B126" s="1" t="s">
        <v>1963</v>
      </c>
      <c r="C126" s="1" t="s">
        <v>53</v>
      </c>
      <c r="D126" s="1"/>
      <c r="E126" s="1"/>
      <c r="F126" s="2" t="s">
        <v>1004</v>
      </c>
      <c r="G126" s="1"/>
      <c r="H126" s="1">
        <v>0</v>
      </c>
      <c r="I126" s="1">
        <v>1</v>
      </c>
      <c r="J126" s="1" t="s">
        <v>2706</v>
      </c>
      <c r="K126" s="64">
        <v>0</v>
      </c>
      <c r="L126" s="64"/>
      <c r="M126" s="64"/>
    </row>
    <row r="127" spans="1:13" ht="15.75" x14ac:dyDescent="0.3">
      <c r="A127" s="1" t="s">
        <v>1960</v>
      </c>
      <c r="B127" s="1" t="s">
        <v>1963</v>
      </c>
      <c r="C127" s="1" t="s">
        <v>53</v>
      </c>
      <c r="D127" s="1"/>
      <c r="E127" s="1"/>
      <c r="F127" s="2" t="s">
        <v>1005</v>
      </c>
      <c r="G127" s="1"/>
      <c r="H127" s="1">
        <v>0</v>
      </c>
      <c r="I127" s="1">
        <v>1</v>
      </c>
      <c r="J127" s="1" t="s">
        <v>2707</v>
      </c>
      <c r="K127" s="64">
        <v>0</v>
      </c>
      <c r="L127" s="64"/>
      <c r="M127" s="64"/>
    </row>
    <row r="128" spans="1:13" ht="15.75" x14ac:dyDescent="0.3">
      <c r="A128" s="1" t="s">
        <v>1960</v>
      </c>
      <c r="B128" s="1" t="s">
        <v>1963</v>
      </c>
      <c r="C128" s="1" t="s">
        <v>53</v>
      </c>
      <c r="D128" s="1"/>
      <c r="E128" s="1"/>
      <c r="F128" s="2" t="s">
        <v>1006</v>
      </c>
      <c r="G128" s="1"/>
      <c r="H128" s="1">
        <v>0</v>
      </c>
      <c r="I128" s="1">
        <v>1</v>
      </c>
      <c r="J128" s="1" t="s">
        <v>2708</v>
      </c>
      <c r="K128" s="64"/>
      <c r="L128" s="64"/>
      <c r="M128" s="64"/>
    </row>
    <row r="129" spans="1:13" ht="15.75" x14ac:dyDescent="0.3">
      <c r="A129" s="1" t="s">
        <v>1960</v>
      </c>
      <c r="B129" s="1" t="s">
        <v>1963</v>
      </c>
      <c r="C129" s="1" t="s">
        <v>53</v>
      </c>
      <c r="D129" s="1"/>
      <c r="E129" s="1"/>
      <c r="F129" s="2" t="s">
        <v>1007</v>
      </c>
      <c r="G129" s="1"/>
      <c r="H129" s="1">
        <v>0</v>
      </c>
      <c r="I129" s="1">
        <v>1</v>
      </c>
      <c r="J129" s="1" t="s">
        <v>2709</v>
      </c>
      <c r="K129" s="64"/>
      <c r="L129" s="64"/>
      <c r="M129" s="64"/>
    </row>
    <row r="130" spans="1:13" ht="15.75" x14ac:dyDescent="0.3">
      <c r="A130" s="1" t="s">
        <v>1960</v>
      </c>
      <c r="B130" s="1" t="s">
        <v>1963</v>
      </c>
      <c r="C130" s="1" t="s">
        <v>53</v>
      </c>
      <c r="D130" s="1"/>
      <c r="E130" s="1"/>
      <c r="F130" s="2" t="s">
        <v>1008</v>
      </c>
      <c r="G130" s="1"/>
      <c r="H130" s="1">
        <v>0</v>
      </c>
      <c r="I130" s="1">
        <v>1</v>
      </c>
      <c r="J130" s="1" t="s">
        <v>2710</v>
      </c>
      <c r="K130" s="64"/>
      <c r="L130" s="64"/>
      <c r="M130" s="64"/>
    </row>
    <row r="131" spans="1:13" ht="15.75" x14ac:dyDescent="0.3">
      <c r="A131" s="1" t="s">
        <v>1960</v>
      </c>
      <c r="B131" s="1" t="s">
        <v>1963</v>
      </c>
      <c r="C131" s="1" t="s">
        <v>53</v>
      </c>
      <c r="D131" s="1"/>
      <c r="E131" s="1"/>
      <c r="F131" s="2" t="s">
        <v>1009</v>
      </c>
      <c r="G131" s="1"/>
      <c r="H131" s="1">
        <v>0</v>
      </c>
      <c r="I131" s="1">
        <v>1</v>
      </c>
      <c r="J131" s="1" t="s">
        <v>2711</v>
      </c>
      <c r="K131" s="64"/>
      <c r="L131" s="64"/>
      <c r="M131" s="64"/>
    </row>
    <row r="132" spans="1:13" ht="15.75" x14ac:dyDescent="0.3">
      <c r="A132" s="1" t="s">
        <v>1960</v>
      </c>
      <c r="B132" s="1" t="s">
        <v>1963</v>
      </c>
      <c r="C132" s="1" t="s">
        <v>53</v>
      </c>
      <c r="D132" s="1"/>
      <c r="E132" s="1"/>
      <c r="F132" s="2" t="s">
        <v>1013</v>
      </c>
      <c r="G132" s="1"/>
      <c r="H132" s="1">
        <v>0</v>
      </c>
      <c r="I132" s="1">
        <v>1</v>
      </c>
      <c r="J132" s="1" t="s">
        <v>2517</v>
      </c>
      <c r="K132" s="64">
        <v>0</v>
      </c>
      <c r="L132" s="64"/>
      <c r="M132" s="64"/>
    </row>
    <row r="133" spans="1:13" ht="15.75" x14ac:dyDescent="0.3">
      <c r="A133" s="1" t="s">
        <v>1960</v>
      </c>
      <c r="B133" s="1" t="s">
        <v>1963</v>
      </c>
      <c r="C133" s="1" t="s">
        <v>53</v>
      </c>
      <c r="D133" s="1"/>
      <c r="E133" s="1"/>
      <c r="F133" s="2" t="s">
        <v>1014</v>
      </c>
      <c r="G133" s="1"/>
      <c r="H133" s="1">
        <v>0</v>
      </c>
      <c r="I133" s="1">
        <v>1</v>
      </c>
      <c r="J133" s="1" t="s">
        <v>2518</v>
      </c>
      <c r="K133" s="64">
        <v>0</v>
      </c>
      <c r="L133" s="64"/>
      <c r="M133" s="64"/>
    </row>
    <row r="134" spans="1:13" ht="15.75" x14ac:dyDescent="0.3">
      <c r="A134" s="1" t="s">
        <v>1960</v>
      </c>
      <c r="B134" s="1" t="s">
        <v>1963</v>
      </c>
      <c r="C134" s="1" t="s">
        <v>53</v>
      </c>
      <c r="D134" s="1"/>
      <c r="E134" s="1"/>
      <c r="F134" s="2" t="s">
        <v>1015</v>
      </c>
      <c r="G134" s="1"/>
      <c r="H134" s="1">
        <v>0</v>
      </c>
      <c r="I134" s="1">
        <v>1</v>
      </c>
      <c r="J134" s="1" t="s">
        <v>2519</v>
      </c>
      <c r="K134" s="64">
        <v>0</v>
      </c>
      <c r="L134" s="64"/>
      <c r="M134" s="64"/>
    </row>
    <row r="135" spans="1:13" ht="15.75" x14ac:dyDescent="0.3">
      <c r="A135" s="1" t="s">
        <v>1960</v>
      </c>
      <c r="B135" s="1" t="s">
        <v>1963</v>
      </c>
      <c r="C135" s="1" t="s">
        <v>53</v>
      </c>
      <c r="D135" s="1"/>
      <c r="E135" s="1"/>
      <c r="F135" s="2" t="s">
        <v>1016</v>
      </c>
      <c r="G135" s="1"/>
      <c r="H135" s="1">
        <v>0</v>
      </c>
      <c r="I135" s="1">
        <v>1</v>
      </c>
      <c r="J135" s="1" t="s">
        <v>2520</v>
      </c>
      <c r="K135" s="64">
        <v>0</v>
      </c>
      <c r="L135" s="64"/>
      <c r="M135" s="64"/>
    </row>
    <row r="136" spans="1:13" ht="15.75" x14ac:dyDescent="0.3">
      <c r="A136" s="1" t="s">
        <v>1960</v>
      </c>
      <c r="B136" s="1" t="s">
        <v>1963</v>
      </c>
      <c r="C136" s="1" t="s">
        <v>53</v>
      </c>
      <c r="D136" s="1"/>
      <c r="E136" s="1"/>
      <c r="F136" s="2" t="s">
        <v>1017</v>
      </c>
      <c r="G136" s="1"/>
      <c r="H136" s="1">
        <v>0</v>
      </c>
      <c r="I136" s="1">
        <v>1</v>
      </c>
      <c r="J136" s="1" t="s">
        <v>2521</v>
      </c>
      <c r="K136" s="64">
        <v>0</v>
      </c>
      <c r="L136" s="64"/>
      <c r="M136" s="64"/>
    </row>
    <row r="137" spans="1:13" ht="15.75" x14ac:dyDescent="0.3">
      <c r="A137" s="1" t="s">
        <v>1960</v>
      </c>
      <c r="B137" s="1" t="s">
        <v>1963</v>
      </c>
      <c r="C137" s="1" t="s">
        <v>53</v>
      </c>
      <c r="D137" s="1"/>
      <c r="E137" s="1"/>
      <c r="F137" s="2" t="s">
        <v>1018</v>
      </c>
      <c r="G137" s="1"/>
      <c r="H137" s="1">
        <v>0</v>
      </c>
      <c r="I137" s="1">
        <v>1</v>
      </c>
      <c r="J137" s="1" t="s">
        <v>2522</v>
      </c>
      <c r="K137" s="64">
        <v>0</v>
      </c>
      <c r="L137" s="64"/>
      <c r="M137" s="64"/>
    </row>
    <row r="138" spans="1:13" ht="15.75" x14ac:dyDescent="0.3">
      <c r="A138" s="1" t="s">
        <v>1960</v>
      </c>
      <c r="B138" s="1" t="s">
        <v>1963</v>
      </c>
      <c r="C138" s="1" t="s">
        <v>53</v>
      </c>
      <c r="D138" s="1"/>
      <c r="E138" s="1"/>
      <c r="F138" s="2" t="s">
        <v>1019</v>
      </c>
      <c r="G138" s="1"/>
      <c r="H138" s="1">
        <v>0</v>
      </c>
      <c r="I138" s="1">
        <v>1</v>
      </c>
      <c r="J138" s="1" t="s">
        <v>2523</v>
      </c>
      <c r="K138" s="64"/>
      <c r="L138" s="64"/>
      <c r="M138" s="64"/>
    </row>
    <row r="139" spans="1:13" ht="15.75" x14ac:dyDescent="0.3">
      <c r="A139" s="1" t="s">
        <v>1960</v>
      </c>
      <c r="B139" s="1" t="s">
        <v>1963</v>
      </c>
      <c r="C139" s="1" t="s">
        <v>53</v>
      </c>
      <c r="D139" s="1"/>
      <c r="E139" s="1"/>
      <c r="F139" s="2" t="s">
        <v>1020</v>
      </c>
      <c r="G139" s="1"/>
      <c r="H139" s="1">
        <v>0</v>
      </c>
      <c r="I139" s="1">
        <v>1</v>
      </c>
      <c r="J139" s="1" t="s">
        <v>2524</v>
      </c>
      <c r="K139" s="64"/>
      <c r="L139" s="64"/>
      <c r="M139" s="64"/>
    </row>
    <row r="140" spans="1:13" ht="15.75" x14ac:dyDescent="0.3">
      <c r="A140" s="1" t="s">
        <v>1960</v>
      </c>
      <c r="B140" s="1" t="s">
        <v>1963</v>
      </c>
      <c r="C140" s="1" t="s">
        <v>53</v>
      </c>
      <c r="D140" s="1"/>
      <c r="E140" s="1"/>
      <c r="F140" s="2" t="s">
        <v>1021</v>
      </c>
      <c r="G140" s="1"/>
      <c r="H140" s="1">
        <v>0</v>
      </c>
      <c r="I140" s="1">
        <v>1</v>
      </c>
      <c r="J140" s="1" t="s">
        <v>2525</v>
      </c>
      <c r="K140" s="64"/>
      <c r="L140" s="64"/>
      <c r="M140" s="64"/>
    </row>
    <row r="141" spans="1:13" ht="15.75" x14ac:dyDescent="0.3">
      <c r="A141" s="1" t="s">
        <v>1960</v>
      </c>
      <c r="B141" s="1" t="s">
        <v>1963</v>
      </c>
      <c r="C141" s="1" t="s">
        <v>53</v>
      </c>
      <c r="D141" s="1"/>
      <c r="E141" s="1"/>
      <c r="F141" s="2" t="s">
        <v>1022</v>
      </c>
      <c r="G141" s="1"/>
      <c r="H141" s="1">
        <v>0</v>
      </c>
      <c r="I141" s="1">
        <v>1</v>
      </c>
      <c r="J141" s="1" t="s">
        <v>2526</v>
      </c>
      <c r="K141" s="64"/>
      <c r="L141" s="64"/>
      <c r="M141" s="64"/>
    </row>
    <row r="142" spans="1:13" ht="15.75" x14ac:dyDescent="0.3">
      <c r="A142" s="1" t="s">
        <v>1960</v>
      </c>
      <c r="B142" s="1" t="s">
        <v>1963</v>
      </c>
      <c r="C142" s="1" t="s">
        <v>53</v>
      </c>
      <c r="D142" s="1"/>
      <c r="E142" s="1"/>
      <c r="F142" s="2" t="s">
        <v>1033</v>
      </c>
      <c r="G142" s="1"/>
      <c r="H142" s="1">
        <v>0</v>
      </c>
      <c r="I142" s="1">
        <v>1</v>
      </c>
      <c r="J142" s="1" t="s">
        <v>2766</v>
      </c>
      <c r="K142" s="64">
        <v>0</v>
      </c>
      <c r="L142" s="64"/>
      <c r="M142" s="64"/>
    </row>
    <row r="143" spans="1:13" ht="15.75" x14ac:dyDescent="0.3">
      <c r="A143" s="1" t="s">
        <v>1960</v>
      </c>
      <c r="B143" s="1" t="s">
        <v>1963</v>
      </c>
      <c r="C143" s="1" t="s">
        <v>53</v>
      </c>
      <c r="D143" s="1"/>
      <c r="E143" s="1"/>
      <c r="F143" s="2" t="s">
        <v>1034</v>
      </c>
      <c r="G143" s="1"/>
      <c r="H143" s="1">
        <v>0</v>
      </c>
      <c r="I143" s="1">
        <v>1</v>
      </c>
      <c r="J143" s="1" t="s">
        <v>2767</v>
      </c>
      <c r="K143" s="64">
        <v>0</v>
      </c>
      <c r="L143" s="64"/>
      <c r="M143" s="64"/>
    </row>
    <row r="144" spans="1:13" ht="15.75" x14ac:dyDescent="0.3">
      <c r="A144" s="1" t="s">
        <v>1960</v>
      </c>
      <c r="B144" s="1" t="s">
        <v>1963</v>
      </c>
      <c r="C144" s="1" t="s">
        <v>53</v>
      </c>
      <c r="D144" s="1"/>
      <c r="E144" s="1"/>
      <c r="F144" s="2" t="s">
        <v>1035</v>
      </c>
      <c r="G144" s="1"/>
      <c r="H144" s="1">
        <v>0</v>
      </c>
      <c r="I144" s="1">
        <v>1</v>
      </c>
      <c r="J144" s="1" t="s">
        <v>2768</v>
      </c>
      <c r="K144" s="64">
        <v>0</v>
      </c>
      <c r="L144" s="64"/>
      <c r="M144" s="64"/>
    </row>
    <row r="145" spans="1:13" ht="15.75" x14ac:dyDescent="0.3">
      <c r="A145" s="1" t="s">
        <v>1960</v>
      </c>
      <c r="B145" s="1" t="s">
        <v>1963</v>
      </c>
      <c r="C145" s="1" t="s">
        <v>53</v>
      </c>
      <c r="D145" s="1"/>
      <c r="E145" s="1"/>
      <c r="F145" s="2" t="s">
        <v>1036</v>
      </c>
      <c r="G145" s="1"/>
      <c r="H145" s="1">
        <v>0</v>
      </c>
      <c r="I145" s="1">
        <v>1</v>
      </c>
      <c r="J145" s="1" t="s">
        <v>2769</v>
      </c>
      <c r="K145" s="64">
        <v>0</v>
      </c>
      <c r="L145" s="64"/>
      <c r="M145" s="64"/>
    </row>
    <row r="146" spans="1:13" ht="15.75" x14ac:dyDescent="0.3">
      <c r="A146" s="1" t="s">
        <v>1960</v>
      </c>
      <c r="B146" s="1" t="s">
        <v>1963</v>
      </c>
      <c r="C146" s="1" t="s">
        <v>53</v>
      </c>
      <c r="D146" s="1"/>
      <c r="E146" s="1"/>
      <c r="F146" s="2" t="s">
        <v>1037</v>
      </c>
      <c r="G146" s="1"/>
      <c r="H146" s="1">
        <v>0</v>
      </c>
      <c r="I146" s="1">
        <v>1</v>
      </c>
      <c r="J146" s="1" t="s">
        <v>2770</v>
      </c>
      <c r="K146" s="64">
        <v>0</v>
      </c>
      <c r="L146" s="64"/>
      <c r="M146" s="64"/>
    </row>
    <row r="147" spans="1:13" ht="15.75" x14ac:dyDescent="0.3">
      <c r="A147" s="1" t="s">
        <v>1960</v>
      </c>
      <c r="B147" s="1" t="s">
        <v>1963</v>
      </c>
      <c r="C147" s="1" t="s">
        <v>53</v>
      </c>
      <c r="D147" s="1"/>
      <c r="E147" s="1"/>
      <c r="F147" s="2" t="s">
        <v>1038</v>
      </c>
      <c r="G147" s="1"/>
      <c r="H147" s="1">
        <v>0</v>
      </c>
      <c r="I147" s="1">
        <v>1</v>
      </c>
      <c r="J147" s="1" t="s">
        <v>2771</v>
      </c>
      <c r="K147" s="64">
        <v>0</v>
      </c>
      <c r="L147" s="64"/>
      <c r="M147" s="64"/>
    </row>
    <row r="148" spans="1:13" ht="15.75" x14ac:dyDescent="0.3">
      <c r="A148" s="1" t="s">
        <v>1960</v>
      </c>
      <c r="B148" s="1" t="s">
        <v>1963</v>
      </c>
      <c r="C148" s="1" t="s">
        <v>53</v>
      </c>
      <c r="D148" s="1"/>
      <c r="E148" s="1"/>
      <c r="F148" s="2" t="s">
        <v>1039</v>
      </c>
      <c r="G148" s="1"/>
      <c r="H148" s="1">
        <v>0</v>
      </c>
      <c r="I148" s="1">
        <v>1</v>
      </c>
      <c r="J148" s="1" t="s">
        <v>2772</v>
      </c>
      <c r="K148" s="64"/>
      <c r="L148" s="64"/>
      <c r="M148" s="64"/>
    </row>
    <row r="149" spans="1:13" ht="15.75" x14ac:dyDescent="0.3">
      <c r="A149" s="1" t="s">
        <v>1960</v>
      </c>
      <c r="B149" s="1" t="s">
        <v>1963</v>
      </c>
      <c r="C149" s="1" t="s">
        <v>53</v>
      </c>
      <c r="D149" s="1"/>
      <c r="E149" s="1"/>
      <c r="F149" s="2" t="s">
        <v>1040</v>
      </c>
      <c r="G149" s="1"/>
      <c r="H149" s="1">
        <v>0</v>
      </c>
      <c r="I149" s="1">
        <v>1</v>
      </c>
      <c r="J149" s="1" t="s">
        <v>2773</v>
      </c>
      <c r="K149" s="64"/>
      <c r="L149" s="64"/>
      <c r="M149" s="64"/>
    </row>
    <row r="150" spans="1:13" ht="15.75" x14ac:dyDescent="0.3">
      <c r="A150" s="1" t="s">
        <v>1960</v>
      </c>
      <c r="B150" s="1" t="s">
        <v>1963</v>
      </c>
      <c r="C150" s="1" t="s">
        <v>53</v>
      </c>
      <c r="D150" s="1"/>
      <c r="E150" s="1"/>
      <c r="F150" s="2" t="s">
        <v>1041</v>
      </c>
      <c r="G150" s="1"/>
      <c r="H150" s="1">
        <v>0</v>
      </c>
      <c r="I150" s="1">
        <v>1</v>
      </c>
      <c r="J150" s="1" t="s">
        <v>2774</v>
      </c>
      <c r="K150" s="64"/>
      <c r="L150" s="64"/>
      <c r="M150" s="64"/>
    </row>
    <row r="151" spans="1:13" ht="15.75" x14ac:dyDescent="0.3">
      <c r="A151" s="1" t="s">
        <v>1960</v>
      </c>
      <c r="B151" s="1" t="s">
        <v>1963</v>
      </c>
      <c r="C151" s="1" t="s">
        <v>53</v>
      </c>
      <c r="D151" s="1"/>
      <c r="E151" s="1"/>
      <c r="F151" s="2" t="s">
        <v>1042</v>
      </c>
      <c r="G151" s="1"/>
      <c r="H151" s="1">
        <v>0</v>
      </c>
      <c r="I151" s="1">
        <v>1</v>
      </c>
      <c r="J151" s="1" t="s">
        <v>2775</v>
      </c>
      <c r="K151" s="64"/>
      <c r="L151" s="64"/>
      <c r="M151" s="64"/>
    </row>
    <row r="152" spans="1:13" ht="15.75" x14ac:dyDescent="0.3">
      <c r="A152" s="1" t="s">
        <v>1960</v>
      </c>
      <c r="B152" s="1" t="s">
        <v>1963</v>
      </c>
      <c r="C152" s="1" t="s">
        <v>53</v>
      </c>
      <c r="D152" s="1"/>
      <c r="E152" s="1"/>
      <c r="F152" s="2" t="s">
        <v>1053</v>
      </c>
      <c r="G152" s="1"/>
      <c r="H152" s="1">
        <v>0</v>
      </c>
      <c r="I152" s="1">
        <v>1</v>
      </c>
      <c r="J152" s="1" t="s">
        <v>2587</v>
      </c>
      <c r="K152" s="64">
        <v>0</v>
      </c>
      <c r="L152" s="64"/>
      <c r="M152" s="64"/>
    </row>
    <row r="153" spans="1:13" ht="15.75" x14ac:dyDescent="0.3">
      <c r="A153" s="1" t="s">
        <v>1960</v>
      </c>
      <c r="B153" s="1" t="s">
        <v>1963</v>
      </c>
      <c r="C153" s="1" t="s">
        <v>53</v>
      </c>
      <c r="D153" s="1"/>
      <c r="E153" s="1"/>
      <c r="F153" s="2" t="s">
        <v>1054</v>
      </c>
      <c r="G153" s="1"/>
      <c r="H153" s="1">
        <v>0</v>
      </c>
      <c r="I153" s="1">
        <v>1</v>
      </c>
      <c r="J153" s="1" t="s">
        <v>2588</v>
      </c>
      <c r="K153" s="64">
        <v>0</v>
      </c>
      <c r="L153" s="64"/>
      <c r="M153" s="64"/>
    </row>
    <row r="154" spans="1:13" ht="15.75" x14ac:dyDescent="0.3">
      <c r="A154" s="1" t="s">
        <v>1960</v>
      </c>
      <c r="B154" s="1" t="s">
        <v>1963</v>
      </c>
      <c r="C154" s="1" t="s">
        <v>53</v>
      </c>
      <c r="D154" s="1"/>
      <c r="E154" s="1"/>
      <c r="F154" s="2" t="s">
        <v>1055</v>
      </c>
      <c r="G154" s="1"/>
      <c r="H154" s="1">
        <v>0</v>
      </c>
      <c r="I154" s="1">
        <v>1</v>
      </c>
      <c r="J154" s="1" t="s">
        <v>2589</v>
      </c>
      <c r="K154" s="64">
        <v>0</v>
      </c>
      <c r="L154" s="64"/>
      <c r="M154" s="64"/>
    </row>
    <row r="155" spans="1:13" ht="15.75" x14ac:dyDescent="0.3">
      <c r="A155" s="1" t="s">
        <v>1960</v>
      </c>
      <c r="B155" s="1" t="s">
        <v>1963</v>
      </c>
      <c r="C155" s="1" t="s">
        <v>53</v>
      </c>
      <c r="D155" s="1"/>
      <c r="E155" s="1"/>
      <c r="F155" s="2" t="s">
        <v>1056</v>
      </c>
      <c r="G155" s="1"/>
      <c r="H155" s="1">
        <v>0</v>
      </c>
      <c r="I155" s="1">
        <v>1</v>
      </c>
      <c r="J155" s="1" t="s">
        <v>2590</v>
      </c>
      <c r="K155" s="64">
        <v>0</v>
      </c>
      <c r="L155" s="64"/>
      <c r="M155" s="64"/>
    </row>
    <row r="156" spans="1:13" ht="15.75" x14ac:dyDescent="0.3">
      <c r="A156" s="1" t="s">
        <v>1960</v>
      </c>
      <c r="B156" s="1" t="s">
        <v>1963</v>
      </c>
      <c r="C156" s="1" t="s">
        <v>53</v>
      </c>
      <c r="D156" s="1"/>
      <c r="E156" s="1"/>
      <c r="F156" s="2" t="s">
        <v>1057</v>
      </c>
      <c r="G156" s="1"/>
      <c r="H156" s="1">
        <v>0</v>
      </c>
      <c r="I156" s="1">
        <v>1</v>
      </c>
      <c r="J156" s="1" t="s">
        <v>2591</v>
      </c>
      <c r="K156" s="64">
        <v>0</v>
      </c>
      <c r="L156" s="64"/>
      <c r="M156" s="64"/>
    </row>
    <row r="157" spans="1:13" ht="15.75" x14ac:dyDescent="0.3">
      <c r="A157" s="1" t="s">
        <v>1960</v>
      </c>
      <c r="B157" s="1" t="s">
        <v>1963</v>
      </c>
      <c r="C157" s="1" t="s">
        <v>53</v>
      </c>
      <c r="D157" s="1"/>
      <c r="E157" s="1"/>
      <c r="F157" s="2" t="s">
        <v>1058</v>
      </c>
      <c r="G157" s="1"/>
      <c r="H157" s="1">
        <v>0</v>
      </c>
      <c r="I157" s="1">
        <v>1</v>
      </c>
      <c r="J157" s="1" t="s">
        <v>2592</v>
      </c>
      <c r="K157" s="64">
        <v>0</v>
      </c>
      <c r="L157" s="64"/>
      <c r="M157" s="64"/>
    </row>
    <row r="158" spans="1:13" ht="15.75" x14ac:dyDescent="0.3">
      <c r="A158" s="1" t="s">
        <v>1960</v>
      </c>
      <c r="B158" s="1" t="s">
        <v>1963</v>
      </c>
      <c r="C158" s="1" t="s">
        <v>53</v>
      </c>
      <c r="D158" s="1"/>
      <c r="E158" s="1"/>
      <c r="F158" s="2" t="s">
        <v>1059</v>
      </c>
      <c r="G158" s="1"/>
      <c r="H158" s="1">
        <v>0</v>
      </c>
      <c r="I158" s="1">
        <v>1</v>
      </c>
      <c r="J158" s="1" t="s">
        <v>2593</v>
      </c>
      <c r="K158" s="64"/>
      <c r="L158" s="64"/>
      <c r="M158" s="64"/>
    </row>
    <row r="159" spans="1:13" ht="15.75" x14ac:dyDescent="0.3">
      <c r="A159" s="1" t="s">
        <v>1960</v>
      </c>
      <c r="B159" s="1" t="s">
        <v>1963</v>
      </c>
      <c r="C159" s="1" t="s">
        <v>53</v>
      </c>
      <c r="D159" s="1"/>
      <c r="E159" s="1"/>
      <c r="F159" s="2" t="s">
        <v>1060</v>
      </c>
      <c r="G159" s="1"/>
      <c r="H159" s="1">
        <v>0</v>
      </c>
      <c r="I159" s="1">
        <v>1</v>
      </c>
      <c r="J159" s="1" t="s">
        <v>2594</v>
      </c>
      <c r="K159" s="64"/>
      <c r="L159" s="64"/>
      <c r="M159" s="64"/>
    </row>
    <row r="160" spans="1:13" ht="15.75" x14ac:dyDescent="0.3">
      <c r="A160" s="1" t="s">
        <v>1960</v>
      </c>
      <c r="B160" s="1" t="s">
        <v>1963</v>
      </c>
      <c r="C160" s="1" t="s">
        <v>53</v>
      </c>
      <c r="D160" s="1"/>
      <c r="E160" s="1"/>
      <c r="F160" s="2" t="s">
        <v>1061</v>
      </c>
      <c r="G160" s="1"/>
      <c r="H160" s="1">
        <v>0</v>
      </c>
      <c r="I160" s="1">
        <v>1</v>
      </c>
      <c r="J160" s="1" t="s">
        <v>2595</v>
      </c>
      <c r="K160" s="64"/>
      <c r="L160" s="64"/>
      <c r="M160" s="64"/>
    </row>
    <row r="161" spans="1:13" ht="15.75" x14ac:dyDescent="0.3">
      <c r="A161" s="1" t="s">
        <v>1960</v>
      </c>
      <c r="B161" s="1" t="s">
        <v>1963</v>
      </c>
      <c r="C161" s="1" t="s">
        <v>53</v>
      </c>
      <c r="D161" s="1"/>
      <c r="E161" s="1"/>
      <c r="F161" s="2" t="s">
        <v>1062</v>
      </c>
      <c r="G161" s="1"/>
      <c r="H161" s="1">
        <v>0</v>
      </c>
      <c r="I161" s="1">
        <v>1</v>
      </c>
      <c r="J161" s="1" t="s">
        <v>2596</v>
      </c>
      <c r="K161" s="64"/>
      <c r="L161" s="64"/>
      <c r="M161" s="64"/>
    </row>
    <row r="162" spans="1:13" ht="15.75" x14ac:dyDescent="0.3">
      <c r="A162" s="1" t="s">
        <v>1960</v>
      </c>
      <c r="B162" s="1" t="s">
        <v>1963</v>
      </c>
      <c r="C162" s="1" t="s">
        <v>53</v>
      </c>
      <c r="D162" s="1"/>
      <c r="E162" s="1"/>
      <c r="F162" s="2" t="s">
        <v>1073</v>
      </c>
      <c r="G162" s="1"/>
      <c r="H162" s="1">
        <v>0</v>
      </c>
      <c r="I162" s="1">
        <v>1</v>
      </c>
      <c r="J162" s="1" t="s">
        <v>2809</v>
      </c>
      <c r="K162" s="64">
        <v>0</v>
      </c>
      <c r="L162" s="64"/>
      <c r="M162" s="64"/>
    </row>
    <row r="163" spans="1:13" ht="15.75" x14ac:dyDescent="0.3">
      <c r="A163" s="1" t="s">
        <v>1960</v>
      </c>
      <c r="B163" s="1" t="s">
        <v>1963</v>
      </c>
      <c r="C163" s="1" t="s">
        <v>53</v>
      </c>
      <c r="D163" s="1"/>
      <c r="E163" s="1"/>
      <c r="F163" s="2" t="s">
        <v>1074</v>
      </c>
      <c r="G163" s="1"/>
      <c r="H163" s="1">
        <v>0</v>
      </c>
      <c r="I163" s="1">
        <v>1</v>
      </c>
      <c r="J163" s="1" t="s">
        <v>2810</v>
      </c>
      <c r="K163" s="64">
        <v>0</v>
      </c>
      <c r="L163" s="64"/>
      <c r="M163" s="64"/>
    </row>
    <row r="164" spans="1:13" ht="15.75" x14ac:dyDescent="0.3">
      <c r="A164" s="1" t="s">
        <v>1960</v>
      </c>
      <c r="B164" s="1" t="s">
        <v>1963</v>
      </c>
      <c r="C164" s="1" t="s">
        <v>53</v>
      </c>
      <c r="D164" s="1"/>
      <c r="E164" s="1"/>
      <c r="F164" s="2" t="s">
        <v>1075</v>
      </c>
      <c r="G164" s="1"/>
      <c r="H164" s="1">
        <v>0</v>
      </c>
      <c r="I164" s="1">
        <v>1</v>
      </c>
      <c r="J164" s="1" t="s">
        <v>2811</v>
      </c>
      <c r="K164" s="64">
        <v>0</v>
      </c>
      <c r="L164" s="64"/>
      <c r="M164" s="64"/>
    </row>
    <row r="165" spans="1:13" ht="15.75" x14ac:dyDescent="0.3">
      <c r="A165" s="1" t="s">
        <v>1960</v>
      </c>
      <c r="B165" s="1" t="s">
        <v>1963</v>
      </c>
      <c r="C165" s="1" t="s">
        <v>53</v>
      </c>
      <c r="D165" s="1"/>
      <c r="E165" s="1"/>
      <c r="F165" s="2" t="s">
        <v>1076</v>
      </c>
      <c r="G165" s="1"/>
      <c r="H165" s="1">
        <v>0</v>
      </c>
      <c r="I165" s="1">
        <v>1</v>
      </c>
      <c r="J165" s="1" t="s">
        <v>2812</v>
      </c>
      <c r="K165" s="64">
        <v>0</v>
      </c>
      <c r="L165" s="64"/>
      <c r="M165" s="64"/>
    </row>
    <row r="166" spans="1:13" ht="15.75" x14ac:dyDescent="0.3">
      <c r="A166" s="1" t="s">
        <v>1960</v>
      </c>
      <c r="B166" s="1" t="s">
        <v>1963</v>
      </c>
      <c r="C166" s="1" t="s">
        <v>53</v>
      </c>
      <c r="D166" s="1"/>
      <c r="E166" s="1"/>
      <c r="F166" s="2" t="s">
        <v>1077</v>
      </c>
      <c r="G166" s="1"/>
      <c r="H166" s="1">
        <v>0</v>
      </c>
      <c r="I166" s="1">
        <v>1</v>
      </c>
      <c r="J166" s="1" t="s">
        <v>2813</v>
      </c>
      <c r="K166" s="64">
        <v>0</v>
      </c>
      <c r="L166" s="64"/>
      <c r="M166" s="64"/>
    </row>
    <row r="167" spans="1:13" ht="15.75" x14ac:dyDescent="0.3">
      <c r="A167" s="1" t="s">
        <v>1960</v>
      </c>
      <c r="B167" s="1" t="s">
        <v>1963</v>
      </c>
      <c r="C167" s="1" t="s">
        <v>53</v>
      </c>
      <c r="D167" s="1"/>
      <c r="E167" s="1"/>
      <c r="F167" s="2" t="s">
        <v>1078</v>
      </c>
      <c r="G167" s="1"/>
      <c r="H167" s="1">
        <v>0</v>
      </c>
      <c r="I167" s="1">
        <v>1</v>
      </c>
      <c r="J167" s="1" t="s">
        <v>2814</v>
      </c>
      <c r="K167" s="64">
        <v>0</v>
      </c>
      <c r="L167" s="64"/>
      <c r="M167" s="64"/>
    </row>
    <row r="168" spans="1:13" ht="15.75" x14ac:dyDescent="0.3">
      <c r="A168" s="1" t="s">
        <v>1960</v>
      </c>
      <c r="B168" s="1" t="s">
        <v>1963</v>
      </c>
      <c r="C168" s="1" t="s">
        <v>53</v>
      </c>
      <c r="D168" s="1"/>
      <c r="E168" s="1"/>
      <c r="F168" s="2" t="s">
        <v>1079</v>
      </c>
      <c r="G168" s="1"/>
      <c r="H168" s="1">
        <v>0</v>
      </c>
      <c r="I168" s="1">
        <v>1</v>
      </c>
      <c r="J168" s="1" t="s">
        <v>2815</v>
      </c>
      <c r="K168" s="64"/>
      <c r="L168" s="64"/>
      <c r="M168" s="64"/>
    </row>
    <row r="169" spans="1:13" ht="15.75" x14ac:dyDescent="0.3">
      <c r="A169" s="1" t="s">
        <v>1960</v>
      </c>
      <c r="B169" s="1" t="s">
        <v>1963</v>
      </c>
      <c r="C169" s="1" t="s">
        <v>53</v>
      </c>
      <c r="D169" s="1"/>
      <c r="E169" s="1"/>
      <c r="F169" s="2" t="s">
        <v>1080</v>
      </c>
      <c r="G169" s="1"/>
      <c r="H169" s="1">
        <v>0</v>
      </c>
      <c r="I169" s="1">
        <v>1</v>
      </c>
      <c r="J169" s="1" t="s">
        <v>2816</v>
      </c>
      <c r="K169" s="64"/>
      <c r="L169" s="64"/>
      <c r="M169" s="64"/>
    </row>
    <row r="170" spans="1:13" ht="15.75" x14ac:dyDescent="0.3">
      <c r="A170" s="1" t="s">
        <v>1960</v>
      </c>
      <c r="B170" s="1" t="s">
        <v>1963</v>
      </c>
      <c r="C170" s="1" t="s">
        <v>53</v>
      </c>
      <c r="D170" s="1"/>
      <c r="E170" s="1"/>
      <c r="F170" s="2" t="s">
        <v>1081</v>
      </c>
      <c r="G170" s="1"/>
      <c r="H170" s="1">
        <v>0</v>
      </c>
      <c r="I170" s="1">
        <v>1</v>
      </c>
      <c r="J170" s="1" t="s">
        <v>2817</v>
      </c>
      <c r="K170" s="64"/>
      <c r="L170" s="64"/>
      <c r="M170" s="64"/>
    </row>
    <row r="171" spans="1:13" ht="15.75" x14ac:dyDescent="0.3">
      <c r="A171" s="1" t="s">
        <v>1960</v>
      </c>
      <c r="B171" s="1" t="s">
        <v>1963</v>
      </c>
      <c r="C171" s="1" t="s">
        <v>53</v>
      </c>
      <c r="D171" s="1"/>
      <c r="E171" s="1"/>
      <c r="F171" s="2" t="s">
        <v>1082</v>
      </c>
      <c r="G171" s="1"/>
      <c r="H171" s="1">
        <v>0</v>
      </c>
      <c r="I171" s="1">
        <v>1</v>
      </c>
      <c r="J171" s="1" t="s">
        <v>2818</v>
      </c>
      <c r="K171" s="64"/>
      <c r="L171" s="64"/>
      <c r="M171" s="64"/>
    </row>
    <row r="172" spans="1:13" ht="15.75" x14ac:dyDescent="0.3">
      <c r="A172" s="1" t="s">
        <v>1960</v>
      </c>
      <c r="B172" s="1" t="s">
        <v>1963</v>
      </c>
      <c r="C172" s="1" t="s">
        <v>53</v>
      </c>
      <c r="D172" s="1"/>
      <c r="E172" s="1"/>
      <c r="F172" s="2" t="s">
        <v>1093</v>
      </c>
      <c r="G172" s="1"/>
      <c r="H172" s="1">
        <v>0</v>
      </c>
      <c r="I172" s="1">
        <v>1</v>
      </c>
      <c r="J172" s="1" t="s">
        <v>2917</v>
      </c>
      <c r="K172" s="64">
        <v>0</v>
      </c>
      <c r="L172" s="64"/>
      <c r="M172" s="64"/>
    </row>
    <row r="173" spans="1:13" ht="15.75" x14ac:dyDescent="0.3">
      <c r="A173" s="1" t="s">
        <v>1960</v>
      </c>
      <c r="B173" s="1" t="s">
        <v>1963</v>
      </c>
      <c r="C173" s="1" t="s">
        <v>53</v>
      </c>
      <c r="D173" s="1"/>
      <c r="E173" s="1"/>
      <c r="F173" s="2" t="s">
        <v>1094</v>
      </c>
      <c r="G173" s="1"/>
      <c r="H173" s="1">
        <v>0</v>
      </c>
      <c r="I173" s="1">
        <v>1</v>
      </c>
      <c r="J173" s="1" t="s">
        <v>2918</v>
      </c>
      <c r="K173" s="64">
        <v>0</v>
      </c>
      <c r="L173" s="64"/>
      <c r="M173" s="64"/>
    </row>
    <row r="174" spans="1:13" ht="15.75" x14ac:dyDescent="0.3">
      <c r="A174" s="1" t="s">
        <v>1960</v>
      </c>
      <c r="B174" s="1" t="s">
        <v>1963</v>
      </c>
      <c r="C174" s="1" t="s">
        <v>53</v>
      </c>
      <c r="D174" s="1"/>
      <c r="E174" s="1"/>
      <c r="F174" s="2" t="s">
        <v>1095</v>
      </c>
      <c r="G174" s="1"/>
      <c r="H174" s="1">
        <v>0</v>
      </c>
      <c r="I174" s="1">
        <v>1</v>
      </c>
      <c r="J174" s="1" t="s">
        <v>2919</v>
      </c>
      <c r="K174" s="64">
        <v>0</v>
      </c>
      <c r="L174" s="64"/>
      <c r="M174" s="64"/>
    </row>
    <row r="175" spans="1:13" ht="15.75" x14ac:dyDescent="0.3">
      <c r="A175" s="1" t="s">
        <v>1960</v>
      </c>
      <c r="B175" s="1" t="s">
        <v>1963</v>
      </c>
      <c r="C175" s="1" t="s">
        <v>53</v>
      </c>
      <c r="D175" s="1"/>
      <c r="E175" s="1"/>
      <c r="F175" s="2" t="s">
        <v>1096</v>
      </c>
      <c r="G175" s="1"/>
      <c r="H175" s="1">
        <v>0</v>
      </c>
      <c r="I175" s="1">
        <v>1</v>
      </c>
      <c r="J175" s="1" t="s">
        <v>2920</v>
      </c>
      <c r="K175" s="64">
        <v>0</v>
      </c>
      <c r="L175" s="64"/>
      <c r="M175" s="64"/>
    </row>
    <row r="176" spans="1:13" ht="15.75" x14ac:dyDescent="0.3">
      <c r="A176" s="1" t="s">
        <v>1960</v>
      </c>
      <c r="B176" s="1" t="s">
        <v>1963</v>
      </c>
      <c r="C176" s="1" t="s">
        <v>53</v>
      </c>
      <c r="D176" s="1"/>
      <c r="E176" s="1"/>
      <c r="F176" s="2" t="s">
        <v>1097</v>
      </c>
      <c r="G176" s="1"/>
      <c r="H176" s="1">
        <v>0</v>
      </c>
      <c r="I176" s="1">
        <v>1</v>
      </c>
      <c r="J176" s="1" t="s">
        <v>2921</v>
      </c>
      <c r="K176" s="64">
        <v>0</v>
      </c>
      <c r="L176" s="64"/>
      <c r="M176" s="64"/>
    </row>
    <row r="177" spans="1:13" ht="15.75" x14ac:dyDescent="0.3">
      <c r="A177" s="1" t="s">
        <v>1960</v>
      </c>
      <c r="B177" s="1" t="s">
        <v>1963</v>
      </c>
      <c r="C177" s="1" t="s">
        <v>53</v>
      </c>
      <c r="D177" s="1"/>
      <c r="E177" s="1"/>
      <c r="F177" s="2" t="s">
        <v>1098</v>
      </c>
      <c r="G177" s="1"/>
      <c r="H177" s="1">
        <v>0</v>
      </c>
      <c r="I177" s="1">
        <v>1</v>
      </c>
      <c r="J177" s="1" t="s">
        <v>2922</v>
      </c>
      <c r="K177" s="64">
        <v>0</v>
      </c>
      <c r="L177" s="64"/>
      <c r="M177" s="64"/>
    </row>
    <row r="178" spans="1:13" ht="15.75" x14ac:dyDescent="0.3">
      <c r="A178" s="1" t="s">
        <v>1960</v>
      </c>
      <c r="B178" s="1" t="s">
        <v>1963</v>
      </c>
      <c r="C178" s="1" t="s">
        <v>53</v>
      </c>
      <c r="D178" s="1"/>
      <c r="E178" s="1"/>
      <c r="F178" s="2" t="s">
        <v>1099</v>
      </c>
      <c r="G178" s="1"/>
      <c r="H178" s="1">
        <v>0</v>
      </c>
      <c r="I178" s="1">
        <v>1</v>
      </c>
      <c r="J178" s="1" t="s">
        <v>2923</v>
      </c>
      <c r="K178" s="64"/>
      <c r="L178" s="64"/>
      <c r="M178" s="64"/>
    </row>
    <row r="179" spans="1:13" ht="15.75" x14ac:dyDescent="0.3">
      <c r="A179" s="1" t="s">
        <v>1960</v>
      </c>
      <c r="B179" s="1" t="s">
        <v>1963</v>
      </c>
      <c r="C179" s="1" t="s">
        <v>53</v>
      </c>
      <c r="D179" s="1"/>
      <c r="E179" s="1"/>
      <c r="F179" s="2" t="s">
        <v>1100</v>
      </c>
      <c r="G179" s="1"/>
      <c r="H179" s="1">
        <v>0</v>
      </c>
      <c r="I179" s="1">
        <v>1</v>
      </c>
      <c r="J179" s="1" t="s">
        <v>2924</v>
      </c>
      <c r="K179" s="64"/>
      <c r="L179" s="64"/>
      <c r="M179" s="64"/>
    </row>
    <row r="180" spans="1:13" ht="15.75" x14ac:dyDescent="0.3">
      <c r="A180" s="1" t="s">
        <v>1960</v>
      </c>
      <c r="B180" s="1" t="s">
        <v>1963</v>
      </c>
      <c r="C180" s="1" t="s">
        <v>53</v>
      </c>
      <c r="D180" s="1"/>
      <c r="E180" s="1"/>
      <c r="F180" s="2" t="s">
        <v>1101</v>
      </c>
      <c r="G180" s="1"/>
      <c r="H180" s="1">
        <v>0</v>
      </c>
      <c r="I180" s="1">
        <v>1</v>
      </c>
      <c r="J180" s="1" t="s">
        <v>2925</v>
      </c>
      <c r="K180" s="64"/>
      <c r="L180" s="64"/>
      <c r="M180" s="64"/>
    </row>
    <row r="181" spans="1:13" ht="15.75" x14ac:dyDescent="0.3">
      <c r="A181" s="1" t="s">
        <v>1960</v>
      </c>
      <c r="B181" s="1" t="s">
        <v>1963</v>
      </c>
      <c r="C181" s="1" t="s">
        <v>53</v>
      </c>
      <c r="D181" s="1"/>
      <c r="E181" s="1"/>
      <c r="F181" s="2" t="s">
        <v>1102</v>
      </c>
      <c r="G181" s="1"/>
      <c r="H181" s="1">
        <v>0</v>
      </c>
      <c r="I181" s="1">
        <v>1</v>
      </c>
      <c r="J181" s="1" t="s">
        <v>2926</v>
      </c>
      <c r="K181" s="64"/>
      <c r="L181" s="64"/>
      <c r="M181" s="64"/>
    </row>
    <row r="182" spans="1:13" ht="15.75" x14ac:dyDescent="0.3">
      <c r="A182" s="1" t="s">
        <v>1960</v>
      </c>
      <c r="B182" s="1" t="s">
        <v>1963</v>
      </c>
      <c r="C182" s="1" t="s">
        <v>53</v>
      </c>
      <c r="D182" s="1"/>
      <c r="E182" s="1"/>
      <c r="F182" s="2" t="s">
        <v>1112</v>
      </c>
      <c r="G182" s="1"/>
      <c r="H182" s="1">
        <v>0</v>
      </c>
      <c r="I182" s="1">
        <v>1</v>
      </c>
      <c r="J182" s="1" t="s">
        <v>2786</v>
      </c>
      <c r="K182" s="64">
        <v>0</v>
      </c>
      <c r="L182" s="64"/>
      <c r="M182" s="64"/>
    </row>
    <row r="183" spans="1:13" ht="15.75" x14ac:dyDescent="0.3">
      <c r="A183" s="1" t="s">
        <v>1960</v>
      </c>
      <c r="B183" s="1" t="s">
        <v>1963</v>
      </c>
      <c r="C183" s="1" t="s">
        <v>53</v>
      </c>
      <c r="D183" s="1"/>
      <c r="E183" s="1"/>
      <c r="F183" s="2" t="s">
        <v>1113</v>
      </c>
      <c r="G183" s="1"/>
      <c r="H183" s="1">
        <v>0</v>
      </c>
      <c r="I183" s="1">
        <v>1</v>
      </c>
      <c r="J183" s="1" t="s">
        <v>2787</v>
      </c>
      <c r="K183" s="64">
        <v>0</v>
      </c>
      <c r="L183" s="64"/>
      <c r="M183" s="64"/>
    </row>
    <row r="184" spans="1:13" ht="15.75" x14ac:dyDescent="0.3">
      <c r="A184" s="1" t="s">
        <v>1960</v>
      </c>
      <c r="B184" s="1" t="s">
        <v>1963</v>
      </c>
      <c r="C184" s="1" t="s">
        <v>53</v>
      </c>
      <c r="D184" s="1"/>
      <c r="E184" s="1"/>
      <c r="F184" s="2" t="s">
        <v>1114</v>
      </c>
      <c r="G184" s="1"/>
      <c r="H184" s="1">
        <v>0</v>
      </c>
      <c r="I184" s="1">
        <v>1</v>
      </c>
      <c r="J184" s="1" t="s">
        <v>2788</v>
      </c>
      <c r="K184" s="64">
        <v>0</v>
      </c>
      <c r="L184" s="64"/>
      <c r="M184" s="64"/>
    </row>
    <row r="185" spans="1:13" ht="15.75" x14ac:dyDescent="0.3">
      <c r="A185" s="1" t="s">
        <v>1960</v>
      </c>
      <c r="B185" s="1" t="s">
        <v>1963</v>
      </c>
      <c r="C185" s="1" t="s">
        <v>53</v>
      </c>
      <c r="D185" s="1"/>
      <c r="E185" s="1"/>
      <c r="F185" s="2" t="s">
        <v>1115</v>
      </c>
      <c r="G185" s="1"/>
      <c r="H185" s="1">
        <v>0</v>
      </c>
      <c r="I185" s="1">
        <v>1</v>
      </c>
      <c r="J185" s="1" t="s">
        <v>2789</v>
      </c>
      <c r="K185" s="64">
        <v>0</v>
      </c>
      <c r="L185" s="64"/>
      <c r="M185" s="64"/>
    </row>
    <row r="186" spans="1:13" ht="15.75" x14ac:dyDescent="0.3">
      <c r="A186" s="1" t="s">
        <v>1960</v>
      </c>
      <c r="B186" s="1" t="s">
        <v>1963</v>
      </c>
      <c r="C186" s="1" t="s">
        <v>53</v>
      </c>
      <c r="D186" s="1"/>
      <c r="E186" s="1"/>
      <c r="F186" s="2" t="s">
        <v>1116</v>
      </c>
      <c r="G186" s="1"/>
      <c r="H186" s="1">
        <v>0</v>
      </c>
      <c r="I186" s="1">
        <v>1</v>
      </c>
      <c r="J186" s="1" t="s">
        <v>2790</v>
      </c>
      <c r="K186" s="64">
        <v>0</v>
      </c>
      <c r="L186" s="64"/>
      <c r="M186" s="64"/>
    </row>
    <row r="187" spans="1:13" ht="15.75" x14ac:dyDescent="0.3">
      <c r="A187" s="1" t="s">
        <v>1960</v>
      </c>
      <c r="B187" s="1" t="s">
        <v>1963</v>
      </c>
      <c r="C187" s="1" t="s">
        <v>53</v>
      </c>
      <c r="D187" s="1"/>
      <c r="E187" s="1"/>
      <c r="F187" s="2" t="s">
        <v>1117</v>
      </c>
      <c r="G187" s="1"/>
      <c r="H187" s="1">
        <v>0</v>
      </c>
      <c r="I187" s="1">
        <v>1</v>
      </c>
      <c r="J187" s="1" t="s">
        <v>2791</v>
      </c>
      <c r="K187" s="64">
        <v>0</v>
      </c>
      <c r="L187" s="64"/>
      <c r="M187" s="64"/>
    </row>
    <row r="188" spans="1:13" ht="15.75" x14ac:dyDescent="0.3">
      <c r="A188" s="1" t="s">
        <v>1960</v>
      </c>
      <c r="B188" s="1" t="s">
        <v>1963</v>
      </c>
      <c r="C188" s="1" t="s">
        <v>53</v>
      </c>
      <c r="D188" s="1"/>
      <c r="E188" s="1"/>
      <c r="F188" s="2" t="s">
        <v>1118</v>
      </c>
      <c r="G188" s="1"/>
      <c r="H188" s="1">
        <v>0</v>
      </c>
      <c r="I188" s="1">
        <v>1</v>
      </c>
      <c r="J188" s="1" t="s">
        <v>2792</v>
      </c>
      <c r="K188" s="64"/>
      <c r="L188" s="64"/>
      <c r="M188" s="64"/>
    </row>
    <row r="189" spans="1:13" ht="15.75" x14ac:dyDescent="0.3">
      <c r="A189" s="1" t="s">
        <v>1960</v>
      </c>
      <c r="B189" s="1" t="s">
        <v>1963</v>
      </c>
      <c r="C189" s="1" t="s">
        <v>53</v>
      </c>
      <c r="D189" s="1"/>
      <c r="E189" s="1"/>
      <c r="F189" s="2" t="s">
        <v>1119</v>
      </c>
      <c r="G189" s="1"/>
      <c r="H189" s="1">
        <v>0</v>
      </c>
      <c r="I189" s="1">
        <v>1</v>
      </c>
      <c r="J189" s="1" t="s">
        <v>2793</v>
      </c>
      <c r="K189" s="64"/>
      <c r="L189" s="64"/>
      <c r="M189" s="64"/>
    </row>
    <row r="190" spans="1:13" ht="15.75" x14ac:dyDescent="0.3">
      <c r="A190" s="1" t="s">
        <v>1960</v>
      </c>
      <c r="B190" s="1" t="s">
        <v>1963</v>
      </c>
      <c r="C190" s="1" t="s">
        <v>53</v>
      </c>
      <c r="D190" s="1"/>
      <c r="E190" s="1"/>
      <c r="F190" s="2" t="s">
        <v>1120</v>
      </c>
      <c r="G190" s="1"/>
      <c r="H190" s="1">
        <v>0</v>
      </c>
      <c r="I190" s="1">
        <v>1</v>
      </c>
      <c r="J190" s="1" t="s">
        <v>2794</v>
      </c>
      <c r="K190" s="64"/>
      <c r="L190" s="64"/>
      <c r="M190" s="64"/>
    </row>
    <row r="191" spans="1:13" ht="15.75" x14ac:dyDescent="0.3">
      <c r="A191" s="1" t="s">
        <v>1960</v>
      </c>
      <c r="B191" s="1" t="s">
        <v>1963</v>
      </c>
      <c r="C191" s="1" t="s">
        <v>53</v>
      </c>
      <c r="D191" s="1"/>
      <c r="E191" s="1"/>
      <c r="F191" s="2" t="s">
        <v>1121</v>
      </c>
      <c r="G191" s="1"/>
      <c r="H191" s="1">
        <v>0</v>
      </c>
      <c r="I191" s="1">
        <v>1</v>
      </c>
      <c r="J191" s="1" t="s">
        <v>2795</v>
      </c>
      <c r="K191" s="64"/>
      <c r="L191" s="64"/>
      <c r="M191" s="64"/>
    </row>
    <row r="192" spans="1:13" ht="15.75" x14ac:dyDescent="0.3">
      <c r="A192" s="1" t="s">
        <v>1960</v>
      </c>
      <c r="B192" s="1" t="s">
        <v>1963</v>
      </c>
      <c r="C192" s="1" t="s">
        <v>53</v>
      </c>
      <c r="D192" s="1"/>
      <c r="E192" s="1"/>
      <c r="F192" s="2" t="s">
        <v>1132</v>
      </c>
      <c r="G192" s="1"/>
      <c r="H192" s="1">
        <v>0</v>
      </c>
      <c r="I192" s="1">
        <v>1</v>
      </c>
      <c r="J192" s="1" t="s">
        <v>2864</v>
      </c>
      <c r="K192" s="64">
        <v>0</v>
      </c>
      <c r="L192" s="64"/>
      <c r="M192" s="64"/>
    </row>
    <row r="193" spans="1:13" ht="15.75" x14ac:dyDescent="0.3">
      <c r="A193" s="1" t="s">
        <v>1960</v>
      </c>
      <c r="B193" s="1" t="s">
        <v>1963</v>
      </c>
      <c r="C193" s="1" t="s">
        <v>53</v>
      </c>
      <c r="D193" s="1"/>
      <c r="E193" s="1"/>
      <c r="F193" s="2" t="s">
        <v>1133</v>
      </c>
      <c r="G193" s="1"/>
      <c r="H193" s="1">
        <v>0</v>
      </c>
      <c r="I193" s="1">
        <v>1</v>
      </c>
      <c r="J193" s="1" t="s">
        <v>2865</v>
      </c>
      <c r="K193" s="64">
        <v>0</v>
      </c>
      <c r="L193" s="64"/>
      <c r="M193" s="64"/>
    </row>
    <row r="194" spans="1:13" ht="15.75" x14ac:dyDescent="0.3">
      <c r="A194" s="1" t="s">
        <v>1960</v>
      </c>
      <c r="B194" s="1" t="s">
        <v>1963</v>
      </c>
      <c r="C194" s="1" t="s">
        <v>53</v>
      </c>
      <c r="D194" s="1"/>
      <c r="E194" s="1"/>
      <c r="F194" s="2" t="s">
        <v>1134</v>
      </c>
      <c r="G194" s="1"/>
      <c r="H194" s="1">
        <v>0</v>
      </c>
      <c r="I194" s="1">
        <v>1</v>
      </c>
      <c r="J194" s="1" t="s">
        <v>2866</v>
      </c>
      <c r="K194" s="64">
        <v>0</v>
      </c>
      <c r="L194" s="64"/>
      <c r="M194" s="64"/>
    </row>
    <row r="195" spans="1:13" ht="15.75" x14ac:dyDescent="0.3">
      <c r="A195" s="1" t="s">
        <v>1960</v>
      </c>
      <c r="B195" s="1" t="s">
        <v>1963</v>
      </c>
      <c r="C195" s="1" t="s">
        <v>53</v>
      </c>
      <c r="D195" s="1"/>
      <c r="E195" s="1"/>
      <c r="F195" s="2" t="s">
        <v>1135</v>
      </c>
      <c r="G195" s="1"/>
      <c r="H195" s="1">
        <v>0</v>
      </c>
      <c r="I195" s="1">
        <v>1</v>
      </c>
      <c r="J195" s="1" t="s">
        <v>2867</v>
      </c>
      <c r="K195" s="64">
        <v>0</v>
      </c>
      <c r="L195" s="64"/>
      <c r="M195" s="64"/>
    </row>
    <row r="196" spans="1:13" ht="15.75" x14ac:dyDescent="0.3">
      <c r="A196" s="1" t="s">
        <v>1960</v>
      </c>
      <c r="B196" s="1" t="s">
        <v>1963</v>
      </c>
      <c r="C196" s="1" t="s">
        <v>53</v>
      </c>
      <c r="D196" s="1"/>
      <c r="E196" s="1"/>
      <c r="F196" s="2" t="s">
        <v>1136</v>
      </c>
      <c r="G196" s="1"/>
      <c r="H196" s="1">
        <v>0</v>
      </c>
      <c r="I196" s="1">
        <v>1</v>
      </c>
      <c r="J196" s="1" t="s">
        <v>2868</v>
      </c>
      <c r="K196" s="64">
        <v>0</v>
      </c>
      <c r="L196" s="64"/>
      <c r="M196" s="64"/>
    </row>
    <row r="197" spans="1:13" ht="15.75" x14ac:dyDescent="0.3">
      <c r="A197" s="1" t="s">
        <v>1960</v>
      </c>
      <c r="B197" s="1" t="s">
        <v>1963</v>
      </c>
      <c r="C197" s="1" t="s">
        <v>53</v>
      </c>
      <c r="D197" s="1"/>
      <c r="E197" s="1"/>
      <c r="F197" s="2" t="s">
        <v>1137</v>
      </c>
      <c r="G197" s="1"/>
      <c r="H197" s="1">
        <v>0</v>
      </c>
      <c r="I197" s="1">
        <v>1</v>
      </c>
      <c r="J197" s="1" t="s">
        <v>2869</v>
      </c>
      <c r="K197" s="64">
        <v>0</v>
      </c>
      <c r="L197" s="64"/>
      <c r="M197" s="64"/>
    </row>
    <row r="198" spans="1:13" ht="15.75" x14ac:dyDescent="0.3">
      <c r="A198" s="1" t="s">
        <v>1960</v>
      </c>
      <c r="B198" s="1" t="s">
        <v>1963</v>
      </c>
      <c r="C198" s="1" t="s">
        <v>53</v>
      </c>
      <c r="D198" s="1"/>
      <c r="E198" s="1"/>
      <c r="F198" s="2" t="s">
        <v>1138</v>
      </c>
      <c r="G198" s="1"/>
      <c r="H198" s="1">
        <v>0</v>
      </c>
      <c r="I198" s="1">
        <v>1</v>
      </c>
      <c r="J198" s="1" t="s">
        <v>2870</v>
      </c>
      <c r="K198" s="64"/>
      <c r="L198" s="64"/>
      <c r="M198" s="64"/>
    </row>
    <row r="199" spans="1:13" ht="15.75" x14ac:dyDescent="0.3">
      <c r="A199" s="1" t="s">
        <v>1960</v>
      </c>
      <c r="B199" s="1" t="s">
        <v>1963</v>
      </c>
      <c r="C199" s="1" t="s">
        <v>53</v>
      </c>
      <c r="D199" s="1"/>
      <c r="E199" s="1"/>
      <c r="F199" s="2" t="s">
        <v>1139</v>
      </c>
      <c r="G199" s="1"/>
      <c r="H199" s="1">
        <v>0</v>
      </c>
      <c r="I199" s="1">
        <v>1</v>
      </c>
      <c r="J199" s="1" t="s">
        <v>2871</v>
      </c>
      <c r="K199" s="64"/>
      <c r="L199" s="64"/>
      <c r="M199" s="64"/>
    </row>
    <row r="200" spans="1:13" ht="15.75" x14ac:dyDescent="0.3">
      <c r="A200" s="1" t="s">
        <v>1960</v>
      </c>
      <c r="B200" s="1" t="s">
        <v>1963</v>
      </c>
      <c r="C200" s="1" t="s">
        <v>53</v>
      </c>
      <c r="D200" s="1"/>
      <c r="E200" s="1"/>
      <c r="F200" s="2" t="s">
        <v>1140</v>
      </c>
      <c r="G200" s="1"/>
      <c r="H200" s="1">
        <v>0</v>
      </c>
      <c r="I200" s="1">
        <v>1</v>
      </c>
      <c r="J200" s="1" t="s">
        <v>2872</v>
      </c>
      <c r="K200" s="64"/>
      <c r="L200" s="64"/>
      <c r="M200" s="64"/>
    </row>
    <row r="201" spans="1:13" ht="15.75" x14ac:dyDescent="0.3">
      <c r="A201" s="1" t="s">
        <v>1960</v>
      </c>
      <c r="B201" s="1" t="s">
        <v>1963</v>
      </c>
      <c r="C201" s="1" t="s">
        <v>53</v>
      </c>
      <c r="D201" s="1"/>
      <c r="E201" s="1"/>
      <c r="F201" s="2" t="s">
        <v>1141</v>
      </c>
      <c r="G201" s="1"/>
      <c r="H201" s="1">
        <v>0</v>
      </c>
      <c r="I201" s="1">
        <v>1</v>
      </c>
      <c r="J201" s="1" t="s">
        <v>2873</v>
      </c>
      <c r="K201" s="64"/>
      <c r="L201" s="64"/>
      <c r="M201" s="64"/>
    </row>
    <row r="202" spans="1:13" ht="15.75" x14ac:dyDescent="0.3">
      <c r="A202" s="1" t="s">
        <v>1960</v>
      </c>
      <c r="B202" s="1" t="s">
        <v>1963</v>
      </c>
      <c r="C202" s="1" t="s">
        <v>53</v>
      </c>
      <c r="D202" s="1"/>
      <c r="E202" s="1"/>
      <c r="F202" s="2" t="s">
        <v>1152</v>
      </c>
      <c r="G202" s="1"/>
      <c r="H202" s="1">
        <v>0</v>
      </c>
      <c r="I202" s="1">
        <v>1</v>
      </c>
      <c r="J202" s="1" t="s">
        <v>2722</v>
      </c>
      <c r="K202" s="64">
        <v>0</v>
      </c>
      <c r="L202" s="64"/>
      <c r="M202" s="64"/>
    </row>
    <row r="203" spans="1:13" ht="15.75" x14ac:dyDescent="0.3">
      <c r="A203" s="1" t="s">
        <v>1960</v>
      </c>
      <c r="B203" s="1" t="s">
        <v>1963</v>
      </c>
      <c r="C203" s="1" t="s">
        <v>53</v>
      </c>
      <c r="D203" s="1"/>
      <c r="E203" s="1"/>
      <c r="F203" s="2" t="s">
        <v>1153</v>
      </c>
      <c r="G203" s="1"/>
      <c r="H203" s="1">
        <v>0</v>
      </c>
      <c r="I203" s="1">
        <v>1</v>
      </c>
      <c r="J203" s="1" t="s">
        <v>2723</v>
      </c>
      <c r="K203" s="64">
        <v>0</v>
      </c>
      <c r="L203" s="64"/>
      <c r="M203" s="64"/>
    </row>
    <row r="204" spans="1:13" ht="15.75" x14ac:dyDescent="0.3">
      <c r="A204" s="1" t="s">
        <v>1960</v>
      </c>
      <c r="B204" s="1" t="s">
        <v>1963</v>
      </c>
      <c r="C204" s="1" t="s">
        <v>53</v>
      </c>
      <c r="D204" s="1"/>
      <c r="E204" s="1"/>
      <c r="F204" s="2" t="s">
        <v>1154</v>
      </c>
      <c r="G204" s="1"/>
      <c r="H204" s="1">
        <v>0</v>
      </c>
      <c r="I204" s="1">
        <v>1</v>
      </c>
      <c r="J204" s="1" t="s">
        <v>2724</v>
      </c>
      <c r="K204" s="64">
        <v>0</v>
      </c>
      <c r="L204" s="64"/>
      <c r="M204" s="64"/>
    </row>
    <row r="205" spans="1:13" ht="15.75" x14ac:dyDescent="0.3">
      <c r="A205" s="1" t="s">
        <v>1960</v>
      </c>
      <c r="B205" s="1" t="s">
        <v>1963</v>
      </c>
      <c r="C205" s="1" t="s">
        <v>53</v>
      </c>
      <c r="D205" s="1"/>
      <c r="E205" s="1"/>
      <c r="F205" s="2" t="s">
        <v>1155</v>
      </c>
      <c r="G205" s="1"/>
      <c r="H205" s="1">
        <v>0</v>
      </c>
      <c r="I205" s="1">
        <v>1</v>
      </c>
      <c r="J205" s="1" t="s">
        <v>2725</v>
      </c>
      <c r="K205" s="64">
        <v>0</v>
      </c>
      <c r="L205" s="64"/>
      <c r="M205" s="64"/>
    </row>
    <row r="206" spans="1:13" ht="15.75" x14ac:dyDescent="0.3">
      <c r="A206" s="1" t="s">
        <v>1960</v>
      </c>
      <c r="B206" s="1" t="s">
        <v>1963</v>
      </c>
      <c r="C206" s="1" t="s">
        <v>53</v>
      </c>
      <c r="D206" s="1"/>
      <c r="E206" s="1"/>
      <c r="F206" s="2" t="s">
        <v>1156</v>
      </c>
      <c r="G206" s="1"/>
      <c r="H206" s="1">
        <v>0</v>
      </c>
      <c r="I206" s="1">
        <v>1</v>
      </c>
      <c r="J206" s="1" t="s">
        <v>2726</v>
      </c>
      <c r="K206" s="64">
        <v>0</v>
      </c>
      <c r="L206" s="64"/>
      <c r="M206" s="64"/>
    </row>
    <row r="207" spans="1:13" ht="15.75" x14ac:dyDescent="0.3">
      <c r="A207" s="1" t="s">
        <v>1960</v>
      </c>
      <c r="B207" s="1" t="s">
        <v>1963</v>
      </c>
      <c r="C207" s="1" t="s">
        <v>53</v>
      </c>
      <c r="D207" s="1"/>
      <c r="E207" s="1"/>
      <c r="F207" s="2" t="s">
        <v>1157</v>
      </c>
      <c r="G207" s="1"/>
      <c r="H207" s="1">
        <v>0</v>
      </c>
      <c r="I207" s="1">
        <v>1</v>
      </c>
      <c r="J207" s="1" t="s">
        <v>2727</v>
      </c>
      <c r="K207" s="64">
        <v>0</v>
      </c>
      <c r="L207" s="64"/>
      <c r="M207" s="64"/>
    </row>
    <row r="208" spans="1:13" ht="15.75" x14ac:dyDescent="0.3">
      <c r="A208" s="1" t="s">
        <v>1960</v>
      </c>
      <c r="B208" s="1" t="s">
        <v>1963</v>
      </c>
      <c r="C208" s="1" t="s">
        <v>53</v>
      </c>
      <c r="D208" s="1"/>
      <c r="E208" s="1"/>
      <c r="F208" s="2" t="s">
        <v>1158</v>
      </c>
      <c r="G208" s="1"/>
      <c r="H208" s="1">
        <v>0</v>
      </c>
      <c r="I208" s="1">
        <v>1</v>
      </c>
      <c r="J208" s="1" t="s">
        <v>2728</v>
      </c>
      <c r="K208" s="64"/>
      <c r="L208" s="64"/>
      <c r="M208" s="64"/>
    </row>
    <row r="209" spans="1:13" ht="15.75" x14ac:dyDescent="0.3">
      <c r="A209" s="1" t="s">
        <v>1960</v>
      </c>
      <c r="B209" s="1" t="s">
        <v>1963</v>
      </c>
      <c r="C209" s="1" t="s">
        <v>53</v>
      </c>
      <c r="D209" s="1"/>
      <c r="E209" s="1"/>
      <c r="F209" s="2" t="s">
        <v>1159</v>
      </c>
      <c r="G209" s="1"/>
      <c r="H209" s="1">
        <v>0</v>
      </c>
      <c r="I209" s="1">
        <v>1</v>
      </c>
      <c r="J209" s="1" t="s">
        <v>2729</v>
      </c>
      <c r="K209" s="64"/>
      <c r="L209" s="64"/>
      <c r="M209" s="64"/>
    </row>
    <row r="210" spans="1:13" ht="15.75" x14ac:dyDescent="0.3">
      <c r="A210" s="1" t="s">
        <v>1960</v>
      </c>
      <c r="B210" s="1" t="s">
        <v>1963</v>
      </c>
      <c r="C210" s="1" t="s">
        <v>53</v>
      </c>
      <c r="D210" s="1"/>
      <c r="E210" s="1"/>
      <c r="F210" s="2" t="s">
        <v>1160</v>
      </c>
      <c r="G210" s="1"/>
      <c r="H210" s="1">
        <v>0</v>
      </c>
      <c r="I210" s="1">
        <v>1</v>
      </c>
      <c r="J210" s="1" t="s">
        <v>2730</v>
      </c>
      <c r="K210" s="64"/>
      <c r="L210" s="64"/>
      <c r="M210" s="64"/>
    </row>
    <row r="211" spans="1:13" ht="15.75" x14ac:dyDescent="0.3">
      <c r="A211" s="1" t="s">
        <v>1960</v>
      </c>
      <c r="B211" s="1" t="s">
        <v>1963</v>
      </c>
      <c r="C211" s="1" t="s">
        <v>53</v>
      </c>
      <c r="D211" s="1"/>
      <c r="E211" s="1"/>
      <c r="F211" s="2" t="s">
        <v>1161</v>
      </c>
      <c r="G211" s="1"/>
      <c r="H211" s="1">
        <v>0</v>
      </c>
      <c r="I211" s="1">
        <v>1</v>
      </c>
      <c r="J211" s="1" t="s">
        <v>2731</v>
      </c>
      <c r="K211" s="64"/>
      <c r="L211" s="64"/>
      <c r="M211" s="64"/>
    </row>
    <row r="212" spans="1:13" ht="15.75" x14ac:dyDescent="0.3">
      <c r="A212" s="1" t="s">
        <v>1960</v>
      </c>
      <c r="B212" s="1" t="s">
        <v>1963</v>
      </c>
      <c r="C212" s="1" t="s">
        <v>53</v>
      </c>
      <c r="D212" s="1"/>
      <c r="E212" s="1"/>
      <c r="F212" s="2" t="s">
        <v>1172</v>
      </c>
      <c r="G212" s="1"/>
      <c r="H212" s="1">
        <v>0</v>
      </c>
      <c r="I212" s="1">
        <v>1</v>
      </c>
      <c r="J212" s="1" t="s">
        <v>2742</v>
      </c>
      <c r="K212" s="64">
        <v>0</v>
      </c>
      <c r="L212" s="64"/>
      <c r="M212" s="64"/>
    </row>
    <row r="213" spans="1:13" ht="15.75" x14ac:dyDescent="0.3">
      <c r="A213" s="1" t="s">
        <v>1960</v>
      </c>
      <c r="B213" s="1" t="s">
        <v>1963</v>
      </c>
      <c r="C213" s="1" t="s">
        <v>53</v>
      </c>
      <c r="D213" s="1"/>
      <c r="E213" s="1"/>
      <c r="F213" s="2" t="s">
        <v>1173</v>
      </c>
      <c r="G213" s="1"/>
      <c r="H213" s="1">
        <v>0</v>
      </c>
      <c r="I213" s="1">
        <v>1</v>
      </c>
      <c r="J213" s="1" t="s">
        <v>2743</v>
      </c>
      <c r="K213" s="64">
        <v>0</v>
      </c>
      <c r="L213" s="64"/>
      <c r="M213" s="64"/>
    </row>
    <row r="214" spans="1:13" ht="15.75" x14ac:dyDescent="0.3">
      <c r="A214" s="1" t="s">
        <v>1960</v>
      </c>
      <c r="B214" s="1" t="s">
        <v>1963</v>
      </c>
      <c r="C214" s="1" t="s">
        <v>53</v>
      </c>
      <c r="D214" s="1"/>
      <c r="E214" s="1"/>
      <c r="F214" s="2" t="s">
        <v>1174</v>
      </c>
      <c r="G214" s="1"/>
      <c r="H214" s="1">
        <v>0</v>
      </c>
      <c r="I214" s="1">
        <v>1</v>
      </c>
      <c r="J214" s="1" t="s">
        <v>2744</v>
      </c>
      <c r="K214" s="64">
        <v>0</v>
      </c>
      <c r="L214" s="64"/>
      <c r="M214" s="64"/>
    </row>
    <row r="215" spans="1:13" ht="15.75" x14ac:dyDescent="0.3">
      <c r="A215" s="1" t="s">
        <v>1960</v>
      </c>
      <c r="B215" s="1" t="s">
        <v>1963</v>
      </c>
      <c r="C215" s="1" t="s">
        <v>53</v>
      </c>
      <c r="D215" s="1"/>
      <c r="E215" s="1"/>
      <c r="F215" s="2" t="s">
        <v>1175</v>
      </c>
      <c r="G215" s="1"/>
      <c r="H215" s="1">
        <v>0</v>
      </c>
      <c r="I215" s="1">
        <v>1</v>
      </c>
      <c r="J215" s="1" t="s">
        <v>2745</v>
      </c>
      <c r="K215" s="64">
        <v>0</v>
      </c>
      <c r="L215" s="64"/>
      <c r="M215" s="64"/>
    </row>
    <row r="216" spans="1:13" ht="15.75" x14ac:dyDescent="0.3">
      <c r="A216" s="1" t="s">
        <v>1960</v>
      </c>
      <c r="B216" s="1" t="s">
        <v>1963</v>
      </c>
      <c r="C216" s="1" t="s">
        <v>53</v>
      </c>
      <c r="D216" s="1"/>
      <c r="E216" s="1"/>
      <c r="F216" s="2" t="s">
        <v>1176</v>
      </c>
      <c r="G216" s="1"/>
      <c r="H216" s="1">
        <v>0</v>
      </c>
      <c r="I216" s="1">
        <v>1</v>
      </c>
      <c r="J216" s="1" t="s">
        <v>2746</v>
      </c>
      <c r="K216" s="64">
        <v>0</v>
      </c>
      <c r="L216" s="64"/>
      <c r="M216" s="64"/>
    </row>
    <row r="217" spans="1:13" ht="15.75" x14ac:dyDescent="0.3">
      <c r="A217" s="1" t="s">
        <v>1960</v>
      </c>
      <c r="B217" s="1" t="s">
        <v>1963</v>
      </c>
      <c r="C217" s="1" t="s">
        <v>53</v>
      </c>
      <c r="D217" s="1"/>
      <c r="E217" s="1"/>
      <c r="F217" s="2" t="s">
        <v>1177</v>
      </c>
      <c r="G217" s="1"/>
      <c r="H217" s="1">
        <v>0</v>
      </c>
      <c r="I217" s="1">
        <v>1</v>
      </c>
      <c r="J217" s="1" t="s">
        <v>2747</v>
      </c>
      <c r="K217" s="64">
        <v>0</v>
      </c>
      <c r="L217" s="64"/>
      <c r="M217" s="64"/>
    </row>
    <row r="218" spans="1:13" ht="15.75" x14ac:dyDescent="0.3">
      <c r="A218" s="1" t="s">
        <v>1960</v>
      </c>
      <c r="B218" s="1" t="s">
        <v>1963</v>
      </c>
      <c r="C218" s="1" t="s">
        <v>53</v>
      </c>
      <c r="D218" s="1"/>
      <c r="E218" s="1"/>
      <c r="F218" s="2" t="s">
        <v>1178</v>
      </c>
      <c r="G218" s="1"/>
      <c r="H218" s="1">
        <v>0</v>
      </c>
      <c r="I218" s="1">
        <v>1</v>
      </c>
      <c r="J218" s="1" t="s">
        <v>2748</v>
      </c>
      <c r="K218" s="64"/>
      <c r="L218" s="64"/>
      <c r="M218" s="64"/>
    </row>
    <row r="219" spans="1:13" ht="15.75" x14ac:dyDescent="0.3">
      <c r="A219" s="1" t="s">
        <v>1960</v>
      </c>
      <c r="B219" s="1" t="s">
        <v>1963</v>
      </c>
      <c r="C219" s="1" t="s">
        <v>53</v>
      </c>
      <c r="D219" s="1"/>
      <c r="E219" s="1"/>
      <c r="F219" s="2" t="s">
        <v>1179</v>
      </c>
      <c r="G219" s="1"/>
      <c r="H219" s="1">
        <v>0</v>
      </c>
      <c r="I219" s="1">
        <v>1</v>
      </c>
      <c r="J219" s="1" t="s">
        <v>2749</v>
      </c>
      <c r="K219" s="64"/>
      <c r="L219" s="64"/>
      <c r="M219" s="64"/>
    </row>
    <row r="220" spans="1:13" ht="15.75" x14ac:dyDescent="0.3">
      <c r="A220" s="1" t="s">
        <v>1960</v>
      </c>
      <c r="B220" s="1" t="s">
        <v>1963</v>
      </c>
      <c r="C220" s="1" t="s">
        <v>53</v>
      </c>
      <c r="D220" s="1"/>
      <c r="E220" s="1"/>
      <c r="F220" s="2" t="s">
        <v>1180</v>
      </c>
      <c r="G220" s="1"/>
      <c r="H220" s="1">
        <v>0</v>
      </c>
      <c r="I220" s="1">
        <v>1</v>
      </c>
      <c r="J220" s="1" t="s">
        <v>2750</v>
      </c>
      <c r="K220" s="64"/>
      <c r="L220" s="64"/>
      <c r="M220" s="64"/>
    </row>
    <row r="221" spans="1:13" ht="15.75" x14ac:dyDescent="0.3">
      <c r="A221" s="1" t="s">
        <v>1960</v>
      </c>
      <c r="B221" s="1" t="s">
        <v>1963</v>
      </c>
      <c r="C221" s="1" t="s">
        <v>53</v>
      </c>
      <c r="D221" s="1"/>
      <c r="E221" s="1"/>
      <c r="F221" s="2" t="s">
        <v>1181</v>
      </c>
      <c r="G221" s="1"/>
      <c r="H221" s="1">
        <v>0</v>
      </c>
      <c r="I221" s="1">
        <v>1</v>
      </c>
      <c r="J221" s="1" t="s">
        <v>2751</v>
      </c>
      <c r="K221" s="64"/>
      <c r="L221" s="64"/>
      <c r="M221" s="64"/>
    </row>
    <row r="222" spans="1:13" ht="15.75" x14ac:dyDescent="0.3">
      <c r="A222" s="1" t="s">
        <v>1960</v>
      </c>
      <c r="B222" s="1" t="s">
        <v>1963</v>
      </c>
      <c r="C222" s="1" t="s">
        <v>53</v>
      </c>
      <c r="D222" s="1"/>
      <c r="E222" s="1"/>
      <c r="F222" s="2" t="s">
        <v>1192</v>
      </c>
      <c r="G222" s="1"/>
      <c r="H222" s="1">
        <v>0</v>
      </c>
      <c r="I222" s="1">
        <v>1</v>
      </c>
      <c r="J222" s="1" t="s">
        <v>2607</v>
      </c>
      <c r="K222" s="64">
        <v>0</v>
      </c>
      <c r="L222" s="64"/>
      <c r="M222" s="64"/>
    </row>
    <row r="223" spans="1:13" ht="15.75" x14ac:dyDescent="0.3">
      <c r="A223" s="1" t="s">
        <v>1960</v>
      </c>
      <c r="B223" s="1" t="s">
        <v>1963</v>
      </c>
      <c r="C223" s="1" t="s">
        <v>53</v>
      </c>
      <c r="D223" s="1"/>
      <c r="E223" s="1"/>
      <c r="F223" s="2" t="s">
        <v>1193</v>
      </c>
      <c r="G223" s="1"/>
      <c r="H223" s="1">
        <v>0</v>
      </c>
      <c r="I223" s="1">
        <v>1</v>
      </c>
      <c r="J223" s="1" t="s">
        <v>2608</v>
      </c>
      <c r="K223" s="64">
        <v>0</v>
      </c>
      <c r="L223" s="64"/>
      <c r="M223" s="64"/>
    </row>
    <row r="224" spans="1:13" ht="15.75" x14ac:dyDescent="0.3">
      <c r="A224" s="1" t="s">
        <v>1960</v>
      </c>
      <c r="B224" s="1" t="s">
        <v>1963</v>
      </c>
      <c r="C224" s="1" t="s">
        <v>53</v>
      </c>
      <c r="D224" s="1"/>
      <c r="E224" s="1"/>
      <c r="F224" s="2" t="s">
        <v>1194</v>
      </c>
      <c r="G224" s="1"/>
      <c r="H224" s="1">
        <v>0</v>
      </c>
      <c r="I224" s="1">
        <v>1</v>
      </c>
      <c r="J224" s="1" t="s">
        <v>2609</v>
      </c>
      <c r="K224" s="64">
        <v>0</v>
      </c>
      <c r="L224" s="64"/>
      <c r="M224" s="64"/>
    </row>
    <row r="225" spans="1:13" ht="15.75" x14ac:dyDescent="0.3">
      <c r="A225" s="1" t="s">
        <v>1960</v>
      </c>
      <c r="B225" s="1" t="s">
        <v>1963</v>
      </c>
      <c r="C225" s="1" t="s">
        <v>53</v>
      </c>
      <c r="D225" s="1"/>
      <c r="E225" s="1"/>
      <c r="F225" s="2" t="s">
        <v>1195</v>
      </c>
      <c r="G225" s="1"/>
      <c r="H225" s="1">
        <v>0</v>
      </c>
      <c r="I225" s="1">
        <v>1</v>
      </c>
      <c r="J225" s="1" t="s">
        <v>2610</v>
      </c>
      <c r="K225" s="64">
        <v>0</v>
      </c>
      <c r="L225" s="64"/>
      <c r="M225" s="64"/>
    </row>
    <row r="226" spans="1:13" ht="15.75" x14ac:dyDescent="0.3">
      <c r="A226" s="1" t="s">
        <v>1960</v>
      </c>
      <c r="B226" s="1" t="s">
        <v>1963</v>
      </c>
      <c r="C226" s="1" t="s">
        <v>53</v>
      </c>
      <c r="D226" s="1"/>
      <c r="E226" s="1"/>
      <c r="F226" s="2" t="s">
        <v>1196</v>
      </c>
      <c r="G226" s="1"/>
      <c r="H226" s="1">
        <v>0</v>
      </c>
      <c r="I226" s="1">
        <v>1</v>
      </c>
      <c r="J226" s="1" t="s">
        <v>2611</v>
      </c>
      <c r="K226" s="64">
        <v>0</v>
      </c>
      <c r="L226" s="64"/>
      <c r="M226" s="64"/>
    </row>
    <row r="227" spans="1:13" ht="15.75" x14ac:dyDescent="0.3">
      <c r="A227" s="1" t="s">
        <v>1960</v>
      </c>
      <c r="B227" s="1" t="s">
        <v>1963</v>
      </c>
      <c r="C227" s="1" t="s">
        <v>53</v>
      </c>
      <c r="D227" s="1"/>
      <c r="E227" s="1"/>
      <c r="F227" s="2" t="s">
        <v>1197</v>
      </c>
      <c r="G227" s="1"/>
      <c r="H227" s="1">
        <v>0</v>
      </c>
      <c r="I227" s="1">
        <v>1</v>
      </c>
      <c r="J227" s="1" t="s">
        <v>2612</v>
      </c>
      <c r="K227" s="64">
        <v>0</v>
      </c>
      <c r="L227" s="64"/>
      <c r="M227" s="64"/>
    </row>
    <row r="228" spans="1:13" ht="15.75" x14ac:dyDescent="0.3">
      <c r="A228" s="1" t="s">
        <v>1960</v>
      </c>
      <c r="B228" s="1" t="s">
        <v>1963</v>
      </c>
      <c r="C228" s="1" t="s">
        <v>53</v>
      </c>
      <c r="D228" s="1"/>
      <c r="E228" s="1"/>
      <c r="F228" s="2" t="s">
        <v>1198</v>
      </c>
      <c r="G228" s="1"/>
      <c r="H228" s="1">
        <v>0</v>
      </c>
      <c r="I228" s="1">
        <v>1</v>
      </c>
      <c r="J228" s="1" t="s">
        <v>2613</v>
      </c>
      <c r="K228" s="64"/>
      <c r="L228" s="64"/>
      <c r="M228" s="64"/>
    </row>
    <row r="229" spans="1:13" ht="15.75" x14ac:dyDescent="0.3">
      <c r="A229" s="1" t="s">
        <v>1960</v>
      </c>
      <c r="B229" s="1" t="s">
        <v>1963</v>
      </c>
      <c r="C229" s="1" t="s">
        <v>53</v>
      </c>
      <c r="D229" s="1"/>
      <c r="E229" s="1"/>
      <c r="F229" s="2" t="s">
        <v>1199</v>
      </c>
      <c r="G229" s="1"/>
      <c r="H229" s="1">
        <v>0</v>
      </c>
      <c r="I229" s="1">
        <v>1</v>
      </c>
      <c r="J229" s="1" t="s">
        <v>2614</v>
      </c>
      <c r="K229" s="64"/>
      <c r="L229" s="64"/>
      <c r="M229" s="64"/>
    </row>
    <row r="230" spans="1:13" ht="15.75" x14ac:dyDescent="0.3">
      <c r="A230" s="1" t="s">
        <v>1960</v>
      </c>
      <c r="B230" s="1" t="s">
        <v>1963</v>
      </c>
      <c r="C230" s="1" t="s">
        <v>53</v>
      </c>
      <c r="D230" s="1"/>
      <c r="E230" s="1"/>
      <c r="F230" s="2" t="s">
        <v>1200</v>
      </c>
      <c r="G230" s="1"/>
      <c r="H230" s="1">
        <v>0</v>
      </c>
      <c r="I230" s="1">
        <v>1</v>
      </c>
      <c r="J230" s="1" t="s">
        <v>2615</v>
      </c>
      <c r="K230" s="64"/>
      <c r="L230" s="64"/>
      <c r="M230" s="64"/>
    </row>
    <row r="231" spans="1:13" ht="15.75" x14ac:dyDescent="0.3">
      <c r="A231" s="1" t="s">
        <v>1960</v>
      </c>
      <c r="B231" s="1" t="s">
        <v>1963</v>
      </c>
      <c r="C231" s="1" t="s">
        <v>53</v>
      </c>
      <c r="D231" s="1"/>
      <c r="E231" s="1"/>
      <c r="F231" s="2" t="s">
        <v>1201</v>
      </c>
      <c r="G231" s="1"/>
      <c r="H231" s="1">
        <v>0</v>
      </c>
      <c r="I231" s="1">
        <v>1</v>
      </c>
      <c r="J231" s="1" t="s">
        <v>2616</v>
      </c>
      <c r="K231" s="64"/>
      <c r="L231" s="64"/>
      <c r="M231" s="64"/>
    </row>
    <row r="232" spans="1:13" ht="15.75" x14ac:dyDescent="0.3">
      <c r="A232" s="1" t="s">
        <v>1960</v>
      </c>
      <c r="B232" s="1" t="s">
        <v>1963</v>
      </c>
      <c r="C232" s="1" t="s">
        <v>53</v>
      </c>
      <c r="D232" s="1"/>
      <c r="E232" s="1"/>
      <c r="F232" s="2" t="s">
        <v>1212</v>
      </c>
      <c r="G232" s="1"/>
      <c r="H232" s="1">
        <v>0</v>
      </c>
      <c r="I232" s="1">
        <v>1</v>
      </c>
      <c r="J232" s="1" t="s">
        <v>2632</v>
      </c>
      <c r="K232" s="64">
        <v>0</v>
      </c>
      <c r="L232" s="64"/>
      <c r="M232" s="64"/>
    </row>
    <row r="233" spans="1:13" ht="15.75" x14ac:dyDescent="0.3">
      <c r="A233" s="1" t="s">
        <v>1960</v>
      </c>
      <c r="B233" s="1" t="s">
        <v>1963</v>
      </c>
      <c r="C233" s="1" t="s">
        <v>53</v>
      </c>
      <c r="D233" s="1"/>
      <c r="E233" s="1"/>
      <c r="F233" s="2" t="s">
        <v>1213</v>
      </c>
      <c r="G233" s="1"/>
      <c r="H233" s="1">
        <v>0</v>
      </c>
      <c r="I233" s="1">
        <v>1</v>
      </c>
      <c r="J233" s="1" t="s">
        <v>2633</v>
      </c>
      <c r="K233" s="64">
        <v>0</v>
      </c>
      <c r="L233" s="64"/>
      <c r="M233" s="64"/>
    </row>
    <row r="234" spans="1:13" ht="15.75" x14ac:dyDescent="0.3">
      <c r="A234" s="1" t="s">
        <v>1960</v>
      </c>
      <c r="B234" s="1" t="s">
        <v>1963</v>
      </c>
      <c r="C234" s="1" t="s">
        <v>53</v>
      </c>
      <c r="D234" s="1"/>
      <c r="E234" s="1"/>
      <c r="F234" s="2" t="s">
        <v>1214</v>
      </c>
      <c r="G234" s="1"/>
      <c r="H234" s="1">
        <v>0</v>
      </c>
      <c r="I234" s="1">
        <v>1</v>
      </c>
      <c r="J234" s="1" t="s">
        <v>2634</v>
      </c>
      <c r="K234" s="64">
        <v>0</v>
      </c>
      <c r="L234" s="64"/>
      <c r="M234" s="64"/>
    </row>
    <row r="235" spans="1:13" ht="15.75" x14ac:dyDescent="0.3">
      <c r="A235" s="1" t="s">
        <v>1960</v>
      </c>
      <c r="B235" s="1" t="s">
        <v>1963</v>
      </c>
      <c r="C235" s="1" t="s">
        <v>53</v>
      </c>
      <c r="D235" s="1"/>
      <c r="E235" s="1"/>
      <c r="F235" s="2" t="s">
        <v>1215</v>
      </c>
      <c r="G235" s="1"/>
      <c r="H235" s="1">
        <v>0</v>
      </c>
      <c r="I235" s="1">
        <v>1</v>
      </c>
      <c r="J235" s="1" t="s">
        <v>2635</v>
      </c>
      <c r="K235" s="64">
        <v>0</v>
      </c>
      <c r="L235" s="64"/>
      <c r="M235" s="64"/>
    </row>
    <row r="236" spans="1:13" ht="15.75" x14ac:dyDescent="0.3">
      <c r="A236" s="1" t="s">
        <v>1960</v>
      </c>
      <c r="B236" s="1" t="s">
        <v>1963</v>
      </c>
      <c r="C236" s="1" t="s">
        <v>53</v>
      </c>
      <c r="D236" s="1"/>
      <c r="E236" s="1"/>
      <c r="F236" s="2" t="s">
        <v>1216</v>
      </c>
      <c r="G236" s="1"/>
      <c r="H236" s="1">
        <v>0</v>
      </c>
      <c r="I236" s="1">
        <v>1</v>
      </c>
      <c r="J236" s="1" t="s">
        <v>2636</v>
      </c>
      <c r="K236" s="64">
        <v>0</v>
      </c>
      <c r="L236" s="64"/>
      <c r="M236" s="64"/>
    </row>
    <row r="237" spans="1:13" ht="15.75" x14ac:dyDescent="0.3">
      <c r="A237" s="1" t="s">
        <v>1960</v>
      </c>
      <c r="B237" s="1" t="s">
        <v>1963</v>
      </c>
      <c r="C237" s="1" t="s">
        <v>53</v>
      </c>
      <c r="D237" s="1"/>
      <c r="E237" s="1"/>
      <c r="F237" s="2" t="s">
        <v>1217</v>
      </c>
      <c r="G237" s="1"/>
      <c r="H237" s="1">
        <v>0</v>
      </c>
      <c r="I237" s="1">
        <v>1</v>
      </c>
      <c r="J237" s="1" t="s">
        <v>2637</v>
      </c>
      <c r="K237" s="64">
        <v>0</v>
      </c>
      <c r="L237" s="64"/>
      <c r="M237" s="64"/>
    </row>
    <row r="238" spans="1:13" ht="15.75" x14ac:dyDescent="0.3">
      <c r="A238" s="1" t="s">
        <v>1960</v>
      </c>
      <c r="B238" s="1" t="s">
        <v>1963</v>
      </c>
      <c r="C238" s="1" t="s">
        <v>53</v>
      </c>
      <c r="D238" s="1"/>
      <c r="E238" s="1"/>
      <c r="F238" s="2" t="s">
        <v>1218</v>
      </c>
      <c r="G238" s="1"/>
      <c r="H238" s="1">
        <v>0</v>
      </c>
      <c r="I238" s="1">
        <v>1</v>
      </c>
      <c r="J238" s="1" t="s">
        <v>2638</v>
      </c>
      <c r="K238" s="64"/>
      <c r="L238" s="64"/>
      <c r="M238" s="64"/>
    </row>
    <row r="239" spans="1:13" ht="15.75" x14ac:dyDescent="0.3">
      <c r="A239" s="1" t="s">
        <v>1960</v>
      </c>
      <c r="B239" s="1" t="s">
        <v>1963</v>
      </c>
      <c r="C239" s="1" t="s">
        <v>53</v>
      </c>
      <c r="D239" s="1"/>
      <c r="E239" s="1"/>
      <c r="F239" s="2" t="s">
        <v>1219</v>
      </c>
      <c r="G239" s="1"/>
      <c r="H239" s="1">
        <v>0</v>
      </c>
      <c r="I239" s="1">
        <v>1</v>
      </c>
      <c r="J239" s="1" t="s">
        <v>2639</v>
      </c>
      <c r="K239" s="64"/>
      <c r="L239" s="64"/>
      <c r="M239" s="64"/>
    </row>
    <row r="240" spans="1:13" ht="15.75" x14ac:dyDescent="0.3">
      <c r="A240" s="1" t="s">
        <v>1960</v>
      </c>
      <c r="B240" s="1" t="s">
        <v>1963</v>
      </c>
      <c r="C240" s="1" t="s">
        <v>53</v>
      </c>
      <c r="D240" s="1"/>
      <c r="E240" s="1"/>
      <c r="F240" s="2" t="s">
        <v>1220</v>
      </c>
      <c r="G240" s="1"/>
      <c r="H240" s="1">
        <v>0</v>
      </c>
      <c r="I240" s="1">
        <v>1</v>
      </c>
      <c r="J240" s="1" t="s">
        <v>2640</v>
      </c>
      <c r="K240" s="64"/>
      <c r="L240" s="64"/>
      <c r="M240" s="64"/>
    </row>
    <row r="241" spans="1:13" ht="15.75" x14ac:dyDescent="0.3">
      <c r="A241" s="1" t="s">
        <v>1960</v>
      </c>
      <c r="B241" s="1" t="s">
        <v>1963</v>
      </c>
      <c r="C241" s="1" t="s">
        <v>53</v>
      </c>
      <c r="D241" s="1"/>
      <c r="E241" s="1"/>
      <c r="F241" s="2" t="s">
        <v>1221</v>
      </c>
      <c r="G241" s="1"/>
      <c r="H241" s="1">
        <v>0</v>
      </c>
      <c r="I241" s="1">
        <v>1</v>
      </c>
      <c r="J241" s="1" t="s">
        <v>2641</v>
      </c>
      <c r="K241" s="64"/>
      <c r="L241" s="64"/>
      <c r="M241" s="64"/>
    </row>
  </sheetData>
  <mergeCells count="3">
    <mergeCell ref="N1:P1"/>
    <mergeCell ref="N10:R10"/>
    <mergeCell ref="N18:Q18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E64E-1740-462D-A793-D07405833639}">
  <sheetPr>
    <tabColor rgb="FF92D050"/>
  </sheetPr>
  <dimension ref="A1:Z362"/>
  <sheetViews>
    <sheetView topLeftCell="J1" zoomScaleNormal="100" workbookViewId="0">
      <selection activeCell="J8" sqref="J8:O8"/>
    </sheetView>
  </sheetViews>
  <sheetFormatPr defaultRowHeight="14.25" x14ac:dyDescent="0.2"/>
  <cols>
    <col min="4" max="5" width="0" hidden="1" customWidth="1"/>
    <col min="8" max="9" width="0" hidden="1" customWidth="1"/>
    <col min="10" max="15" width="8" customWidth="1"/>
    <col min="16" max="16" width="15.375" customWidth="1"/>
    <col min="17" max="17" width="32.5" customWidth="1"/>
    <col min="18" max="18" width="12.375" customWidth="1"/>
    <col min="19" max="19" width="16.25" customWidth="1"/>
    <col min="21" max="21" width="11.875" customWidth="1"/>
    <col min="22" max="23" width="20" customWidth="1"/>
    <col min="24" max="24" width="16.625" customWidth="1"/>
    <col min="27" max="27" width="17.125" customWidth="1"/>
  </cols>
  <sheetData>
    <row r="1" spans="1:26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273" t="s">
        <v>2126</v>
      </c>
      <c r="K1" s="273"/>
      <c r="L1" s="273"/>
      <c r="M1" s="273"/>
      <c r="N1" s="273"/>
      <c r="O1" s="273"/>
      <c r="P1" s="115" t="s">
        <v>243</v>
      </c>
      <c r="Q1" s="115" t="s">
        <v>5061</v>
      </c>
      <c r="R1" s="115" t="s">
        <v>6148</v>
      </c>
      <c r="S1" s="46" t="s">
        <v>8097</v>
      </c>
      <c r="T1" s="46" t="s">
        <v>241</v>
      </c>
      <c r="U1" s="88" t="s">
        <v>242</v>
      </c>
    </row>
    <row r="2" spans="1:26" ht="18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 t="s">
        <v>5778</v>
      </c>
      <c r="K2" s="115" t="s">
        <v>5779</v>
      </c>
      <c r="L2" s="115" t="s">
        <v>6009</v>
      </c>
      <c r="M2" s="115" t="s">
        <v>6008</v>
      </c>
      <c r="N2" s="115" t="s">
        <v>6011</v>
      </c>
      <c r="O2" s="115" t="s">
        <v>6010</v>
      </c>
      <c r="P2" s="115"/>
      <c r="Q2" s="115"/>
      <c r="R2" s="115"/>
      <c r="S2" s="46"/>
      <c r="T2" s="46"/>
      <c r="U2" s="115"/>
    </row>
    <row r="3" spans="1:26" ht="15.75" x14ac:dyDescent="0.3">
      <c r="A3" s="116" t="s">
        <v>0</v>
      </c>
      <c r="B3" s="116" t="s">
        <v>5289</v>
      </c>
      <c r="C3" s="116" t="s">
        <v>59</v>
      </c>
      <c r="D3" s="116"/>
      <c r="E3" s="116"/>
      <c r="F3" s="35" t="s">
        <v>6096</v>
      </c>
      <c r="G3" s="116">
        <v>0</v>
      </c>
      <c r="H3" s="118"/>
      <c r="I3" s="116"/>
      <c r="J3" s="116"/>
      <c r="K3" s="116"/>
      <c r="L3" s="116"/>
      <c r="M3" s="116"/>
      <c r="N3" s="116"/>
      <c r="O3" s="116"/>
      <c r="P3" s="116"/>
      <c r="Q3" s="131" t="s">
        <v>6136</v>
      </c>
      <c r="R3" s="116">
        <v>100</v>
      </c>
      <c r="S3" s="93">
        <f>100/R3-1</f>
        <v>0</v>
      </c>
      <c r="T3" s="32" t="s">
        <v>240</v>
      </c>
      <c r="U3" s="1" t="s">
        <v>245</v>
      </c>
    </row>
    <row r="4" spans="1:26" ht="15.75" x14ac:dyDescent="0.3">
      <c r="A4" s="116" t="s">
        <v>0</v>
      </c>
      <c r="B4" s="116" t="s">
        <v>5289</v>
      </c>
      <c r="C4" s="116" t="s">
        <v>59</v>
      </c>
      <c r="D4" s="116"/>
      <c r="E4" s="116"/>
      <c r="F4" s="35" t="s">
        <v>6097</v>
      </c>
      <c r="G4" s="116">
        <v>1</v>
      </c>
      <c r="H4" s="118"/>
      <c r="I4" s="116"/>
      <c r="J4" s="116">
        <v>1</v>
      </c>
      <c r="K4" s="116">
        <v>1</v>
      </c>
      <c r="L4" s="116">
        <v>1</v>
      </c>
      <c r="M4" s="116">
        <v>1</v>
      </c>
      <c r="N4" s="116">
        <v>1</v>
      </c>
      <c r="O4" s="116">
        <v>1</v>
      </c>
      <c r="P4" s="116"/>
      <c r="Q4" s="131" t="s">
        <v>6137</v>
      </c>
      <c r="R4" s="116">
        <v>100</v>
      </c>
      <c r="S4" s="93">
        <f t="shared" ref="S4:S9" si="0">100/R4-1</f>
        <v>0</v>
      </c>
      <c r="T4" s="33" t="s">
        <v>240</v>
      </c>
      <c r="U4" s="1" t="s">
        <v>244</v>
      </c>
    </row>
    <row r="5" spans="1:26" ht="18" x14ac:dyDescent="0.3">
      <c r="A5" s="116" t="s">
        <v>0</v>
      </c>
      <c r="B5" s="116" t="s">
        <v>5289</v>
      </c>
      <c r="C5" s="116" t="s">
        <v>59</v>
      </c>
      <c r="D5" s="120"/>
      <c r="E5" s="120"/>
      <c r="F5" s="35" t="s">
        <v>6098</v>
      </c>
      <c r="G5" s="116">
        <v>2</v>
      </c>
      <c r="H5" s="120"/>
      <c r="I5" s="120"/>
      <c r="J5" s="116">
        <v>2</v>
      </c>
      <c r="K5" s="116">
        <v>2</v>
      </c>
      <c r="L5" s="116">
        <v>2</v>
      </c>
      <c r="M5" s="116">
        <v>2</v>
      </c>
      <c r="N5" s="116">
        <v>2</v>
      </c>
      <c r="O5" s="116">
        <v>2</v>
      </c>
      <c r="P5" s="116"/>
      <c r="Q5" s="131" t="s">
        <v>6138</v>
      </c>
      <c r="R5" s="116">
        <v>100</v>
      </c>
      <c r="S5" s="93">
        <f t="shared" si="0"/>
        <v>0</v>
      </c>
      <c r="T5" s="273" t="s">
        <v>8079</v>
      </c>
      <c r="U5" s="273"/>
      <c r="V5" s="273"/>
      <c r="W5" s="273"/>
      <c r="X5" s="183" t="s">
        <v>8164</v>
      </c>
    </row>
    <row r="6" spans="1:26" ht="18" x14ac:dyDescent="0.3">
      <c r="A6" s="116" t="s">
        <v>0</v>
      </c>
      <c r="B6" s="116" t="s">
        <v>5289</v>
      </c>
      <c r="C6" s="116" t="s">
        <v>59</v>
      </c>
      <c r="D6" s="120"/>
      <c r="E6" s="120"/>
      <c r="F6" s="35" t="s">
        <v>6099</v>
      </c>
      <c r="G6" s="116">
        <v>3</v>
      </c>
      <c r="H6" s="120"/>
      <c r="I6" s="120"/>
      <c r="J6" s="116">
        <v>3</v>
      </c>
      <c r="K6" s="116">
        <v>3</v>
      </c>
      <c r="L6" s="116">
        <v>3</v>
      </c>
      <c r="M6" s="116">
        <v>3</v>
      </c>
      <c r="N6" s="116">
        <v>3</v>
      </c>
      <c r="O6" s="116">
        <v>3</v>
      </c>
      <c r="P6" s="116"/>
      <c r="Q6" s="131" t="s">
        <v>6139</v>
      </c>
      <c r="R6" s="116">
        <v>90</v>
      </c>
      <c r="S6" s="93">
        <f t="shared" si="0"/>
        <v>0.11111111111111116</v>
      </c>
      <c r="T6" s="115" t="s">
        <v>8081</v>
      </c>
      <c r="U6" s="115" t="s">
        <v>8080</v>
      </c>
      <c r="V6" s="115" t="s">
        <v>8082</v>
      </c>
      <c r="W6" s="115" t="s">
        <v>8084</v>
      </c>
      <c r="X6" s="183" t="s">
        <v>8163</v>
      </c>
    </row>
    <row r="7" spans="1:26" ht="15.75" x14ac:dyDescent="0.3">
      <c r="A7" s="116" t="s">
        <v>0</v>
      </c>
      <c r="B7" s="116" t="s">
        <v>5289</v>
      </c>
      <c r="C7" s="116" t="s">
        <v>59</v>
      </c>
      <c r="D7" s="120"/>
      <c r="E7" s="120"/>
      <c r="F7" s="35" t="s">
        <v>6100</v>
      </c>
      <c r="G7" s="116">
        <v>4</v>
      </c>
      <c r="H7" s="120"/>
      <c r="I7" s="120"/>
      <c r="J7" s="116">
        <v>4</v>
      </c>
      <c r="K7" s="116">
        <v>4</v>
      </c>
      <c r="L7" s="116">
        <v>4</v>
      </c>
      <c r="M7" s="116">
        <v>4</v>
      </c>
      <c r="N7" s="116">
        <v>4</v>
      </c>
      <c r="O7" s="116">
        <v>4</v>
      </c>
      <c r="P7" s="116"/>
      <c r="Q7" s="131" t="s">
        <v>6140</v>
      </c>
      <c r="R7" s="116">
        <v>80</v>
      </c>
      <c r="S7" s="93">
        <f t="shared" si="0"/>
        <v>0.25</v>
      </c>
      <c r="T7" s="116" t="s">
        <v>55</v>
      </c>
      <c r="U7" s="116">
        <f>616*43.2+1782*43.2+18*(259.2+259.2+259.2+159.6+81+259.2*4+64.8*2)</f>
        <v>142916.4</v>
      </c>
      <c r="V7" s="120">
        <f>(50+45+40+35+30+25+20+15+10+5+2+1)*11*'道具价值参考（暂定）'!D23+(50+45+40+35+30+25+20+15+10+5+2+1)*11*'道具价值参考（暂定）'!D24+(30+25+21+18+15+12+10+7+5+3+2+1)*11*'道具价值参考（暂定）'!D25+142.29*'道具价值参考（暂定）'!D13</f>
        <v>1349060.42</v>
      </c>
      <c r="W7" s="120">
        <f>U7/V7</f>
        <v>0.10593773109139175</v>
      </c>
      <c r="X7">
        <f>W7/0.0035649741291808</f>
        <v>29.716269249823508</v>
      </c>
    </row>
    <row r="8" spans="1:26" ht="15.75" x14ac:dyDescent="0.3">
      <c r="A8" s="116" t="s">
        <v>0</v>
      </c>
      <c r="B8" s="116" t="s">
        <v>5289</v>
      </c>
      <c r="C8" s="116" t="s">
        <v>59</v>
      </c>
      <c r="D8" s="120"/>
      <c r="E8" s="120"/>
      <c r="F8" s="35" t="s">
        <v>6101</v>
      </c>
      <c r="G8" s="116">
        <v>5</v>
      </c>
      <c r="H8" s="120"/>
      <c r="I8" s="120"/>
      <c r="J8" s="116">
        <v>5</v>
      </c>
      <c r="K8" s="116">
        <v>5</v>
      </c>
      <c r="L8" s="116">
        <v>5</v>
      </c>
      <c r="M8" s="116">
        <v>5</v>
      </c>
      <c r="N8" s="116">
        <v>5</v>
      </c>
      <c r="O8" s="116">
        <v>5</v>
      </c>
      <c r="P8" s="116"/>
      <c r="Q8" s="131" t="s">
        <v>6141</v>
      </c>
      <c r="R8" s="116">
        <v>70</v>
      </c>
      <c r="S8" s="93">
        <f t="shared" si="0"/>
        <v>0.4285714285714286</v>
      </c>
      <c r="T8" s="116" t="s">
        <v>56</v>
      </c>
      <c r="U8" s="116">
        <f t="shared" ref="U8:U9" si="1">616*43.2+1782*43.2+18*(259.2+259.2+259.2+159.6+81+259.2*4+64.8*2)</f>
        <v>142916.4</v>
      </c>
      <c r="V8" s="120">
        <f>(50+45+40+35+30+25+20+15+10+5+2+1)*11*'道具价值参考（暂定）'!D23+(50+45+40+35+30+25+20+15+10+5+2+1)*11*'道具价值参考（暂定）'!D24+(30+25+21+18+15+12+10+7+5+3+2+1)*11*'道具价值参考（暂定）'!D25+142.29*'道具价值参考（暂定）'!D13</f>
        <v>1349060.42</v>
      </c>
      <c r="W8" s="120">
        <f t="shared" ref="W8:W9" si="2">U8/V8</f>
        <v>0.10593773109139175</v>
      </c>
      <c r="X8">
        <f t="shared" ref="X8:X9" si="3">W8/0.0035649741291808</f>
        <v>29.716269249823508</v>
      </c>
    </row>
    <row r="9" spans="1:26" ht="15.75" x14ac:dyDescent="0.3">
      <c r="A9" s="116" t="s">
        <v>0</v>
      </c>
      <c r="B9" s="116" t="s">
        <v>5289</v>
      </c>
      <c r="C9" s="116" t="s">
        <v>59</v>
      </c>
      <c r="D9" s="120"/>
      <c r="E9" s="120"/>
      <c r="F9" s="35" t="s">
        <v>6102</v>
      </c>
      <c r="G9" s="116">
        <v>6</v>
      </c>
      <c r="H9" s="120"/>
      <c r="I9" s="120"/>
      <c r="J9" s="116">
        <v>6</v>
      </c>
      <c r="K9" s="116">
        <v>6</v>
      </c>
      <c r="L9" s="116">
        <v>6</v>
      </c>
      <c r="M9" s="116">
        <v>6</v>
      </c>
      <c r="N9" s="116">
        <v>6</v>
      </c>
      <c r="O9" s="116">
        <v>6</v>
      </c>
      <c r="P9" s="116"/>
      <c r="Q9" s="131" t="s">
        <v>6142</v>
      </c>
      <c r="R9" s="116">
        <v>60</v>
      </c>
      <c r="S9" s="93">
        <f t="shared" si="0"/>
        <v>0.66666666666666674</v>
      </c>
      <c r="T9" s="116" t="s">
        <v>57</v>
      </c>
      <c r="U9" s="116">
        <f t="shared" si="1"/>
        <v>142916.4</v>
      </c>
      <c r="V9" s="120">
        <f>(50+45+40+35+30+25+20+15+10+5+2+1)*11*'道具价值参考（暂定）'!D23+(50+45+40+35+30+25+20+15+10+5+2+1)*11*'道具价值参考（暂定）'!D24+(30+25+21+18+15+12+10+7+5+3+2+1)*11*'道具价值参考（暂定）'!D25+142.29*'道具价值参考（暂定）'!D13</f>
        <v>1349060.42</v>
      </c>
      <c r="W9" s="120">
        <f t="shared" si="2"/>
        <v>0.10593773109139175</v>
      </c>
      <c r="X9">
        <f t="shared" si="3"/>
        <v>29.716269249823508</v>
      </c>
    </row>
    <row r="10" spans="1:26" ht="18" x14ac:dyDescent="0.3">
      <c r="A10" s="116" t="s">
        <v>0</v>
      </c>
      <c r="B10" s="116" t="s">
        <v>5289</v>
      </c>
      <c r="C10" s="116" t="s">
        <v>59</v>
      </c>
      <c r="D10" s="120"/>
      <c r="E10" s="120"/>
      <c r="F10" s="35" t="s">
        <v>6103</v>
      </c>
      <c r="G10" s="116">
        <v>7</v>
      </c>
      <c r="H10" s="120"/>
      <c r="I10" s="120"/>
      <c r="J10" s="116">
        <v>7</v>
      </c>
      <c r="K10" s="116">
        <v>8</v>
      </c>
      <c r="L10" s="116">
        <v>7</v>
      </c>
      <c r="M10" s="116">
        <v>8</v>
      </c>
      <c r="N10" s="116">
        <v>7</v>
      </c>
      <c r="O10" s="116">
        <v>8</v>
      </c>
      <c r="P10" s="116" t="s">
        <v>6146</v>
      </c>
      <c r="Q10" s="131" t="s">
        <v>6143</v>
      </c>
      <c r="R10" s="116">
        <v>50</v>
      </c>
      <c r="S10" s="93">
        <f>100/R10-1</f>
        <v>1</v>
      </c>
      <c r="T10" s="291" t="s">
        <v>8098</v>
      </c>
      <c r="U10" s="292"/>
      <c r="V10" s="292"/>
      <c r="W10" s="292"/>
      <c r="X10" s="292"/>
      <c r="Y10" s="292"/>
      <c r="Z10" s="292"/>
    </row>
    <row r="11" spans="1:26" ht="18" x14ac:dyDescent="0.3">
      <c r="A11" s="116" t="s">
        <v>0</v>
      </c>
      <c r="B11" s="116" t="s">
        <v>5289</v>
      </c>
      <c r="C11" s="116" t="s">
        <v>59</v>
      </c>
      <c r="D11" s="120"/>
      <c r="E11" s="120"/>
      <c r="F11" s="35" t="s">
        <v>6104</v>
      </c>
      <c r="G11" s="116">
        <v>8</v>
      </c>
      <c r="H11" s="120"/>
      <c r="I11" s="120"/>
      <c r="J11" s="116">
        <v>8</v>
      </c>
      <c r="K11" s="116">
        <v>10</v>
      </c>
      <c r="L11" s="116">
        <v>8</v>
      </c>
      <c r="M11" s="116">
        <v>10</v>
      </c>
      <c r="N11" s="116">
        <v>8</v>
      </c>
      <c r="O11" s="116">
        <v>10</v>
      </c>
      <c r="P11" s="116" t="s">
        <v>6147</v>
      </c>
      <c r="Q11" s="131" t="s">
        <v>6144</v>
      </c>
      <c r="R11" s="116">
        <v>40</v>
      </c>
      <c r="S11" s="93">
        <f>100/R11-1</f>
        <v>1.5</v>
      </c>
      <c r="T11" s="115" t="s">
        <v>5778</v>
      </c>
      <c r="U11" s="115" t="s">
        <v>5779</v>
      </c>
      <c r="V11" s="115" t="s">
        <v>6009</v>
      </c>
      <c r="W11" s="115" t="s">
        <v>6008</v>
      </c>
      <c r="X11" s="115" t="s">
        <v>6011</v>
      </c>
      <c r="Y11" s="115" t="s">
        <v>6010</v>
      </c>
      <c r="Z11" s="115"/>
    </row>
    <row r="12" spans="1:26" ht="15.75" x14ac:dyDescent="0.3">
      <c r="A12" s="116" t="s">
        <v>0</v>
      </c>
      <c r="B12" s="116" t="s">
        <v>5289</v>
      </c>
      <c r="C12" s="116" t="s">
        <v>59</v>
      </c>
      <c r="D12" s="120"/>
      <c r="E12" s="120"/>
      <c r="F12" s="35" t="s">
        <v>6105</v>
      </c>
      <c r="G12" s="116">
        <v>9</v>
      </c>
      <c r="H12" s="120"/>
      <c r="I12" s="120"/>
      <c r="J12" s="116">
        <v>9</v>
      </c>
      <c r="K12" s="116">
        <v>12</v>
      </c>
      <c r="L12" s="116">
        <v>9</v>
      </c>
      <c r="M12" s="116">
        <v>12</v>
      </c>
      <c r="N12" s="116">
        <v>9</v>
      </c>
      <c r="O12" s="116">
        <v>12</v>
      </c>
      <c r="P12" s="116" t="s">
        <v>6149</v>
      </c>
      <c r="Q12" s="131" t="s">
        <v>6145</v>
      </c>
      <c r="R12" s="116">
        <v>30</v>
      </c>
      <c r="S12" s="93">
        <f t="shared" ref="S12:S75" si="4">100/R12-1</f>
        <v>2.3333333333333335</v>
      </c>
      <c r="T12" s="116">
        <v>56</v>
      </c>
      <c r="U12" s="116">
        <v>162</v>
      </c>
      <c r="V12" s="116">
        <v>56</v>
      </c>
      <c r="W12" s="116">
        <v>162</v>
      </c>
      <c r="X12" s="116">
        <v>56</v>
      </c>
      <c r="Y12" s="116">
        <v>162</v>
      </c>
      <c r="Z12" s="116" t="s">
        <v>6190</v>
      </c>
    </row>
    <row r="13" spans="1:26" ht="15.75" x14ac:dyDescent="0.3">
      <c r="A13" s="116" t="s">
        <v>0</v>
      </c>
      <c r="B13" s="116" t="s">
        <v>5289</v>
      </c>
      <c r="C13" s="116" t="s">
        <v>59</v>
      </c>
      <c r="D13" s="120"/>
      <c r="E13" s="120"/>
      <c r="F13" s="35" t="s">
        <v>6106</v>
      </c>
      <c r="G13" s="116">
        <v>10</v>
      </c>
      <c r="H13" s="120"/>
      <c r="I13" s="120"/>
      <c r="J13" s="116">
        <v>10</v>
      </c>
      <c r="K13" s="116">
        <v>14</v>
      </c>
      <c r="L13" s="116">
        <v>10</v>
      </c>
      <c r="M13" s="116">
        <v>14</v>
      </c>
      <c r="N13" s="116">
        <v>10</v>
      </c>
      <c r="O13" s="116">
        <v>14</v>
      </c>
      <c r="P13" s="116" t="s">
        <v>6150</v>
      </c>
      <c r="Q13" s="131" t="s">
        <v>6151</v>
      </c>
      <c r="R13" s="116">
        <v>20</v>
      </c>
      <c r="S13" s="93">
        <f t="shared" si="4"/>
        <v>4</v>
      </c>
      <c r="T13" s="116">
        <v>56</v>
      </c>
      <c r="U13" s="116">
        <v>162</v>
      </c>
      <c r="V13" s="116">
        <v>56</v>
      </c>
      <c r="W13" s="116">
        <v>162</v>
      </c>
      <c r="X13" s="116">
        <v>56</v>
      </c>
      <c r="Y13" s="116">
        <v>162</v>
      </c>
      <c r="Z13" s="116" t="s">
        <v>6220</v>
      </c>
    </row>
    <row r="14" spans="1:26" ht="15.75" x14ac:dyDescent="0.3">
      <c r="A14" s="116" t="s">
        <v>0</v>
      </c>
      <c r="B14" s="116" t="s">
        <v>5289</v>
      </c>
      <c r="C14" s="116" t="s">
        <v>59</v>
      </c>
      <c r="D14" s="120"/>
      <c r="E14" s="120"/>
      <c r="F14" s="35" t="s">
        <v>6107</v>
      </c>
      <c r="G14" s="116">
        <v>11</v>
      </c>
      <c r="H14" s="120"/>
      <c r="I14" s="120"/>
      <c r="J14" s="116">
        <v>11</v>
      </c>
      <c r="K14" s="116">
        <v>16</v>
      </c>
      <c r="L14" s="116">
        <v>11</v>
      </c>
      <c r="M14" s="116">
        <v>16</v>
      </c>
      <c r="N14" s="116">
        <v>11</v>
      </c>
      <c r="O14" s="116">
        <v>16</v>
      </c>
      <c r="P14" s="116" t="s">
        <v>6153</v>
      </c>
      <c r="Q14" s="131" t="s">
        <v>6152</v>
      </c>
      <c r="R14" s="116">
        <v>15</v>
      </c>
      <c r="S14" s="93">
        <f t="shared" si="4"/>
        <v>5.666666666666667</v>
      </c>
      <c r="T14" s="116">
        <v>56</v>
      </c>
      <c r="U14" s="116">
        <v>162</v>
      </c>
      <c r="V14" s="116">
        <v>56</v>
      </c>
      <c r="W14" s="116">
        <v>162</v>
      </c>
      <c r="X14" s="116">
        <v>56</v>
      </c>
      <c r="Y14" s="116">
        <v>162</v>
      </c>
      <c r="Z14" s="116" t="s">
        <v>6238</v>
      </c>
    </row>
    <row r="15" spans="1:26" ht="15.75" x14ac:dyDescent="0.3">
      <c r="A15" s="116" t="s">
        <v>0</v>
      </c>
      <c r="B15" s="116" t="s">
        <v>5289</v>
      </c>
      <c r="C15" s="116" t="s">
        <v>59</v>
      </c>
      <c r="D15" s="120"/>
      <c r="E15" s="120"/>
      <c r="F15" s="35" t="s">
        <v>6108</v>
      </c>
      <c r="G15" s="116">
        <v>12</v>
      </c>
      <c r="H15" s="120"/>
      <c r="I15" s="120"/>
      <c r="J15" s="116">
        <v>12</v>
      </c>
      <c r="K15" s="116">
        <v>18</v>
      </c>
      <c r="L15" s="116">
        <v>12</v>
      </c>
      <c r="M15" s="116">
        <v>18</v>
      </c>
      <c r="N15" s="116">
        <v>12</v>
      </c>
      <c r="O15" s="116">
        <v>18</v>
      </c>
      <c r="P15" s="116" t="s">
        <v>6154</v>
      </c>
      <c r="Q15" s="131" t="s">
        <v>6155</v>
      </c>
      <c r="R15" s="116">
        <v>100</v>
      </c>
      <c r="S15" s="93">
        <f t="shared" si="4"/>
        <v>0</v>
      </c>
      <c r="T15" s="116">
        <v>56</v>
      </c>
      <c r="U15" s="116">
        <v>162</v>
      </c>
      <c r="V15" s="116">
        <v>56</v>
      </c>
      <c r="W15" s="116">
        <v>162</v>
      </c>
      <c r="X15" s="116">
        <v>56</v>
      </c>
      <c r="Y15" s="116">
        <v>162</v>
      </c>
      <c r="Z15" s="116" t="s">
        <v>6256</v>
      </c>
    </row>
    <row r="16" spans="1:26" ht="15.75" x14ac:dyDescent="0.3">
      <c r="A16" s="116" t="s">
        <v>0</v>
      </c>
      <c r="B16" s="116" t="s">
        <v>5289</v>
      </c>
      <c r="C16" s="116" t="s">
        <v>59</v>
      </c>
      <c r="D16" s="120"/>
      <c r="E16" s="120"/>
      <c r="F16" s="35" t="s">
        <v>6109</v>
      </c>
      <c r="G16" s="116">
        <v>13</v>
      </c>
      <c r="H16" s="120"/>
      <c r="I16" s="120"/>
      <c r="J16" s="116">
        <v>13</v>
      </c>
      <c r="K16" s="116">
        <v>22</v>
      </c>
      <c r="L16" s="116">
        <v>13</v>
      </c>
      <c r="M16" s="116">
        <v>22</v>
      </c>
      <c r="N16" s="116">
        <v>13</v>
      </c>
      <c r="O16" s="116">
        <v>22</v>
      </c>
      <c r="P16" s="116" t="s">
        <v>6154</v>
      </c>
      <c r="Q16" s="131" t="s">
        <v>6156</v>
      </c>
      <c r="R16" s="116">
        <v>100</v>
      </c>
      <c r="S16" s="93">
        <f t="shared" si="4"/>
        <v>0</v>
      </c>
      <c r="T16" s="116">
        <v>56</v>
      </c>
      <c r="U16" s="116">
        <v>162</v>
      </c>
      <c r="V16" s="116">
        <v>56</v>
      </c>
      <c r="W16" s="116">
        <v>162</v>
      </c>
      <c r="X16" s="116">
        <v>56</v>
      </c>
      <c r="Y16" s="116">
        <v>162</v>
      </c>
      <c r="Z16" s="116" t="s">
        <v>6274</v>
      </c>
    </row>
    <row r="17" spans="1:26" ht="15.75" x14ac:dyDescent="0.3">
      <c r="A17" s="116" t="s">
        <v>0</v>
      </c>
      <c r="B17" s="116" t="s">
        <v>5289</v>
      </c>
      <c r="C17" s="116" t="s">
        <v>59</v>
      </c>
      <c r="D17" s="120"/>
      <c r="E17" s="120"/>
      <c r="F17" s="35" t="s">
        <v>6110</v>
      </c>
      <c r="G17" s="116">
        <v>14</v>
      </c>
      <c r="H17" s="120"/>
      <c r="I17" s="120"/>
      <c r="J17" s="116">
        <v>14</v>
      </c>
      <c r="K17" s="116">
        <v>26</v>
      </c>
      <c r="L17" s="116">
        <v>14</v>
      </c>
      <c r="M17" s="116">
        <v>26</v>
      </c>
      <c r="N17" s="116">
        <v>14</v>
      </c>
      <c r="O17" s="116">
        <v>26</v>
      </c>
      <c r="P17" s="116" t="s">
        <v>6154</v>
      </c>
      <c r="Q17" s="131" t="s">
        <v>6157</v>
      </c>
      <c r="R17" s="116">
        <v>100</v>
      </c>
      <c r="S17" s="93">
        <f t="shared" si="4"/>
        <v>0</v>
      </c>
      <c r="T17" s="116">
        <v>56</v>
      </c>
      <c r="U17" s="116">
        <v>162</v>
      </c>
      <c r="V17" s="116">
        <v>56</v>
      </c>
      <c r="W17" s="116">
        <v>162</v>
      </c>
      <c r="X17" s="116">
        <v>56</v>
      </c>
      <c r="Y17" s="116">
        <v>162</v>
      </c>
      <c r="Z17" s="116" t="s">
        <v>6292</v>
      </c>
    </row>
    <row r="18" spans="1:26" ht="15.75" x14ac:dyDescent="0.3">
      <c r="A18" s="116" t="s">
        <v>0</v>
      </c>
      <c r="B18" s="116" t="s">
        <v>5289</v>
      </c>
      <c r="C18" s="116" t="s">
        <v>59</v>
      </c>
      <c r="D18" s="120"/>
      <c r="E18" s="120"/>
      <c r="F18" s="35" t="s">
        <v>6111</v>
      </c>
      <c r="G18" s="116">
        <v>15</v>
      </c>
      <c r="H18" s="120"/>
      <c r="I18" s="120"/>
      <c r="J18" s="116">
        <v>15</v>
      </c>
      <c r="K18" s="116">
        <v>30</v>
      </c>
      <c r="L18" s="116">
        <v>15</v>
      </c>
      <c r="M18" s="116">
        <v>30</v>
      </c>
      <c r="N18" s="116">
        <v>15</v>
      </c>
      <c r="O18" s="116">
        <v>30</v>
      </c>
      <c r="P18" s="116" t="s">
        <v>6154</v>
      </c>
      <c r="Q18" s="131" t="s">
        <v>6158</v>
      </c>
      <c r="R18" s="116">
        <v>70</v>
      </c>
      <c r="S18" s="93">
        <f t="shared" si="4"/>
        <v>0.4285714285714286</v>
      </c>
      <c r="T18" s="116">
        <v>56</v>
      </c>
      <c r="U18" s="116">
        <v>162</v>
      </c>
      <c r="V18" s="116">
        <v>56</v>
      </c>
      <c r="W18" s="116">
        <v>162</v>
      </c>
      <c r="X18" s="116">
        <v>56</v>
      </c>
      <c r="Y18" s="116">
        <v>162</v>
      </c>
      <c r="Z18" s="116" t="s">
        <v>6292</v>
      </c>
    </row>
    <row r="19" spans="1:26" ht="15.75" x14ac:dyDescent="0.3">
      <c r="A19" s="116" t="s">
        <v>0</v>
      </c>
      <c r="B19" s="116" t="s">
        <v>5289</v>
      </c>
      <c r="C19" s="116" t="s">
        <v>59</v>
      </c>
      <c r="D19" s="120"/>
      <c r="E19" s="120"/>
      <c r="F19" s="35" t="s">
        <v>6112</v>
      </c>
      <c r="G19" s="116">
        <v>16</v>
      </c>
      <c r="H19" s="120"/>
      <c r="I19" s="120"/>
      <c r="J19" s="116">
        <v>16</v>
      </c>
      <c r="K19" s="116">
        <v>34</v>
      </c>
      <c r="L19" s="116">
        <v>16</v>
      </c>
      <c r="M19" s="116">
        <v>34</v>
      </c>
      <c r="N19" s="116">
        <v>16</v>
      </c>
      <c r="O19" s="116">
        <v>34</v>
      </c>
      <c r="P19" s="116" t="s">
        <v>6154</v>
      </c>
      <c r="Q19" s="131" t="s">
        <v>6159</v>
      </c>
      <c r="R19" s="116">
        <v>60</v>
      </c>
      <c r="S19" s="93">
        <f t="shared" si="4"/>
        <v>0.66666666666666674</v>
      </c>
      <c r="T19" s="116">
        <v>56</v>
      </c>
      <c r="U19" s="116">
        <v>162</v>
      </c>
      <c r="V19" s="116">
        <v>56</v>
      </c>
      <c r="W19" s="116">
        <v>162</v>
      </c>
      <c r="X19" s="116">
        <v>56</v>
      </c>
      <c r="Y19" s="116">
        <v>162</v>
      </c>
      <c r="Z19" s="116" t="s">
        <v>6292</v>
      </c>
    </row>
    <row r="20" spans="1:26" ht="15.75" x14ac:dyDescent="0.3">
      <c r="A20" s="116" t="s">
        <v>0</v>
      </c>
      <c r="B20" s="116" t="s">
        <v>5289</v>
      </c>
      <c r="C20" s="116" t="s">
        <v>59</v>
      </c>
      <c r="D20" s="120"/>
      <c r="E20" s="120"/>
      <c r="F20" s="35" t="s">
        <v>6113</v>
      </c>
      <c r="G20" s="116">
        <v>17</v>
      </c>
      <c r="H20" s="120"/>
      <c r="I20" s="120"/>
      <c r="J20" s="116">
        <v>18</v>
      </c>
      <c r="K20" s="116">
        <v>38</v>
      </c>
      <c r="L20" s="116">
        <v>18</v>
      </c>
      <c r="M20" s="116">
        <v>38</v>
      </c>
      <c r="N20" s="116">
        <v>18</v>
      </c>
      <c r="O20" s="116">
        <v>38</v>
      </c>
      <c r="P20" s="116" t="s">
        <v>6154</v>
      </c>
      <c r="Q20" s="131" t="s">
        <v>6160</v>
      </c>
      <c r="R20" s="116">
        <v>50</v>
      </c>
      <c r="S20" s="93">
        <f t="shared" si="4"/>
        <v>1</v>
      </c>
      <c r="T20" s="116">
        <v>56</v>
      </c>
      <c r="U20" s="116">
        <v>162</v>
      </c>
      <c r="V20" s="116">
        <v>56</v>
      </c>
      <c r="W20" s="116">
        <v>162</v>
      </c>
      <c r="X20" s="116">
        <v>56</v>
      </c>
      <c r="Y20" s="116">
        <v>162</v>
      </c>
      <c r="Z20" s="116" t="s">
        <v>6292</v>
      </c>
    </row>
    <row r="21" spans="1:26" ht="15.75" x14ac:dyDescent="0.3">
      <c r="A21" s="116" t="s">
        <v>0</v>
      </c>
      <c r="B21" s="116" t="s">
        <v>5289</v>
      </c>
      <c r="C21" s="116" t="s">
        <v>59</v>
      </c>
      <c r="D21" s="120"/>
      <c r="E21" s="120"/>
      <c r="F21" s="35" t="s">
        <v>6114</v>
      </c>
      <c r="G21" s="116">
        <v>18</v>
      </c>
      <c r="H21" s="120"/>
      <c r="I21" s="120"/>
      <c r="J21" s="116">
        <v>20</v>
      </c>
      <c r="K21" s="116">
        <v>42</v>
      </c>
      <c r="L21" s="116">
        <v>20</v>
      </c>
      <c r="M21" s="116">
        <v>42</v>
      </c>
      <c r="N21" s="116">
        <v>20</v>
      </c>
      <c r="O21" s="116">
        <v>42</v>
      </c>
      <c r="P21" s="116" t="s">
        <v>6161</v>
      </c>
      <c r="Q21" s="131" t="s">
        <v>6162</v>
      </c>
      <c r="R21" s="116">
        <v>40</v>
      </c>
      <c r="S21" s="93">
        <f t="shared" si="4"/>
        <v>1.5</v>
      </c>
      <c r="T21" s="116">
        <v>56</v>
      </c>
      <c r="U21" s="116">
        <v>162</v>
      </c>
      <c r="V21" s="116">
        <v>56</v>
      </c>
      <c r="W21" s="116">
        <v>162</v>
      </c>
      <c r="X21" s="116">
        <v>56</v>
      </c>
      <c r="Y21" s="116">
        <v>162</v>
      </c>
      <c r="Z21" s="116" t="s">
        <v>6310</v>
      </c>
    </row>
    <row r="22" spans="1:26" ht="15.75" x14ac:dyDescent="0.3">
      <c r="A22" s="116" t="s">
        <v>0</v>
      </c>
      <c r="B22" s="116" t="s">
        <v>5289</v>
      </c>
      <c r="C22" s="116" t="s">
        <v>59</v>
      </c>
      <c r="D22" s="120"/>
      <c r="E22" s="120"/>
      <c r="F22" s="35" t="s">
        <v>6115</v>
      </c>
      <c r="G22" s="116">
        <v>19</v>
      </c>
      <c r="H22" s="120"/>
      <c r="I22" s="120"/>
      <c r="J22" s="116">
        <v>22</v>
      </c>
      <c r="K22" s="116">
        <v>47</v>
      </c>
      <c r="L22" s="116">
        <v>22</v>
      </c>
      <c r="M22" s="116">
        <v>47</v>
      </c>
      <c r="N22" s="116">
        <v>22</v>
      </c>
      <c r="O22" s="116">
        <v>47</v>
      </c>
      <c r="P22" s="116" t="s">
        <v>6163</v>
      </c>
      <c r="Q22" s="131" t="s">
        <v>6164</v>
      </c>
      <c r="R22" s="116">
        <v>30</v>
      </c>
      <c r="S22" s="93">
        <f t="shared" si="4"/>
        <v>2.3333333333333335</v>
      </c>
      <c r="T22" s="116">
        <v>56</v>
      </c>
      <c r="U22" s="116">
        <v>162</v>
      </c>
      <c r="V22" s="116">
        <v>56</v>
      </c>
      <c r="W22" s="116">
        <v>162</v>
      </c>
      <c r="X22" s="116">
        <v>56</v>
      </c>
      <c r="Y22" s="116">
        <v>162</v>
      </c>
      <c r="Z22" s="116" t="s">
        <v>6310</v>
      </c>
    </row>
    <row r="23" spans="1:26" ht="15.75" x14ac:dyDescent="0.3">
      <c r="A23" s="116" t="s">
        <v>0</v>
      </c>
      <c r="B23" s="116" t="s">
        <v>5289</v>
      </c>
      <c r="C23" s="116" t="s">
        <v>59</v>
      </c>
      <c r="D23" s="120"/>
      <c r="E23" s="120"/>
      <c r="F23" s="35" t="s">
        <v>6116</v>
      </c>
      <c r="G23" s="116">
        <v>20</v>
      </c>
      <c r="H23" s="120"/>
      <c r="I23" s="120"/>
      <c r="J23" s="116">
        <v>24</v>
      </c>
      <c r="K23" s="116">
        <v>52</v>
      </c>
      <c r="L23" s="116">
        <v>24</v>
      </c>
      <c r="M23" s="116">
        <v>52</v>
      </c>
      <c r="N23" s="116">
        <v>24</v>
      </c>
      <c r="O23" s="116">
        <v>52</v>
      </c>
      <c r="P23" s="116" t="s">
        <v>6163</v>
      </c>
      <c r="Q23" s="131" t="s">
        <v>6165</v>
      </c>
      <c r="R23" s="116">
        <v>25</v>
      </c>
      <c r="S23" s="93">
        <f t="shared" si="4"/>
        <v>3</v>
      </c>
    </row>
    <row r="24" spans="1:26" ht="15.75" x14ac:dyDescent="0.3">
      <c r="A24" s="116" t="s">
        <v>0</v>
      </c>
      <c r="B24" s="116" t="s">
        <v>5289</v>
      </c>
      <c r="C24" s="116" t="s">
        <v>59</v>
      </c>
      <c r="D24" s="120"/>
      <c r="E24" s="120"/>
      <c r="F24" s="35" t="s">
        <v>6117</v>
      </c>
      <c r="G24" s="116">
        <v>21</v>
      </c>
      <c r="H24" s="120"/>
      <c r="I24" s="120"/>
      <c r="J24" s="116">
        <v>26</v>
      </c>
      <c r="K24" s="116">
        <v>57</v>
      </c>
      <c r="L24" s="116">
        <v>26</v>
      </c>
      <c r="M24" s="116">
        <v>57</v>
      </c>
      <c r="N24" s="116">
        <v>26</v>
      </c>
      <c r="O24" s="116">
        <v>57</v>
      </c>
      <c r="P24" s="116" t="s">
        <v>6166</v>
      </c>
      <c r="Q24" s="131" t="s">
        <v>6167</v>
      </c>
      <c r="R24" s="116">
        <v>20</v>
      </c>
      <c r="S24" s="93">
        <f t="shared" si="4"/>
        <v>4</v>
      </c>
    </row>
    <row r="25" spans="1:26" ht="15.75" x14ac:dyDescent="0.3">
      <c r="A25" s="116" t="s">
        <v>0</v>
      </c>
      <c r="B25" s="116" t="s">
        <v>5289</v>
      </c>
      <c r="C25" s="116" t="s">
        <v>59</v>
      </c>
      <c r="D25" s="120"/>
      <c r="E25" s="120"/>
      <c r="F25" s="35" t="s">
        <v>6118</v>
      </c>
      <c r="G25" s="116">
        <v>22</v>
      </c>
      <c r="H25" s="120"/>
      <c r="I25" s="120"/>
      <c r="J25" s="116">
        <v>28</v>
      </c>
      <c r="K25" s="116">
        <v>62</v>
      </c>
      <c r="L25" s="116">
        <v>28</v>
      </c>
      <c r="M25" s="116">
        <v>62</v>
      </c>
      <c r="N25" s="116">
        <v>28</v>
      </c>
      <c r="O25" s="116">
        <v>62</v>
      </c>
      <c r="P25" s="116" t="s">
        <v>6168</v>
      </c>
      <c r="Q25" s="131" t="s">
        <v>6169</v>
      </c>
      <c r="R25" s="116">
        <v>15</v>
      </c>
      <c r="S25" s="93">
        <f t="shared" si="4"/>
        <v>5.666666666666667</v>
      </c>
    </row>
    <row r="26" spans="1:26" ht="15.75" x14ac:dyDescent="0.3">
      <c r="A26" s="116" t="s">
        <v>0</v>
      </c>
      <c r="B26" s="116" t="s">
        <v>5289</v>
      </c>
      <c r="C26" s="116" t="s">
        <v>59</v>
      </c>
      <c r="D26" s="120"/>
      <c r="E26" s="120"/>
      <c r="F26" s="35" t="s">
        <v>6119</v>
      </c>
      <c r="G26" s="116">
        <v>23</v>
      </c>
      <c r="H26" s="120"/>
      <c r="I26" s="120"/>
      <c r="J26" s="116">
        <v>30</v>
      </c>
      <c r="K26" s="116">
        <v>67</v>
      </c>
      <c r="L26" s="116">
        <v>30</v>
      </c>
      <c r="M26" s="116">
        <v>67</v>
      </c>
      <c r="N26" s="116">
        <v>30</v>
      </c>
      <c r="O26" s="116">
        <v>67</v>
      </c>
      <c r="P26" s="116" t="s">
        <v>6170</v>
      </c>
      <c r="Q26" s="131" t="s">
        <v>6171</v>
      </c>
      <c r="R26" s="116">
        <v>10</v>
      </c>
      <c r="S26" s="93">
        <f t="shared" si="4"/>
        <v>9</v>
      </c>
    </row>
    <row r="27" spans="1:26" ht="15.75" x14ac:dyDescent="0.3">
      <c r="A27" s="116" t="s">
        <v>0</v>
      </c>
      <c r="B27" s="116" t="s">
        <v>5289</v>
      </c>
      <c r="C27" s="116" t="s">
        <v>59</v>
      </c>
      <c r="D27" s="120"/>
      <c r="E27" s="120"/>
      <c r="F27" s="35" t="s">
        <v>6120</v>
      </c>
      <c r="G27" s="116">
        <v>24</v>
      </c>
      <c r="H27" s="120"/>
      <c r="I27" s="120"/>
      <c r="J27" s="116">
        <v>32</v>
      </c>
      <c r="K27" s="116">
        <v>72</v>
      </c>
      <c r="L27" s="116">
        <v>32</v>
      </c>
      <c r="M27" s="116">
        <v>72</v>
      </c>
      <c r="N27" s="116">
        <v>32</v>
      </c>
      <c r="O27" s="116">
        <v>72</v>
      </c>
      <c r="P27" s="116" t="s">
        <v>6172</v>
      </c>
      <c r="Q27" s="131" t="s">
        <v>6173</v>
      </c>
      <c r="R27" s="116">
        <v>100</v>
      </c>
      <c r="S27" s="93">
        <f t="shared" si="4"/>
        <v>0</v>
      </c>
    </row>
    <row r="28" spans="1:26" ht="15.75" x14ac:dyDescent="0.3">
      <c r="A28" s="116" t="s">
        <v>0</v>
      </c>
      <c r="B28" s="116" t="s">
        <v>5289</v>
      </c>
      <c r="C28" s="116" t="s">
        <v>59</v>
      </c>
      <c r="D28" s="120"/>
      <c r="E28" s="120"/>
      <c r="F28" s="35" t="s">
        <v>6121</v>
      </c>
      <c r="G28" s="116">
        <v>25</v>
      </c>
      <c r="H28" s="120"/>
      <c r="I28" s="120"/>
      <c r="J28" s="116">
        <v>34</v>
      </c>
      <c r="K28" s="116">
        <v>79</v>
      </c>
      <c r="L28" s="116">
        <v>34</v>
      </c>
      <c r="M28" s="116">
        <v>79</v>
      </c>
      <c r="N28" s="116">
        <v>34</v>
      </c>
      <c r="O28" s="116">
        <v>79</v>
      </c>
      <c r="P28" s="116" t="s">
        <v>6172</v>
      </c>
      <c r="Q28" s="131" t="s">
        <v>6174</v>
      </c>
      <c r="R28" s="116">
        <v>100</v>
      </c>
      <c r="S28" s="93">
        <f t="shared" si="4"/>
        <v>0</v>
      </c>
    </row>
    <row r="29" spans="1:26" ht="15.75" x14ac:dyDescent="0.3">
      <c r="A29" s="116" t="s">
        <v>0</v>
      </c>
      <c r="B29" s="116" t="s">
        <v>5289</v>
      </c>
      <c r="C29" s="116" t="s">
        <v>59</v>
      </c>
      <c r="D29" s="120"/>
      <c r="E29" s="120"/>
      <c r="F29" s="35" t="s">
        <v>6122</v>
      </c>
      <c r="G29" s="116">
        <v>26</v>
      </c>
      <c r="H29" s="120"/>
      <c r="I29" s="120"/>
      <c r="J29" s="116">
        <v>36</v>
      </c>
      <c r="K29" s="116">
        <v>86</v>
      </c>
      <c r="L29" s="116">
        <v>36</v>
      </c>
      <c r="M29" s="116">
        <v>86</v>
      </c>
      <c r="N29" s="116">
        <v>36</v>
      </c>
      <c r="O29" s="116">
        <v>86</v>
      </c>
      <c r="P29" s="116" t="s">
        <v>6172</v>
      </c>
      <c r="Q29" s="131" t="s">
        <v>6175</v>
      </c>
      <c r="R29" s="116">
        <v>100</v>
      </c>
      <c r="S29" s="93">
        <f t="shared" si="4"/>
        <v>0</v>
      </c>
    </row>
    <row r="30" spans="1:26" ht="15.75" x14ac:dyDescent="0.3">
      <c r="A30" s="116" t="s">
        <v>0</v>
      </c>
      <c r="B30" s="116" t="s">
        <v>5289</v>
      </c>
      <c r="C30" s="116" t="s">
        <v>59</v>
      </c>
      <c r="D30" s="120"/>
      <c r="E30" s="120"/>
      <c r="F30" s="35" t="s">
        <v>6123</v>
      </c>
      <c r="G30" s="116">
        <v>27</v>
      </c>
      <c r="H30" s="120"/>
      <c r="I30" s="120"/>
      <c r="J30" s="116">
        <v>38</v>
      </c>
      <c r="K30" s="116">
        <v>93</v>
      </c>
      <c r="L30" s="116">
        <v>38</v>
      </c>
      <c r="M30" s="116">
        <v>93</v>
      </c>
      <c r="N30" s="116">
        <v>38</v>
      </c>
      <c r="O30" s="116">
        <v>93</v>
      </c>
      <c r="P30" s="116" t="s">
        <v>6172</v>
      </c>
      <c r="Q30" s="131" t="s">
        <v>6176</v>
      </c>
      <c r="R30" s="116">
        <v>70</v>
      </c>
      <c r="S30" s="93">
        <f t="shared" si="4"/>
        <v>0.4285714285714286</v>
      </c>
    </row>
    <row r="31" spans="1:26" ht="15.75" x14ac:dyDescent="0.3">
      <c r="A31" s="116" t="s">
        <v>0</v>
      </c>
      <c r="B31" s="116" t="s">
        <v>5289</v>
      </c>
      <c r="C31" s="116" t="s">
        <v>59</v>
      </c>
      <c r="D31" s="120"/>
      <c r="E31" s="120"/>
      <c r="F31" s="35" t="s">
        <v>6124</v>
      </c>
      <c r="G31" s="116">
        <v>28</v>
      </c>
      <c r="H31" s="120"/>
      <c r="I31" s="120"/>
      <c r="J31" s="116">
        <v>40</v>
      </c>
      <c r="K31" s="116">
        <v>100</v>
      </c>
      <c r="L31" s="116">
        <v>40</v>
      </c>
      <c r="M31" s="116">
        <v>100</v>
      </c>
      <c r="N31" s="116">
        <v>40</v>
      </c>
      <c r="O31" s="116">
        <v>100</v>
      </c>
      <c r="P31" s="116" t="s">
        <v>6172</v>
      </c>
      <c r="Q31" s="131" t="s">
        <v>6177</v>
      </c>
      <c r="R31" s="116">
        <v>60</v>
      </c>
      <c r="S31" s="93">
        <f t="shared" si="4"/>
        <v>0.66666666666666674</v>
      </c>
    </row>
    <row r="32" spans="1:26" ht="15.75" x14ac:dyDescent="0.3">
      <c r="A32" s="116" t="s">
        <v>0</v>
      </c>
      <c r="B32" s="116" t="s">
        <v>5289</v>
      </c>
      <c r="C32" s="116" t="s">
        <v>59</v>
      </c>
      <c r="D32" s="120"/>
      <c r="E32" s="120"/>
      <c r="F32" s="35" t="s">
        <v>6125</v>
      </c>
      <c r="G32" s="116">
        <v>29</v>
      </c>
      <c r="H32" s="120"/>
      <c r="I32" s="120"/>
      <c r="J32" s="116">
        <v>42</v>
      </c>
      <c r="K32" s="116">
        <v>107</v>
      </c>
      <c r="L32" s="116">
        <v>42</v>
      </c>
      <c r="M32" s="116">
        <v>107</v>
      </c>
      <c r="N32" s="116">
        <v>42</v>
      </c>
      <c r="O32" s="116">
        <v>107</v>
      </c>
      <c r="P32" s="116" t="s">
        <v>6172</v>
      </c>
      <c r="Q32" s="131" t="s">
        <v>6178</v>
      </c>
      <c r="R32" s="116">
        <v>50</v>
      </c>
      <c r="S32" s="93">
        <f t="shared" si="4"/>
        <v>1</v>
      </c>
    </row>
    <row r="33" spans="1:19" ht="15.75" x14ac:dyDescent="0.3">
      <c r="A33" s="116" t="s">
        <v>0</v>
      </c>
      <c r="B33" s="116" t="s">
        <v>5289</v>
      </c>
      <c r="C33" s="116" t="s">
        <v>59</v>
      </c>
      <c r="D33" s="120"/>
      <c r="E33" s="120"/>
      <c r="F33" s="35" t="s">
        <v>6126</v>
      </c>
      <c r="G33" s="116">
        <v>30</v>
      </c>
      <c r="H33" s="120"/>
      <c r="I33" s="120"/>
      <c r="J33" s="116">
        <v>44</v>
      </c>
      <c r="K33" s="116">
        <v>114</v>
      </c>
      <c r="L33" s="116">
        <v>44</v>
      </c>
      <c r="M33" s="116">
        <v>114</v>
      </c>
      <c r="N33" s="116">
        <v>44</v>
      </c>
      <c r="O33" s="116">
        <v>114</v>
      </c>
      <c r="P33" s="116" t="s">
        <v>6172</v>
      </c>
      <c r="Q33" s="131" t="s">
        <v>6179</v>
      </c>
      <c r="R33" s="116">
        <v>40</v>
      </c>
      <c r="S33" s="93">
        <f t="shared" si="4"/>
        <v>1.5</v>
      </c>
    </row>
    <row r="34" spans="1:19" ht="15.75" x14ac:dyDescent="0.3">
      <c r="A34" s="116" t="s">
        <v>0</v>
      </c>
      <c r="B34" s="116" t="s">
        <v>5289</v>
      </c>
      <c r="C34" s="116" t="s">
        <v>59</v>
      </c>
      <c r="D34" s="120"/>
      <c r="E34" s="120"/>
      <c r="F34" s="35" t="s">
        <v>6127</v>
      </c>
      <c r="G34" s="116">
        <v>31</v>
      </c>
      <c r="H34" s="120"/>
      <c r="I34" s="120"/>
      <c r="J34" s="116">
        <v>46</v>
      </c>
      <c r="K34" s="116">
        <v>122</v>
      </c>
      <c r="L34" s="116">
        <v>46</v>
      </c>
      <c r="M34" s="116">
        <v>122</v>
      </c>
      <c r="N34" s="116">
        <v>46</v>
      </c>
      <c r="O34" s="116">
        <v>122</v>
      </c>
      <c r="P34" s="116" t="s">
        <v>6180</v>
      </c>
      <c r="Q34" s="131" t="s">
        <v>6181</v>
      </c>
      <c r="R34" s="116">
        <v>30</v>
      </c>
      <c r="S34" s="93">
        <f t="shared" si="4"/>
        <v>2.3333333333333335</v>
      </c>
    </row>
    <row r="35" spans="1:19" ht="15.75" x14ac:dyDescent="0.3">
      <c r="A35" s="116" t="s">
        <v>0</v>
      </c>
      <c r="B35" s="116" t="s">
        <v>5289</v>
      </c>
      <c r="C35" s="116" t="s">
        <v>59</v>
      </c>
      <c r="D35" s="120"/>
      <c r="E35" s="120"/>
      <c r="F35" s="35" t="s">
        <v>6128</v>
      </c>
      <c r="G35" s="116">
        <v>32</v>
      </c>
      <c r="H35" s="120"/>
      <c r="I35" s="120"/>
      <c r="J35" s="116">
        <v>48</v>
      </c>
      <c r="K35" s="116">
        <v>130</v>
      </c>
      <c r="L35" s="116">
        <v>48</v>
      </c>
      <c r="M35" s="116">
        <v>130</v>
      </c>
      <c r="N35" s="116">
        <v>48</v>
      </c>
      <c r="O35" s="116">
        <v>130</v>
      </c>
      <c r="P35" s="116" t="s">
        <v>6182</v>
      </c>
      <c r="Q35" s="131" t="s">
        <v>6183</v>
      </c>
      <c r="R35" s="116">
        <v>25</v>
      </c>
      <c r="S35" s="93">
        <f t="shared" si="4"/>
        <v>3</v>
      </c>
    </row>
    <row r="36" spans="1:19" ht="15.75" x14ac:dyDescent="0.3">
      <c r="A36" s="116" t="s">
        <v>0</v>
      </c>
      <c r="B36" s="116" t="s">
        <v>5289</v>
      </c>
      <c r="C36" s="116" t="s">
        <v>59</v>
      </c>
      <c r="D36" s="120"/>
      <c r="E36" s="120"/>
      <c r="F36" s="35" t="s">
        <v>6129</v>
      </c>
      <c r="G36" s="116">
        <v>33</v>
      </c>
      <c r="H36" s="120"/>
      <c r="I36" s="120"/>
      <c r="J36" s="116">
        <v>50</v>
      </c>
      <c r="K36" s="116">
        <v>138</v>
      </c>
      <c r="L36" s="116">
        <v>50</v>
      </c>
      <c r="M36" s="116">
        <v>138</v>
      </c>
      <c r="N36" s="116">
        <v>50</v>
      </c>
      <c r="O36" s="116">
        <v>138</v>
      </c>
      <c r="P36" s="116" t="s">
        <v>6184</v>
      </c>
      <c r="Q36" s="131" t="s">
        <v>6185</v>
      </c>
      <c r="R36" s="116">
        <v>20</v>
      </c>
      <c r="S36" s="93">
        <f t="shared" si="4"/>
        <v>4</v>
      </c>
    </row>
    <row r="37" spans="1:19" ht="15.75" x14ac:dyDescent="0.3">
      <c r="A37" s="116" t="s">
        <v>0</v>
      </c>
      <c r="B37" s="116" t="s">
        <v>5289</v>
      </c>
      <c r="C37" s="116" t="s">
        <v>59</v>
      </c>
      <c r="D37" s="120"/>
      <c r="E37" s="120"/>
      <c r="F37" s="35" t="s">
        <v>6130</v>
      </c>
      <c r="G37" s="116">
        <v>34</v>
      </c>
      <c r="H37" s="120"/>
      <c r="I37" s="120"/>
      <c r="J37" s="116">
        <v>52</v>
      </c>
      <c r="K37" s="116">
        <v>146</v>
      </c>
      <c r="L37" s="116">
        <v>52</v>
      </c>
      <c r="M37" s="116">
        <v>146</v>
      </c>
      <c r="N37" s="116">
        <v>52</v>
      </c>
      <c r="O37" s="116">
        <v>146</v>
      </c>
      <c r="P37" s="116" t="s">
        <v>6186</v>
      </c>
      <c r="Q37" s="131" t="s">
        <v>6187</v>
      </c>
      <c r="R37" s="116">
        <v>15</v>
      </c>
      <c r="S37" s="93">
        <f t="shared" si="4"/>
        <v>5.666666666666667</v>
      </c>
    </row>
    <row r="38" spans="1:19" ht="15.75" x14ac:dyDescent="0.3">
      <c r="A38" s="116" t="s">
        <v>0</v>
      </c>
      <c r="B38" s="116" t="s">
        <v>5289</v>
      </c>
      <c r="C38" s="116" t="s">
        <v>59</v>
      </c>
      <c r="D38" s="120"/>
      <c r="E38" s="120"/>
      <c r="F38" s="35" t="s">
        <v>6131</v>
      </c>
      <c r="G38" s="116">
        <v>35</v>
      </c>
      <c r="H38" s="120"/>
      <c r="I38" s="120"/>
      <c r="J38" s="116">
        <v>54</v>
      </c>
      <c r="K38" s="116">
        <v>154</v>
      </c>
      <c r="L38" s="116">
        <v>54</v>
      </c>
      <c r="M38" s="116">
        <v>154</v>
      </c>
      <c r="N38" s="116">
        <v>54</v>
      </c>
      <c r="O38" s="116">
        <v>154</v>
      </c>
      <c r="P38" s="116" t="s">
        <v>6188</v>
      </c>
      <c r="Q38" s="131" t="s">
        <v>6189</v>
      </c>
      <c r="R38" s="116">
        <v>10</v>
      </c>
      <c r="S38" s="93">
        <f t="shared" si="4"/>
        <v>9</v>
      </c>
    </row>
    <row r="39" spans="1:19" ht="15.75" x14ac:dyDescent="0.3">
      <c r="A39" s="116" t="s">
        <v>0</v>
      </c>
      <c r="B39" s="116" t="s">
        <v>5289</v>
      </c>
      <c r="C39" s="116" t="s">
        <v>59</v>
      </c>
      <c r="D39" s="120"/>
      <c r="E39" s="120"/>
      <c r="F39" s="35" t="s">
        <v>6132</v>
      </c>
      <c r="G39" s="116">
        <v>36</v>
      </c>
      <c r="H39" s="120"/>
      <c r="I39" s="120"/>
      <c r="J39" s="116">
        <v>56</v>
      </c>
      <c r="K39" s="116">
        <v>162</v>
      </c>
      <c r="L39" s="116">
        <v>56</v>
      </c>
      <c r="M39" s="116">
        <v>162</v>
      </c>
      <c r="N39" s="116">
        <v>56</v>
      </c>
      <c r="O39" s="116">
        <v>162</v>
      </c>
      <c r="P39" s="116" t="s">
        <v>6190</v>
      </c>
      <c r="Q39" s="120"/>
      <c r="R39" s="116"/>
      <c r="S39" s="93"/>
    </row>
    <row r="40" spans="1:19" ht="15.75" x14ac:dyDescent="0.3">
      <c r="A40" s="116" t="s">
        <v>0</v>
      </c>
      <c r="B40" s="116" t="s">
        <v>5289</v>
      </c>
      <c r="C40" s="116" t="s">
        <v>59</v>
      </c>
      <c r="D40" s="120"/>
      <c r="E40" s="120"/>
      <c r="F40" s="35" t="s">
        <v>6133</v>
      </c>
      <c r="G40" s="116">
        <v>37</v>
      </c>
      <c r="H40" s="120"/>
      <c r="I40" s="120"/>
      <c r="J40" s="116"/>
      <c r="K40" s="116"/>
      <c r="L40" s="116"/>
      <c r="M40" s="116"/>
      <c r="N40" s="116"/>
      <c r="O40" s="116"/>
      <c r="P40" s="116"/>
      <c r="Q40" s="120"/>
      <c r="R40" s="116"/>
      <c r="S40" s="93"/>
    </row>
    <row r="41" spans="1:19" ht="15.75" x14ac:dyDescent="0.3">
      <c r="A41" s="116" t="s">
        <v>0</v>
      </c>
      <c r="B41" s="116" t="s">
        <v>5289</v>
      </c>
      <c r="C41" s="116" t="s">
        <v>59</v>
      </c>
      <c r="D41" s="120"/>
      <c r="E41" s="120"/>
      <c r="F41" s="35" t="s">
        <v>6134</v>
      </c>
      <c r="G41" s="116">
        <v>38</v>
      </c>
      <c r="H41" s="120"/>
      <c r="I41" s="120"/>
      <c r="J41" s="116"/>
      <c r="K41" s="116"/>
      <c r="L41" s="116"/>
      <c r="M41" s="116"/>
      <c r="N41" s="116"/>
      <c r="O41" s="116"/>
      <c r="P41" s="116"/>
      <c r="Q41" s="120"/>
      <c r="R41" s="116"/>
      <c r="S41" s="93"/>
    </row>
    <row r="42" spans="1:19" ht="15.75" x14ac:dyDescent="0.3">
      <c r="A42" s="116" t="s">
        <v>0</v>
      </c>
      <c r="B42" s="116" t="s">
        <v>5289</v>
      </c>
      <c r="C42" s="116" t="s">
        <v>59</v>
      </c>
      <c r="D42" s="120"/>
      <c r="E42" s="120"/>
      <c r="F42" s="35" t="s">
        <v>6135</v>
      </c>
      <c r="G42" s="116">
        <v>39</v>
      </c>
      <c r="H42" s="120"/>
      <c r="I42" s="120"/>
      <c r="J42" s="116"/>
      <c r="K42" s="116"/>
      <c r="L42" s="116"/>
      <c r="M42" s="116"/>
      <c r="N42" s="116"/>
      <c r="O42" s="116"/>
      <c r="P42" s="116"/>
      <c r="Q42" s="120"/>
      <c r="R42" s="116"/>
      <c r="S42" s="93"/>
    </row>
    <row r="43" spans="1:19" ht="15.75" x14ac:dyDescent="0.3">
      <c r="A43" s="116" t="s">
        <v>0</v>
      </c>
      <c r="B43" s="116" t="s">
        <v>5289</v>
      </c>
      <c r="C43" s="116" t="s">
        <v>5</v>
      </c>
      <c r="D43" s="116"/>
      <c r="E43" s="116"/>
      <c r="F43" s="35" t="s">
        <v>6096</v>
      </c>
      <c r="G43" s="116">
        <v>0</v>
      </c>
      <c r="H43" s="118"/>
      <c r="I43" s="116"/>
      <c r="J43" s="116"/>
      <c r="K43" s="116"/>
      <c r="L43" s="116"/>
      <c r="M43" s="116"/>
      <c r="N43" s="116"/>
      <c r="O43" s="116"/>
      <c r="P43" s="116"/>
      <c r="Q43" s="131" t="s">
        <v>6136</v>
      </c>
      <c r="R43" s="116">
        <v>100</v>
      </c>
      <c r="S43" s="93">
        <f t="shared" si="4"/>
        <v>0</v>
      </c>
    </row>
    <row r="44" spans="1:19" ht="15.75" x14ac:dyDescent="0.3">
      <c r="A44" s="116" t="s">
        <v>0</v>
      </c>
      <c r="B44" s="116" t="s">
        <v>5289</v>
      </c>
      <c r="C44" s="116" t="s">
        <v>5</v>
      </c>
      <c r="D44" s="116"/>
      <c r="E44" s="116"/>
      <c r="F44" s="35" t="s">
        <v>6097</v>
      </c>
      <c r="G44" s="116">
        <v>1</v>
      </c>
      <c r="H44" s="118"/>
      <c r="I44" s="116"/>
      <c r="J44" s="116">
        <v>1</v>
      </c>
      <c r="K44" s="116">
        <v>1</v>
      </c>
      <c r="L44" s="116">
        <v>1</v>
      </c>
      <c r="M44" s="116">
        <v>1</v>
      </c>
      <c r="N44" s="116">
        <v>1</v>
      </c>
      <c r="O44" s="116">
        <v>1</v>
      </c>
      <c r="P44" s="116"/>
      <c r="Q44" s="131" t="s">
        <v>6137</v>
      </c>
      <c r="R44" s="116">
        <v>100</v>
      </c>
      <c r="S44" s="93">
        <f t="shared" si="4"/>
        <v>0</v>
      </c>
    </row>
    <row r="45" spans="1:19" ht="15.75" x14ac:dyDescent="0.3">
      <c r="A45" s="116" t="s">
        <v>0</v>
      </c>
      <c r="B45" s="116" t="s">
        <v>5289</v>
      </c>
      <c r="C45" s="116" t="s">
        <v>5</v>
      </c>
      <c r="D45" s="120"/>
      <c r="E45" s="120"/>
      <c r="F45" s="35" t="s">
        <v>6098</v>
      </c>
      <c r="G45" s="116">
        <v>2</v>
      </c>
      <c r="H45" s="120"/>
      <c r="I45" s="120"/>
      <c r="J45" s="116">
        <v>2</v>
      </c>
      <c r="K45" s="116">
        <v>2</v>
      </c>
      <c r="L45" s="116">
        <v>2</v>
      </c>
      <c r="M45" s="116">
        <v>2</v>
      </c>
      <c r="N45" s="116">
        <v>2</v>
      </c>
      <c r="O45" s="116">
        <v>2</v>
      </c>
      <c r="P45" s="116"/>
      <c r="Q45" s="131" t="s">
        <v>6138</v>
      </c>
      <c r="R45" s="116">
        <v>100</v>
      </c>
      <c r="S45" s="93">
        <f t="shared" si="4"/>
        <v>0</v>
      </c>
    </row>
    <row r="46" spans="1:19" ht="15.75" x14ac:dyDescent="0.3">
      <c r="A46" s="116" t="s">
        <v>0</v>
      </c>
      <c r="B46" s="116" t="s">
        <v>5289</v>
      </c>
      <c r="C46" s="116" t="s">
        <v>5</v>
      </c>
      <c r="D46" s="120"/>
      <c r="E46" s="120"/>
      <c r="F46" s="35" t="s">
        <v>6099</v>
      </c>
      <c r="G46" s="116">
        <v>3</v>
      </c>
      <c r="H46" s="120"/>
      <c r="I46" s="120"/>
      <c r="J46" s="116">
        <v>3</v>
      </c>
      <c r="K46" s="116">
        <v>3</v>
      </c>
      <c r="L46" s="116">
        <v>3</v>
      </c>
      <c r="M46" s="116">
        <v>3</v>
      </c>
      <c r="N46" s="116">
        <v>3</v>
      </c>
      <c r="O46" s="116">
        <v>3</v>
      </c>
      <c r="P46" s="116"/>
      <c r="Q46" s="131" t="s">
        <v>6139</v>
      </c>
      <c r="R46" s="116">
        <v>90</v>
      </c>
      <c r="S46" s="93">
        <f t="shared" si="4"/>
        <v>0.11111111111111116</v>
      </c>
    </row>
    <row r="47" spans="1:19" ht="15.75" x14ac:dyDescent="0.3">
      <c r="A47" s="116" t="s">
        <v>0</v>
      </c>
      <c r="B47" s="116" t="s">
        <v>5289</v>
      </c>
      <c r="C47" s="116" t="s">
        <v>5</v>
      </c>
      <c r="D47" s="120"/>
      <c r="E47" s="120"/>
      <c r="F47" s="35" t="s">
        <v>6100</v>
      </c>
      <c r="G47" s="116">
        <v>4</v>
      </c>
      <c r="H47" s="120"/>
      <c r="I47" s="120"/>
      <c r="J47" s="116">
        <v>4</v>
      </c>
      <c r="K47" s="116">
        <v>4</v>
      </c>
      <c r="L47" s="116">
        <v>4</v>
      </c>
      <c r="M47" s="116">
        <v>4</v>
      </c>
      <c r="N47" s="116">
        <v>4</v>
      </c>
      <c r="O47" s="116">
        <v>4</v>
      </c>
      <c r="P47" s="116"/>
      <c r="Q47" s="131" t="s">
        <v>6140</v>
      </c>
      <c r="R47" s="116">
        <v>80</v>
      </c>
      <c r="S47" s="93">
        <f t="shared" si="4"/>
        <v>0.25</v>
      </c>
    </row>
    <row r="48" spans="1:19" ht="15.75" x14ac:dyDescent="0.3">
      <c r="A48" s="116" t="s">
        <v>0</v>
      </c>
      <c r="B48" s="116" t="s">
        <v>5289</v>
      </c>
      <c r="C48" s="116" t="s">
        <v>5</v>
      </c>
      <c r="D48" s="120"/>
      <c r="E48" s="120"/>
      <c r="F48" s="35" t="s">
        <v>6101</v>
      </c>
      <c r="G48" s="116">
        <v>5</v>
      </c>
      <c r="H48" s="120"/>
      <c r="I48" s="120"/>
      <c r="J48" s="116">
        <v>5</v>
      </c>
      <c r="K48" s="116">
        <v>5</v>
      </c>
      <c r="L48" s="116">
        <v>5</v>
      </c>
      <c r="M48" s="116">
        <v>5</v>
      </c>
      <c r="N48" s="116">
        <v>5</v>
      </c>
      <c r="O48" s="116">
        <v>5</v>
      </c>
      <c r="P48" s="116"/>
      <c r="Q48" s="131" t="s">
        <v>6141</v>
      </c>
      <c r="R48" s="116">
        <v>70</v>
      </c>
      <c r="S48" s="93">
        <f t="shared" si="4"/>
        <v>0.4285714285714286</v>
      </c>
    </row>
    <row r="49" spans="1:19" ht="15.75" x14ac:dyDescent="0.3">
      <c r="A49" s="116" t="s">
        <v>0</v>
      </c>
      <c r="B49" s="116" t="s">
        <v>5289</v>
      </c>
      <c r="C49" s="116" t="s">
        <v>5</v>
      </c>
      <c r="D49" s="120"/>
      <c r="E49" s="120"/>
      <c r="F49" s="35" t="s">
        <v>6102</v>
      </c>
      <c r="G49" s="116">
        <v>6</v>
      </c>
      <c r="H49" s="120"/>
      <c r="I49" s="120"/>
      <c r="J49" s="116">
        <v>6</v>
      </c>
      <c r="K49" s="116">
        <v>6</v>
      </c>
      <c r="L49" s="116">
        <v>6</v>
      </c>
      <c r="M49" s="116">
        <v>6</v>
      </c>
      <c r="N49" s="116">
        <v>6</v>
      </c>
      <c r="O49" s="116">
        <v>6</v>
      </c>
      <c r="P49" s="116"/>
      <c r="Q49" s="131" t="s">
        <v>6142</v>
      </c>
      <c r="R49" s="116">
        <v>60</v>
      </c>
      <c r="S49" s="93">
        <f t="shared" si="4"/>
        <v>0.66666666666666674</v>
      </c>
    </row>
    <row r="50" spans="1:19" ht="15.75" x14ac:dyDescent="0.3">
      <c r="A50" s="116" t="s">
        <v>0</v>
      </c>
      <c r="B50" s="116" t="s">
        <v>5289</v>
      </c>
      <c r="C50" s="116" t="s">
        <v>5</v>
      </c>
      <c r="D50" s="120"/>
      <c r="E50" s="120"/>
      <c r="F50" s="35" t="s">
        <v>6103</v>
      </c>
      <c r="G50" s="116">
        <v>7</v>
      </c>
      <c r="H50" s="120"/>
      <c r="I50" s="120"/>
      <c r="J50" s="116">
        <v>7</v>
      </c>
      <c r="K50" s="116">
        <v>8</v>
      </c>
      <c r="L50" s="116">
        <v>7</v>
      </c>
      <c r="M50" s="116">
        <v>8</v>
      </c>
      <c r="N50" s="116">
        <v>7</v>
      </c>
      <c r="O50" s="116">
        <v>8</v>
      </c>
      <c r="P50" s="116" t="s">
        <v>6192</v>
      </c>
      <c r="Q50" s="131" t="s">
        <v>6143</v>
      </c>
      <c r="R50" s="116">
        <v>50</v>
      </c>
      <c r="S50" s="93">
        <f t="shared" si="4"/>
        <v>1</v>
      </c>
    </row>
    <row r="51" spans="1:19" ht="15.75" x14ac:dyDescent="0.3">
      <c r="A51" s="116" t="s">
        <v>0</v>
      </c>
      <c r="B51" s="116" t="s">
        <v>5289</v>
      </c>
      <c r="C51" s="116" t="s">
        <v>5</v>
      </c>
      <c r="D51" s="120"/>
      <c r="E51" s="120"/>
      <c r="F51" s="35" t="s">
        <v>6104</v>
      </c>
      <c r="G51" s="116">
        <v>8</v>
      </c>
      <c r="H51" s="120"/>
      <c r="I51" s="120"/>
      <c r="J51" s="116">
        <v>8</v>
      </c>
      <c r="K51" s="116">
        <v>10</v>
      </c>
      <c r="L51" s="116">
        <v>8</v>
      </c>
      <c r="M51" s="116">
        <v>10</v>
      </c>
      <c r="N51" s="116">
        <v>8</v>
      </c>
      <c r="O51" s="116">
        <v>10</v>
      </c>
      <c r="P51" s="116" t="s">
        <v>6194</v>
      </c>
      <c r="Q51" s="131" t="s">
        <v>6144</v>
      </c>
      <c r="R51" s="116">
        <v>40</v>
      </c>
      <c r="S51" s="93">
        <f t="shared" si="4"/>
        <v>1.5</v>
      </c>
    </row>
    <row r="52" spans="1:19" ht="15.75" x14ac:dyDescent="0.3">
      <c r="A52" s="116" t="s">
        <v>0</v>
      </c>
      <c r="B52" s="116" t="s">
        <v>5289</v>
      </c>
      <c r="C52" s="116" t="s">
        <v>5</v>
      </c>
      <c r="D52" s="120"/>
      <c r="E52" s="120"/>
      <c r="F52" s="35" t="s">
        <v>6105</v>
      </c>
      <c r="G52" s="116">
        <v>9</v>
      </c>
      <c r="H52" s="120"/>
      <c r="I52" s="120"/>
      <c r="J52" s="116">
        <v>9</v>
      </c>
      <c r="K52" s="116">
        <v>12</v>
      </c>
      <c r="L52" s="116">
        <v>9</v>
      </c>
      <c r="M52" s="116">
        <v>12</v>
      </c>
      <c r="N52" s="116">
        <v>9</v>
      </c>
      <c r="O52" s="116">
        <v>12</v>
      </c>
      <c r="P52" s="116" t="s">
        <v>6196</v>
      </c>
      <c r="Q52" s="131" t="s">
        <v>6145</v>
      </c>
      <c r="R52" s="116">
        <v>30</v>
      </c>
      <c r="S52" s="93">
        <f t="shared" si="4"/>
        <v>2.3333333333333335</v>
      </c>
    </row>
    <row r="53" spans="1:19" ht="15.75" x14ac:dyDescent="0.3">
      <c r="A53" s="116" t="s">
        <v>0</v>
      </c>
      <c r="B53" s="116" t="s">
        <v>5289</v>
      </c>
      <c r="C53" s="116" t="s">
        <v>5</v>
      </c>
      <c r="D53" s="120"/>
      <c r="E53" s="120"/>
      <c r="F53" s="35" t="s">
        <v>6106</v>
      </c>
      <c r="G53" s="116">
        <v>10</v>
      </c>
      <c r="H53" s="120"/>
      <c r="I53" s="120"/>
      <c r="J53" s="116">
        <v>10</v>
      </c>
      <c r="K53" s="116">
        <v>14</v>
      </c>
      <c r="L53" s="116">
        <v>10</v>
      </c>
      <c r="M53" s="116">
        <v>14</v>
      </c>
      <c r="N53" s="116">
        <v>10</v>
      </c>
      <c r="O53" s="116">
        <v>14</v>
      </c>
      <c r="P53" s="116" t="s">
        <v>6198</v>
      </c>
      <c r="Q53" s="131" t="s">
        <v>6151</v>
      </c>
      <c r="R53" s="116">
        <v>20</v>
      </c>
      <c r="S53" s="93">
        <f t="shared" si="4"/>
        <v>4</v>
      </c>
    </row>
    <row r="54" spans="1:19" ht="15.75" x14ac:dyDescent="0.3">
      <c r="A54" s="116" t="s">
        <v>0</v>
      </c>
      <c r="B54" s="116" t="s">
        <v>5289</v>
      </c>
      <c r="C54" s="116" t="s">
        <v>5</v>
      </c>
      <c r="D54" s="120"/>
      <c r="E54" s="120"/>
      <c r="F54" s="35" t="s">
        <v>6107</v>
      </c>
      <c r="G54" s="116">
        <v>11</v>
      </c>
      <c r="H54" s="120"/>
      <c r="I54" s="120"/>
      <c r="J54" s="116">
        <v>11</v>
      </c>
      <c r="K54" s="116">
        <v>16</v>
      </c>
      <c r="L54" s="116">
        <v>11</v>
      </c>
      <c r="M54" s="116">
        <v>16</v>
      </c>
      <c r="N54" s="116">
        <v>11</v>
      </c>
      <c r="O54" s="116">
        <v>16</v>
      </c>
      <c r="P54" s="116" t="s">
        <v>6200</v>
      </c>
      <c r="Q54" s="131" t="s">
        <v>6152</v>
      </c>
      <c r="R54" s="116">
        <v>15</v>
      </c>
      <c r="S54" s="93">
        <f t="shared" si="4"/>
        <v>5.666666666666667</v>
      </c>
    </row>
    <row r="55" spans="1:19" ht="15.75" x14ac:dyDescent="0.3">
      <c r="A55" s="116" t="s">
        <v>0</v>
      </c>
      <c r="B55" s="116" t="s">
        <v>5289</v>
      </c>
      <c r="C55" s="116" t="s">
        <v>5</v>
      </c>
      <c r="D55" s="120"/>
      <c r="E55" s="120"/>
      <c r="F55" s="35" t="s">
        <v>6108</v>
      </c>
      <c r="G55" s="116">
        <v>12</v>
      </c>
      <c r="H55" s="120"/>
      <c r="I55" s="120"/>
      <c r="J55" s="116">
        <v>12</v>
      </c>
      <c r="K55" s="116">
        <v>18</v>
      </c>
      <c r="L55" s="116">
        <v>12</v>
      </c>
      <c r="M55" s="116">
        <v>18</v>
      </c>
      <c r="N55" s="116">
        <v>12</v>
      </c>
      <c r="O55" s="116">
        <v>18</v>
      </c>
      <c r="P55" s="116" t="s">
        <v>6202</v>
      </c>
      <c r="Q55" s="131" t="s">
        <v>6155</v>
      </c>
      <c r="R55" s="116">
        <v>100</v>
      </c>
      <c r="S55" s="93">
        <f t="shared" si="4"/>
        <v>0</v>
      </c>
    </row>
    <row r="56" spans="1:19" ht="15.75" x14ac:dyDescent="0.3">
      <c r="A56" s="116" t="s">
        <v>0</v>
      </c>
      <c r="B56" s="116" t="s">
        <v>5289</v>
      </c>
      <c r="C56" s="116" t="s">
        <v>5</v>
      </c>
      <c r="D56" s="120"/>
      <c r="E56" s="120"/>
      <c r="F56" s="35" t="s">
        <v>6109</v>
      </c>
      <c r="G56" s="116">
        <v>13</v>
      </c>
      <c r="H56" s="120"/>
      <c r="I56" s="120"/>
      <c r="J56" s="116">
        <v>13</v>
      </c>
      <c r="K56" s="116">
        <v>22</v>
      </c>
      <c r="L56" s="116">
        <v>13</v>
      </c>
      <c r="M56" s="116">
        <v>22</v>
      </c>
      <c r="N56" s="116">
        <v>13</v>
      </c>
      <c r="O56" s="116">
        <v>22</v>
      </c>
      <c r="P56" s="116" t="s">
        <v>6202</v>
      </c>
      <c r="Q56" s="131" t="s">
        <v>6156</v>
      </c>
      <c r="R56" s="116">
        <v>100</v>
      </c>
      <c r="S56" s="93">
        <f t="shared" si="4"/>
        <v>0</v>
      </c>
    </row>
    <row r="57" spans="1:19" ht="15.75" x14ac:dyDescent="0.3">
      <c r="A57" s="116" t="s">
        <v>0</v>
      </c>
      <c r="B57" s="116" t="s">
        <v>5289</v>
      </c>
      <c r="C57" s="116" t="s">
        <v>5</v>
      </c>
      <c r="D57" s="120"/>
      <c r="E57" s="120"/>
      <c r="F57" s="35" t="s">
        <v>6110</v>
      </c>
      <c r="G57" s="116">
        <v>14</v>
      </c>
      <c r="H57" s="120"/>
      <c r="I57" s="120"/>
      <c r="J57" s="116">
        <v>14</v>
      </c>
      <c r="K57" s="116">
        <v>26</v>
      </c>
      <c r="L57" s="116">
        <v>14</v>
      </c>
      <c r="M57" s="116">
        <v>26</v>
      </c>
      <c r="N57" s="116">
        <v>14</v>
      </c>
      <c r="O57" s="116">
        <v>26</v>
      </c>
      <c r="P57" s="116" t="s">
        <v>6202</v>
      </c>
      <c r="Q57" s="131" t="s">
        <v>6157</v>
      </c>
      <c r="R57" s="116">
        <v>100</v>
      </c>
      <c r="S57" s="93">
        <f t="shared" si="4"/>
        <v>0</v>
      </c>
    </row>
    <row r="58" spans="1:19" ht="15.75" x14ac:dyDescent="0.3">
      <c r="A58" s="116" t="s">
        <v>0</v>
      </c>
      <c r="B58" s="116" t="s">
        <v>5289</v>
      </c>
      <c r="C58" s="116" t="s">
        <v>5</v>
      </c>
      <c r="D58" s="120"/>
      <c r="E58" s="120"/>
      <c r="F58" s="35" t="s">
        <v>6111</v>
      </c>
      <c r="G58" s="116">
        <v>15</v>
      </c>
      <c r="H58" s="120"/>
      <c r="I58" s="120"/>
      <c r="J58" s="116">
        <v>15</v>
      </c>
      <c r="K58" s="116">
        <v>30</v>
      </c>
      <c r="L58" s="116">
        <v>15</v>
      </c>
      <c r="M58" s="116">
        <v>30</v>
      </c>
      <c r="N58" s="116">
        <v>15</v>
      </c>
      <c r="O58" s="116">
        <v>30</v>
      </c>
      <c r="P58" s="116" t="s">
        <v>6202</v>
      </c>
      <c r="Q58" s="131" t="s">
        <v>6158</v>
      </c>
      <c r="R58" s="116">
        <v>70</v>
      </c>
      <c r="S58" s="93">
        <f t="shared" si="4"/>
        <v>0.4285714285714286</v>
      </c>
    </row>
    <row r="59" spans="1:19" ht="15.75" x14ac:dyDescent="0.3">
      <c r="A59" s="116" t="s">
        <v>0</v>
      </c>
      <c r="B59" s="116" t="s">
        <v>5289</v>
      </c>
      <c r="C59" s="116" t="s">
        <v>5</v>
      </c>
      <c r="D59" s="120"/>
      <c r="E59" s="120"/>
      <c r="F59" s="35" t="s">
        <v>6112</v>
      </c>
      <c r="G59" s="116">
        <v>16</v>
      </c>
      <c r="H59" s="120"/>
      <c r="I59" s="120"/>
      <c r="J59" s="116">
        <v>16</v>
      </c>
      <c r="K59" s="116">
        <v>34</v>
      </c>
      <c r="L59" s="116">
        <v>16</v>
      </c>
      <c r="M59" s="116">
        <v>34</v>
      </c>
      <c r="N59" s="116">
        <v>16</v>
      </c>
      <c r="O59" s="116">
        <v>34</v>
      </c>
      <c r="P59" s="116" t="s">
        <v>6202</v>
      </c>
      <c r="Q59" s="131" t="s">
        <v>6159</v>
      </c>
      <c r="R59" s="116">
        <v>60</v>
      </c>
      <c r="S59" s="93">
        <f t="shared" si="4"/>
        <v>0.66666666666666674</v>
      </c>
    </row>
    <row r="60" spans="1:19" ht="15.75" x14ac:dyDescent="0.3">
      <c r="A60" s="116" t="s">
        <v>0</v>
      </c>
      <c r="B60" s="116" t="s">
        <v>5289</v>
      </c>
      <c r="C60" s="116" t="s">
        <v>5</v>
      </c>
      <c r="D60" s="120"/>
      <c r="E60" s="120"/>
      <c r="F60" s="35" t="s">
        <v>6113</v>
      </c>
      <c r="G60" s="116">
        <v>17</v>
      </c>
      <c r="H60" s="120"/>
      <c r="I60" s="120"/>
      <c r="J60" s="116">
        <v>18</v>
      </c>
      <c r="K60" s="116">
        <v>38</v>
      </c>
      <c r="L60" s="116">
        <v>18</v>
      </c>
      <c r="M60" s="116">
        <v>38</v>
      </c>
      <c r="N60" s="116">
        <v>18</v>
      </c>
      <c r="O60" s="116">
        <v>38</v>
      </c>
      <c r="P60" s="116" t="s">
        <v>6202</v>
      </c>
      <c r="Q60" s="131" t="s">
        <v>6160</v>
      </c>
      <c r="R60" s="116">
        <v>50</v>
      </c>
      <c r="S60" s="93">
        <f t="shared" si="4"/>
        <v>1</v>
      </c>
    </row>
    <row r="61" spans="1:19" ht="15.75" x14ac:dyDescent="0.3">
      <c r="A61" s="116" t="s">
        <v>0</v>
      </c>
      <c r="B61" s="116" t="s">
        <v>5289</v>
      </c>
      <c r="C61" s="116" t="s">
        <v>5</v>
      </c>
      <c r="D61" s="120"/>
      <c r="E61" s="120"/>
      <c r="F61" s="35" t="s">
        <v>6114</v>
      </c>
      <c r="G61" s="116">
        <v>18</v>
      </c>
      <c r="H61" s="120"/>
      <c r="I61" s="120"/>
      <c r="J61" s="116">
        <v>20</v>
      </c>
      <c r="K61" s="116">
        <v>42</v>
      </c>
      <c r="L61" s="116">
        <v>20</v>
      </c>
      <c r="M61" s="116">
        <v>42</v>
      </c>
      <c r="N61" s="116">
        <v>20</v>
      </c>
      <c r="O61" s="116">
        <v>42</v>
      </c>
      <c r="P61" s="116" t="s">
        <v>6204</v>
      </c>
      <c r="Q61" s="131" t="s">
        <v>6162</v>
      </c>
      <c r="R61" s="116">
        <v>40</v>
      </c>
      <c r="S61" s="93">
        <f t="shared" si="4"/>
        <v>1.5</v>
      </c>
    </row>
    <row r="62" spans="1:19" ht="15.75" x14ac:dyDescent="0.3">
      <c r="A62" s="116" t="s">
        <v>0</v>
      </c>
      <c r="B62" s="116" t="s">
        <v>5289</v>
      </c>
      <c r="C62" s="116" t="s">
        <v>5</v>
      </c>
      <c r="D62" s="120"/>
      <c r="E62" s="120"/>
      <c r="F62" s="35" t="s">
        <v>6115</v>
      </c>
      <c r="G62" s="116">
        <v>19</v>
      </c>
      <c r="H62" s="120"/>
      <c r="I62" s="120"/>
      <c r="J62" s="116">
        <v>22</v>
      </c>
      <c r="K62" s="116">
        <v>47</v>
      </c>
      <c r="L62" s="116">
        <v>22</v>
      </c>
      <c r="M62" s="116">
        <v>47</v>
      </c>
      <c r="N62" s="116">
        <v>22</v>
      </c>
      <c r="O62" s="116">
        <v>47</v>
      </c>
      <c r="P62" s="116" t="s">
        <v>6206</v>
      </c>
      <c r="Q62" s="131" t="s">
        <v>6164</v>
      </c>
      <c r="R62" s="116">
        <v>30</v>
      </c>
      <c r="S62" s="93">
        <f t="shared" si="4"/>
        <v>2.3333333333333335</v>
      </c>
    </row>
    <row r="63" spans="1:19" ht="15.75" x14ac:dyDescent="0.3">
      <c r="A63" s="116" t="s">
        <v>0</v>
      </c>
      <c r="B63" s="116" t="s">
        <v>5289</v>
      </c>
      <c r="C63" s="116" t="s">
        <v>5</v>
      </c>
      <c r="D63" s="120"/>
      <c r="E63" s="120"/>
      <c r="F63" s="35" t="s">
        <v>6116</v>
      </c>
      <c r="G63" s="116">
        <v>20</v>
      </c>
      <c r="H63" s="120"/>
      <c r="I63" s="120"/>
      <c r="J63" s="116">
        <v>24</v>
      </c>
      <c r="K63" s="116">
        <v>52</v>
      </c>
      <c r="L63" s="116">
        <v>24</v>
      </c>
      <c r="M63" s="116">
        <v>52</v>
      </c>
      <c r="N63" s="116">
        <v>24</v>
      </c>
      <c r="O63" s="116">
        <v>52</v>
      </c>
      <c r="P63" s="116" t="s">
        <v>6206</v>
      </c>
      <c r="Q63" s="131" t="s">
        <v>6165</v>
      </c>
      <c r="R63" s="116">
        <v>25</v>
      </c>
      <c r="S63" s="93">
        <f t="shared" si="4"/>
        <v>3</v>
      </c>
    </row>
    <row r="64" spans="1:19" ht="15.75" x14ac:dyDescent="0.3">
      <c r="A64" s="116" t="s">
        <v>0</v>
      </c>
      <c r="B64" s="116" t="s">
        <v>5289</v>
      </c>
      <c r="C64" s="116" t="s">
        <v>5</v>
      </c>
      <c r="D64" s="120"/>
      <c r="E64" s="120"/>
      <c r="F64" s="35" t="s">
        <v>6117</v>
      </c>
      <c r="G64" s="116">
        <v>21</v>
      </c>
      <c r="H64" s="120"/>
      <c r="I64" s="120"/>
      <c r="J64" s="116">
        <v>26</v>
      </c>
      <c r="K64" s="116">
        <v>57</v>
      </c>
      <c r="L64" s="116">
        <v>26</v>
      </c>
      <c r="M64" s="116">
        <v>57</v>
      </c>
      <c r="N64" s="116">
        <v>26</v>
      </c>
      <c r="O64" s="116">
        <v>57</v>
      </c>
      <c r="P64" s="116" t="s">
        <v>6210</v>
      </c>
      <c r="Q64" s="131" t="s">
        <v>6167</v>
      </c>
      <c r="R64" s="116">
        <v>20</v>
      </c>
      <c r="S64" s="93">
        <f t="shared" si="4"/>
        <v>4</v>
      </c>
    </row>
    <row r="65" spans="1:19" ht="15.75" x14ac:dyDescent="0.3">
      <c r="A65" s="116" t="s">
        <v>0</v>
      </c>
      <c r="B65" s="116" t="s">
        <v>5289</v>
      </c>
      <c r="C65" s="116" t="s">
        <v>5</v>
      </c>
      <c r="D65" s="120"/>
      <c r="E65" s="120"/>
      <c r="F65" s="35" t="s">
        <v>6118</v>
      </c>
      <c r="G65" s="116">
        <v>22</v>
      </c>
      <c r="H65" s="120"/>
      <c r="I65" s="120"/>
      <c r="J65" s="116">
        <v>28</v>
      </c>
      <c r="K65" s="116">
        <v>62</v>
      </c>
      <c r="L65" s="116">
        <v>28</v>
      </c>
      <c r="M65" s="116">
        <v>62</v>
      </c>
      <c r="N65" s="116">
        <v>28</v>
      </c>
      <c r="O65" s="116">
        <v>62</v>
      </c>
      <c r="P65" s="116" t="s">
        <v>6212</v>
      </c>
      <c r="Q65" s="131" t="s">
        <v>6169</v>
      </c>
      <c r="R65" s="116">
        <v>15</v>
      </c>
      <c r="S65" s="93">
        <f t="shared" si="4"/>
        <v>5.666666666666667</v>
      </c>
    </row>
    <row r="66" spans="1:19" ht="15.75" x14ac:dyDescent="0.3">
      <c r="A66" s="116" t="s">
        <v>0</v>
      </c>
      <c r="B66" s="116" t="s">
        <v>5289</v>
      </c>
      <c r="C66" s="116" t="s">
        <v>5</v>
      </c>
      <c r="D66" s="120"/>
      <c r="E66" s="120"/>
      <c r="F66" s="35" t="s">
        <v>6119</v>
      </c>
      <c r="G66" s="116">
        <v>23</v>
      </c>
      <c r="H66" s="120"/>
      <c r="I66" s="120"/>
      <c r="J66" s="116">
        <v>30</v>
      </c>
      <c r="K66" s="116">
        <v>67</v>
      </c>
      <c r="L66" s="116">
        <v>30</v>
      </c>
      <c r="M66" s="116">
        <v>67</v>
      </c>
      <c r="N66" s="116">
        <v>30</v>
      </c>
      <c r="O66" s="116">
        <v>67</v>
      </c>
      <c r="P66" s="116" t="s">
        <v>6213</v>
      </c>
      <c r="Q66" s="131" t="s">
        <v>6171</v>
      </c>
      <c r="R66" s="116">
        <v>10</v>
      </c>
      <c r="S66" s="93">
        <f t="shared" si="4"/>
        <v>9</v>
      </c>
    </row>
    <row r="67" spans="1:19" ht="15.75" x14ac:dyDescent="0.3">
      <c r="A67" s="116" t="s">
        <v>0</v>
      </c>
      <c r="B67" s="116" t="s">
        <v>5289</v>
      </c>
      <c r="C67" s="116" t="s">
        <v>5</v>
      </c>
      <c r="D67" s="120"/>
      <c r="E67" s="120"/>
      <c r="F67" s="35" t="s">
        <v>6120</v>
      </c>
      <c r="G67" s="116">
        <v>24</v>
      </c>
      <c r="H67" s="120"/>
      <c r="I67" s="120"/>
      <c r="J67" s="116">
        <v>32</v>
      </c>
      <c r="K67" s="116">
        <v>72</v>
      </c>
      <c r="L67" s="116">
        <v>32</v>
      </c>
      <c r="M67" s="116">
        <v>72</v>
      </c>
      <c r="N67" s="116">
        <v>32</v>
      </c>
      <c r="O67" s="116">
        <v>72</v>
      </c>
      <c r="P67" s="116" t="s">
        <v>6214</v>
      </c>
      <c r="Q67" s="131" t="s">
        <v>6173</v>
      </c>
      <c r="R67" s="116">
        <v>100</v>
      </c>
      <c r="S67" s="93">
        <f t="shared" si="4"/>
        <v>0</v>
      </c>
    </row>
    <row r="68" spans="1:19" ht="15.75" x14ac:dyDescent="0.3">
      <c r="A68" s="116" t="s">
        <v>0</v>
      </c>
      <c r="B68" s="116" t="s">
        <v>5289</v>
      </c>
      <c r="C68" s="116" t="s">
        <v>5</v>
      </c>
      <c r="D68" s="120"/>
      <c r="E68" s="120"/>
      <c r="F68" s="35" t="s">
        <v>6121</v>
      </c>
      <c r="G68" s="116">
        <v>25</v>
      </c>
      <c r="H68" s="120"/>
      <c r="I68" s="120"/>
      <c r="J68" s="116">
        <v>34</v>
      </c>
      <c r="K68" s="116">
        <v>79</v>
      </c>
      <c r="L68" s="116">
        <v>34</v>
      </c>
      <c r="M68" s="116">
        <v>79</v>
      </c>
      <c r="N68" s="116">
        <v>34</v>
      </c>
      <c r="O68" s="116">
        <v>79</v>
      </c>
      <c r="P68" s="116" t="s">
        <v>6214</v>
      </c>
      <c r="Q68" s="131" t="s">
        <v>6174</v>
      </c>
      <c r="R68" s="116">
        <v>100</v>
      </c>
      <c r="S68" s="93">
        <f t="shared" si="4"/>
        <v>0</v>
      </c>
    </row>
    <row r="69" spans="1:19" ht="15.75" x14ac:dyDescent="0.3">
      <c r="A69" s="116" t="s">
        <v>0</v>
      </c>
      <c r="B69" s="116" t="s">
        <v>5289</v>
      </c>
      <c r="C69" s="116" t="s">
        <v>5</v>
      </c>
      <c r="D69" s="120"/>
      <c r="E69" s="120"/>
      <c r="F69" s="35" t="s">
        <v>6122</v>
      </c>
      <c r="G69" s="116">
        <v>26</v>
      </c>
      <c r="H69" s="120"/>
      <c r="I69" s="120"/>
      <c r="J69" s="116">
        <v>36</v>
      </c>
      <c r="K69" s="116">
        <v>86</v>
      </c>
      <c r="L69" s="116">
        <v>36</v>
      </c>
      <c r="M69" s="116">
        <v>86</v>
      </c>
      <c r="N69" s="116">
        <v>36</v>
      </c>
      <c r="O69" s="116">
        <v>86</v>
      </c>
      <c r="P69" s="116" t="s">
        <v>6214</v>
      </c>
      <c r="Q69" s="131" t="s">
        <v>6175</v>
      </c>
      <c r="R69" s="116">
        <v>100</v>
      </c>
      <c r="S69" s="93">
        <f t="shared" si="4"/>
        <v>0</v>
      </c>
    </row>
    <row r="70" spans="1:19" ht="15.75" x14ac:dyDescent="0.3">
      <c r="A70" s="116" t="s">
        <v>0</v>
      </c>
      <c r="B70" s="116" t="s">
        <v>5289</v>
      </c>
      <c r="C70" s="116" t="s">
        <v>5</v>
      </c>
      <c r="D70" s="120"/>
      <c r="E70" s="120"/>
      <c r="F70" s="35" t="s">
        <v>6123</v>
      </c>
      <c r="G70" s="116">
        <v>27</v>
      </c>
      <c r="H70" s="120"/>
      <c r="I70" s="120"/>
      <c r="J70" s="116">
        <v>38</v>
      </c>
      <c r="K70" s="116">
        <v>93</v>
      </c>
      <c r="L70" s="116">
        <v>38</v>
      </c>
      <c r="M70" s="116">
        <v>93</v>
      </c>
      <c r="N70" s="116">
        <v>38</v>
      </c>
      <c r="O70" s="116">
        <v>93</v>
      </c>
      <c r="P70" s="116" t="s">
        <v>6214</v>
      </c>
      <c r="Q70" s="131" t="s">
        <v>6176</v>
      </c>
      <c r="R70" s="116">
        <v>70</v>
      </c>
      <c r="S70" s="93">
        <f t="shared" si="4"/>
        <v>0.4285714285714286</v>
      </c>
    </row>
    <row r="71" spans="1:19" ht="15.75" x14ac:dyDescent="0.3">
      <c r="A71" s="116" t="s">
        <v>0</v>
      </c>
      <c r="B71" s="116" t="s">
        <v>5289</v>
      </c>
      <c r="C71" s="116" t="s">
        <v>5</v>
      </c>
      <c r="D71" s="120"/>
      <c r="E71" s="120"/>
      <c r="F71" s="35" t="s">
        <v>6124</v>
      </c>
      <c r="G71" s="116">
        <v>28</v>
      </c>
      <c r="H71" s="120"/>
      <c r="I71" s="120"/>
      <c r="J71" s="116">
        <v>40</v>
      </c>
      <c r="K71" s="116">
        <v>100</v>
      </c>
      <c r="L71" s="116">
        <v>40</v>
      </c>
      <c r="M71" s="116">
        <v>100</v>
      </c>
      <c r="N71" s="116">
        <v>40</v>
      </c>
      <c r="O71" s="116">
        <v>100</v>
      </c>
      <c r="P71" s="116" t="s">
        <v>6214</v>
      </c>
      <c r="Q71" s="131" t="s">
        <v>6177</v>
      </c>
      <c r="R71" s="116">
        <v>60</v>
      </c>
      <c r="S71" s="93">
        <f t="shared" si="4"/>
        <v>0.66666666666666674</v>
      </c>
    </row>
    <row r="72" spans="1:19" ht="15.75" x14ac:dyDescent="0.3">
      <c r="A72" s="116" t="s">
        <v>0</v>
      </c>
      <c r="B72" s="116" t="s">
        <v>5289</v>
      </c>
      <c r="C72" s="116" t="s">
        <v>5</v>
      </c>
      <c r="D72" s="120"/>
      <c r="E72" s="120"/>
      <c r="F72" s="35" t="s">
        <v>6125</v>
      </c>
      <c r="G72" s="116">
        <v>29</v>
      </c>
      <c r="H72" s="120"/>
      <c r="I72" s="120"/>
      <c r="J72" s="116">
        <v>42</v>
      </c>
      <c r="K72" s="116">
        <v>107</v>
      </c>
      <c r="L72" s="116">
        <v>42</v>
      </c>
      <c r="M72" s="116">
        <v>107</v>
      </c>
      <c r="N72" s="116">
        <v>42</v>
      </c>
      <c r="O72" s="116">
        <v>107</v>
      </c>
      <c r="P72" s="116" t="s">
        <v>6214</v>
      </c>
      <c r="Q72" s="131" t="s">
        <v>6178</v>
      </c>
      <c r="R72" s="116">
        <v>50</v>
      </c>
      <c r="S72" s="93">
        <f t="shared" si="4"/>
        <v>1</v>
      </c>
    </row>
    <row r="73" spans="1:19" ht="15.75" x14ac:dyDescent="0.3">
      <c r="A73" s="116" t="s">
        <v>0</v>
      </c>
      <c r="B73" s="116" t="s">
        <v>5289</v>
      </c>
      <c r="C73" s="116" t="s">
        <v>5</v>
      </c>
      <c r="D73" s="120"/>
      <c r="E73" s="120"/>
      <c r="F73" s="35" t="s">
        <v>6126</v>
      </c>
      <c r="G73" s="116">
        <v>30</v>
      </c>
      <c r="H73" s="120"/>
      <c r="I73" s="120"/>
      <c r="J73" s="116">
        <v>44</v>
      </c>
      <c r="K73" s="116">
        <v>114</v>
      </c>
      <c r="L73" s="116">
        <v>44</v>
      </c>
      <c r="M73" s="116">
        <v>114</v>
      </c>
      <c r="N73" s="116">
        <v>44</v>
      </c>
      <c r="O73" s="116">
        <v>114</v>
      </c>
      <c r="P73" s="116" t="s">
        <v>6214</v>
      </c>
      <c r="Q73" s="131" t="s">
        <v>6179</v>
      </c>
      <c r="R73" s="116">
        <v>40</v>
      </c>
      <c r="S73" s="93">
        <f t="shared" si="4"/>
        <v>1.5</v>
      </c>
    </row>
    <row r="74" spans="1:19" ht="15.75" x14ac:dyDescent="0.3">
      <c r="A74" s="116" t="s">
        <v>0</v>
      </c>
      <c r="B74" s="116" t="s">
        <v>5289</v>
      </c>
      <c r="C74" s="116" t="s">
        <v>5</v>
      </c>
      <c r="D74" s="120"/>
      <c r="E74" s="120"/>
      <c r="F74" s="35" t="s">
        <v>6127</v>
      </c>
      <c r="G74" s="116">
        <v>31</v>
      </c>
      <c r="H74" s="120"/>
      <c r="I74" s="120"/>
      <c r="J74" s="116">
        <v>46</v>
      </c>
      <c r="K74" s="116">
        <v>122</v>
      </c>
      <c r="L74" s="116">
        <v>46</v>
      </c>
      <c r="M74" s="116">
        <v>122</v>
      </c>
      <c r="N74" s="116">
        <v>46</v>
      </c>
      <c r="O74" s="116">
        <v>122</v>
      </c>
      <c r="P74" s="116" t="s">
        <v>6215</v>
      </c>
      <c r="Q74" s="131" t="s">
        <v>6181</v>
      </c>
      <c r="R74" s="116">
        <v>30</v>
      </c>
      <c r="S74" s="93">
        <f t="shared" si="4"/>
        <v>2.3333333333333335</v>
      </c>
    </row>
    <row r="75" spans="1:19" ht="15.75" x14ac:dyDescent="0.3">
      <c r="A75" s="116" t="s">
        <v>0</v>
      </c>
      <c r="B75" s="116" t="s">
        <v>5289</v>
      </c>
      <c r="C75" s="116" t="s">
        <v>5</v>
      </c>
      <c r="D75" s="120"/>
      <c r="E75" s="120"/>
      <c r="F75" s="35" t="s">
        <v>6128</v>
      </c>
      <c r="G75" s="116">
        <v>32</v>
      </c>
      <c r="H75" s="120"/>
      <c r="I75" s="120"/>
      <c r="J75" s="116">
        <v>48</v>
      </c>
      <c r="K75" s="116">
        <v>130</v>
      </c>
      <c r="L75" s="116">
        <v>48</v>
      </c>
      <c r="M75" s="116">
        <v>130</v>
      </c>
      <c r="N75" s="116">
        <v>48</v>
      </c>
      <c r="O75" s="116">
        <v>130</v>
      </c>
      <c r="P75" s="116" t="s">
        <v>6216</v>
      </c>
      <c r="Q75" s="131" t="s">
        <v>6183</v>
      </c>
      <c r="R75" s="116">
        <v>25</v>
      </c>
      <c r="S75" s="93">
        <f t="shared" si="4"/>
        <v>3</v>
      </c>
    </row>
    <row r="76" spans="1:19" ht="15.75" x14ac:dyDescent="0.3">
      <c r="A76" s="116" t="s">
        <v>0</v>
      </c>
      <c r="B76" s="116" t="s">
        <v>5289</v>
      </c>
      <c r="C76" s="116" t="s">
        <v>5</v>
      </c>
      <c r="D76" s="120"/>
      <c r="E76" s="120"/>
      <c r="F76" s="35" t="s">
        <v>6129</v>
      </c>
      <c r="G76" s="116">
        <v>33</v>
      </c>
      <c r="H76" s="120"/>
      <c r="I76" s="120"/>
      <c r="J76" s="116">
        <v>50</v>
      </c>
      <c r="K76" s="116">
        <v>138</v>
      </c>
      <c r="L76" s="116">
        <v>50</v>
      </c>
      <c r="M76" s="116">
        <v>138</v>
      </c>
      <c r="N76" s="116">
        <v>50</v>
      </c>
      <c r="O76" s="116">
        <v>138</v>
      </c>
      <c r="P76" s="116" t="s">
        <v>6217</v>
      </c>
      <c r="Q76" s="131" t="s">
        <v>6185</v>
      </c>
      <c r="R76" s="116">
        <v>20</v>
      </c>
      <c r="S76" s="93">
        <f t="shared" ref="S76:S139" si="5">100/R76-1</f>
        <v>4</v>
      </c>
    </row>
    <row r="77" spans="1:19" ht="15.75" x14ac:dyDescent="0.3">
      <c r="A77" s="116" t="s">
        <v>0</v>
      </c>
      <c r="B77" s="116" t="s">
        <v>5289</v>
      </c>
      <c r="C77" s="116" t="s">
        <v>5</v>
      </c>
      <c r="D77" s="120"/>
      <c r="E77" s="120"/>
      <c r="F77" s="35" t="s">
        <v>6130</v>
      </c>
      <c r="G77" s="116">
        <v>34</v>
      </c>
      <c r="H77" s="120"/>
      <c r="I77" s="120"/>
      <c r="J77" s="116">
        <v>52</v>
      </c>
      <c r="K77" s="116">
        <v>146</v>
      </c>
      <c r="L77" s="116">
        <v>52</v>
      </c>
      <c r="M77" s="116">
        <v>146</v>
      </c>
      <c r="N77" s="116">
        <v>52</v>
      </c>
      <c r="O77" s="116">
        <v>146</v>
      </c>
      <c r="P77" s="116" t="s">
        <v>6218</v>
      </c>
      <c r="Q77" s="131" t="s">
        <v>6187</v>
      </c>
      <c r="R77" s="116">
        <v>15</v>
      </c>
      <c r="S77" s="93">
        <f t="shared" si="5"/>
        <v>5.666666666666667</v>
      </c>
    </row>
    <row r="78" spans="1:19" ht="15.75" x14ac:dyDescent="0.3">
      <c r="A78" s="116" t="s">
        <v>0</v>
      </c>
      <c r="B78" s="116" t="s">
        <v>5289</v>
      </c>
      <c r="C78" s="116" t="s">
        <v>5</v>
      </c>
      <c r="D78" s="120"/>
      <c r="E78" s="120"/>
      <c r="F78" s="35" t="s">
        <v>6131</v>
      </c>
      <c r="G78" s="116">
        <v>35</v>
      </c>
      <c r="H78" s="120"/>
      <c r="I78" s="120"/>
      <c r="J78" s="116">
        <v>54</v>
      </c>
      <c r="K78" s="116">
        <v>154</v>
      </c>
      <c r="L78" s="116">
        <v>54</v>
      </c>
      <c r="M78" s="116">
        <v>154</v>
      </c>
      <c r="N78" s="116">
        <v>54</v>
      </c>
      <c r="O78" s="116">
        <v>154</v>
      </c>
      <c r="P78" s="116" t="s">
        <v>6219</v>
      </c>
      <c r="Q78" s="131" t="s">
        <v>6189</v>
      </c>
      <c r="R78" s="116">
        <v>10</v>
      </c>
      <c r="S78" s="93">
        <f t="shared" si="5"/>
        <v>9</v>
      </c>
    </row>
    <row r="79" spans="1:19" ht="15.75" x14ac:dyDescent="0.3">
      <c r="A79" s="116" t="s">
        <v>0</v>
      </c>
      <c r="B79" s="116" t="s">
        <v>5289</v>
      </c>
      <c r="C79" s="116" t="s">
        <v>5</v>
      </c>
      <c r="D79" s="120"/>
      <c r="E79" s="120"/>
      <c r="F79" s="35" t="s">
        <v>6132</v>
      </c>
      <c r="G79" s="116">
        <v>36</v>
      </c>
      <c r="H79" s="120"/>
      <c r="I79" s="120"/>
      <c r="J79" s="116">
        <v>56</v>
      </c>
      <c r="K79" s="116">
        <v>162</v>
      </c>
      <c r="L79" s="116">
        <v>56</v>
      </c>
      <c r="M79" s="116">
        <v>162</v>
      </c>
      <c r="N79" s="116">
        <v>56</v>
      </c>
      <c r="O79" s="116">
        <v>162</v>
      </c>
      <c r="P79" s="116" t="s">
        <v>6220</v>
      </c>
      <c r="Q79" s="120"/>
      <c r="R79" s="116"/>
      <c r="S79" s="93"/>
    </row>
    <row r="80" spans="1:19" ht="15.75" x14ac:dyDescent="0.3">
      <c r="A80" s="116" t="s">
        <v>0</v>
      </c>
      <c r="B80" s="116" t="s">
        <v>5289</v>
      </c>
      <c r="C80" s="116" t="s">
        <v>5</v>
      </c>
      <c r="D80" s="120"/>
      <c r="E80" s="120"/>
      <c r="F80" s="35" t="s">
        <v>6133</v>
      </c>
      <c r="G80" s="116">
        <v>37</v>
      </c>
      <c r="H80" s="120"/>
      <c r="I80" s="120"/>
      <c r="J80" s="116"/>
      <c r="K80" s="116"/>
      <c r="L80" s="116"/>
      <c r="M80" s="116"/>
      <c r="N80" s="116"/>
      <c r="O80" s="116"/>
      <c r="P80" s="116"/>
      <c r="Q80" s="120"/>
      <c r="R80" s="116"/>
      <c r="S80" s="93"/>
    </row>
    <row r="81" spans="1:19" ht="15.75" x14ac:dyDescent="0.3">
      <c r="A81" s="116" t="s">
        <v>0</v>
      </c>
      <c r="B81" s="116" t="s">
        <v>5289</v>
      </c>
      <c r="C81" s="116" t="s">
        <v>5</v>
      </c>
      <c r="D81" s="120"/>
      <c r="E81" s="120"/>
      <c r="F81" s="35" t="s">
        <v>6134</v>
      </c>
      <c r="G81" s="116">
        <v>38</v>
      </c>
      <c r="H81" s="120"/>
      <c r="I81" s="120"/>
      <c r="J81" s="116"/>
      <c r="K81" s="116"/>
      <c r="L81" s="116"/>
      <c r="M81" s="116"/>
      <c r="N81" s="116"/>
      <c r="O81" s="116"/>
      <c r="P81" s="116"/>
      <c r="Q81" s="120"/>
      <c r="R81" s="116"/>
      <c r="S81" s="93"/>
    </row>
    <row r="82" spans="1:19" ht="15.75" x14ac:dyDescent="0.3">
      <c r="A82" s="116" t="s">
        <v>0</v>
      </c>
      <c r="B82" s="116" t="s">
        <v>5289</v>
      </c>
      <c r="C82" s="116" t="s">
        <v>5</v>
      </c>
      <c r="D82" s="120"/>
      <c r="E82" s="120"/>
      <c r="F82" s="35" t="s">
        <v>6135</v>
      </c>
      <c r="G82" s="116">
        <v>39</v>
      </c>
      <c r="H82" s="120"/>
      <c r="I82" s="120"/>
      <c r="J82" s="116"/>
      <c r="K82" s="116"/>
      <c r="L82" s="116"/>
      <c r="M82" s="116"/>
      <c r="N82" s="116"/>
      <c r="O82" s="116"/>
      <c r="P82" s="116"/>
      <c r="Q82" s="120"/>
      <c r="R82" s="116"/>
      <c r="S82" s="93"/>
    </row>
    <row r="83" spans="1:19" ht="15.75" x14ac:dyDescent="0.3">
      <c r="A83" s="116" t="s">
        <v>0</v>
      </c>
      <c r="B83" s="116" t="s">
        <v>5289</v>
      </c>
      <c r="C83" s="116" t="s">
        <v>1945</v>
      </c>
      <c r="D83" s="116"/>
      <c r="E83" s="116"/>
      <c r="F83" s="35" t="s">
        <v>6096</v>
      </c>
      <c r="G83" s="116">
        <v>0</v>
      </c>
      <c r="H83" s="118"/>
      <c r="I83" s="116"/>
      <c r="J83" s="116"/>
      <c r="K83" s="116"/>
      <c r="L83" s="116"/>
      <c r="M83" s="116"/>
      <c r="N83" s="116"/>
      <c r="O83" s="116"/>
      <c r="P83" s="116"/>
      <c r="Q83" s="131" t="s">
        <v>6136</v>
      </c>
      <c r="R83" s="116">
        <v>100</v>
      </c>
      <c r="S83" s="93">
        <f t="shared" si="5"/>
        <v>0</v>
      </c>
    </row>
    <row r="84" spans="1:19" ht="15.75" x14ac:dyDescent="0.3">
      <c r="A84" s="116" t="s">
        <v>0</v>
      </c>
      <c r="B84" s="116" t="s">
        <v>5289</v>
      </c>
      <c r="C84" s="116" t="s">
        <v>1945</v>
      </c>
      <c r="D84" s="116"/>
      <c r="E84" s="116"/>
      <c r="F84" s="35" t="s">
        <v>6097</v>
      </c>
      <c r="G84" s="116">
        <v>1</v>
      </c>
      <c r="H84" s="118"/>
      <c r="I84" s="116"/>
      <c r="J84" s="116">
        <v>1</v>
      </c>
      <c r="K84" s="116">
        <v>1</v>
      </c>
      <c r="L84" s="116">
        <v>1</v>
      </c>
      <c r="M84" s="116">
        <v>1</v>
      </c>
      <c r="N84" s="116">
        <v>1</v>
      </c>
      <c r="O84" s="116">
        <v>1</v>
      </c>
      <c r="P84" s="116"/>
      <c r="Q84" s="131" t="s">
        <v>6137</v>
      </c>
      <c r="R84" s="116">
        <v>100</v>
      </c>
      <c r="S84" s="93">
        <f t="shared" si="5"/>
        <v>0</v>
      </c>
    </row>
    <row r="85" spans="1:19" ht="15.75" x14ac:dyDescent="0.3">
      <c r="A85" s="116" t="s">
        <v>0</v>
      </c>
      <c r="B85" s="116" t="s">
        <v>5289</v>
      </c>
      <c r="C85" s="116" t="s">
        <v>1945</v>
      </c>
      <c r="D85" s="120"/>
      <c r="E85" s="120"/>
      <c r="F85" s="35" t="s">
        <v>6098</v>
      </c>
      <c r="G85" s="116">
        <v>2</v>
      </c>
      <c r="H85" s="120"/>
      <c r="I85" s="120"/>
      <c r="J85" s="116">
        <v>2</v>
      </c>
      <c r="K85" s="116">
        <v>2</v>
      </c>
      <c r="L85" s="116">
        <v>2</v>
      </c>
      <c r="M85" s="116">
        <v>2</v>
      </c>
      <c r="N85" s="116">
        <v>2</v>
      </c>
      <c r="O85" s="116">
        <v>2</v>
      </c>
      <c r="P85" s="116"/>
      <c r="Q85" s="131" t="s">
        <v>6138</v>
      </c>
      <c r="R85" s="116">
        <v>100</v>
      </c>
      <c r="S85" s="93">
        <f t="shared" si="5"/>
        <v>0</v>
      </c>
    </row>
    <row r="86" spans="1:19" ht="15.75" x14ac:dyDescent="0.3">
      <c r="A86" s="116" t="s">
        <v>0</v>
      </c>
      <c r="B86" s="116" t="s">
        <v>5289</v>
      </c>
      <c r="C86" s="116" t="s">
        <v>1945</v>
      </c>
      <c r="D86" s="120"/>
      <c r="E86" s="120"/>
      <c r="F86" s="35" t="s">
        <v>6099</v>
      </c>
      <c r="G86" s="116">
        <v>3</v>
      </c>
      <c r="H86" s="120"/>
      <c r="I86" s="120"/>
      <c r="J86" s="116">
        <v>3</v>
      </c>
      <c r="K86" s="116">
        <v>3</v>
      </c>
      <c r="L86" s="116">
        <v>3</v>
      </c>
      <c r="M86" s="116">
        <v>3</v>
      </c>
      <c r="N86" s="116">
        <v>3</v>
      </c>
      <c r="O86" s="116">
        <v>3</v>
      </c>
      <c r="P86" s="116"/>
      <c r="Q86" s="131" t="s">
        <v>6139</v>
      </c>
      <c r="R86" s="116">
        <v>90</v>
      </c>
      <c r="S86" s="93">
        <f t="shared" si="5"/>
        <v>0.11111111111111116</v>
      </c>
    </row>
    <row r="87" spans="1:19" ht="15.75" x14ac:dyDescent="0.3">
      <c r="A87" s="116" t="s">
        <v>0</v>
      </c>
      <c r="B87" s="116" t="s">
        <v>5289</v>
      </c>
      <c r="C87" s="116" t="s">
        <v>1945</v>
      </c>
      <c r="D87" s="120"/>
      <c r="E87" s="120"/>
      <c r="F87" s="35" t="s">
        <v>6100</v>
      </c>
      <c r="G87" s="116">
        <v>4</v>
      </c>
      <c r="H87" s="120"/>
      <c r="I87" s="120"/>
      <c r="J87" s="116">
        <v>4</v>
      </c>
      <c r="K87" s="116">
        <v>4</v>
      </c>
      <c r="L87" s="116">
        <v>4</v>
      </c>
      <c r="M87" s="116">
        <v>4</v>
      </c>
      <c r="N87" s="116">
        <v>4</v>
      </c>
      <c r="O87" s="116">
        <v>4</v>
      </c>
      <c r="P87" s="116"/>
      <c r="Q87" s="131" t="s">
        <v>6140</v>
      </c>
      <c r="R87" s="116">
        <v>80</v>
      </c>
      <c r="S87" s="93">
        <f t="shared" si="5"/>
        <v>0.25</v>
      </c>
    </row>
    <row r="88" spans="1:19" ht="15.75" x14ac:dyDescent="0.3">
      <c r="A88" s="116" t="s">
        <v>0</v>
      </c>
      <c r="B88" s="116" t="s">
        <v>5289</v>
      </c>
      <c r="C88" s="116" t="s">
        <v>1945</v>
      </c>
      <c r="D88" s="120"/>
      <c r="E88" s="120"/>
      <c r="F88" s="35" t="s">
        <v>6101</v>
      </c>
      <c r="G88" s="116">
        <v>5</v>
      </c>
      <c r="H88" s="120"/>
      <c r="I88" s="120"/>
      <c r="J88" s="116">
        <v>5</v>
      </c>
      <c r="K88" s="116">
        <v>5</v>
      </c>
      <c r="L88" s="116">
        <v>5</v>
      </c>
      <c r="M88" s="116">
        <v>5</v>
      </c>
      <c r="N88" s="116">
        <v>5</v>
      </c>
      <c r="O88" s="116">
        <v>5</v>
      </c>
      <c r="P88" s="116"/>
      <c r="Q88" s="131" t="s">
        <v>6141</v>
      </c>
      <c r="R88" s="116">
        <v>70</v>
      </c>
      <c r="S88" s="93">
        <f t="shared" si="5"/>
        <v>0.4285714285714286</v>
      </c>
    </row>
    <row r="89" spans="1:19" ht="15.75" x14ac:dyDescent="0.3">
      <c r="A89" s="116" t="s">
        <v>0</v>
      </c>
      <c r="B89" s="116" t="s">
        <v>5289</v>
      </c>
      <c r="C89" s="116" t="s">
        <v>1945</v>
      </c>
      <c r="D89" s="120"/>
      <c r="E89" s="120"/>
      <c r="F89" s="35" t="s">
        <v>6102</v>
      </c>
      <c r="G89" s="116">
        <v>6</v>
      </c>
      <c r="H89" s="120"/>
      <c r="I89" s="120"/>
      <c r="J89" s="116">
        <v>6</v>
      </c>
      <c r="K89" s="116">
        <v>6</v>
      </c>
      <c r="L89" s="116">
        <v>6</v>
      </c>
      <c r="M89" s="116">
        <v>6</v>
      </c>
      <c r="N89" s="116">
        <v>6</v>
      </c>
      <c r="O89" s="116">
        <v>6</v>
      </c>
      <c r="P89" s="116"/>
      <c r="Q89" s="131" t="s">
        <v>6142</v>
      </c>
      <c r="R89" s="116">
        <v>60</v>
      </c>
      <c r="S89" s="93">
        <f t="shared" si="5"/>
        <v>0.66666666666666674</v>
      </c>
    </row>
    <row r="90" spans="1:19" ht="15.75" x14ac:dyDescent="0.3">
      <c r="A90" s="116" t="s">
        <v>0</v>
      </c>
      <c r="B90" s="116" t="s">
        <v>5289</v>
      </c>
      <c r="C90" s="116" t="s">
        <v>1945</v>
      </c>
      <c r="D90" s="120"/>
      <c r="E90" s="120"/>
      <c r="F90" s="35" t="s">
        <v>6103</v>
      </c>
      <c r="G90" s="116">
        <v>7</v>
      </c>
      <c r="H90" s="120"/>
      <c r="I90" s="120"/>
      <c r="J90" s="116">
        <v>7</v>
      </c>
      <c r="K90" s="116">
        <v>8</v>
      </c>
      <c r="L90" s="116">
        <v>7</v>
      </c>
      <c r="M90" s="116">
        <v>8</v>
      </c>
      <c r="N90" s="116">
        <v>7</v>
      </c>
      <c r="O90" s="116">
        <v>8</v>
      </c>
      <c r="P90" s="116" t="s">
        <v>6221</v>
      </c>
      <c r="Q90" s="131" t="s">
        <v>6143</v>
      </c>
      <c r="R90" s="116">
        <v>50</v>
      </c>
      <c r="S90" s="93">
        <f t="shared" si="5"/>
        <v>1</v>
      </c>
    </row>
    <row r="91" spans="1:19" ht="15.75" x14ac:dyDescent="0.3">
      <c r="A91" s="116" t="s">
        <v>0</v>
      </c>
      <c r="B91" s="116" t="s">
        <v>5289</v>
      </c>
      <c r="C91" s="116" t="s">
        <v>1945</v>
      </c>
      <c r="D91" s="120"/>
      <c r="E91" s="120"/>
      <c r="F91" s="35" t="s">
        <v>6104</v>
      </c>
      <c r="G91" s="116">
        <v>8</v>
      </c>
      <c r="H91" s="120"/>
      <c r="I91" s="120"/>
      <c r="J91" s="116">
        <v>8</v>
      </c>
      <c r="K91" s="116">
        <v>10</v>
      </c>
      <c r="L91" s="116">
        <v>8</v>
      </c>
      <c r="M91" s="116">
        <v>10</v>
      </c>
      <c r="N91" s="116">
        <v>8</v>
      </c>
      <c r="O91" s="116">
        <v>10</v>
      </c>
      <c r="P91" s="116" t="s">
        <v>6222</v>
      </c>
      <c r="Q91" s="131" t="s">
        <v>6144</v>
      </c>
      <c r="R91" s="116">
        <v>40</v>
      </c>
      <c r="S91" s="93">
        <f t="shared" si="5"/>
        <v>1.5</v>
      </c>
    </row>
    <row r="92" spans="1:19" ht="15.75" x14ac:dyDescent="0.3">
      <c r="A92" s="116" t="s">
        <v>0</v>
      </c>
      <c r="B92" s="116" t="s">
        <v>5289</v>
      </c>
      <c r="C92" s="116" t="s">
        <v>1945</v>
      </c>
      <c r="D92" s="120"/>
      <c r="E92" s="120"/>
      <c r="F92" s="35" t="s">
        <v>6105</v>
      </c>
      <c r="G92" s="116">
        <v>9</v>
      </c>
      <c r="H92" s="120"/>
      <c r="I92" s="120"/>
      <c r="J92" s="116">
        <v>9</v>
      </c>
      <c r="K92" s="116">
        <v>12</v>
      </c>
      <c r="L92" s="116">
        <v>9</v>
      </c>
      <c r="M92" s="116">
        <v>12</v>
      </c>
      <c r="N92" s="116">
        <v>9</v>
      </c>
      <c r="O92" s="116">
        <v>12</v>
      </c>
      <c r="P92" s="116" t="s">
        <v>6223</v>
      </c>
      <c r="Q92" s="131" t="s">
        <v>6145</v>
      </c>
      <c r="R92" s="116">
        <v>30</v>
      </c>
      <c r="S92" s="93">
        <f t="shared" si="5"/>
        <v>2.3333333333333335</v>
      </c>
    </row>
    <row r="93" spans="1:19" ht="15.75" x14ac:dyDescent="0.3">
      <c r="A93" s="116" t="s">
        <v>0</v>
      </c>
      <c r="B93" s="116" t="s">
        <v>5289</v>
      </c>
      <c r="C93" s="116" t="s">
        <v>1945</v>
      </c>
      <c r="D93" s="120"/>
      <c r="E93" s="120"/>
      <c r="F93" s="35" t="s">
        <v>6106</v>
      </c>
      <c r="G93" s="116">
        <v>10</v>
      </c>
      <c r="H93" s="120"/>
      <c r="I93" s="120"/>
      <c r="J93" s="116">
        <v>10</v>
      </c>
      <c r="K93" s="116">
        <v>14</v>
      </c>
      <c r="L93" s="116">
        <v>10</v>
      </c>
      <c r="M93" s="116">
        <v>14</v>
      </c>
      <c r="N93" s="116">
        <v>10</v>
      </c>
      <c r="O93" s="116">
        <v>14</v>
      </c>
      <c r="P93" s="116" t="s">
        <v>6224</v>
      </c>
      <c r="Q93" s="131" t="s">
        <v>6151</v>
      </c>
      <c r="R93" s="116">
        <v>20</v>
      </c>
      <c r="S93" s="93">
        <f t="shared" si="5"/>
        <v>4</v>
      </c>
    </row>
    <row r="94" spans="1:19" ht="15.75" x14ac:dyDescent="0.3">
      <c r="A94" s="116" t="s">
        <v>0</v>
      </c>
      <c r="B94" s="116" t="s">
        <v>5289</v>
      </c>
      <c r="C94" s="116" t="s">
        <v>1945</v>
      </c>
      <c r="D94" s="120"/>
      <c r="E94" s="120"/>
      <c r="F94" s="35" t="s">
        <v>6107</v>
      </c>
      <c r="G94" s="116">
        <v>11</v>
      </c>
      <c r="H94" s="120"/>
      <c r="I94" s="120"/>
      <c r="J94" s="116">
        <v>11</v>
      </c>
      <c r="K94" s="116">
        <v>16</v>
      </c>
      <c r="L94" s="116">
        <v>11</v>
      </c>
      <c r="M94" s="116">
        <v>16</v>
      </c>
      <c r="N94" s="116">
        <v>11</v>
      </c>
      <c r="O94" s="116">
        <v>16</v>
      </c>
      <c r="P94" s="116" t="s">
        <v>6225</v>
      </c>
      <c r="Q94" s="131" t="s">
        <v>6152</v>
      </c>
      <c r="R94" s="116">
        <v>15</v>
      </c>
      <c r="S94" s="93">
        <f t="shared" si="5"/>
        <v>5.666666666666667</v>
      </c>
    </row>
    <row r="95" spans="1:19" ht="15.75" x14ac:dyDescent="0.3">
      <c r="A95" s="116" t="s">
        <v>0</v>
      </c>
      <c r="B95" s="116" t="s">
        <v>5289</v>
      </c>
      <c r="C95" s="116" t="s">
        <v>1945</v>
      </c>
      <c r="D95" s="120"/>
      <c r="E95" s="120"/>
      <c r="F95" s="35" t="s">
        <v>6108</v>
      </c>
      <c r="G95" s="116">
        <v>12</v>
      </c>
      <c r="H95" s="120"/>
      <c r="I95" s="120"/>
      <c r="J95" s="116">
        <v>12</v>
      </c>
      <c r="K95" s="116">
        <v>18</v>
      </c>
      <c r="L95" s="116">
        <v>12</v>
      </c>
      <c r="M95" s="116">
        <v>18</v>
      </c>
      <c r="N95" s="116">
        <v>12</v>
      </c>
      <c r="O95" s="116">
        <v>18</v>
      </c>
      <c r="P95" s="116" t="s">
        <v>6226</v>
      </c>
      <c r="Q95" s="131" t="s">
        <v>6155</v>
      </c>
      <c r="R95" s="116">
        <v>100</v>
      </c>
      <c r="S95" s="93">
        <f t="shared" si="5"/>
        <v>0</v>
      </c>
    </row>
    <row r="96" spans="1:19" ht="15.75" x14ac:dyDescent="0.3">
      <c r="A96" s="116" t="s">
        <v>0</v>
      </c>
      <c r="B96" s="116" t="s">
        <v>5289</v>
      </c>
      <c r="C96" s="116" t="s">
        <v>1945</v>
      </c>
      <c r="D96" s="120"/>
      <c r="E96" s="120"/>
      <c r="F96" s="35" t="s">
        <v>6109</v>
      </c>
      <c r="G96" s="116">
        <v>13</v>
      </c>
      <c r="H96" s="120"/>
      <c r="I96" s="120"/>
      <c r="J96" s="116">
        <v>13</v>
      </c>
      <c r="K96" s="116">
        <v>22</v>
      </c>
      <c r="L96" s="116">
        <v>13</v>
      </c>
      <c r="M96" s="116">
        <v>22</v>
      </c>
      <c r="N96" s="116">
        <v>13</v>
      </c>
      <c r="O96" s="116">
        <v>22</v>
      </c>
      <c r="P96" s="116" t="s">
        <v>6226</v>
      </c>
      <c r="Q96" s="131" t="s">
        <v>6156</v>
      </c>
      <c r="R96" s="116">
        <v>100</v>
      </c>
      <c r="S96" s="93">
        <f t="shared" si="5"/>
        <v>0</v>
      </c>
    </row>
    <row r="97" spans="1:19" ht="15.75" x14ac:dyDescent="0.3">
      <c r="A97" s="116" t="s">
        <v>0</v>
      </c>
      <c r="B97" s="116" t="s">
        <v>5289</v>
      </c>
      <c r="C97" s="116" t="s">
        <v>1945</v>
      </c>
      <c r="D97" s="120"/>
      <c r="E97" s="120"/>
      <c r="F97" s="35" t="s">
        <v>6110</v>
      </c>
      <c r="G97" s="116">
        <v>14</v>
      </c>
      <c r="H97" s="120"/>
      <c r="I97" s="120"/>
      <c r="J97" s="116">
        <v>14</v>
      </c>
      <c r="K97" s="116">
        <v>26</v>
      </c>
      <c r="L97" s="116">
        <v>14</v>
      </c>
      <c r="M97" s="116">
        <v>26</v>
      </c>
      <c r="N97" s="116">
        <v>14</v>
      </c>
      <c r="O97" s="116">
        <v>26</v>
      </c>
      <c r="P97" s="116" t="s">
        <v>6226</v>
      </c>
      <c r="Q97" s="131" t="s">
        <v>6157</v>
      </c>
      <c r="R97" s="116">
        <v>100</v>
      </c>
      <c r="S97" s="93">
        <f t="shared" si="5"/>
        <v>0</v>
      </c>
    </row>
    <row r="98" spans="1:19" ht="15.75" x14ac:dyDescent="0.3">
      <c r="A98" s="116" t="s">
        <v>0</v>
      </c>
      <c r="B98" s="116" t="s">
        <v>5289</v>
      </c>
      <c r="C98" s="116" t="s">
        <v>1945</v>
      </c>
      <c r="D98" s="120"/>
      <c r="E98" s="120"/>
      <c r="F98" s="35" t="s">
        <v>6111</v>
      </c>
      <c r="G98" s="116">
        <v>15</v>
      </c>
      <c r="H98" s="120"/>
      <c r="I98" s="120"/>
      <c r="J98" s="116">
        <v>15</v>
      </c>
      <c r="K98" s="116">
        <v>30</v>
      </c>
      <c r="L98" s="116">
        <v>15</v>
      </c>
      <c r="M98" s="116">
        <v>30</v>
      </c>
      <c r="N98" s="116">
        <v>15</v>
      </c>
      <c r="O98" s="116">
        <v>30</v>
      </c>
      <c r="P98" s="116" t="s">
        <v>6226</v>
      </c>
      <c r="Q98" s="131" t="s">
        <v>6158</v>
      </c>
      <c r="R98" s="116">
        <v>70</v>
      </c>
      <c r="S98" s="93">
        <f t="shared" si="5"/>
        <v>0.4285714285714286</v>
      </c>
    </row>
    <row r="99" spans="1:19" ht="15.75" x14ac:dyDescent="0.3">
      <c r="A99" s="116" t="s">
        <v>0</v>
      </c>
      <c r="B99" s="116" t="s">
        <v>5289</v>
      </c>
      <c r="C99" s="116" t="s">
        <v>1945</v>
      </c>
      <c r="D99" s="120"/>
      <c r="E99" s="120"/>
      <c r="F99" s="35" t="s">
        <v>6112</v>
      </c>
      <c r="G99" s="116">
        <v>16</v>
      </c>
      <c r="H99" s="120"/>
      <c r="I99" s="120"/>
      <c r="J99" s="116">
        <v>16</v>
      </c>
      <c r="K99" s="116">
        <v>34</v>
      </c>
      <c r="L99" s="116">
        <v>16</v>
      </c>
      <c r="M99" s="116">
        <v>34</v>
      </c>
      <c r="N99" s="116">
        <v>16</v>
      </c>
      <c r="O99" s="116">
        <v>34</v>
      </c>
      <c r="P99" s="116" t="s">
        <v>6226</v>
      </c>
      <c r="Q99" s="131" t="s">
        <v>6159</v>
      </c>
      <c r="R99" s="116">
        <v>60</v>
      </c>
      <c r="S99" s="93">
        <f t="shared" si="5"/>
        <v>0.66666666666666674</v>
      </c>
    </row>
    <row r="100" spans="1:19" ht="15.75" x14ac:dyDescent="0.3">
      <c r="A100" s="116" t="s">
        <v>0</v>
      </c>
      <c r="B100" s="116" t="s">
        <v>5289</v>
      </c>
      <c r="C100" s="116" t="s">
        <v>1945</v>
      </c>
      <c r="D100" s="120"/>
      <c r="E100" s="120"/>
      <c r="F100" s="35" t="s">
        <v>6113</v>
      </c>
      <c r="G100" s="116">
        <v>17</v>
      </c>
      <c r="H100" s="120"/>
      <c r="I100" s="120"/>
      <c r="J100" s="116">
        <v>18</v>
      </c>
      <c r="K100" s="116">
        <v>38</v>
      </c>
      <c r="L100" s="116">
        <v>18</v>
      </c>
      <c r="M100" s="116">
        <v>38</v>
      </c>
      <c r="N100" s="116">
        <v>18</v>
      </c>
      <c r="O100" s="116">
        <v>38</v>
      </c>
      <c r="P100" s="116" t="s">
        <v>6226</v>
      </c>
      <c r="Q100" s="131" t="s">
        <v>6160</v>
      </c>
      <c r="R100" s="116">
        <v>50</v>
      </c>
      <c r="S100" s="93">
        <f t="shared" si="5"/>
        <v>1</v>
      </c>
    </row>
    <row r="101" spans="1:19" ht="15.75" x14ac:dyDescent="0.3">
      <c r="A101" s="116" t="s">
        <v>0</v>
      </c>
      <c r="B101" s="116" t="s">
        <v>5289</v>
      </c>
      <c r="C101" s="116" t="s">
        <v>1945</v>
      </c>
      <c r="D101" s="120"/>
      <c r="E101" s="120"/>
      <c r="F101" s="35" t="s">
        <v>6114</v>
      </c>
      <c r="G101" s="116">
        <v>18</v>
      </c>
      <c r="H101" s="120"/>
      <c r="I101" s="120"/>
      <c r="J101" s="116">
        <v>20</v>
      </c>
      <c r="K101" s="116">
        <v>42</v>
      </c>
      <c r="L101" s="116">
        <v>20</v>
      </c>
      <c r="M101" s="116">
        <v>42</v>
      </c>
      <c r="N101" s="116">
        <v>20</v>
      </c>
      <c r="O101" s="116">
        <v>42</v>
      </c>
      <c r="P101" s="116" t="s">
        <v>6227</v>
      </c>
      <c r="Q101" s="131" t="s">
        <v>6162</v>
      </c>
      <c r="R101" s="116">
        <v>40</v>
      </c>
      <c r="S101" s="93">
        <f t="shared" si="5"/>
        <v>1.5</v>
      </c>
    </row>
    <row r="102" spans="1:19" ht="15.75" x14ac:dyDescent="0.3">
      <c r="A102" s="116" t="s">
        <v>0</v>
      </c>
      <c r="B102" s="116" t="s">
        <v>5289</v>
      </c>
      <c r="C102" s="116" t="s">
        <v>1945</v>
      </c>
      <c r="D102" s="120"/>
      <c r="E102" s="120"/>
      <c r="F102" s="35" t="s">
        <v>6115</v>
      </c>
      <c r="G102" s="116">
        <v>19</v>
      </c>
      <c r="H102" s="120"/>
      <c r="I102" s="120"/>
      <c r="J102" s="116">
        <v>22</v>
      </c>
      <c r="K102" s="116">
        <v>47</v>
      </c>
      <c r="L102" s="116">
        <v>22</v>
      </c>
      <c r="M102" s="116">
        <v>47</v>
      </c>
      <c r="N102" s="116">
        <v>22</v>
      </c>
      <c r="O102" s="116">
        <v>47</v>
      </c>
      <c r="P102" s="116" t="s">
        <v>6228</v>
      </c>
      <c r="Q102" s="131" t="s">
        <v>6164</v>
      </c>
      <c r="R102" s="116">
        <v>30</v>
      </c>
      <c r="S102" s="93">
        <f t="shared" si="5"/>
        <v>2.3333333333333335</v>
      </c>
    </row>
    <row r="103" spans="1:19" ht="15.75" x14ac:dyDescent="0.3">
      <c r="A103" s="116" t="s">
        <v>0</v>
      </c>
      <c r="B103" s="116" t="s">
        <v>5289</v>
      </c>
      <c r="C103" s="116" t="s">
        <v>1945</v>
      </c>
      <c r="D103" s="120"/>
      <c r="E103" s="120"/>
      <c r="F103" s="35" t="s">
        <v>6116</v>
      </c>
      <c r="G103" s="116">
        <v>20</v>
      </c>
      <c r="H103" s="120"/>
      <c r="I103" s="120"/>
      <c r="J103" s="116">
        <v>24</v>
      </c>
      <c r="K103" s="116">
        <v>52</v>
      </c>
      <c r="L103" s="116">
        <v>24</v>
      </c>
      <c r="M103" s="116">
        <v>52</v>
      </c>
      <c r="N103" s="116">
        <v>24</v>
      </c>
      <c r="O103" s="116">
        <v>52</v>
      </c>
      <c r="P103" s="116" t="s">
        <v>6228</v>
      </c>
      <c r="Q103" s="131" t="s">
        <v>6165</v>
      </c>
      <c r="R103" s="116">
        <v>25</v>
      </c>
      <c r="S103" s="93">
        <f t="shared" si="5"/>
        <v>3</v>
      </c>
    </row>
    <row r="104" spans="1:19" ht="15.75" x14ac:dyDescent="0.3">
      <c r="A104" s="116" t="s">
        <v>0</v>
      </c>
      <c r="B104" s="116" t="s">
        <v>5289</v>
      </c>
      <c r="C104" s="116" t="s">
        <v>1945</v>
      </c>
      <c r="D104" s="120"/>
      <c r="E104" s="120"/>
      <c r="F104" s="35" t="s">
        <v>6117</v>
      </c>
      <c r="G104" s="116">
        <v>21</v>
      </c>
      <c r="H104" s="120"/>
      <c r="I104" s="120"/>
      <c r="J104" s="116">
        <v>26</v>
      </c>
      <c r="K104" s="116">
        <v>57</v>
      </c>
      <c r="L104" s="116">
        <v>26</v>
      </c>
      <c r="M104" s="116">
        <v>57</v>
      </c>
      <c r="N104" s="116">
        <v>26</v>
      </c>
      <c r="O104" s="116">
        <v>57</v>
      </c>
      <c r="P104" s="116" t="s">
        <v>6229</v>
      </c>
      <c r="Q104" s="131" t="s">
        <v>6167</v>
      </c>
      <c r="R104" s="116">
        <v>20</v>
      </c>
      <c r="S104" s="93">
        <f t="shared" si="5"/>
        <v>4</v>
      </c>
    </row>
    <row r="105" spans="1:19" ht="15.75" x14ac:dyDescent="0.3">
      <c r="A105" s="116" t="s">
        <v>0</v>
      </c>
      <c r="B105" s="116" t="s">
        <v>5289</v>
      </c>
      <c r="C105" s="116" t="s">
        <v>1945</v>
      </c>
      <c r="D105" s="120"/>
      <c r="E105" s="120"/>
      <c r="F105" s="35" t="s">
        <v>6118</v>
      </c>
      <c r="G105" s="116">
        <v>22</v>
      </c>
      <c r="H105" s="120"/>
      <c r="I105" s="120"/>
      <c r="J105" s="116">
        <v>28</v>
      </c>
      <c r="K105" s="116">
        <v>62</v>
      </c>
      <c r="L105" s="116">
        <v>28</v>
      </c>
      <c r="M105" s="116">
        <v>62</v>
      </c>
      <c r="N105" s="116">
        <v>28</v>
      </c>
      <c r="O105" s="116">
        <v>62</v>
      </c>
      <c r="P105" s="116" t="s">
        <v>6230</v>
      </c>
      <c r="Q105" s="131" t="s">
        <v>6169</v>
      </c>
      <c r="R105" s="116">
        <v>15</v>
      </c>
      <c r="S105" s="93">
        <f t="shared" si="5"/>
        <v>5.666666666666667</v>
      </c>
    </row>
    <row r="106" spans="1:19" ht="15.75" x14ac:dyDescent="0.3">
      <c r="A106" s="116" t="s">
        <v>0</v>
      </c>
      <c r="B106" s="116" t="s">
        <v>5289</v>
      </c>
      <c r="C106" s="116" t="s">
        <v>1945</v>
      </c>
      <c r="D106" s="120"/>
      <c r="E106" s="120"/>
      <c r="F106" s="35" t="s">
        <v>6119</v>
      </c>
      <c r="G106" s="116">
        <v>23</v>
      </c>
      <c r="H106" s="120"/>
      <c r="I106" s="120"/>
      <c r="J106" s="116">
        <v>30</v>
      </c>
      <c r="K106" s="116">
        <v>67</v>
      </c>
      <c r="L106" s="116">
        <v>30</v>
      </c>
      <c r="M106" s="116">
        <v>67</v>
      </c>
      <c r="N106" s="116">
        <v>30</v>
      </c>
      <c r="O106" s="116">
        <v>67</v>
      </c>
      <c r="P106" s="116" t="s">
        <v>6231</v>
      </c>
      <c r="Q106" s="131" t="s">
        <v>6171</v>
      </c>
      <c r="R106" s="116">
        <v>10</v>
      </c>
      <c r="S106" s="93">
        <f t="shared" si="5"/>
        <v>9</v>
      </c>
    </row>
    <row r="107" spans="1:19" ht="15.75" x14ac:dyDescent="0.3">
      <c r="A107" s="116" t="s">
        <v>0</v>
      </c>
      <c r="B107" s="116" t="s">
        <v>5289</v>
      </c>
      <c r="C107" s="116" t="s">
        <v>1945</v>
      </c>
      <c r="D107" s="120"/>
      <c r="E107" s="120"/>
      <c r="F107" s="35" t="s">
        <v>6120</v>
      </c>
      <c r="G107" s="116">
        <v>24</v>
      </c>
      <c r="H107" s="120"/>
      <c r="I107" s="120"/>
      <c r="J107" s="116">
        <v>32</v>
      </c>
      <c r="K107" s="116">
        <v>72</v>
      </c>
      <c r="L107" s="116">
        <v>32</v>
      </c>
      <c r="M107" s="116">
        <v>72</v>
      </c>
      <c r="N107" s="116">
        <v>32</v>
      </c>
      <c r="O107" s="116">
        <v>72</v>
      </c>
      <c r="P107" s="116" t="s">
        <v>6232</v>
      </c>
      <c r="Q107" s="131" t="s">
        <v>6173</v>
      </c>
      <c r="R107" s="116">
        <v>100</v>
      </c>
      <c r="S107" s="93">
        <f t="shared" si="5"/>
        <v>0</v>
      </c>
    </row>
    <row r="108" spans="1:19" ht="15.75" x14ac:dyDescent="0.3">
      <c r="A108" s="116" t="s">
        <v>0</v>
      </c>
      <c r="B108" s="116" t="s">
        <v>5289</v>
      </c>
      <c r="C108" s="116" t="s">
        <v>1945</v>
      </c>
      <c r="D108" s="120"/>
      <c r="E108" s="120"/>
      <c r="F108" s="35" t="s">
        <v>6121</v>
      </c>
      <c r="G108" s="116">
        <v>25</v>
      </c>
      <c r="H108" s="120"/>
      <c r="I108" s="120"/>
      <c r="J108" s="116">
        <v>34</v>
      </c>
      <c r="K108" s="116">
        <v>79</v>
      </c>
      <c r="L108" s="116">
        <v>34</v>
      </c>
      <c r="M108" s="116">
        <v>79</v>
      </c>
      <c r="N108" s="116">
        <v>34</v>
      </c>
      <c r="O108" s="116">
        <v>79</v>
      </c>
      <c r="P108" s="116" t="s">
        <v>6232</v>
      </c>
      <c r="Q108" s="131" t="s">
        <v>6174</v>
      </c>
      <c r="R108" s="116">
        <v>100</v>
      </c>
      <c r="S108" s="93">
        <f t="shared" si="5"/>
        <v>0</v>
      </c>
    </row>
    <row r="109" spans="1:19" ht="15.75" x14ac:dyDescent="0.3">
      <c r="A109" s="116" t="s">
        <v>0</v>
      </c>
      <c r="B109" s="116" t="s">
        <v>5289</v>
      </c>
      <c r="C109" s="116" t="s">
        <v>1945</v>
      </c>
      <c r="D109" s="120"/>
      <c r="E109" s="120"/>
      <c r="F109" s="35" t="s">
        <v>6122</v>
      </c>
      <c r="G109" s="116">
        <v>26</v>
      </c>
      <c r="H109" s="120"/>
      <c r="I109" s="120"/>
      <c r="J109" s="116">
        <v>36</v>
      </c>
      <c r="K109" s="116">
        <v>86</v>
      </c>
      <c r="L109" s="116">
        <v>36</v>
      </c>
      <c r="M109" s="116">
        <v>86</v>
      </c>
      <c r="N109" s="116">
        <v>36</v>
      </c>
      <c r="O109" s="116">
        <v>86</v>
      </c>
      <c r="P109" s="116" t="s">
        <v>6232</v>
      </c>
      <c r="Q109" s="131" t="s">
        <v>6175</v>
      </c>
      <c r="R109" s="116">
        <v>100</v>
      </c>
      <c r="S109" s="93">
        <f t="shared" si="5"/>
        <v>0</v>
      </c>
    </row>
    <row r="110" spans="1:19" ht="15.75" x14ac:dyDescent="0.3">
      <c r="A110" s="116" t="s">
        <v>0</v>
      </c>
      <c r="B110" s="116" t="s">
        <v>5289</v>
      </c>
      <c r="C110" s="116" t="s">
        <v>1945</v>
      </c>
      <c r="D110" s="120"/>
      <c r="E110" s="120"/>
      <c r="F110" s="35" t="s">
        <v>6123</v>
      </c>
      <c r="G110" s="116">
        <v>27</v>
      </c>
      <c r="H110" s="120"/>
      <c r="I110" s="120"/>
      <c r="J110" s="116">
        <v>38</v>
      </c>
      <c r="K110" s="116">
        <v>93</v>
      </c>
      <c r="L110" s="116">
        <v>38</v>
      </c>
      <c r="M110" s="116">
        <v>93</v>
      </c>
      <c r="N110" s="116">
        <v>38</v>
      </c>
      <c r="O110" s="116">
        <v>93</v>
      </c>
      <c r="P110" s="116" t="s">
        <v>6232</v>
      </c>
      <c r="Q110" s="131" t="s">
        <v>6176</v>
      </c>
      <c r="R110" s="116">
        <v>70</v>
      </c>
      <c r="S110" s="93">
        <f t="shared" si="5"/>
        <v>0.4285714285714286</v>
      </c>
    </row>
    <row r="111" spans="1:19" ht="15.75" x14ac:dyDescent="0.3">
      <c r="A111" s="116" t="s">
        <v>0</v>
      </c>
      <c r="B111" s="116" t="s">
        <v>5289</v>
      </c>
      <c r="C111" s="116" t="s">
        <v>1945</v>
      </c>
      <c r="D111" s="120"/>
      <c r="E111" s="120"/>
      <c r="F111" s="35" t="s">
        <v>6124</v>
      </c>
      <c r="G111" s="116">
        <v>28</v>
      </c>
      <c r="H111" s="120"/>
      <c r="I111" s="120"/>
      <c r="J111" s="116">
        <v>40</v>
      </c>
      <c r="K111" s="116">
        <v>100</v>
      </c>
      <c r="L111" s="116">
        <v>40</v>
      </c>
      <c r="M111" s="116">
        <v>100</v>
      </c>
      <c r="N111" s="116">
        <v>40</v>
      </c>
      <c r="O111" s="116">
        <v>100</v>
      </c>
      <c r="P111" s="116" t="s">
        <v>6232</v>
      </c>
      <c r="Q111" s="131" t="s">
        <v>6177</v>
      </c>
      <c r="R111" s="116">
        <v>60</v>
      </c>
      <c r="S111" s="93">
        <f t="shared" si="5"/>
        <v>0.66666666666666674</v>
      </c>
    </row>
    <row r="112" spans="1:19" ht="15.75" x14ac:dyDescent="0.3">
      <c r="A112" s="116" t="s">
        <v>0</v>
      </c>
      <c r="B112" s="116" t="s">
        <v>5289</v>
      </c>
      <c r="C112" s="116" t="s">
        <v>1945</v>
      </c>
      <c r="D112" s="120"/>
      <c r="E112" s="120"/>
      <c r="F112" s="35" t="s">
        <v>6125</v>
      </c>
      <c r="G112" s="116">
        <v>29</v>
      </c>
      <c r="H112" s="120"/>
      <c r="I112" s="120"/>
      <c r="J112" s="116">
        <v>42</v>
      </c>
      <c r="K112" s="116">
        <v>107</v>
      </c>
      <c r="L112" s="116">
        <v>42</v>
      </c>
      <c r="M112" s="116">
        <v>107</v>
      </c>
      <c r="N112" s="116">
        <v>42</v>
      </c>
      <c r="O112" s="116">
        <v>107</v>
      </c>
      <c r="P112" s="116" t="s">
        <v>6232</v>
      </c>
      <c r="Q112" s="131" t="s">
        <v>6178</v>
      </c>
      <c r="R112" s="116">
        <v>50</v>
      </c>
      <c r="S112" s="93">
        <f t="shared" si="5"/>
        <v>1</v>
      </c>
    </row>
    <row r="113" spans="1:19" ht="15.75" x14ac:dyDescent="0.3">
      <c r="A113" s="116" t="s">
        <v>0</v>
      </c>
      <c r="B113" s="116" t="s">
        <v>5289</v>
      </c>
      <c r="C113" s="116" t="s">
        <v>1945</v>
      </c>
      <c r="D113" s="120"/>
      <c r="E113" s="120"/>
      <c r="F113" s="35" t="s">
        <v>6126</v>
      </c>
      <c r="G113" s="116">
        <v>30</v>
      </c>
      <c r="H113" s="120"/>
      <c r="I113" s="120"/>
      <c r="J113" s="116">
        <v>44</v>
      </c>
      <c r="K113" s="116">
        <v>114</v>
      </c>
      <c r="L113" s="116">
        <v>44</v>
      </c>
      <c r="M113" s="116">
        <v>114</v>
      </c>
      <c r="N113" s="116">
        <v>44</v>
      </c>
      <c r="O113" s="116">
        <v>114</v>
      </c>
      <c r="P113" s="116" t="s">
        <v>6232</v>
      </c>
      <c r="Q113" s="131" t="s">
        <v>6179</v>
      </c>
      <c r="R113" s="116">
        <v>40</v>
      </c>
      <c r="S113" s="93">
        <f t="shared" si="5"/>
        <v>1.5</v>
      </c>
    </row>
    <row r="114" spans="1:19" ht="15.75" x14ac:dyDescent="0.3">
      <c r="A114" s="116" t="s">
        <v>0</v>
      </c>
      <c r="B114" s="116" t="s">
        <v>5289</v>
      </c>
      <c r="C114" s="116" t="s">
        <v>1945</v>
      </c>
      <c r="D114" s="120"/>
      <c r="E114" s="120"/>
      <c r="F114" s="35" t="s">
        <v>6127</v>
      </c>
      <c r="G114" s="116">
        <v>31</v>
      </c>
      <c r="H114" s="120"/>
      <c r="I114" s="120"/>
      <c r="J114" s="116">
        <v>46</v>
      </c>
      <c r="K114" s="116">
        <v>122</v>
      </c>
      <c r="L114" s="116">
        <v>46</v>
      </c>
      <c r="M114" s="116">
        <v>122</v>
      </c>
      <c r="N114" s="116">
        <v>46</v>
      </c>
      <c r="O114" s="116">
        <v>122</v>
      </c>
      <c r="P114" s="116" t="s">
        <v>6233</v>
      </c>
      <c r="Q114" s="131" t="s">
        <v>6181</v>
      </c>
      <c r="R114" s="116">
        <v>30</v>
      </c>
      <c r="S114" s="93">
        <f t="shared" si="5"/>
        <v>2.3333333333333335</v>
      </c>
    </row>
    <row r="115" spans="1:19" ht="15.75" x14ac:dyDescent="0.3">
      <c r="A115" s="116" t="s">
        <v>0</v>
      </c>
      <c r="B115" s="116" t="s">
        <v>5289</v>
      </c>
      <c r="C115" s="116" t="s">
        <v>1945</v>
      </c>
      <c r="D115" s="120"/>
      <c r="E115" s="120"/>
      <c r="F115" s="35" t="s">
        <v>6128</v>
      </c>
      <c r="G115" s="116">
        <v>32</v>
      </c>
      <c r="H115" s="120"/>
      <c r="I115" s="120"/>
      <c r="J115" s="116">
        <v>48</v>
      </c>
      <c r="K115" s="116">
        <v>130</v>
      </c>
      <c r="L115" s="116">
        <v>48</v>
      </c>
      <c r="M115" s="116">
        <v>130</v>
      </c>
      <c r="N115" s="116">
        <v>48</v>
      </c>
      <c r="O115" s="116">
        <v>130</v>
      </c>
      <c r="P115" s="116" t="s">
        <v>6234</v>
      </c>
      <c r="Q115" s="131" t="s">
        <v>6183</v>
      </c>
      <c r="R115" s="116">
        <v>25</v>
      </c>
      <c r="S115" s="93">
        <f t="shared" si="5"/>
        <v>3</v>
      </c>
    </row>
    <row r="116" spans="1:19" ht="15.75" x14ac:dyDescent="0.3">
      <c r="A116" s="116" t="s">
        <v>0</v>
      </c>
      <c r="B116" s="116" t="s">
        <v>5289</v>
      </c>
      <c r="C116" s="116" t="s">
        <v>1945</v>
      </c>
      <c r="D116" s="120"/>
      <c r="E116" s="120"/>
      <c r="F116" s="35" t="s">
        <v>6129</v>
      </c>
      <c r="G116" s="116">
        <v>33</v>
      </c>
      <c r="H116" s="120"/>
      <c r="I116" s="120"/>
      <c r="J116" s="116">
        <v>50</v>
      </c>
      <c r="K116" s="116">
        <v>138</v>
      </c>
      <c r="L116" s="116">
        <v>50</v>
      </c>
      <c r="M116" s="116">
        <v>138</v>
      </c>
      <c r="N116" s="116">
        <v>50</v>
      </c>
      <c r="O116" s="116">
        <v>138</v>
      </c>
      <c r="P116" s="116" t="s">
        <v>6235</v>
      </c>
      <c r="Q116" s="131" t="s">
        <v>6185</v>
      </c>
      <c r="R116" s="116">
        <v>20</v>
      </c>
      <c r="S116" s="93">
        <f t="shared" si="5"/>
        <v>4</v>
      </c>
    </row>
    <row r="117" spans="1:19" ht="15.75" x14ac:dyDescent="0.3">
      <c r="A117" s="116" t="s">
        <v>0</v>
      </c>
      <c r="B117" s="116" t="s">
        <v>5289</v>
      </c>
      <c r="C117" s="116" t="s">
        <v>1945</v>
      </c>
      <c r="D117" s="120"/>
      <c r="E117" s="120"/>
      <c r="F117" s="35" t="s">
        <v>6130</v>
      </c>
      <c r="G117" s="116">
        <v>34</v>
      </c>
      <c r="H117" s="120"/>
      <c r="I117" s="120"/>
      <c r="J117" s="116">
        <v>52</v>
      </c>
      <c r="K117" s="116">
        <v>146</v>
      </c>
      <c r="L117" s="116">
        <v>52</v>
      </c>
      <c r="M117" s="116">
        <v>146</v>
      </c>
      <c r="N117" s="116">
        <v>52</v>
      </c>
      <c r="O117" s="116">
        <v>146</v>
      </c>
      <c r="P117" s="116" t="s">
        <v>6236</v>
      </c>
      <c r="Q117" s="131" t="s">
        <v>6187</v>
      </c>
      <c r="R117" s="116">
        <v>15</v>
      </c>
      <c r="S117" s="93">
        <f t="shared" si="5"/>
        <v>5.666666666666667</v>
      </c>
    </row>
    <row r="118" spans="1:19" ht="15.75" x14ac:dyDescent="0.3">
      <c r="A118" s="116" t="s">
        <v>0</v>
      </c>
      <c r="B118" s="116" t="s">
        <v>5289</v>
      </c>
      <c r="C118" s="116" t="s">
        <v>1945</v>
      </c>
      <c r="D118" s="120"/>
      <c r="E118" s="120"/>
      <c r="F118" s="35" t="s">
        <v>6131</v>
      </c>
      <c r="G118" s="116">
        <v>35</v>
      </c>
      <c r="H118" s="120"/>
      <c r="I118" s="120"/>
      <c r="J118" s="116">
        <v>54</v>
      </c>
      <c r="K118" s="116">
        <v>154</v>
      </c>
      <c r="L118" s="116">
        <v>54</v>
      </c>
      <c r="M118" s="116">
        <v>154</v>
      </c>
      <c r="N118" s="116">
        <v>54</v>
      </c>
      <c r="O118" s="116">
        <v>154</v>
      </c>
      <c r="P118" s="116" t="s">
        <v>6237</v>
      </c>
      <c r="Q118" s="131" t="s">
        <v>6189</v>
      </c>
      <c r="R118" s="116">
        <v>10</v>
      </c>
      <c r="S118" s="93">
        <f t="shared" si="5"/>
        <v>9</v>
      </c>
    </row>
    <row r="119" spans="1:19" ht="15.75" x14ac:dyDescent="0.3">
      <c r="A119" s="116" t="s">
        <v>0</v>
      </c>
      <c r="B119" s="116" t="s">
        <v>5289</v>
      </c>
      <c r="C119" s="116" t="s">
        <v>1945</v>
      </c>
      <c r="D119" s="120"/>
      <c r="E119" s="120"/>
      <c r="F119" s="35" t="s">
        <v>6132</v>
      </c>
      <c r="G119" s="116">
        <v>36</v>
      </c>
      <c r="H119" s="120"/>
      <c r="I119" s="120"/>
      <c r="J119" s="116">
        <v>56</v>
      </c>
      <c r="K119" s="116">
        <v>162</v>
      </c>
      <c r="L119" s="116">
        <v>56</v>
      </c>
      <c r="M119" s="116">
        <v>162</v>
      </c>
      <c r="N119" s="116">
        <v>56</v>
      </c>
      <c r="O119" s="116">
        <v>162</v>
      </c>
      <c r="P119" s="116" t="s">
        <v>6238</v>
      </c>
      <c r="Q119" s="120"/>
      <c r="R119" s="116"/>
      <c r="S119" s="93"/>
    </row>
    <row r="120" spans="1:19" ht="15.75" x14ac:dyDescent="0.3">
      <c r="A120" s="116" t="s">
        <v>0</v>
      </c>
      <c r="B120" s="116" t="s">
        <v>5289</v>
      </c>
      <c r="C120" s="116" t="s">
        <v>1945</v>
      </c>
      <c r="D120" s="120"/>
      <c r="E120" s="120"/>
      <c r="F120" s="35" t="s">
        <v>6133</v>
      </c>
      <c r="G120" s="116">
        <v>37</v>
      </c>
      <c r="H120" s="120"/>
      <c r="I120" s="120"/>
      <c r="J120" s="116"/>
      <c r="K120" s="116"/>
      <c r="L120" s="116"/>
      <c r="M120" s="116"/>
      <c r="N120" s="116"/>
      <c r="O120" s="116"/>
      <c r="P120" s="116"/>
      <c r="Q120" s="120"/>
      <c r="R120" s="116"/>
      <c r="S120" s="93"/>
    </row>
    <row r="121" spans="1:19" ht="15.75" x14ac:dyDescent="0.3">
      <c r="A121" s="116" t="s">
        <v>0</v>
      </c>
      <c r="B121" s="116" t="s">
        <v>5289</v>
      </c>
      <c r="C121" s="116" t="s">
        <v>1945</v>
      </c>
      <c r="D121" s="120"/>
      <c r="E121" s="120"/>
      <c r="F121" s="35" t="s">
        <v>6134</v>
      </c>
      <c r="G121" s="116">
        <v>38</v>
      </c>
      <c r="H121" s="120"/>
      <c r="I121" s="120"/>
      <c r="J121" s="116"/>
      <c r="K121" s="116"/>
      <c r="L121" s="116"/>
      <c r="M121" s="116"/>
      <c r="N121" s="116"/>
      <c r="O121" s="116"/>
      <c r="P121" s="116"/>
      <c r="Q121" s="120"/>
      <c r="R121" s="116"/>
      <c r="S121" s="93"/>
    </row>
    <row r="122" spans="1:19" ht="15.75" x14ac:dyDescent="0.3">
      <c r="A122" s="116" t="s">
        <v>0</v>
      </c>
      <c r="B122" s="116" t="s">
        <v>5289</v>
      </c>
      <c r="C122" s="116" t="s">
        <v>1945</v>
      </c>
      <c r="D122" s="120"/>
      <c r="E122" s="120"/>
      <c r="F122" s="35" t="s">
        <v>6135</v>
      </c>
      <c r="G122" s="116">
        <v>39</v>
      </c>
      <c r="H122" s="120"/>
      <c r="I122" s="120"/>
      <c r="J122" s="116"/>
      <c r="K122" s="116"/>
      <c r="L122" s="116"/>
      <c r="M122" s="116"/>
      <c r="N122" s="116"/>
      <c r="O122" s="116"/>
      <c r="P122" s="116"/>
      <c r="Q122" s="120"/>
      <c r="R122" s="116"/>
      <c r="S122" s="93"/>
    </row>
    <row r="123" spans="1:19" ht="15.75" x14ac:dyDescent="0.3">
      <c r="A123" s="116" t="s">
        <v>0</v>
      </c>
      <c r="B123" s="116" t="s">
        <v>5289</v>
      </c>
      <c r="C123" s="116" t="s">
        <v>541</v>
      </c>
      <c r="D123" s="116"/>
      <c r="E123" s="116"/>
      <c r="F123" s="35" t="s">
        <v>6096</v>
      </c>
      <c r="G123" s="116">
        <v>0</v>
      </c>
      <c r="H123" s="118"/>
      <c r="I123" s="116"/>
      <c r="J123" s="116"/>
      <c r="K123" s="116"/>
      <c r="L123" s="116"/>
      <c r="M123" s="116"/>
      <c r="N123" s="116"/>
      <c r="O123" s="116"/>
      <c r="P123" s="116"/>
      <c r="Q123" s="131" t="s">
        <v>6136</v>
      </c>
      <c r="R123" s="116">
        <v>100</v>
      </c>
      <c r="S123" s="93">
        <f t="shared" si="5"/>
        <v>0</v>
      </c>
    </row>
    <row r="124" spans="1:19" ht="15.75" x14ac:dyDescent="0.3">
      <c r="A124" s="116" t="s">
        <v>0</v>
      </c>
      <c r="B124" s="116" t="s">
        <v>5289</v>
      </c>
      <c r="C124" s="116" t="s">
        <v>541</v>
      </c>
      <c r="D124" s="116"/>
      <c r="E124" s="116"/>
      <c r="F124" s="35" t="s">
        <v>6097</v>
      </c>
      <c r="G124" s="116">
        <v>1</v>
      </c>
      <c r="H124" s="118"/>
      <c r="I124" s="116"/>
      <c r="J124" s="116">
        <v>1</v>
      </c>
      <c r="K124" s="116">
        <v>1</v>
      </c>
      <c r="L124" s="116">
        <v>1</v>
      </c>
      <c r="M124" s="116">
        <v>1</v>
      </c>
      <c r="N124" s="116">
        <v>1</v>
      </c>
      <c r="O124" s="116">
        <v>1</v>
      </c>
      <c r="P124" s="116"/>
      <c r="Q124" s="131" t="s">
        <v>6137</v>
      </c>
      <c r="R124" s="116">
        <v>100</v>
      </c>
      <c r="S124" s="93">
        <f t="shared" si="5"/>
        <v>0</v>
      </c>
    </row>
    <row r="125" spans="1:19" ht="15.75" x14ac:dyDescent="0.3">
      <c r="A125" s="116" t="s">
        <v>0</v>
      </c>
      <c r="B125" s="116" t="s">
        <v>5289</v>
      </c>
      <c r="C125" s="116" t="s">
        <v>541</v>
      </c>
      <c r="D125" s="120"/>
      <c r="E125" s="120"/>
      <c r="F125" s="35" t="s">
        <v>6098</v>
      </c>
      <c r="G125" s="116">
        <v>2</v>
      </c>
      <c r="H125" s="120"/>
      <c r="I125" s="120"/>
      <c r="J125" s="116">
        <v>2</v>
      </c>
      <c r="K125" s="116">
        <v>2</v>
      </c>
      <c r="L125" s="116">
        <v>2</v>
      </c>
      <c r="M125" s="116">
        <v>2</v>
      </c>
      <c r="N125" s="116">
        <v>2</v>
      </c>
      <c r="O125" s="116">
        <v>2</v>
      </c>
      <c r="P125" s="116"/>
      <c r="Q125" s="131" t="s">
        <v>6138</v>
      </c>
      <c r="R125" s="116">
        <v>100</v>
      </c>
      <c r="S125" s="93">
        <f t="shared" si="5"/>
        <v>0</v>
      </c>
    </row>
    <row r="126" spans="1:19" ht="15.75" x14ac:dyDescent="0.3">
      <c r="A126" s="116" t="s">
        <v>0</v>
      </c>
      <c r="B126" s="116" t="s">
        <v>5289</v>
      </c>
      <c r="C126" s="116" t="s">
        <v>541</v>
      </c>
      <c r="D126" s="120"/>
      <c r="E126" s="120"/>
      <c r="F126" s="35" t="s">
        <v>6099</v>
      </c>
      <c r="G126" s="116">
        <v>3</v>
      </c>
      <c r="H126" s="120"/>
      <c r="I126" s="120"/>
      <c r="J126" s="116">
        <v>3</v>
      </c>
      <c r="K126" s="116">
        <v>3</v>
      </c>
      <c r="L126" s="116">
        <v>3</v>
      </c>
      <c r="M126" s="116">
        <v>3</v>
      </c>
      <c r="N126" s="116">
        <v>3</v>
      </c>
      <c r="O126" s="116">
        <v>3</v>
      </c>
      <c r="P126" s="116"/>
      <c r="Q126" s="131" t="s">
        <v>6139</v>
      </c>
      <c r="R126" s="116">
        <v>90</v>
      </c>
      <c r="S126" s="93">
        <f t="shared" si="5"/>
        <v>0.11111111111111116</v>
      </c>
    </row>
    <row r="127" spans="1:19" ht="15.75" x14ac:dyDescent="0.3">
      <c r="A127" s="116" t="s">
        <v>0</v>
      </c>
      <c r="B127" s="116" t="s">
        <v>5289</v>
      </c>
      <c r="C127" s="116" t="s">
        <v>541</v>
      </c>
      <c r="D127" s="120"/>
      <c r="E127" s="120"/>
      <c r="F127" s="35" t="s">
        <v>6100</v>
      </c>
      <c r="G127" s="116">
        <v>4</v>
      </c>
      <c r="H127" s="120"/>
      <c r="I127" s="120"/>
      <c r="J127" s="116">
        <v>4</v>
      </c>
      <c r="K127" s="116">
        <v>4</v>
      </c>
      <c r="L127" s="116">
        <v>4</v>
      </c>
      <c r="M127" s="116">
        <v>4</v>
      </c>
      <c r="N127" s="116">
        <v>4</v>
      </c>
      <c r="O127" s="116">
        <v>4</v>
      </c>
      <c r="P127" s="116"/>
      <c r="Q127" s="131" t="s">
        <v>6140</v>
      </c>
      <c r="R127" s="116">
        <v>80</v>
      </c>
      <c r="S127" s="93">
        <f t="shared" si="5"/>
        <v>0.25</v>
      </c>
    </row>
    <row r="128" spans="1:19" ht="15.75" x14ac:dyDescent="0.3">
      <c r="A128" s="116" t="s">
        <v>0</v>
      </c>
      <c r="B128" s="116" t="s">
        <v>5289</v>
      </c>
      <c r="C128" s="116" t="s">
        <v>541</v>
      </c>
      <c r="D128" s="120"/>
      <c r="E128" s="120"/>
      <c r="F128" s="35" t="s">
        <v>6101</v>
      </c>
      <c r="G128" s="116">
        <v>5</v>
      </c>
      <c r="H128" s="120"/>
      <c r="I128" s="120"/>
      <c r="J128" s="116">
        <v>5</v>
      </c>
      <c r="K128" s="116">
        <v>5</v>
      </c>
      <c r="L128" s="116">
        <v>5</v>
      </c>
      <c r="M128" s="116">
        <v>5</v>
      </c>
      <c r="N128" s="116">
        <v>5</v>
      </c>
      <c r="O128" s="116">
        <v>5</v>
      </c>
      <c r="P128" s="116"/>
      <c r="Q128" s="131" t="s">
        <v>6141</v>
      </c>
      <c r="R128" s="116">
        <v>70</v>
      </c>
      <c r="S128" s="93">
        <f t="shared" si="5"/>
        <v>0.4285714285714286</v>
      </c>
    </row>
    <row r="129" spans="1:19" ht="15.75" x14ac:dyDescent="0.3">
      <c r="A129" s="116" t="s">
        <v>0</v>
      </c>
      <c r="B129" s="116" t="s">
        <v>5289</v>
      </c>
      <c r="C129" s="116" t="s">
        <v>541</v>
      </c>
      <c r="D129" s="120"/>
      <c r="E129" s="120"/>
      <c r="F129" s="35" t="s">
        <v>6102</v>
      </c>
      <c r="G129" s="116">
        <v>6</v>
      </c>
      <c r="H129" s="120"/>
      <c r="I129" s="120"/>
      <c r="J129" s="116">
        <v>6</v>
      </c>
      <c r="K129" s="116">
        <v>6</v>
      </c>
      <c r="L129" s="116">
        <v>6</v>
      </c>
      <c r="M129" s="116">
        <v>6</v>
      </c>
      <c r="N129" s="116">
        <v>6</v>
      </c>
      <c r="O129" s="116">
        <v>6</v>
      </c>
      <c r="P129" s="116"/>
      <c r="Q129" s="131" t="s">
        <v>6142</v>
      </c>
      <c r="R129" s="116">
        <v>60</v>
      </c>
      <c r="S129" s="93">
        <f t="shared" si="5"/>
        <v>0.66666666666666674</v>
      </c>
    </row>
    <row r="130" spans="1:19" ht="15.75" x14ac:dyDescent="0.3">
      <c r="A130" s="116" t="s">
        <v>0</v>
      </c>
      <c r="B130" s="116" t="s">
        <v>5289</v>
      </c>
      <c r="C130" s="116" t="s">
        <v>541</v>
      </c>
      <c r="D130" s="120"/>
      <c r="E130" s="120"/>
      <c r="F130" s="35" t="s">
        <v>6103</v>
      </c>
      <c r="G130" s="116">
        <v>7</v>
      </c>
      <c r="H130" s="120"/>
      <c r="I130" s="120"/>
      <c r="J130" s="116">
        <v>7</v>
      </c>
      <c r="K130" s="116">
        <v>8</v>
      </c>
      <c r="L130" s="116">
        <v>7</v>
      </c>
      <c r="M130" s="116">
        <v>8</v>
      </c>
      <c r="N130" s="116">
        <v>7</v>
      </c>
      <c r="O130" s="116">
        <v>8</v>
      </c>
      <c r="P130" s="116" t="s">
        <v>6239</v>
      </c>
      <c r="Q130" s="131" t="s">
        <v>6143</v>
      </c>
      <c r="R130" s="116">
        <v>50</v>
      </c>
      <c r="S130" s="93">
        <f t="shared" si="5"/>
        <v>1</v>
      </c>
    </row>
    <row r="131" spans="1:19" ht="15.75" x14ac:dyDescent="0.3">
      <c r="A131" s="116" t="s">
        <v>0</v>
      </c>
      <c r="B131" s="116" t="s">
        <v>5289</v>
      </c>
      <c r="C131" s="116" t="s">
        <v>541</v>
      </c>
      <c r="D131" s="120"/>
      <c r="E131" s="120"/>
      <c r="F131" s="35" t="s">
        <v>6104</v>
      </c>
      <c r="G131" s="116">
        <v>8</v>
      </c>
      <c r="H131" s="120"/>
      <c r="I131" s="120"/>
      <c r="J131" s="116">
        <v>8</v>
      </c>
      <c r="K131" s="116">
        <v>10</v>
      </c>
      <c r="L131" s="116">
        <v>8</v>
      </c>
      <c r="M131" s="116">
        <v>10</v>
      </c>
      <c r="N131" s="116">
        <v>8</v>
      </c>
      <c r="O131" s="116">
        <v>10</v>
      </c>
      <c r="P131" s="116" t="s">
        <v>6240</v>
      </c>
      <c r="Q131" s="131" t="s">
        <v>6144</v>
      </c>
      <c r="R131" s="116">
        <v>40</v>
      </c>
      <c r="S131" s="93">
        <f t="shared" si="5"/>
        <v>1.5</v>
      </c>
    </row>
    <row r="132" spans="1:19" ht="15.75" x14ac:dyDescent="0.3">
      <c r="A132" s="116" t="s">
        <v>0</v>
      </c>
      <c r="B132" s="116" t="s">
        <v>5289</v>
      </c>
      <c r="C132" s="116" t="s">
        <v>541</v>
      </c>
      <c r="D132" s="120"/>
      <c r="E132" s="120"/>
      <c r="F132" s="35" t="s">
        <v>6105</v>
      </c>
      <c r="G132" s="116">
        <v>9</v>
      </c>
      <c r="H132" s="120"/>
      <c r="I132" s="120"/>
      <c r="J132" s="116">
        <v>9</v>
      </c>
      <c r="K132" s="116">
        <v>12</v>
      </c>
      <c r="L132" s="116">
        <v>9</v>
      </c>
      <c r="M132" s="116">
        <v>12</v>
      </c>
      <c r="N132" s="116">
        <v>9</v>
      </c>
      <c r="O132" s="116">
        <v>12</v>
      </c>
      <c r="P132" s="116" t="s">
        <v>6241</v>
      </c>
      <c r="Q132" s="131" t="s">
        <v>6145</v>
      </c>
      <c r="R132" s="116">
        <v>30</v>
      </c>
      <c r="S132" s="93">
        <f t="shared" si="5"/>
        <v>2.3333333333333335</v>
      </c>
    </row>
    <row r="133" spans="1:19" ht="15.75" x14ac:dyDescent="0.3">
      <c r="A133" s="116" t="s">
        <v>0</v>
      </c>
      <c r="B133" s="116" t="s">
        <v>5289</v>
      </c>
      <c r="C133" s="116" t="s">
        <v>541</v>
      </c>
      <c r="D133" s="120"/>
      <c r="E133" s="120"/>
      <c r="F133" s="35" t="s">
        <v>6106</v>
      </c>
      <c r="G133" s="116">
        <v>10</v>
      </c>
      <c r="H133" s="120"/>
      <c r="I133" s="120"/>
      <c r="J133" s="116">
        <v>10</v>
      </c>
      <c r="K133" s="116">
        <v>14</v>
      </c>
      <c r="L133" s="116">
        <v>10</v>
      </c>
      <c r="M133" s="116">
        <v>14</v>
      </c>
      <c r="N133" s="116">
        <v>10</v>
      </c>
      <c r="O133" s="116">
        <v>14</v>
      </c>
      <c r="P133" s="116" t="s">
        <v>6242</v>
      </c>
      <c r="Q133" s="131" t="s">
        <v>6151</v>
      </c>
      <c r="R133" s="116">
        <v>20</v>
      </c>
      <c r="S133" s="93">
        <f t="shared" si="5"/>
        <v>4</v>
      </c>
    </row>
    <row r="134" spans="1:19" ht="15.75" x14ac:dyDescent="0.3">
      <c r="A134" s="116" t="s">
        <v>0</v>
      </c>
      <c r="B134" s="116" t="s">
        <v>5289</v>
      </c>
      <c r="C134" s="116" t="s">
        <v>541</v>
      </c>
      <c r="D134" s="120"/>
      <c r="E134" s="120"/>
      <c r="F134" s="35" t="s">
        <v>6107</v>
      </c>
      <c r="G134" s="116">
        <v>11</v>
      </c>
      <c r="H134" s="120"/>
      <c r="I134" s="120"/>
      <c r="J134" s="116">
        <v>11</v>
      </c>
      <c r="K134" s="116">
        <v>16</v>
      </c>
      <c r="L134" s="116">
        <v>11</v>
      </c>
      <c r="M134" s="116">
        <v>16</v>
      </c>
      <c r="N134" s="116">
        <v>11</v>
      </c>
      <c r="O134" s="116">
        <v>16</v>
      </c>
      <c r="P134" s="116" t="s">
        <v>6243</v>
      </c>
      <c r="Q134" s="131" t="s">
        <v>6152</v>
      </c>
      <c r="R134" s="116">
        <v>15</v>
      </c>
      <c r="S134" s="93">
        <f t="shared" si="5"/>
        <v>5.666666666666667</v>
      </c>
    </row>
    <row r="135" spans="1:19" ht="15.75" x14ac:dyDescent="0.3">
      <c r="A135" s="116" t="s">
        <v>0</v>
      </c>
      <c r="B135" s="116" t="s">
        <v>5289</v>
      </c>
      <c r="C135" s="116" t="s">
        <v>541</v>
      </c>
      <c r="D135" s="120"/>
      <c r="E135" s="120"/>
      <c r="F135" s="35" t="s">
        <v>6108</v>
      </c>
      <c r="G135" s="116">
        <v>12</v>
      </c>
      <c r="H135" s="120"/>
      <c r="I135" s="120"/>
      <c r="J135" s="116">
        <v>12</v>
      </c>
      <c r="K135" s="116">
        <v>18</v>
      </c>
      <c r="L135" s="116">
        <v>12</v>
      </c>
      <c r="M135" s="116">
        <v>18</v>
      </c>
      <c r="N135" s="116">
        <v>12</v>
      </c>
      <c r="O135" s="116">
        <v>18</v>
      </c>
      <c r="P135" s="116" t="s">
        <v>6244</v>
      </c>
      <c r="Q135" s="131" t="s">
        <v>6155</v>
      </c>
      <c r="R135" s="116">
        <v>100</v>
      </c>
      <c r="S135" s="93">
        <f t="shared" si="5"/>
        <v>0</v>
      </c>
    </row>
    <row r="136" spans="1:19" ht="15.75" x14ac:dyDescent="0.3">
      <c r="A136" s="116" t="s">
        <v>0</v>
      </c>
      <c r="B136" s="116" t="s">
        <v>5289</v>
      </c>
      <c r="C136" s="116" t="s">
        <v>541</v>
      </c>
      <c r="D136" s="120"/>
      <c r="E136" s="120"/>
      <c r="F136" s="35" t="s">
        <v>6109</v>
      </c>
      <c r="G136" s="116">
        <v>13</v>
      </c>
      <c r="H136" s="120"/>
      <c r="I136" s="120"/>
      <c r="J136" s="116">
        <v>13</v>
      </c>
      <c r="K136" s="116">
        <v>22</v>
      </c>
      <c r="L136" s="116">
        <v>13</v>
      </c>
      <c r="M136" s="116">
        <v>22</v>
      </c>
      <c r="N136" s="116">
        <v>13</v>
      </c>
      <c r="O136" s="116">
        <v>22</v>
      </c>
      <c r="P136" s="116" t="s">
        <v>6244</v>
      </c>
      <c r="Q136" s="131" t="s">
        <v>6156</v>
      </c>
      <c r="R136" s="116">
        <v>100</v>
      </c>
      <c r="S136" s="93">
        <f t="shared" si="5"/>
        <v>0</v>
      </c>
    </row>
    <row r="137" spans="1:19" ht="15.75" x14ac:dyDescent="0.3">
      <c r="A137" s="116" t="s">
        <v>0</v>
      </c>
      <c r="B137" s="116" t="s">
        <v>5289</v>
      </c>
      <c r="C137" s="116" t="s">
        <v>541</v>
      </c>
      <c r="D137" s="120"/>
      <c r="E137" s="120"/>
      <c r="F137" s="35" t="s">
        <v>6110</v>
      </c>
      <c r="G137" s="116">
        <v>14</v>
      </c>
      <c r="H137" s="120"/>
      <c r="I137" s="120"/>
      <c r="J137" s="116">
        <v>14</v>
      </c>
      <c r="K137" s="116">
        <v>26</v>
      </c>
      <c r="L137" s="116">
        <v>14</v>
      </c>
      <c r="M137" s="116">
        <v>26</v>
      </c>
      <c r="N137" s="116">
        <v>14</v>
      </c>
      <c r="O137" s="116">
        <v>26</v>
      </c>
      <c r="P137" s="116" t="s">
        <v>6244</v>
      </c>
      <c r="Q137" s="131" t="s">
        <v>6157</v>
      </c>
      <c r="R137" s="116">
        <v>100</v>
      </c>
      <c r="S137" s="93">
        <f t="shared" si="5"/>
        <v>0</v>
      </c>
    </row>
    <row r="138" spans="1:19" ht="15.75" x14ac:dyDescent="0.3">
      <c r="A138" s="116" t="s">
        <v>0</v>
      </c>
      <c r="B138" s="116" t="s">
        <v>5289</v>
      </c>
      <c r="C138" s="116" t="s">
        <v>541</v>
      </c>
      <c r="D138" s="120"/>
      <c r="E138" s="120"/>
      <c r="F138" s="35" t="s">
        <v>6111</v>
      </c>
      <c r="G138" s="116">
        <v>15</v>
      </c>
      <c r="H138" s="120"/>
      <c r="I138" s="120"/>
      <c r="J138" s="116">
        <v>15</v>
      </c>
      <c r="K138" s="116">
        <v>30</v>
      </c>
      <c r="L138" s="116">
        <v>15</v>
      </c>
      <c r="M138" s="116">
        <v>30</v>
      </c>
      <c r="N138" s="116">
        <v>15</v>
      </c>
      <c r="O138" s="116">
        <v>30</v>
      </c>
      <c r="P138" s="116" t="s">
        <v>6244</v>
      </c>
      <c r="Q138" s="131" t="s">
        <v>6158</v>
      </c>
      <c r="R138" s="116">
        <v>70</v>
      </c>
      <c r="S138" s="93">
        <f t="shared" si="5"/>
        <v>0.4285714285714286</v>
      </c>
    </row>
    <row r="139" spans="1:19" ht="15.75" x14ac:dyDescent="0.3">
      <c r="A139" s="116" t="s">
        <v>0</v>
      </c>
      <c r="B139" s="116" t="s">
        <v>5289</v>
      </c>
      <c r="C139" s="116" t="s">
        <v>541</v>
      </c>
      <c r="D139" s="120"/>
      <c r="E139" s="120"/>
      <c r="F139" s="35" t="s">
        <v>6112</v>
      </c>
      <c r="G139" s="116">
        <v>16</v>
      </c>
      <c r="H139" s="120"/>
      <c r="I139" s="120"/>
      <c r="J139" s="116">
        <v>16</v>
      </c>
      <c r="K139" s="116">
        <v>34</v>
      </c>
      <c r="L139" s="116">
        <v>16</v>
      </c>
      <c r="M139" s="116">
        <v>34</v>
      </c>
      <c r="N139" s="116">
        <v>16</v>
      </c>
      <c r="O139" s="116">
        <v>34</v>
      </c>
      <c r="P139" s="116" t="s">
        <v>6244</v>
      </c>
      <c r="Q139" s="131" t="s">
        <v>6159</v>
      </c>
      <c r="R139" s="116">
        <v>60</v>
      </c>
      <c r="S139" s="93">
        <f t="shared" si="5"/>
        <v>0.66666666666666674</v>
      </c>
    </row>
    <row r="140" spans="1:19" ht="15.75" x14ac:dyDescent="0.3">
      <c r="A140" s="116" t="s">
        <v>0</v>
      </c>
      <c r="B140" s="116" t="s">
        <v>5289</v>
      </c>
      <c r="C140" s="116" t="s">
        <v>541</v>
      </c>
      <c r="D140" s="120"/>
      <c r="E140" s="120"/>
      <c r="F140" s="35" t="s">
        <v>6113</v>
      </c>
      <c r="G140" s="116">
        <v>17</v>
      </c>
      <c r="H140" s="120"/>
      <c r="I140" s="120"/>
      <c r="J140" s="116">
        <v>18</v>
      </c>
      <c r="K140" s="116">
        <v>38</v>
      </c>
      <c r="L140" s="116">
        <v>18</v>
      </c>
      <c r="M140" s="116">
        <v>38</v>
      </c>
      <c r="N140" s="116">
        <v>18</v>
      </c>
      <c r="O140" s="116">
        <v>38</v>
      </c>
      <c r="P140" s="116" t="s">
        <v>6244</v>
      </c>
      <c r="Q140" s="131" t="s">
        <v>6160</v>
      </c>
      <c r="R140" s="116">
        <v>50</v>
      </c>
      <c r="S140" s="93">
        <f t="shared" ref="S140:S203" si="6">100/R140-1</f>
        <v>1</v>
      </c>
    </row>
    <row r="141" spans="1:19" ht="15.75" x14ac:dyDescent="0.3">
      <c r="A141" s="116" t="s">
        <v>0</v>
      </c>
      <c r="B141" s="116" t="s">
        <v>5289</v>
      </c>
      <c r="C141" s="116" t="s">
        <v>541</v>
      </c>
      <c r="D141" s="120"/>
      <c r="E141" s="120"/>
      <c r="F141" s="35" t="s">
        <v>6114</v>
      </c>
      <c r="G141" s="116">
        <v>18</v>
      </c>
      <c r="H141" s="120"/>
      <c r="I141" s="120"/>
      <c r="J141" s="116">
        <v>20</v>
      </c>
      <c r="K141" s="116">
        <v>42</v>
      </c>
      <c r="L141" s="116">
        <v>20</v>
      </c>
      <c r="M141" s="116">
        <v>42</v>
      </c>
      <c r="N141" s="116">
        <v>20</v>
      </c>
      <c r="O141" s="116">
        <v>42</v>
      </c>
      <c r="P141" s="116" t="s">
        <v>6245</v>
      </c>
      <c r="Q141" s="131" t="s">
        <v>6162</v>
      </c>
      <c r="R141" s="116">
        <v>40</v>
      </c>
      <c r="S141" s="93">
        <f t="shared" si="6"/>
        <v>1.5</v>
      </c>
    </row>
    <row r="142" spans="1:19" ht="15.75" x14ac:dyDescent="0.3">
      <c r="A142" s="116" t="s">
        <v>0</v>
      </c>
      <c r="B142" s="116" t="s">
        <v>5289</v>
      </c>
      <c r="C142" s="116" t="s">
        <v>541</v>
      </c>
      <c r="D142" s="120"/>
      <c r="E142" s="120"/>
      <c r="F142" s="35" t="s">
        <v>6115</v>
      </c>
      <c r="G142" s="116">
        <v>19</v>
      </c>
      <c r="H142" s="120"/>
      <c r="I142" s="120"/>
      <c r="J142" s="116">
        <v>22</v>
      </c>
      <c r="K142" s="116">
        <v>47</v>
      </c>
      <c r="L142" s="116">
        <v>22</v>
      </c>
      <c r="M142" s="116">
        <v>47</v>
      </c>
      <c r="N142" s="116">
        <v>22</v>
      </c>
      <c r="O142" s="116">
        <v>47</v>
      </c>
      <c r="P142" s="116" t="s">
        <v>6246</v>
      </c>
      <c r="Q142" s="131" t="s">
        <v>6164</v>
      </c>
      <c r="R142" s="116">
        <v>30</v>
      </c>
      <c r="S142" s="93">
        <f t="shared" si="6"/>
        <v>2.3333333333333335</v>
      </c>
    </row>
    <row r="143" spans="1:19" ht="15.75" x14ac:dyDescent="0.3">
      <c r="A143" s="116" t="s">
        <v>0</v>
      </c>
      <c r="B143" s="116" t="s">
        <v>5289</v>
      </c>
      <c r="C143" s="116" t="s">
        <v>541</v>
      </c>
      <c r="D143" s="120"/>
      <c r="E143" s="120"/>
      <c r="F143" s="35" t="s">
        <v>6116</v>
      </c>
      <c r="G143" s="116">
        <v>20</v>
      </c>
      <c r="H143" s="120"/>
      <c r="I143" s="120"/>
      <c r="J143" s="116">
        <v>24</v>
      </c>
      <c r="K143" s="116">
        <v>52</v>
      </c>
      <c r="L143" s="116">
        <v>24</v>
      </c>
      <c r="M143" s="116">
        <v>52</v>
      </c>
      <c r="N143" s="116">
        <v>24</v>
      </c>
      <c r="O143" s="116">
        <v>52</v>
      </c>
      <c r="P143" s="116" t="s">
        <v>6246</v>
      </c>
      <c r="Q143" s="131" t="s">
        <v>6165</v>
      </c>
      <c r="R143" s="116">
        <v>25</v>
      </c>
      <c r="S143" s="93">
        <f t="shared" si="6"/>
        <v>3</v>
      </c>
    </row>
    <row r="144" spans="1:19" ht="15.75" x14ac:dyDescent="0.3">
      <c r="A144" s="116" t="s">
        <v>0</v>
      </c>
      <c r="B144" s="116" t="s">
        <v>5289</v>
      </c>
      <c r="C144" s="116" t="s">
        <v>541</v>
      </c>
      <c r="D144" s="120"/>
      <c r="E144" s="120"/>
      <c r="F144" s="35" t="s">
        <v>6117</v>
      </c>
      <c r="G144" s="116">
        <v>21</v>
      </c>
      <c r="H144" s="120"/>
      <c r="I144" s="120"/>
      <c r="J144" s="116">
        <v>26</v>
      </c>
      <c r="K144" s="116">
        <v>57</v>
      </c>
      <c r="L144" s="116">
        <v>26</v>
      </c>
      <c r="M144" s="116">
        <v>57</v>
      </c>
      <c r="N144" s="116">
        <v>26</v>
      </c>
      <c r="O144" s="116">
        <v>57</v>
      </c>
      <c r="P144" s="116" t="s">
        <v>6247</v>
      </c>
      <c r="Q144" s="131" t="s">
        <v>6167</v>
      </c>
      <c r="R144" s="116">
        <v>20</v>
      </c>
      <c r="S144" s="93">
        <f t="shared" si="6"/>
        <v>4</v>
      </c>
    </row>
    <row r="145" spans="1:19" ht="15.75" x14ac:dyDescent="0.3">
      <c r="A145" s="116" t="s">
        <v>0</v>
      </c>
      <c r="B145" s="116" t="s">
        <v>5289</v>
      </c>
      <c r="C145" s="116" t="s">
        <v>541</v>
      </c>
      <c r="D145" s="120"/>
      <c r="E145" s="120"/>
      <c r="F145" s="35" t="s">
        <v>6118</v>
      </c>
      <c r="G145" s="116">
        <v>22</v>
      </c>
      <c r="H145" s="120"/>
      <c r="I145" s="120"/>
      <c r="J145" s="116">
        <v>28</v>
      </c>
      <c r="K145" s="116">
        <v>62</v>
      </c>
      <c r="L145" s="116">
        <v>28</v>
      </c>
      <c r="M145" s="116">
        <v>62</v>
      </c>
      <c r="N145" s="116">
        <v>28</v>
      </c>
      <c r="O145" s="116">
        <v>62</v>
      </c>
      <c r="P145" s="116" t="s">
        <v>6248</v>
      </c>
      <c r="Q145" s="131" t="s">
        <v>6169</v>
      </c>
      <c r="R145" s="116">
        <v>15</v>
      </c>
      <c r="S145" s="93">
        <f t="shared" si="6"/>
        <v>5.666666666666667</v>
      </c>
    </row>
    <row r="146" spans="1:19" ht="15.75" x14ac:dyDescent="0.3">
      <c r="A146" s="116" t="s">
        <v>0</v>
      </c>
      <c r="B146" s="116" t="s">
        <v>5289</v>
      </c>
      <c r="C146" s="116" t="s">
        <v>541</v>
      </c>
      <c r="D146" s="120"/>
      <c r="E146" s="120"/>
      <c r="F146" s="35" t="s">
        <v>6119</v>
      </c>
      <c r="G146" s="116">
        <v>23</v>
      </c>
      <c r="H146" s="120"/>
      <c r="I146" s="120"/>
      <c r="J146" s="116">
        <v>30</v>
      </c>
      <c r="K146" s="116">
        <v>67</v>
      </c>
      <c r="L146" s="116">
        <v>30</v>
      </c>
      <c r="M146" s="116">
        <v>67</v>
      </c>
      <c r="N146" s="116">
        <v>30</v>
      </c>
      <c r="O146" s="116">
        <v>67</v>
      </c>
      <c r="P146" s="116" t="s">
        <v>6249</v>
      </c>
      <c r="Q146" s="131" t="s">
        <v>6171</v>
      </c>
      <c r="R146" s="116">
        <v>10</v>
      </c>
      <c r="S146" s="93">
        <f t="shared" si="6"/>
        <v>9</v>
      </c>
    </row>
    <row r="147" spans="1:19" ht="15.75" x14ac:dyDescent="0.3">
      <c r="A147" s="116" t="s">
        <v>0</v>
      </c>
      <c r="B147" s="116" t="s">
        <v>5289</v>
      </c>
      <c r="C147" s="116" t="s">
        <v>541</v>
      </c>
      <c r="D147" s="120"/>
      <c r="E147" s="120"/>
      <c r="F147" s="35" t="s">
        <v>6120</v>
      </c>
      <c r="G147" s="116">
        <v>24</v>
      </c>
      <c r="H147" s="120"/>
      <c r="I147" s="120"/>
      <c r="J147" s="116">
        <v>32</v>
      </c>
      <c r="K147" s="116">
        <v>72</v>
      </c>
      <c r="L147" s="116">
        <v>32</v>
      </c>
      <c r="M147" s="116">
        <v>72</v>
      </c>
      <c r="N147" s="116">
        <v>32</v>
      </c>
      <c r="O147" s="116">
        <v>72</v>
      </c>
      <c r="P147" s="116" t="s">
        <v>6250</v>
      </c>
      <c r="Q147" s="131" t="s">
        <v>6173</v>
      </c>
      <c r="R147" s="116">
        <v>100</v>
      </c>
      <c r="S147" s="93">
        <f t="shared" si="6"/>
        <v>0</v>
      </c>
    </row>
    <row r="148" spans="1:19" ht="15.75" x14ac:dyDescent="0.3">
      <c r="A148" s="116" t="s">
        <v>0</v>
      </c>
      <c r="B148" s="116" t="s">
        <v>5289</v>
      </c>
      <c r="C148" s="116" t="s">
        <v>541</v>
      </c>
      <c r="D148" s="120"/>
      <c r="E148" s="120"/>
      <c r="F148" s="35" t="s">
        <v>6121</v>
      </c>
      <c r="G148" s="116">
        <v>25</v>
      </c>
      <c r="H148" s="120"/>
      <c r="I148" s="120"/>
      <c r="J148" s="116">
        <v>34</v>
      </c>
      <c r="K148" s="116">
        <v>79</v>
      </c>
      <c r="L148" s="116">
        <v>34</v>
      </c>
      <c r="M148" s="116">
        <v>79</v>
      </c>
      <c r="N148" s="116">
        <v>34</v>
      </c>
      <c r="O148" s="116">
        <v>79</v>
      </c>
      <c r="P148" s="116" t="s">
        <v>6250</v>
      </c>
      <c r="Q148" s="131" t="s">
        <v>6174</v>
      </c>
      <c r="R148" s="116">
        <v>100</v>
      </c>
      <c r="S148" s="93">
        <f t="shared" si="6"/>
        <v>0</v>
      </c>
    </row>
    <row r="149" spans="1:19" ht="15.75" x14ac:dyDescent="0.3">
      <c r="A149" s="116" t="s">
        <v>0</v>
      </c>
      <c r="B149" s="116" t="s">
        <v>5289</v>
      </c>
      <c r="C149" s="116" t="s">
        <v>541</v>
      </c>
      <c r="D149" s="120"/>
      <c r="E149" s="120"/>
      <c r="F149" s="35" t="s">
        <v>6122</v>
      </c>
      <c r="G149" s="116">
        <v>26</v>
      </c>
      <c r="H149" s="120"/>
      <c r="I149" s="120"/>
      <c r="J149" s="116">
        <v>36</v>
      </c>
      <c r="K149" s="116">
        <v>86</v>
      </c>
      <c r="L149" s="116">
        <v>36</v>
      </c>
      <c r="M149" s="116">
        <v>86</v>
      </c>
      <c r="N149" s="116">
        <v>36</v>
      </c>
      <c r="O149" s="116">
        <v>86</v>
      </c>
      <c r="P149" s="116" t="s">
        <v>6250</v>
      </c>
      <c r="Q149" s="131" t="s">
        <v>6175</v>
      </c>
      <c r="R149" s="116">
        <v>100</v>
      </c>
      <c r="S149" s="93">
        <f t="shared" si="6"/>
        <v>0</v>
      </c>
    </row>
    <row r="150" spans="1:19" ht="15.75" x14ac:dyDescent="0.3">
      <c r="A150" s="116" t="s">
        <v>0</v>
      </c>
      <c r="B150" s="116" t="s">
        <v>5289</v>
      </c>
      <c r="C150" s="116" t="s">
        <v>541</v>
      </c>
      <c r="D150" s="120"/>
      <c r="E150" s="120"/>
      <c r="F150" s="35" t="s">
        <v>6123</v>
      </c>
      <c r="G150" s="116">
        <v>27</v>
      </c>
      <c r="H150" s="120"/>
      <c r="I150" s="120"/>
      <c r="J150" s="116">
        <v>38</v>
      </c>
      <c r="K150" s="116">
        <v>93</v>
      </c>
      <c r="L150" s="116">
        <v>38</v>
      </c>
      <c r="M150" s="116">
        <v>93</v>
      </c>
      <c r="N150" s="116">
        <v>38</v>
      </c>
      <c r="O150" s="116">
        <v>93</v>
      </c>
      <c r="P150" s="116" t="s">
        <v>6250</v>
      </c>
      <c r="Q150" s="131" t="s">
        <v>6176</v>
      </c>
      <c r="R150" s="116">
        <v>70</v>
      </c>
      <c r="S150" s="93">
        <f t="shared" si="6"/>
        <v>0.4285714285714286</v>
      </c>
    </row>
    <row r="151" spans="1:19" ht="15.75" x14ac:dyDescent="0.3">
      <c r="A151" s="116" t="s">
        <v>0</v>
      </c>
      <c r="B151" s="116" t="s">
        <v>5289</v>
      </c>
      <c r="C151" s="116" t="s">
        <v>541</v>
      </c>
      <c r="D151" s="120"/>
      <c r="E151" s="120"/>
      <c r="F151" s="35" t="s">
        <v>6124</v>
      </c>
      <c r="G151" s="116">
        <v>28</v>
      </c>
      <c r="H151" s="120"/>
      <c r="I151" s="120"/>
      <c r="J151" s="116">
        <v>40</v>
      </c>
      <c r="K151" s="116">
        <v>100</v>
      </c>
      <c r="L151" s="116">
        <v>40</v>
      </c>
      <c r="M151" s="116">
        <v>100</v>
      </c>
      <c r="N151" s="116">
        <v>40</v>
      </c>
      <c r="O151" s="116">
        <v>100</v>
      </c>
      <c r="P151" s="116" t="s">
        <v>6250</v>
      </c>
      <c r="Q151" s="131" t="s">
        <v>6177</v>
      </c>
      <c r="R151" s="116">
        <v>60</v>
      </c>
      <c r="S151" s="93">
        <f t="shared" si="6"/>
        <v>0.66666666666666674</v>
      </c>
    </row>
    <row r="152" spans="1:19" ht="15.75" x14ac:dyDescent="0.3">
      <c r="A152" s="116" t="s">
        <v>0</v>
      </c>
      <c r="B152" s="116" t="s">
        <v>5289</v>
      </c>
      <c r="C152" s="116" t="s">
        <v>541</v>
      </c>
      <c r="D152" s="120"/>
      <c r="E152" s="120"/>
      <c r="F152" s="35" t="s">
        <v>6125</v>
      </c>
      <c r="G152" s="116">
        <v>29</v>
      </c>
      <c r="H152" s="120"/>
      <c r="I152" s="120"/>
      <c r="J152" s="116">
        <v>42</v>
      </c>
      <c r="K152" s="116">
        <v>107</v>
      </c>
      <c r="L152" s="116">
        <v>42</v>
      </c>
      <c r="M152" s="116">
        <v>107</v>
      </c>
      <c r="N152" s="116">
        <v>42</v>
      </c>
      <c r="O152" s="116">
        <v>107</v>
      </c>
      <c r="P152" s="116" t="s">
        <v>6250</v>
      </c>
      <c r="Q152" s="131" t="s">
        <v>6178</v>
      </c>
      <c r="R152" s="116">
        <v>50</v>
      </c>
      <c r="S152" s="93">
        <f t="shared" si="6"/>
        <v>1</v>
      </c>
    </row>
    <row r="153" spans="1:19" ht="15.75" x14ac:dyDescent="0.3">
      <c r="A153" s="116" t="s">
        <v>0</v>
      </c>
      <c r="B153" s="116" t="s">
        <v>5289</v>
      </c>
      <c r="C153" s="116" t="s">
        <v>541</v>
      </c>
      <c r="D153" s="120"/>
      <c r="E153" s="120"/>
      <c r="F153" s="35" t="s">
        <v>6126</v>
      </c>
      <c r="G153" s="116">
        <v>30</v>
      </c>
      <c r="H153" s="120"/>
      <c r="I153" s="120"/>
      <c r="J153" s="116">
        <v>44</v>
      </c>
      <c r="K153" s="116">
        <v>114</v>
      </c>
      <c r="L153" s="116">
        <v>44</v>
      </c>
      <c r="M153" s="116">
        <v>114</v>
      </c>
      <c r="N153" s="116">
        <v>44</v>
      </c>
      <c r="O153" s="116">
        <v>114</v>
      </c>
      <c r="P153" s="116" t="s">
        <v>6250</v>
      </c>
      <c r="Q153" s="131" t="s">
        <v>6179</v>
      </c>
      <c r="R153" s="116">
        <v>40</v>
      </c>
      <c r="S153" s="93">
        <f t="shared" si="6"/>
        <v>1.5</v>
      </c>
    </row>
    <row r="154" spans="1:19" ht="15.75" x14ac:dyDescent="0.3">
      <c r="A154" s="116" t="s">
        <v>0</v>
      </c>
      <c r="B154" s="116" t="s">
        <v>5289</v>
      </c>
      <c r="C154" s="116" t="s">
        <v>541</v>
      </c>
      <c r="D154" s="120"/>
      <c r="E154" s="120"/>
      <c r="F154" s="35" t="s">
        <v>6127</v>
      </c>
      <c r="G154" s="116">
        <v>31</v>
      </c>
      <c r="H154" s="120"/>
      <c r="I154" s="120"/>
      <c r="J154" s="116">
        <v>46</v>
      </c>
      <c r="K154" s="116">
        <v>122</v>
      </c>
      <c r="L154" s="116">
        <v>46</v>
      </c>
      <c r="M154" s="116">
        <v>122</v>
      </c>
      <c r="N154" s="116">
        <v>46</v>
      </c>
      <c r="O154" s="116">
        <v>122</v>
      </c>
      <c r="P154" s="116" t="s">
        <v>6251</v>
      </c>
      <c r="Q154" s="131" t="s">
        <v>6181</v>
      </c>
      <c r="R154" s="116">
        <v>30</v>
      </c>
      <c r="S154" s="93">
        <f t="shared" si="6"/>
        <v>2.3333333333333335</v>
      </c>
    </row>
    <row r="155" spans="1:19" ht="15.75" x14ac:dyDescent="0.3">
      <c r="A155" s="116" t="s">
        <v>0</v>
      </c>
      <c r="B155" s="116" t="s">
        <v>5289</v>
      </c>
      <c r="C155" s="116" t="s">
        <v>541</v>
      </c>
      <c r="D155" s="120"/>
      <c r="E155" s="120"/>
      <c r="F155" s="35" t="s">
        <v>6128</v>
      </c>
      <c r="G155" s="116">
        <v>32</v>
      </c>
      <c r="H155" s="120"/>
      <c r="I155" s="120"/>
      <c r="J155" s="116">
        <v>48</v>
      </c>
      <c r="K155" s="116">
        <v>130</v>
      </c>
      <c r="L155" s="116">
        <v>48</v>
      </c>
      <c r="M155" s="116">
        <v>130</v>
      </c>
      <c r="N155" s="116">
        <v>48</v>
      </c>
      <c r="O155" s="116">
        <v>130</v>
      </c>
      <c r="P155" s="116" t="s">
        <v>6252</v>
      </c>
      <c r="Q155" s="131" t="s">
        <v>6183</v>
      </c>
      <c r="R155" s="116">
        <v>25</v>
      </c>
      <c r="S155" s="93">
        <f t="shared" si="6"/>
        <v>3</v>
      </c>
    </row>
    <row r="156" spans="1:19" ht="15.75" x14ac:dyDescent="0.3">
      <c r="A156" s="116" t="s">
        <v>0</v>
      </c>
      <c r="B156" s="116" t="s">
        <v>5289</v>
      </c>
      <c r="C156" s="116" t="s">
        <v>541</v>
      </c>
      <c r="D156" s="120"/>
      <c r="E156" s="120"/>
      <c r="F156" s="35" t="s">
        <v>6129</v>
      </c>
      <c r="G156" s="116">
        <v>33</v>
      </c>
      <c r="H156" s="120"/>
      <c r="I156" s="120"/>
      <c r="J156" s="116">
        <v>50</v>
      </c>
      <c r="K156" s="116">
        <v>138</v>
      </c>
      <c r="L156" s="116">
        <v>50</v>
      </c>
      <c r="M156" s="116">
        <v>138</v>
      </c>
      <c r="N156" s="116">
        <v>50</v>
      </c>
      <c r="O156" s="116">
        <v>138</v>
      </c>
      <c r="P156" s="116" t="s">
        <v>6253</v>
      </c>
      <c r="Q156" s="131" t="s">
        <v>6185</v>
      </c>
      <c r="R156" s="116">
        <v>20</v>
      </c>
      <c r="S156" s="93">
        <f t="shared" si="6"/>
        <v>4</v>
      </c>
    </row>
    <row r="157" spans="1:19" ht="15.75" x14ac:dyDescent="0.3">
      <c r="A157" s="116" t="s">
        <v>0</v>
      </c>
      <c r="B157" s="116" t="s">
        <v>5289</v>
      </c>
      <c r="C157" s="116" t="s">
        <v>541</v>
      </c>
      <c r="D157" s="120"/>
      <c r="E157" s="120"/>
      <c r="F157" s="35" t="s">
        <v>6130</v>
      </c>
      <c r="G157" s="116">
        <v>34</v>
      </c>
      <c r="H157" s="120"/>
      <c r="I157" s="120"/>
      <c r="J157" s="116">
        <v>52</v>
      </c>
      <c r="K157" s="116">
        <v>146</v>
      </c>
      <c r="L157" s="116">
        <v>52</v>
      </c>
      <c r="M157" s="116">
        <v>146</v>
      </c>
      <c r="N157" s="116">
        <v>52</v>
      </c>
      <c r="O157" s="116">
        <v>146</v>
      </c>
      <c r="P157" s="116" t="s">
        <v>6254</v>
      </c>
      <c r="Q157" s="131" t="s">
        <v>6187</v>
      </c>
      <c r="R157" s="116">
        <v>15</v>
      </c>
      <c r="S157" s="93">
        <f t="shared" si="6"/>
        <v>5.666666666666667</v>
      </c>
    </row>
    <row r="158" spans="1:19" ht="15.75" x14ac:dyDescent="0.3">
      <c r="A158" s="116" t="s">
        <v>0</v>
      </c>
      <c r="B158" s="116" t="s">
        <v>5289</v>
      </c>
      <c r="C158" s="116" t="s">
        <v>541</v>
      </c>
      <c r="D158" s="120"/>
      <c r="E158" s="120"/>
      <c r="F158" s="35" t="s">
        <v>6131</v>
      </c>
      <c r="G158" s="116">
        <v>35</v>
      </c>
      <c r="H158" s="120"/>
      <c r="I158" s="120"/>
      <c r="J158" s="116">
        <v>54</v>
      </c>
      <c r="K158" s="116">
        <v>154</v>
      </c>
      <c r="L158" s="116">
        <v>54</v>
      </c>
      <c r="M158" s="116">
        <v>154</v>
      </c>
      <c r="N158" s="116">
        <v>54</v>
      </c>
      <c r="O158" s="116">
        <v>154</v>
      </c>
      <c r="P158" s="116" t="s">
        <v>6255</v>
      </c>
      <c r="Q158" s="131" t="s">
        <v>6189</v>
      </c>
      <c r="R158" s="116">
        <v>10</v>
      </c>
      <c r="S158" s="93">
        <f t="shared" si="6"/>
        <v>9</v>
      </c>
    </row>
    <row r="159" spans="1:19" ht="15.75" x14ac:dyDescent="0.3">
      <c r="A159" s="116" t="s">
        <v>0</v>
      </c>
      <c r="B159" s="116" t="s">
        <v>5289</v>
      </c>
      <c r="C159" s="116" t="s">
        <v>541</v>
      </c>
      <c r="D159" s="120"/>
      <c r="E159" s="120"/>
      <c r="F159" s="35" t="s">
        <v>6132</v>
      </c>
      <c r="G159" s="116">
        <v>36</v>
      </c>
      <c r="H159" s="120"/>
      <c r="I159" s="120"/>
      <c r="J159" s="116">
        <v>56</v>
      </c>
      <c r="K159" s="116">
        <v>162</v>
      </c>
      <c r="L159" s="116">
        <v>56</v>
      </c>
      <c r="M159" s="116">
        <v>162</v>
      </c>
      <c r="N159" s="116">
        <v>56</v>
      </c>
      <c r="O159" s="116">
        <v>162</v>
      </c>
      <c r="P159" s="116" t="s">
        <v>6256</v>
      </c>
      <c r="Q159" s="120"/>
      <c r="R159" s="116"/>
      <c r="S159" s="93"/>
    </row>
    <row r="160" spans="1:19" ht="15.75" x14ac:dyDescent="0.3">
      <c r="A160" s="116" t="s">
        <v>0</v>
      </c>
      <c r="B160" s="116" t="s">
        <v>5289</v>
      </c>
      <c r="C160" s="116" t="s">
        <v>541</v>
      </c>
      <c r="D160" s="120"/>
      <c r="E160" s="120"/>
      <c r="F160" s="35" t="s">
        <v>6133</v>
      </c>
      <c r="G160" s="116">
        <v>37</v>
      </c>
      <c r="H160" s="120"/>
      <c r="I160" s="120"/>
      <c r="J160" s="116"/>
      <c r="K160" s="116"/>
      <c r="L160" s="116"/>
      <c r="M160" s="116"/>
      <c r="N160" s="116"/>
      <c r="O160" s="116"/>
      <c r="P160" s="116"/>
      <c r="Q160" s="120"/>
      <c r="R160" s="116"/>
      <c r="S160" s="93"/>
    </row>
    <row r="161" spans="1:19" ht="15.75" x14ac:dyDescent="0.3">
      <c r="A161" s="116" t="s">
        <v>0</v>
      </c>
      <c r="B161" s="116" t="s">
        <v>5289</v>
      </c>
      <c r="C161" s="116" t="s">
        <v>541</v>
      </c>
      <c r="D161" s="120"/>
      <c r="E161" s="120"/>
      <c r="F161" s="35" t="s">
        <v>6134</v>
      </c>
      <c r="G161" s="116">
        <v>38</v>
      </c>
      <c r="H161" s="120"/>
      <c r="I161" s="120"/>
      <c r="J161" s="116"/>
      <c r="K161" s="116"/>
      <c r="L161" s="116"/>
      <c r="M161" s="116"/>
      <c r="N161" s="116"/>
      <c r="O161" s="116"/>
      <c r="P161" s="116"/>
      <c r="Q161" s="120"/>
      <c r="R161" s="116"/>
      <c r="S161" s="93"/>
    </row>
    <row r="162" spans="1:19" ht="15.75" x14ac:dyDescent="0.3">
      <c r="A162" s="116" t="s">
        <v>0</v>
      </c>
      <c r="B162" s="116" t="s">
        <v>5289</v>
      </c>
      <c r="C162" s="116" t="s">
        <v>541</v>
      </c>
      <c r="D162" s="120"/>
      <c r="E162" s="120"/>
      <c r="F162" s="35" t="s">
        <v>6135</v>
      </c>
      <c r="G162" s="116">
        <v>39</v>
      </c>
      <c r="H162" s="120"/>
      <c r="I162" s="120"/>
      <c r="J162" s="116"/>
      <c r="K162" s="116"/>
      <c r="L162" s="116"/>
      <c r="M162" s="116"/>
      <c r="N162" s="116"/>
      <c r="O162" s="116"/>
      <c r="P162" s="116"/>
      <c r="Q162" s="120"/>
      <c r="R162" s="116"/>
      <c r="S162" s="93"/>
    </row>
    <row r="163" spans="1:19" ht="15.75" x14ac:dyDescent="0.3">
      <c r="A163" s="116" t="s">
        <v>0</v>
      </c>
      <c r="B163" s="116" t="s">
        <v>5289</v>
      </c>
      <c r="C163" s="116" t="s">
        <v>375</v>
      </c>
      <c r="D163" s="116"/>
      <c r="E163" s="116"/>
      <c r="F163" s="35" t="s">
        <v>6096</v>
      </c>
      <c r="G163" s="116">
        <v>0</v>
      </c>
      <c r="H163" s="118"/>
      <c r="I163" s="116"/>
      <c r="J163" s="116"/>
      <c r="K163" s="116"/>
      <c r="L163" s="116"/>
      <c r="M163" s="116"/>
      <c r="N163" s="116"/>
      <c r="O163" s="116"/>
      <c r="P163" s="116"/>
      <c r="Q163" s="131" t="s">
        <v>6136</v>
      </c>
      <c r="R163" s="116">
        <v>100</v>
      </c>
      <c r="S163" s="93">
        <f t="shared" si="6"/>
        <v>0</v>
      </c>
    </row>
    <row r="164" spans="1:19" ht="15.75" x14ac:dyDescent="0.3">
      <c r="A164" s="116" t="s">
        <v>0</v>
      </c>
      <c r="B164" s="116" t="s">
        <v>5289</v>
      </c>
      <c r="C164" s="116" t="s">
        <v>375</v>
      </c>
      <c r="D164" s="116"/>
      <c r="E164" s="116"/>
      <c r="F164" s="35" t="s">
        <v>6097</v>
      </c>
      <c r="G164" s="116">
        <v>1</v>
      </c>
      <c r="H164" s="118"/>
      <c r="I164" s="116"/>
      <c r="J164" s="116">
        <v>1</v>
      </c>
      <c r="K164" s="116">
        <v>1</v>
      </c>
      <c r="L164" s="116">
        <v>1</v>
      </c>
      <c r="M164" s="116">
        <v>1</v>
      </c>
      <c r="N164" s="116">
        <v>1</v>
      </c>
      <c r="O164" s="116">
        <v>1</v>
      </c>
      <c r="P164" s="116"/>
      <c r="Q164" s="131" t="s">
        <v>6137</v>
      </c>
      <c r="R164" s="116">
        <v>100</v>
      </c>
      <c r="S164" s="93">
        <f t="shared" si="6"/>
        <v>0</v>
      </c>
    </row>
    <row r="165" spans="1:19" ht="15.75" x14ac:dyDescent="0.3">
      <c r="A165" s="116" t="s">
        <v>0</v>
      </c>
      <c r="B165" s="116" t="s">
        <v>5289</v>
      </c>
      <c r="C165" s="116" t="s">
        <v>375</v>
      </c>
      <c r="D165" s="120"/>
      <c r="E165" s="120"/>
      <c r="F165" s="35" t="s">
        <v>6098</v>
      </c>
      <c r="G165" s="116">
        <v>2</v>
      </c>
      <c r="H165" s="120"/>
      <c r="I165" s="120"/>
      <c r="J165" s="116">
        <v>2</v>
      </c>
      <c r="K165" s="116">
        <v>2</v>
      </c>
      <c r="L165" s="116">
        <v>2</v>
      </c>
      <c r="M165" s="116">
        <v>2</v>
      </c>
      <c r="N165" s="116">
        <v>2</v>
      </c>
      <c r="O165" s="116">
        <v>2</v>
      </c>
      <c r="P165" s="116"/>
      <c r="Q165" s="131" t="s">
        <v>6138</v>
      </c>
      <c r="R165" s="116">
        <v>100</v>
      </c>
      <c r="S165" s="93">
        <f t="shared" si="6"/>
        <v>0</v>
      </c>
    </row>
    <row r="166" spans="1:19" ht="15.75" x14ac:dyDescent="0.3">
      <c r="A166" s="116" t="s">
        <v>0</v>
      </c>
      <c r="B166" s="116" t="s">
        <v>5289</v>
      </c>
      <c r="C166" s="116" t="s">
        <v>375</v>
      </c>
      <c r="D166" s="120"/>
      <c r="E166" s="120"/>
      <c r="F166" s="35" t="s">
        <v>6099</v>
      </c>
      <c r="G166" s="116">
        <v>3</v>
      </c>
      <c r="H166" s="120"/>
      <c r="I166" s="120"/>
      <c r="J166" s="116">
        <v>3</v>
      </c>
      <c r="K166" s="116">
        <v>3</v>
      </c>
      <c r="L166" s="116">
        <v>3</v>
      </c>
      <c r="M166" s="116">
        <v>3</v>
      </c>
      <c r="N166" s="116">
        <v>3</v>
      </c>
      <c r="O166" s="116">
        <v>3</v>
      </c>
      <c r="P166" s="116"/>
      <c r="Q166" s="131" t="s">
        <v>6139</v>
      </c>
      <c r="R166" s="116">
        <v>90</v>
      </c>
      <c r="S166" s="93">
        <f t="shared" si="6"/>
        <v>0.11111111111111116</v>
      </c>
    </row>
    <row r="167" spans="1:19" ht="15.75" x14ac:dyDescent="0.3">
      <c r="A167" s="116" t="s">
        <v>0</v>
      </c>
      <c r="B167" s="116" t="s">
        <v>5289</v>
      </c>
      <c r="C167" s="116" t="s">
        <v>375</v>
      </c>
      <c r="D167" s="120"/>
      <c r="E167" s="120"/>
      <c r="F167" s="35" t="s">
        <v>6100</v>
      </c>
      <c r="G167" s="116">
        <v>4</v>
      </c>
      <c r="H167" s="120"/>
      <c r="I167" s="120"/>
      <c r="J167" s="116">
        <v>4</v>
      </c>
      <c r="K167" s="116">
        <v>4</v>
      </c>
      <c r="L167" s="116">
        <v>4</v>
      </c>
      <c r="M167" s="116">
        <v>4</v>
      </c>
      <c r="N167" s="116">
        <v>4</v>
      </c>
      <c r="O167" s="116">
        <v>4</v>
      </c>
      <c r="P167" s="116"/>
      <c r="Q167" s="131" t="s">
        <v>6140</v>
      </c>
      <c r="R167" s="116">
        <v>80</v>
      </c>
      <c r="S167" s="93">
        <f t="shared" si="6"/>
        <v>0.25</v>
      </c>
    </row>
    <row r="168" spans="1:19" ht="15.75" x14ac:dyDescent="0.3">
      <c r="A168" s="116" t="s">
        <v>0</v>
      </c>
      <c r="B168" s="116" t="s">
        <v>5289</v>
      </c>
      <c r="C168" s="116" t="s">
        <v>375</v>
      </c>
      <c r="D168" s="120"/>
      <c r="E168" s="120"/>
      <c r="F168" s="35" t="s">
        <v>6101</v>
      </c>
      <c r="G168" s="116">
        <v>5</v>
      </c>
      <c r="H168" s="120"/>
      <c r="I168" s="120"/>
      <c r="J168" s="116">
        <v>5</v>
      </c>
      <c r="K168" s="116">
        <v>5</v>
      </c>
      <c r="L168" s="116">
        <v>5</v>
      </c>
      <c r="M168" s="116">
        <v>5</v>
      </c>
      <c r="N168" s="116">
        <v>5</v>
      </c>
      <c r="O168" s="116">
        <v>5</v>
      </c>
      <c r="P168" s="116"/>
      <c r="Q168" s="131" t="s">
        <v>6141</v>
      </c>
      <c r="R168" s="116">
        <v>70</v>
      </c>
      <c r="S168" s="93">
        <f t="shared" si="6"/>
        <v>0.4285714285714286</v>
      </c>
    </row>
    <row r="169" spans="1:19" ht="15.75" x14ac:dyDescent="0.3">
      <c r="A169" s="116" t="s">
        <v>0</v>
      </c>
      <c r="B169" s="116" t="s">
        <v>5289</v>
      </c>
      <c r="C169" s="116" t="s">
        <v>375</v>
      </c>
      <c r="D169" s="120"/>
      <c r="E169" s="120"/>
      <c r="F169" s="35" t="s">
        <v>6102</v>
      </c>
      <c r="G169" s="116">
        <v>6</v>
      </c>
      <c r="H169" s="120"/>
      <c r="I169" s="120"/>
      <c r="J169" s="116">
        <v>6</v>
      </c>
      <c r="K169" s="116">
        <v>6</v>
      </c>
      <c r="L169" s="116">
        <v>6</v>
      </c>
      <c r="M169" s="116">
        <v>6</v>
      </c>
      <c r="N169" s="116">
        <v>6</v>
      </c>
      <c r="O169" s="116">
        <v>6</v>
      </c>
      <c r="P169" s="116"/>
      <c r="Q169" s="131" t="s">
        <v>6142</v>
      </c>
      <c r="R169" s="116">
        <v>60</v>
      </c>
      <c r="S169" s="93">
        <f t="shared" si="6"/>
        <v>0.66666666666666674</v>
      </c>
    </row>
    <row r="170" spans="1:19" ht="15.75" x14ac:dyDescent="0.3">
      <c r="A170" s="116" t="s">
        <v>0</v>
      </c>
      <c r="B170" s="116" t="s">
        <v>5289</v>
      </c>
      <c r="C170" s="116" t="s">
        <v>375</v>
      </c>
      <c r="D170" s="120"/>
      <c r="E170" s="120"/>
      <c r="F170" s="35" t="s">
        <v>6103</v>
      </c>
      <c r="G170" s="116">
        <v>7</v>
      </c>
      <c r="H170" s="120"/>
      <c r="I170" s="120"/>
      <c r="J170" s="116">
        <v>7</v>
      </c>
      <c r="K170" s="116">
        <v>8</v>
      </c>
      <c r="L170" s="116">
        <v>7</v>
      </c>
      <c r="M170" s="116">
        <v>8</v>
      </c>
      <c r="N170" s="116">
        <v>7</v>
      </c>
      <c r="O170" s="116">
        <v>8</v>
      </c>
      <c r="P170" s="116" t="s">
        <v>6257</v>
      </c>
      <c r="Q170" s="131" t="s">
        <v>6143</v>
      </c>
      <c r="R170" s="116">
        <v>50</v>
      </c>
      <c r="S170" s="93">
        <f t="shared" si="6"/>
        <v>1</v>
      </c>
    </row>
    <row r="171" spans="1:19" ht="15.75" x14ac:dyDescent="0.3">
      <c r="A171" s="116" t="s">
        <v>0</v>
      </c>
      <c r="B171" s="116" t="s">
        <v>5289</v>
      </c>
      <c r="C171" s="116" t="s">
        <v>375</v>
      </c>
      <c r="D171" s="120"/>
      <c r="E171" s="120"/>
      <c r="F171" s="35" t="s">
        <v>6104</v>
      </c>
      <c r="G171" s="116">
        <v>8</v>
      </c>
      <c r="H171" s="120"/>
      <c r="I171" s="120"/>
      <c r="J171" s="116">
        <v>8</v>
      </c>
      <c r="K171" s="116">
        <v>10</v>
      </c>
      <c r="L171" s="116">
        <v>8</v>
      </c>
      <c r="M171" s="116">
        <v>10</v>
      </c>
      <c r="N171" s="116">
        <v>8</v>
      </c>
      <c r="O171" s="116">
        <v>10</v>
      </c>
      <c r="P171" s="116" t="s">
        <v>6258</v>
      </c>
      <c r="Q171" s="131" t="s">
        <v>6144</v>
      </c>
      <c r="R171" s="116">
        <v>40</v>
      </c>
      <c r="S171" s="93">
        <f t="shared" si="6"/>
        <v>1.5</v>
      </c>
    </row>
    <row r="172" spans="1:19" ht="15.75" x14ac:dyDescent="0.3">
      <c r="A172" s="116" t="s">
        <v>0</v>
      </c>
      <c r="B172" s="116" t="s">
        <v>5289</v>
      </c>
      <c r="C172" s="116" t="s">
        <v>375</v>
      </c>
      <c r="D172" s="120"/>
      <c r="E172" s="120"/>
      <c r="F172" s="35" t="s">
        <v>6105</v>
      </c>
      <c r="G172" s="116">
        <v>9</v>
      </c>
      <c r="H172" s="120"/>
      <c r="I172" s="120"/>
      <c r="J172" s="116">
        <v>9</v>
      </c>
      <c r="K172" s="116">
        <v>12</v>
      </c>
      <c r="L172" s="116">
        <v>9</v>
      </c>
      <c r="M172" s="116">
        <v>12</v>
      </c>
      <c r="N172" s="116">
        <v>9</v>
      </c>
      <c r="O172" s="116">
        <v>12</v>
      </c>
      <c r="P172" s="116" t="s">
        <v>6259</v>
      </c>
      <c r="Q172" s="131" t="s">
        <v>6145</v>
      </c>
      <c r="R172" s="116">
        <v>30</v>
      </c>
      <c r="S172" s="93">
        <f t="shared" si="6"/>
        <v>2.3333333333333335</v>
      </c>
    </row>
    <row r="173" spans="1:19" ht="15.75" x14ac:dyDescent="0.3">
      <c r="A173" s="116" t="s">
        <v>0</v>
      </c>
      <c r="B173" s="116" t="s">
        <v>5289</v>
      </c>
      <c r="C173" s="116" t="s">
        <v>375</v>
      </c>
      <c r="D173" s="120"/>
      <c r="E173" s="120"/>
      <c r="F173" s="35" t="s">
        <v>6106</v>
      </c>
      <c r="G173" s="116">
        <v>10</v>
      </c>
      <c r="H173" s="120"/>
      <c r="I173" s="120"/>
      <c r="J173" s="116">
        <v>10</v>
      </c>
      <c r="K173" s="116">
        <v>14</v>
      </c>
      <c r="L173" s="116">
        <v>10</v>
      </c>
      <c r="M173" s="116">
        <v>14</v>
      </c>
      <c r="N173" s="116">
        <v>10</v>
      </c>
      <c r="O173" s="116">
        <v>14</v>
      </c>
      <c r="P173" s="116" t="s">
        <v>6260</v>
      </c>
      <c r="Q173" s="131" t="s">
        <v>6151</v>
      </c>
      <c r="R173" s="116">
        <v>20</v>
      </c>
      <c r="S173" s="93">
        <f t="shared" si="6"/>
        <v>4</v>
      </c>
    </row>
    <row r="174" spans="1:19" ht="15.75" x14ac:dyDescent="0.3">
      <c r="A174" s="116" t="s">
        <v>0</v>
      </c>
      <c r="B174" s="116" t="s">
        <v>5289</v>
      </c>
      <c r="C174" s="116" t="s">
        <v>375</v>
      </c>
      <c r="D174" s="120"/>
      <c r="E174" s="120"/>
      <c r="F174" s="35" t="s">
        <v>6107</v>
      </c>
      <c r="G174" s="116">
        <v>11</v>
      </c>
      <c r="H174" s="120"/>
      <c r="I174" s="120"/>
      <c r="J174" s="116">
        <v>11</v>
      </c>
      <c r="K174" s="116">
        <v>16</v>
      </c>
      <c r="L174" s="116">
        <v>11</v>
      </c>
      <c r="M174" s="116">
        <v>16</v>
      </c>
      <c r="N174" s="116">
        <v>11</v>
      </c>
      <c r="O174" s="116">
        <v>16</v>
      </c>
      <c r="P174" s="116" t="s">
        <v>6261</v>
      </c>
      <c r="Q174" s="131" t="s">
        <v>6152</v>
      </c>
      <c r="R174" s="116">
        <v>15</v>
      </c>
      <c r="S174" s="93">
        <f t="shared" si="6"/>
        <v>5.666666666666667</v>
      </c>
    </row>
    <row r="175" spans="1:19" ht="15.75" x14ac:dyDescent="0.3">
      <c r="A175" s="116" t="s">
        <v>0</v>
      </c>
      <c r="B175" s="116" t="s">
        <v>5289</v>
      </c>
      <c r="C175" s="116" t="s">
        <v>375</v>
      </c>
      <c r="D175" s="120"/>
      <c r="E175" s="120"/>
      <c r="F175" s="35" t="s">
        <v>6108</v>
      </c>
      <c r="G175" s="116">
        <v>12</v>
      </c>
      <c r="H175" s="120"/>
      <c r="I175" s="120"/>
      <c r="J175" s="116">
        <v>12</v>
      </c>
      <c r="K175" s="116">
        <v>18</v>
      </c>
      <c r="L175" s="116">
        <v>12</v>
      </c>
      <c r="M175" s="116">
        <v>18</v>
      </c>
      <c r="N175" s="116">
        <v>12</v>
      </c>
      <c r="O175" s="116">
        <v>18</v>
      </c>
      <c r="P175" s="116" t="s">
        <v>6262</v>
      </c>
      <c r="Q175" s="131" t="s">
        <v>6155</v>
      </c>
      <c r="R175" s="116">
        <v>100</v>
      </c>
      <c r="S175" s="93">
        <f t="shared" si="6"/>
        <v>0</v>
      </c>
    </row>
    <row r="176" spans="1:19" ht="15.75" x14ac:dyDescent="0.3">
      <c r="A176" s="116" t="s">
        <v>0</v>
      </c>
      <c r="B176" s="116" t="s">
        <v>5289</v>
      </c>
      <c r="C176" s="116" t="s">
        <v>375</v>
      </c>
      <c r="D176" s="120"/>
      <c r="E176" s="120"/>
      <c r="F176" s="35" t="s">
        <v>6109</v>
      </c>
      <c r="G176" s="116">
        <v>13</v>
      </c>
      <c r="H176" s="120"/>
      <c r="I176" s="120"/>
      <c r="J176" s="116">
        <v>13</v>
      </c>
      <c r="K176" s="116">
        <v>22</v>
      </c>
      <c r="L176" s="116">
        <v>13</v>
      </c>
      <c r="M176" s="116">
        <v>22</v>
      </c>
      <c r="N176" s="116">
        <v>13</v>
      </c>
      <c r="O176" s="116">
        <v>22</v>
      </c>
      <c r="P176" s="116" t="s">
        <v>6262</v>
      </c>
      <c r="Q176" s="131" t="s">
        <v>6156</v>
      </c>
      <c r="R176" s="116">
        <v>100</v>
      </c>
      <c r="S176" s="93">
        <f t="shared" si="6"/>
        <v>0</v>
      </c>
    </row>
    <row r="177" spans="1:19" ht="15.75" x14ac:dyDescent="0.3">
      <c r="A177" s="116" t="s">
        <v>0</v>
      </c>
      <c r="B177" s="116" t="s">
        <v>5289</v>
      </c>
      <c r="C177" s="116" t="s">
        <v>375</v>
      </c>
      <c r="D177" s="120"/>
      <c r="E177" s="120"/>
      <c r="F177" s="35" t="s">
        <v>6110</v>
      </c>
      <c r="G177" s="116">
        <v>14</v>
      </c>
      <c r="H177" s="120"/>
      <c r="I177" s="120"/>
      <c r="J177" s="116">
        <v>14</v>
      </c>
      <c r="K177" s="116">
        <v>26</v>
      </c>
      <c r="L177" s="116">
        <v>14</v>
      </c>
      <c r="M177" s="116">
        <v>26</v>
      </c>
      <c r="N177" s="116">
        <v>14</v>
      </c>
      <c r="O177" s="116">
        <v>26</v>
      </c>
      <c r="P177" s="116" t="s">
        <v>6262</v>
      </c>
      <c r="Q177" s="131" t="s">
        <v>6157</v>
      </c>
      <c r="R177" s="116">
        <v>100</v>
      </c>
      <c r="S177" s="93">
        <f t="shared" si="6"/>
        <v>0</v>
      </c>
    </row>
    <row r="178" spans="1:19" ht="15.75" x14ac:dyDescent="0.3">
      <c r="A178" s="116" t="s">
        <v>0</v>
      </c>
      <c r="B178" s="116" t="s">
        <v>5289</v>
      </c>
      <c r="C178" s="116" t="s">
        <v>375</v>
      </c>
      <c r="D178" s="120"/>
      <c r="E178" s="120"/>
      <c r="F178" s="35" t="s">
        <v>6111</v>
      </c>
      <c r="G178" s="116">
        <v>15</v>
      </c>
      <c r="H178" s="120"/>
      <c r="I178" s="120"/>
      <c r="J178" s="116">
        <v>15</v>
      </c>
      <c r="K178" s="116">
        <v>30</v>
      </c>
      <c r="L178" s="116">
        <v>15</v>
      </c>
      <c r="M178" s="116">
        <v>30</v>
      </c>
      <c r="N178" s="116">
        <v>15</v>
      </c>
      <c r="O178" s="116">
        <v>30</v>
      </c>
      <c r="P178" s="116" t="s">
        <v>6262</v>
      </c>
      <c r="Q178" s="131" t="s">
        <v>6158</v>
      </c>
      <c r="R178" s="116">
        <v>70</v>
      </c>
      <c r="S178" s="93">
        <f t="shared" si="6"/>
        <v>0.4285714285714286</v>
      </c>
    </row>
    <row r="179" spans="1:19" ht="15.75" x14ac:dyDescent="0.3">
      <c r="A179" s="116" t="s">
        <v>0</v>
      </c>
      <c r="B179" s="116" t="s">
        <v>5289</v>
      </c>
      <c r="C179" s="116" t="s">
        <v>375</v>
      </c>
      <c r="D179" s="120"/>
      <c r="E179" s="120"/>
      <c r="F179" s="35" t="s">
        <v>6112</v>
      </c>
      <c r="G179" s="116">
        <v>16</v>
      </c>
      <c r="H179" s="120"/>
      <c r="I179" s="120"/>
      <c r="J179" s="116">
        <v>16</v>
      </c>
      <c r="K179" s="116">
        <v>34</v>
      </c>
      <c r="L179" s="116">
        <v>16</v>
      </c>
      <c r="M179" s="116">
        <v>34</v>
      </c>
      <c r="N179" s="116">
        <v>16</v>
      </c>
      <c r="O179" s="116">
        <v>34</v>
      </c>
      <c r="P179" s="116" t="s">
        <v>6262</v>
      </c>
      <c r="Q179" s="131" t="s">
        <v>6159</v>
      </c>
      <c r="R179" s="116">
        <v>60</v>
      </c>
      <c r="S179" s="93">
        <f t="shared" si="6"/>
        <v>0.66666666666666674</v>
      </c>
    </row>
    <row r="180" spans="1:19" ht="15.75" x14ac:dyDescent="0.3">
      <c r="A180" s="116" t="s">
        <v>0</v>
      </c>
      <c r="B180" s="116" t="s">
        <v>5289</v>
      </c>
      <c r="C180" s="116" t="s">
        <v>375</v>
      </c>
      <c r="D180" s="120"/>
      <c r="E180" s="120"/>
      <c r="F180" s="35" t="s">
        <v>6113</v>
      </c>
      <c r="G180" s="116">
        <v>17</v>
      </c>
      <c r="H180" s="120"/>
      <c r="I180" s="120"/>
      <c r="J180" s="116">
        <v>18</v>
      </c>
      <c r="K180" s="116">
        <v>38</v>
      </c>
      <c r="L180" s="116">
        <v>18</v>
      </c>
      <c r="M180" s="116">
        <v>38</v>
      </c>
      <c r="N180" s="116">
        <v>18</v>
      </c>
      <c r="O180" s="116">
        <v>38</v>
      </c>
      <c r="P180" s="116" t="s">
        <v>6262</v>
      </c>
      <c r="Q180" s="131" t="s">
        <v>6160</v>
      </c>
      <c r="R180" s="116">
        <v>50</v>
      </c>
      <c r="S180" s="93">
        <f t="shared" si="6"/>
        <v>1</v>
      </c>
    </row>
    <row r="181" spans="1:19" ht="15.75" x14ac:dyDescent="0.3">
      <c r="A181" s="116" t="s">
        <v>0</v>
      </c>
      <c r="B181" s="116" t="s">
        <v>5289</v>
      </c>
      <c r="C181" s="116" t="s">
        <v>375</v>
      </c>
      <c r="D181" s="120"/>
      <c r="E181" s="120"/>
      <c r="F181" s="35" t="s">
        <v>6114</v>
      </c>
      <c r="G181" s="116">
        <v>18</v>
      </c>
      <c r="H181" s="120"/>
      <c r="I181" s="120"/>
      <c r="J181" s="116">
        <v>20</v>
      </c>
      <c r="K181" s="116">
        <v>42</v>
      </c>
      <c r="L181" s="116">
        <v>20</v>
      </c>
      <c r="M181" s="116">
        <v>42</v>
      </c>
      <c r="N181" s="116">
        <v>20</v>
      </c>
      <c r="O181" s="116">
        <v>42</v>
      </c>
      <c r="P181" s="116" t="s">
        <v>6263</v>
      </c>
      <c r="Q181" s="131" t="s">
        <v>6162</v>
      </c>
      <c r="R181" s="116">
        <v>40</v>
      </c>
      <c r="S181" s="93">
        <f t="shared" si="6"/>
        <v>1.5</v>
      </c>
    </row>
    <row r="182" spans="1:19" ht="15.75" x14ac:dyDescent="0.3">
      <c r="A182" s="116" t="s">
        <v>0</v>
      </c>
      <c r="B182" s="116" t="s">
        <v>5289</v>
      </c>
      <c r="C182" s="116" t="s">
        <v>375</v>
      </c>
      <c r="D182" s="120"/>
      <c r="E182" s="120"/>
      <c r="F182" s="35" t="s">
        <v>6115</v>
      </c>
      <c r="G182" s="116">
        <v>19</v>
      </c>
      <c r="H182" s="120"/>
      <c r="I182" s="120"/>
      <c r="J182" s="116">
        <v>22</v>
      </c>
      <c r="K182" s="116">
        <v>47</v>
      </c>
      <c r="L182" s="116">
        <v>22</v>
      </c>
      <c r="M182" s="116">
        <v>47</v>
      </c>
      <c r="N182" s="116">
        <v>22</v>
      </c>
      <c r="O182" s="116">
        <v>47</v>
      </c>
      <c r="P182" s="116" t="s">
        <v>6264</v>
      </c>
      <c r="Q182" s="131" t="s">
        <v>6164</v>
      </c>
      <c r="R182" s="116">
        <v>30</v>
      </c>
      <c r="S182" s="93">
        <f t="shared" si="6"/>
        <v>2.3333333333333335</v>
      </c>
    </row>
    <row r="183" spans="1:19" ht="15.75" x14ac:dyDescent="0.3">
      <c r="A183" s="116" t="s">
        <v>0</v>
      </c>
      <c r="B183" s="116" t="s">
        <v>5289</v>
      </c>
      <c r="C183" s="116" t="s">
        <v>375</v>
      </c>
      <c r="D183" s="120"/>
      <c r="E183" s="120"/>
      <c r="F183" s="35" t="s">
        <v>6116</v>
      </c>
      <c r="G183" s="116">
        <v>20</v>
      </c>
      <c r="H183" s="120"/>
      <c r="I183" s="120"/>
      <c r="J183" s="116">
        <v>24</v>
      </c>
      <c r="K183" s="116">
        <v>52</v>
      </c>
      <c r="L183" s="116">
        <v>24</v>
      </c>
      <c r="M183" s="116">
        <v>52</v>
      </c>
      <c r="N183" s="116">
        <v>24</v>
      </c>
      <c r="O183" s="116">
        <v>52</v>
      </c>
      <c r="P183" s="116" t="s">
        <v>6264</v>
      </c>
      <c r="Q183" s="131" t="s">
        <v>6165</v>
      </c>
      <c r="R183" s="116">
        <v>25</v>
      </c>
      <c r="S183" s="93">
        <f t="shared" si="6"/>
        <v>3</v>
      </c>
    </row>
    <row r="184" spans="1:19" ht="15.75" x14ac:dyDescent="0.3">
      <c r="A184" s="116" t="s">
        <v>0</v>
      </c>
      <c r="B184" s="116" t="s">
        <v>5289</v>
      </c>
      <c r="C184" s="116" t="s">
        <v>375</v>
      </c>
      <c r="D184" s="120"/>
      <c r="E184" s="120"/>
      <c r="F184" s="35" t="s">
        <v>6117</v>
      </c>
      <c r="G184" s="116">
        <v>21</v>
      </c>
      <c r="H184" s="120"/>
      <c r="I184" s="120"/>
      <c r="J184" s="116">
        <v>26</v>
      </c>
      <c r="K184" s="116">
        <v>57</v>
      </c>
      <c r="L184" s="116">
        <v>26</v>
      </c>
      <c r="M184" s="116">
        <v>57</v>
      </c>
      <c r="N184" s="116">
        <v>26</v>
      </c>
      <c r="O184" s="116">
        <v>57</v>
      </c>
      <c r="P184" s="116" t="s">
        <v>6265</v>
      </c>
      <c r="Q184" s="131" t="s">
        <v>6167</v>
      </c>
      <c r="R184" s="116">
        <v>20</v>
      </c>
      <c r="S184" s="93">
        <f t="shared" si="6"/>
        <v>4</v>
      </c>
    </row>
    <row r="185" spans="1:19" ht="15.75" x14ac:dyDescent="0.3">
      <c r="A185" s="116" t="s">
        <v>0</v>
      </c>
      <c r="B185" s="116" t="s">
        <v>5289</v>
      </c>
      <c r="C185" s="116" t="s">
        <v>375</v>
      </c>
      <c r="D185" s="120"/>
      <c r="E185" s="120"/>
      <c r="F185" s="35" t="s">
        <v>6118</v>
      </c>
      <c r="G185" s="116">
        <v>22</v>
      </c>
      <c r="H185" s="120"/>
      <c r="I185" s="120"/>
      <c r="J185" s="116">
        <v>28</v>
      </c>
      <c r="K185" s="116">
        <v>62</v>
      </c>
      <c r="L185" s="116">
        <v>28</v>
      </c>
      <c r="M185" s="116">
        <v>62</v>
      </c>
      <c r="N185" s="116">
        <v>28</v>
      </c>
      <c r="O185" s="116">
        <v>62</v>
      </c>
      <c r="P185" s="116" t="s">
        <v>6266</v>
      </c>
      <c r="Q185" s="131" t="s">
        <v>6169</v>
      </c>
      <c r="R185" s="116">
        <v>15</v>
      </c>
      <c r="S185" s="93">
        <f t="shared" si="6"/>
        <v>5.666666666666667</v>
      </c>
    </row>
    <row r="186" spans="1:19" ht="15.75" x14ac:dyDescent="0.3">
      <c r="A186" s="116" t="s">
        <v>0</v>
      </c>
      <c r="B186" s="116" t="s">
        <v>5289</v>
      </c>
      <c r="C186" s="116" t="s">
        <v>375</v>
      </c>
      <c r="D186" s="120"/>
      <c r="E186" s="120"/>
      <c r="F186" s="35" t="s">
        <v>6119</v>
      </c>
      <c r="G186" s="116">
        <v>23</v>
      </c>
      <c r="H186" s="120"/>
      <c r="I186" s="120"/>
      <c r="J186" s="116">
        <v>30</v>
      </c>
      <c r="K186" s="116">
        <v>67</v>
      </c>
      <c r="L186" s="116">
        <v>30</v>
      </c>
      <c r="M186" s="116">
        <v>67</v>
      </c>
      <c r="N186" s="116">
        <v>30</v>
      </c>
      <c r="O186" s="116">
        <v>67</v>
      </c>
      <c r="P186" s="116" t="s">
        <v>6267</v>
      </c>
      <c r="Q186" s="131" t="s">
        <v>6171</v>
      </c>
      <c r="R186" s="116">
        <v>10</v>
      </c>
      <c r="S186" s="93">
        <f t="shared" si="6"/>
        <v>9</v>
      </c>
    </row>
    <row r="187" spans="1:19" ht="15.75" x14ac:dyDescent="0.3">
      <c r="A187" s="116" t="s">
        <v>0</v>
      </c>
      <c r="B187" s="116" t="s">
        <v>5289</v>
      </c>
      <c r="C187" s="116" t="s">
        <v>375</v>
      </c>
      <c r="D187" s="120"/>
      <c r="E187" s="120"/>
      <c r="F187" s="35" t="s">
        <v>6120</v>
      </c>
      <c r="G187" s="116">
        <v>24</v>
      </c>
      <c r="H187" s="120"/>
      <c r="I187" s="120"/>
      <c r="J187" s="116">
        <v>32</v>
      </c>
      <c r="K187" s="116">
        <v>72</v>
      </c>
      <c r="L187" s="116">
        <v>32</v>
      </c>
      <c r="M187" s="116">
        <v>72</v>
      </c>
      <c r="N187" s="116">
        <v>32</v>
      </c>
      <c r="O187" s="116">
        <v>72</v>
      </c>
      <c r="P187" s="116" t="s">
        <v>6268</v>
      </c>
      <c r="Q187" s="131" t="s">
        <v>6173</v>
      </c>
      <c r="R187" s="116">
        <v>100</v>
      </c>
      <c r="S187" s="93">
        <f t="shared" si="6"/>
        <v>0</v>
      </c>
    </row>
    <row r="188" spans="1:19" ht="15.75" x14ac:dyDescent="0.3">
      <c r="A188" s="116" t="s">
        <v>0</v>
      </c>
      <c r="B188" s="116" t="s">
        <v>5289</v>
      </c>
      <c r="C188" s="116" t="s">
        <v>375</v>
      </c>
      <c r="D188" s="120"/>
      <c r="E188" s="120"/>
      <c r="F188" s="35" t="s">
        <v>6121</v>
      </c>
      <c r="G188" s="116">
        <v>25</v>
      </c>
      <c r="H188" s="120"/>
      <c r="I188" s="120"/>
      <c r="J188" s="116">
        <v>34</v>
      </c>
      <c r="K188" s="116">
        <v>79</v>
      </c>
      <c r="L188" s="116">
        <v>34</v>
      </c>
      <c r="M188" s="116">
        <v>79</v>
      </c>
      <c r="N188" s="116">
        <v>34</v>
      </c>
      <c r="O188" s="116">
        <v>79</v>
      </c>
      <c r="P188" s="116" t="s">
        <v>6268</v>
      </c>
      <c r="Q188" s="131" t="s">
        <v>6174</v>
      </c>
      <c r="R188" s="116">
        <v>100</v>
      </c>
      <c r="S188" s="93">
        <f t="shared" si="6"/>
        <v>0</v>
      </c>
    </row>
    <row r="189" spans="1:19" ht="15.75" x14ac:dyDescent="0.3">
      <c r="A189" s="116" t="s">
        <v>0</v>
      </c>
      <c r="B189" s="116" t="s">
        <v>5289</v>
      </c>
      <c r="C189" s="116" t="s">
        <v>375</v>
      </c>
      <c r="D189" s="120"/>
      <c r="E189" s="120"/>
      <c r="F189" s="35" t="s">
        <v>6122</v>
      </c>
      <c r="G189" s="116">
        <v>26</v>
      </c>
      <c r="H189" s="120"/>
      <c r="I189" s="120"/>
      <c r="J189" s="116">
        <v>36</v>
      </c>
      <c r="K189" s="116">
        <v>86</v>
      </c>
      <c r="L189" s="116">
        <v>36</v>
      </c>
      <c r="M189" s="116">
        <v>86</v>
      </c>
      <c r="N189" s="116">
        <v>36</v>
      </c>
      <c r="O189" s="116">
        <v>86</v>
      </c>
      <c r="P189" s="116" t="s">
        <v>6268</v>
      </c>
      <c r="Q189" s="131" t="s">
        <v>6175</v>
      </c>
      <c r="R189" s="116">
        <v>100</v>
      </c>
      <c r="S189" s="93">
        <f t="shared" si="6"/>
        <v>0</v>
      </c>
    </row>
    <row r="190" spans="1:19" ht="15.75" x14ac:dyDescent="0.3">
      <c r="A190" s="116" t="s">
        <v>0</v>
      </c>
      <c r="B190" s="116" t="s">
        <v>5289</v>
      </c>
      <c r="C190" s="116" t="s">
        <v>375</v>
      </c>
      <c r="D190" s="120"/>
      <c r="E190" s="120"/>
      <c r="F190" s="35" t="s">
        <v>6123</v>
      </c>
      <c r="G190" s="116">
        <v>27</v>
      </c>
      <c r="H190" s="120"/>
      <c r="I190" s="120"/>
      <c r="J190" s="116">
        <v>38</v>
      </c>
      <c r="K190" s="116">
        <v>93</v>
      </c>
      <c r="L190" s="116">
        <v>38</v>
      </c>
      <c r="M190" s="116">
        <v>93</v>
      </c>
      <c r="N190" s="116">
        <v>38</v>
      </c>
      <c r="O190" s="116">
        <v>93</v>
      </c>
      <c r="P190" s="116" t="s">
        <v>6268</v>
      </c>
      <c r="Q190" s="131" t="s">
        <v>6176</v>
      </c>
      <c r="R190" s="116">
        <v>70</v>
      </c>
      <c r="S190" s="93">
        <f t="shared" si="6"/>
        <v>0.4285714285714286</v>
      </c>
    </row>
    <row r="191" spans="1:19" ht="15.75" x14ac:dyDescent="0.3">
      <c r="A191" s="116" t="s">
        <v>0</v>
      </c>
      <c r="B191" s="116" t="s">
        <v>5289</v>
      </c>
      <c r="C191" s="116" t="s">
        <v>375</v>
      </c>
      <c r="D191" s="120"/>
      <c r="E191" s="120"/>
      <c r="F191" s="35" t="s">
        <v>6124</v>
      </c>
      <c r="G191" s="116">
        <v>28</v>
      </c>
      <c r="H191" s="120"/>
      <c r="I191" s="120"/>
      <c r="J191" s="116">
        <v>40</v>
      </c>
      <c r="K191" s="116">
        <v>100</v>
      </c>
      <c r="L191" s="116">
        <v>40</v>
      </c>
      <c r="M191" s="116">
        <v>100</v>
      </c>
      <c r="N191" s="116">
        <v>40</v>
      </c>
      <c r="O191" s="116">
        <v>100</v>
      </c>
      <c r="P191" s="116" t="s">
        <v>6268</v>
      </c>
      <c r="Q191" s="131" t="s">
        <v>6177</v>
      </c>
      <c r="R191" s="116">
        <v>60</v>
      </c>
      <c r="S191" s="93">
        <f t="shared" si="6"/>
        <v>0.66666666666666674</v>
      </c>
    </row>
    <row r="192" spans="1:19" ht="15.75" x14ac:dyDescent="0.3">
      <c r="A192" s="116" t="s">
        <v>0</v>
      </c>
      <c r="B192" s="116" t="s">
        <v>5289</v>
      </c>
      <c r="C192" s="116" t="s">
        <v>375</v>
      </c>
      <c r="D192" s="120"/>
      <c r="E192" s="120"/>
      <c r="F192" s="35" t="s">
        <v>6125</v>
      </c>
      <c r="G192" s="116">
        <v>29</v>
      </c>
      <c r="H192" s="120"/>
      <c r="I192" s="120"/>
      <c r="J192" s="116">
        <v>42</v>
      </c>
      <c r="K192" s="116">
        <v>107</v>
      </c>
      <c r="L192" s="116">
        <v>42</v>
      </c>
      <c r="M192" s="116">
        <v>107</v>
      </c>
      <c r="N192" s="116">
        <v>42</v>
      </c>
      <c r="O192" s="116">
        <v>107</v>
      </c>
      <c r="P192" s="116" t="s">
        <v>6268</v>
      </c>
      <c r="Q192" s="131" t="s">
        <v>6178</v>
      </c>
      <c r="R192" s="116">
        <v>50</v>
      </c>
      <c r="S192" s="93">
        <f t="shared" si="6"/>
        <v>1</v>
      </c>
    </row>
    <row r="193" spans="1:19" ht="15.75" x14ac:dyDescent="0.3">
      <c r="A193" s="116" t="s">
        <v>0</v>
      </c>
      <c r="B193" s="116" t="s">
        <v>5289</v>
      </c>
      <c r="C193" s="116" t="s">
        <v>375</v>
      </c>
      <c r="D193" s="120"/>
      <c r="E193" s="120"/>
      <c r="F193" s="35" t="s">
        <v>6126</v>
      </c>
      <c r="G193" s="116">
        <v>30</v>
      </c>
      <c r="H193" s="120"/>
      <c r="I193" s="120"/>
      <c r="J193" s="116">
        <v>44</v>
      </c>
      <c r="K193" s="116">
        <v>114</v>
      </c>
      <c r="L193" s="116">
        <v>44</v>
      </c>
      <c r="M193" s="116">
        <v>114</v>
      </c>
      <c r="N193" s="116">
        <v>44</v>
      </c>
      <c r="O193" s="116">
        <v>114</v>
      </c>
      <c r="P193" s="116" t="s">
        <v>6268</v>
      </c>
      <c r="Q193" s="131" t="s">
        <v>6179</v>
      </c>
      <c r="R193" s="116">
        <v>40</v>
      </c>
      <c r="S193" s="93">
        <f t="shared" si="6"/>
        <v>1.5</v>
      </c>
    </row>
    <row r="194" spans="1:19" ht="15.75" x14ac:dyDescent="0.3">
      <c r="A194" s="116" t="s">
        <v>0</v>
      </c>
      <c r="B194" s="116" t="s">
        <v>5289</v>
      </c>
      <c r="C194" s="116" t="s">
        <v>375</v>
      </c>
      <c r="D194" s="120"/>
      <c r="E194" s="120"/>
      <c r="F194" s="35" t="s">
        <v>6127</v>
      </c>
      <c r="G194" s="116">
        <v>31</v>
      </c>
      <c r="H194" s="120"/>
      <c r="I194" s="120"/>
      <c r="J194" s="116">
        <v>46</v>
      </c>
      <c r="K194" s="116">
        <v>122</v>
      </c>
      <c r="L194" s="116">
        <v>46</v>
      </c>
      <c r="M194" s="116">
        <v>122</v>
      </c>
      <c r="N194" s="116">
        <v>46</v>
      </c>
      <c r="O194" s="116">
        <v>122</v>
      </c>
      <c r="P194" s="116" t="s">
        <v>6269</v>
      </c>
      <c r="Q194" s="131" t="s">
        <v>6181</v>
      </c>
      <c r="R194" s="116">
        <v>30</v>
      </c>
      <c r="S194" s="93">
        <f t="shared" si="6"/>
        <v>2.3333333333333335</v>
      </c>
    </row>
    <row r="195" spans="1:19" ht="15.75" x14ac:dyDescent="0.3">
      <c r="A195" s="116" t="s">
        <v>0</v>
      </c>
      <c r="B195" s="116" t="s">
        <v>5289</v>
      </c>
      <c r="C195" s="116" t="s">
        <v>375</v>
      </c>
      <c r="D195" s="120"/>
      <c r="E195" s="120"/>
      <c r="F195" s="35" t="s">
        <v>6128</v>
      </c>
      <c r="G195" s="116">
        <v>32</v>
      </c>
      <c r="H195" s="120"/>
      <c r="I195" s="120"/>
      <c r="J195" s="116">
        <v>48</v>
      </c>
      <c r="K195" s="116">
        <v>130</v>
      </c>
      <c r="L195" s="116">
        <v>48</v>
      </c>
      <c r="M195" s="116">
        <v>130</v>
      </c>
      <c r="N195" s="116">
        <v>48</v>
      </c>
      <c r="O195" s="116">
        <v>130</v>
      </c>
      <c r="P195" s="116" t="s">
        <v>6270</v>
      </c>
      <c r="Q195" s="131" t="s">
        <v>6183</v>
      </c>
      <c r="R195" s="116">
        <v>25</v>
      </c>
      <c r="S195" s="93">
        <f t="shared" si="6"/>
        <v>3</v>
      </c>
    </row>
    <row r="196" spans="1:19" ht="15.75" x14ac:dyDescent="0.3">
      <c r="A196" s="116" t="s">
        <v>0</v>
      </c>
      <c r="B196" s="116" t="s">
        <v>5289</v>
      </c>
      <c r="C196" s="116" t="s">
        <v>375</v>
      </c>
      <c r="D196" s="120"/>
      <c r="E196" s="120"/>
      <c r="F196" s="35" t="s">
        <v>6129</v>
      </c>
      <c r="G196" s="116">
        <v>33</v>
      </c>
      <c r="H196" s="120"/>
      <c r="I196" s="120"/>
      <c r="J196" s="116">
        <v>50</v>
      </c>
      <c r="K196" s="116">
        <v>138</v>
      </c>
      <c r="L196" s="116">
        <v>50</v>
      </c>
      <c r="M196" s="116">
        <v>138</v>
      </c>
      <c r="N196" s="116">
        <v>50</v>
      </c>
      <c r="O196" s="116">
        <v>138</v>
      </c>
      <c r="P196" s="116" t="s">
        <v>6271</v>
      </c>
      <c r="Q196" s="131" t="s">
        <v>6185</v>
      </c>
      <c r="R196" s="116">
        <v>20</v>
      </c>
      <c r="S196" s="93">
        <f t="shared" si="6"/>
        <v>4</v>
      </c>
    </row>
    <row r="197" spans="1:19" ht="15.75" x14ac:dyDescent="0.3">
      <c r="A197" s="116" t="s">
        <v>0</v>
      </c>
      <c r="B197" s="116" t="s">
        <v>5289</v>
      </c>
      <c r="C197" s="116" t="s">
        <v>375</v>
      </c>
      <c r="D197" s="120"/>
      <c r="E197" s="120"/>
      <c r="F197" s="35" t="s">
        <v>6130</v>
      </c>
      <c r="G197" s="116">
        <v>34</v>
      </c>
      <c r="H197" s="120"/>
      <c r="I197" s="120"/>
      <c r="J197" s="116">
        <v>52</v>
      </c>
      <c r="K197" s="116">
        <v>146</v>
      </c>
      <c r="L197" s="116">
        <v>52</v>
      </c>
      <c r="M197" s="116">
        <v>146</v>
      </c>
      <c r="N197" s="116">
        <v>52</v>
      </c>
      <c r="O197" s="116">
        <v>146</v>
      </c>
      <c r="P197" s="116" t="s">
        <v>6272</v>
      </c>
      <c r="Q197" s="131" t="s">
        <v>6187</v>
      </c>
      <c r="R197" s="116">
        <v>15</v>
      </c>
      <c r="S197" s="93">
        <f t="shared" si="6"/>
        <v>5.666666666666667</v>
      </c>
    </row>
    <row r="198" spans="1:19" ht="15.75" x14ac:dyDescent="0.3">
      <c r="A198" s="116" t="s">
        <v>0</v>
      </c>
      <c r="B198" s="116" t="s">
        <v>5289</v>
      </c>
      <c r="C198" s="116" t="s">
        <v>375</v>
      </c>
      <c r="D198" s="120"/>
      <c r="E198" s="120"/>
      <c r="F198" s="35" t="s">
        <v>6131</v>
      </c>
      <c r="G198" s="116">
        <v>35</v>
      </c>
      <c r="H198" s="120"/>
      <c r="I198" s="120"/>
      <c r="J198" s="116">
        <v>54</v>
      </c>
      <c r="K198" s="116">
        <v>154</v>
      </c>
      <c r="L198" s="116">
        <v>54</v>
      </c>
      <c r="M198" s="116">
        <v>154</v>
      </c>
      <c r="N198" s="116">
        <v>54</v>
      </c>
      <c r="O198" s="116">
        <v>154</v>
      </c>
      <c r="P198" s="116" t="s">
        <v>6273</v>
      </c>
      <c r="Q198" s="131" t="s">
        <v>6189</v>
      </c>
      <c r="R198" s="116">
        <v>10</v>
      </c>
      <c r="S198" s="93">
        <f t="shared" si="6"/>
        <v>9</v>
      </c>
    </row>
    <row r="199" spans="1:19" ht="15.75" x14ac:dyDescent="0.3">
      <c r="A199" s="116" t="s">
        <v>0</v>
      </c>
      <c r="B199" s="116" t="s">
        <v>5289</v>
      </c>
      <c r="C199" s="116" t="s">
        <v>375</v>
      </c>
      <c r="D199" s="120"/>
      <c r="E199" s="120"/>
      <c r="F199" s="35" t="s">
        <v>6132</v>
      </c>
      <c r="G199" s="116">
        <v>36</v>
      </c>
      <c r="H199" s="120"/>
      <c r="I199" s="120"/>
      <c r="J199" s="116">
        <v>56</v>
      </c>
      <c r="K199" s="116">
        <v>162</v>
      </c>
      <c r="L199" s="116">
        <v>56</v>
      </c>
      <c r="M199" s="116">
        <v>162</v>
      </c>
      <c r="N199" s="116">
        <v>56</v>
      </c>
      <c r="O199" s="116">
        <v>162</v>
      </c>
      <c r="P199" s="116" t="s">
        <v>6274</v>
      </c>
      <c r="Q199" s="120"/>
      <c r="R199" s="116"/>
      <c r="S199" s="93"/>
    </row>
    <row r="200" spans="1:19" ht="15.75" x14ac:dyDescent="0.3">
      <c r="A200" s="116" t="s">
        <v>0</v>
      </c>
      <c r="B200" s="116" t="s">
        <v>5289</v>
      </c>
      <c r="C200" s="116" t="s">
        <v>375</v>
      </c>
      <c r="D200" s="120"/>
      <c r="E200" s="120"/>
      <c r="F200" s="35" t="s">
        <v>6133</v>
      </c>
      <c r="G200" s="116">
        <v>37</v>
      </c>
      <c r="H200" s="120"/>
      <c r="I200" s="120"/>
      <c r="J200" s="116"/>
      <c r="K200" s="116"/>
      <c r="L200" s="116"/>
      <c r="M200" s="116"/>
      <c r="N200" s="116"/>
      <c r="O200" s="116"/>
      <c r="P200" s="116"/>
      <c r="Q200" s="120"/>
      <c r="R200" s="116"/>
      <c r="S200" s="93"/>
    </row>
    <row r="201" spans="1:19" ht="15.75" x14ac:dyDescent="0.3">
      <c r="A201" s="116" t="s">
        <v>0</v>
      </c>
      <c r="B201" s="116" t="s">
        <v>5289</v>
      </c>
      <c r="C201" s="116" t="s">
        <v>375</v>
      </c>
      <c r="D201" s="120"/>
      <c r="E201" s="120"/>
      <c r="F201" s="35" t="s">
        <v>6134</v>
      </c>
      <c r="G201" s="116">
        <v>38</v>
      </c>
      <c r="H201" s="120"/>
      <c r="I201" s="120"/>
      <c r="J201" s="116"/>
      <c r="K201" s="116"/>
      <c r="L201" s="116"/>
      <c r="M201" s="116"/>
      <c r="N201" s="116"/>
      <c r="O201" s="116"/>
      <c r="P201" s="116"/>
      <c r="Q201" s="120"/>
      <c r="R201" s="116"/>
      <c r="S201" s="93"/>
    </row>
    <row r="202" spans="1:19" ht="15.75" x14ac:dyDescent="0.3">
      <c r="A202" s="116" t="s">
        <v>0</v>
      </c>
      <c r="B202" s="116" t="s">
        <v>5289</v>
      </c>
      <c r="C202" s="116" t="s">
        <v>375</v>
      </c>
      <c r="D202" s="120"/>
      <c r="E202" s="120"/>
      <c r="F202" s="35" t="s">
        <v>6135</v>
      </c>
      <c r="G202" s="116">
        <v>39</v>
      </c>
      <c r="H202" s="120"/>
      <c r="I202" s="120"/>
      <c r="J202" s="116"/>
      <c r="K202" s="116"/>
      <c r="L202" s="116"/>
      <c r="M202" s="116"/>
      <c r="N202" s="116"/>
      <c r="O202" s="116"/>
      <c r="P202" s="116"/>
      <c r="Q202" s="120"/>
      <c r="R202" s="116"/>
      <c r="S202" s="93"/>
    </row>
    <row r="203" spans="1:19" ht="15.75" x14ac:dyDescent="0.3">
      <c r="A203" s="116" t="s">
        <v>0</v>
      </c>
      <c r="B203" s="116" t="s">
        <v>5289</v>
      </c>
      <c r="C203" s="116" t="s">
        <v>1942</v>
      </c>
      <c r="D203" s="116"/>
      <c r="E203" s="116"/>
      <c r="F203" s="35" t="s">
        <v>6096</v>
      </c>
      <c r="G203" s="116">
        <v>0</v>
      </c>
      <c r="H203" s="118"/>
      <c r="I203" s="116"/>
      <c r="J203" s="116"/>
      <c r="K203" s="116"/>
      <c r="L203" s="116"/>
      <c r="M203" s="116"/>
      <c r="N203" s="116"/>
      <c r="O203" s="116"/>
      <c r="P203" s="116"/>
      <c r="Q203" s="131" t="s">
        <v>6136</v>
      </c>
      <c r="R203" s="116">
        <v>100</v>
      </c>
      <c r="S203" s="93">
        <f t="shared" si="6"/>
        <v>0</v>
      </c>
    </row>
    <row r="204" spans="1:19" ht="15.75" x14ac:dyDescent="0.3">
      <c r="A204" s="116" t="s">
        <v>0</v>
      </c>
      <c r="B204" s="116" t="s">
        <v>5289</v>
      </c>
      <c r="C204" s="116" t="s">
        <v>1942</v>
      </c>
      <c r="D204" s="116"/>
      <c r="E204" s="116"/>
      <c r="F204" s="35" t="s">
        <v>6097</v>
      </c>
      <c r="G204" s="116">
        <v>1</v>
      </c>
      <c r="H204" s="118"/>
      <c r="I204" s="116"/>
      <c r="J204" s="116">
        <v>1</v>
      </c>
      <c r="K204" s="116">
        <v>1</v>
      </c>
      <c r="L204" s="116">
        <v>1</v>
      </c>
      <c r="M204" s="116">
        <v>1</v>
      </c>
      <c r="N204" s="116">
        <v>1</v>
      </c>
      <c r="O204" s="116">
        <v>1</v>
      </c>
      <c r="P204" s="116"/>
      <c r="Q204" s="131" t="s">
        <v>6137</v>
      </c>
      <c r="R204" s="116">
        <v>100</v>
      </c>
      <c r="S204" s="93">
        <f t="shared" ref="S204:S267" si="7">100/R204-1</f>
        <v>0</v>
      </c>
    </row>
    <row r="205" spans="1:19" ht="15.75" x14ac:dyDescent="0.3">
      <c r="A205" s="116" t="s">
        <v>0</v>
      </c>
      <c r="B205" s="116" t="s">
        <v>5289</v>
      </c>
      <c r="C205" s="116" t="s">
        <v>1942</v>
      </c>
      <c r="D205" s="120"/>
      <c r="E205" s="120"/>
      <c r="F205" s="35" t="s">
        <v>6098</v>
      </c>
      <c r="G205" s="116">
        <v>2</v>
      </c>
      <c r="H205" s="120"/>
      <c r="I205" s="120"/>
      <c r="J205" s="116">
        <v>2</v>
      </c>
      <c r="K205" s="116">
        <v>2</v>
      </c>
      <c r="L205" s="116">
        <v>2</v>
      </c>
      <c r="M205" s="116">
        <v>2</v>
      </c>
      <c r="N205" s="116">
        <v>2</v>
      </c>
      <c r="O205" s="116">
        <v>2</v>
      </c>
      <c r="P205" s="116"/>
      <c r="Q205" s="131" t="s">
        <v>6138</v>
      </c>
      <c r="R205" s="116">
        <v>100</v>
      </c>
      <c r="S205" s="93">
        <f t="shared" si="7"/>
        <v>0</v>
      </c>
    </row>
    <row r="206" spans="1:19" ht="15.75" x14ac:dyDescent="0.3">
      <c r="A206" s="116" t="s">
        <v>0</v>
      </c>
      <c r="B206" s="116" t="s">
        <v>5289</v>
      </c>
      <c r="C206" s="116" t="s">
        <v>1942</v>
      </c>
      <c r="D206" s="120"/>
      <c r="E206" s="120"/>
      <c r="F206" s="35" t="s">
        <v>6099</v>
      </c>
      <c r="G206" s="116">
        <v>3</v>
      </c>
      <c r="H206" s="120"/>
      <c r="I206" s="120"/>
      <c r="J206" s="116">
        <v>3</v>
      </c>
      <c r="K206" s="116">
        <v>3</v>
      </c>
      <c r="L206" s="116">
        <v>3</v>
      </c>
      <c r="M206" s="116">
        <v>3</v>
      </c>
      <c r="N206" s="116">
        <v>3</v>
      </c>
      <c r="O206" s="116">
        <v>3</v>
      </c>
      <c r="P206" s="116"/>
      <c r="Q206" s="131" t="s">
        <v>6139</v>
      </c>
      <c r="R206" s="116">
        <v>90</v>
      </c>
      <c r="S206" s="93">
        <f t="shared" si="7"/>
        <v>0.11111111111111116</v>
      </c>
    </row>
    <row r="207" spans="1:19" ht="15.75" x14ac:dyDescent="0.3">
      <c r="A207" s="116" t="s">
        <v>0</v>
      </c>
      <c r="B207" s="116" t="s">
        <v>5289</v>
      </c>
      <c r="C207" s="116" t="s">
        <v>1942</v>
      </c>
      <c r="D207" s="120"/>
      <c r="E207" s="120"/>
      <c r="F207" s="35" t="s">
        <v>6100</v>
      </c>
      <c r="G207" s="116">
        <v>4</v>
      </c>
      <c r="H207" s="120"/>
      <c r="I207" s="120"/>
      <c r="J207" s="116">
        <v>4</v>
      </c>
      <c r="K207" s="116">
        <v>4</v>
      </c>
      <c r="L207" s="116">
        <v>4</v>
      </c>
      <c r="M207" s="116">
        <v>4</v>
      </c>
      <c r="N207" s="116">
        <v>4</v>
      </c>
      <c r="O207" s="116">
        <v>4</v>
      </c>
      <c r="P207" s="116"/>
      <c r="Q207" s="131" t="s">
        <v>6140</v>
      </c>
      <c r="R207" s="116">
        <v>80</v>
      </c>
      <c r="S207" s="93">
        <f t="shared" si="7"/>
        <v>0.25</v>
      </c>
    </row>
    <row r="208" spans="1:19" ht="15.75" x14ac:dyDescent="0.3">
      <c r="A208" s="116" t="s">
        <v>0</v>
      </c>
      <c r="B208" s="116" t="s">
        <v>5289</v>
      </c>
      <c r="C208" s="116" t="s">
        <v>1942</v>
      </c>
      <c r="D208" s="120"/>
      <c r="E208" s="120"/>
      <c r="F208" s="35" t="s">
        <v>6101</v>
      </c>
      <c r="G208" s="116">
        <v>5</v>
      </c>
      <c r="H208" s="120"/>
      <c r="I208" s="120"/>
      <c r="J208" s="116">
        <v>5</v>
      </c>
      <c r="K208" s="116">
        <v>5</v>
      </c>
      <c r="L208" s="116">
        <v>5</v>
      </c>
      <c r="M208" s="116">
        <v>5</v>
      </c>
      <c r="N208" s="116">
        <v>5</v>
      </c>
      <c r="O208" s="116">
        <v>5</v>
      </c>
      <c r="P208" s="116"/>
      <c r="Q208" s="131" t="s">
        <v>6141</v>
      </c>
      <c r="R208" s="116">
        <v>70</v>
      </c>
      <c r="S208" s="93">
        <f t="shared" si="7"/>
        <v>0.4285714285714286</v>
      </c>
    </row>
    <row r="209" spans="1:19" ht="15.75" x14ac:dyDescent="0.3">
      <c r="A209" s="116" t="s">
        <v>0</v>
      </c>
      <c r="B209" s="116" t="s">
        <v>5289</v>
      </c>
      <c r="C209" s="116" t="s">
        <v>1942</v>
      </c>
      <c r="D209" s="120"/>
      <c r="E209" s="120"/>
      <c r="F209" s="35" t="s">
        <v>6102</v>
      </c>
      <c r="G209" s="116">
        <v>6</v>
      </c>
      <c r="H209" s="120"/>
      <c r="I209" s="120"/>
      <c r="J209" s="116">
        <v>6</v>
      </c>
      <c r="K209" s="116">
        <v>6</v>
      </c>
      <c r="L209" s="116">
        <v>6</v>
      </c>
      <c r="M209" s="116">
        <v>6</v>
      </c>
      <c r="N209" s="116">
        <v>6</v>
      </c>
      <c r="O209" s="116">
        <v>6</v>
      </c>
      <c r="P209" s="116"/>
      <c r="Q209" s="131" t="s">
        <v>6142</v>
      </c>
      <c r="R209" s="116">
        <v>60</v>
      </c>
      <c r="S209" s="93">
        <f t="shared" si="7"/>
        <v>0.66666666666666674</v>
      </c>
    </row>
    <row r="210" spans="1:19" ht="15.75" x14ac:dyDescent="0.3">
      <c r="A210" s="116" t="s">
        <v>0</v>
      </c>
      <c r="B210" s="116" t="s">
        <v>5289</v>
      </c>
      <c r="C210" s="116" t="s">
        <v>1942</v>
      </c>
      <c r="D210" s="120"/>
      <c r="E210" s="120"/>
      <c r="F210" s="35" t="s">
        <v>6103</v>
      </c>
      <c r="G210" s="116">
        <v>7</v>
      </c>
      <c r="H210" s="120"/>
      <c r="I210" s="120"/>
      <c r="J210" s="116">
        <v>7</v>
      </c>
      <c r="K210" s="116">
        <v>8</v>
      </c>
      <c r="L210" s="116">
        <v>7</v>
      </c>
      <c r="M210" s="116">
        <v>8</v>
      </c>
      <c r="N210" s="116">
        <v>7</v>
      </c>
      <c r="O210" s="116">
        <v>8</v>
      </c>
      <c r="P210" s="116" t="s">
        <v>6275</v>
      </c>
      <c r="Q210" s="131" t="s">
        <v>6143</v>
      </c>
      <c r="R210" s="116">
        <v>50</v>
      </c>
      <c r="S210" s="93">
        <f t="shared" si="7"/>
        <v>1</v>
      </c>
    </row>
    <row r="211" spans="1:19" ht="15.75" x14ac:dyDescent="0.3">
      <c r="A211" s="116" t="s">
        <v>0</v>
      </c>
      <c r="B211" s="116" t="s">
        <v>5289</v>
      </c>
      <c r="C211" s="116" t="s">
        <v>1942</v>
      </c>
      <c r="D211" s="120"/>
      <c r="E211" s="120"/>
      <c r="F211" s="35" t="s">
        <v>6104</v>
      </c>
      <c r="G211" s="116">
        <v>8</v>
      </c>
      <c r="H211" s="120"/>
      <c r="I211" s="120"/>
      <c r="J211" s="116">
        <v>8</v>
      </c>
      <c r="K211" s="116">
        <v>10</v>
      </c>
      <c r="L211" s="116">
        <v>8</v>
      </c>
      <c r="M211" s="116">
        <v>10</v>
      </c>
      <c r="N211" s="116">
        <v>8</v>
      </c>
      <c r="O211" s="116">
        <v>10</v>
      </c>
      <c r="P211" s="116" t="s">
        <v>6276</v>
      </c>
      <c r="Q211" s="131" t="s">
        <v>6144</v>
      </c>
      <c r="R211" s="116">
        <v>40</v>
      </c>
      <c r="S211" s="93">
        <f t="shared" si="7"/>
        <v>1.5</v>
      </c>
    </row>
    <row r="212" spans="1:19" ht="15.75" x14ac:dyDescent="0.3">
      <c r="A212" s="116" t="s">
        <v>0</v>
      </c>
      <c r="B212" s="116" t="s">
        <v>5289</v>
      </c>
      <c r="C212" s="116" t="s">
        <v>1942</v>
      </c>
      <c r="D212" s="120"/>
      <c r="E212" s="120"/>
      <c r="F212" s="35" t="s">
        <v>6105</v>
      </c>
      <c r="G212" s="116">
        <v>9</v>
      </c>
      <c r="H212" s="120"/>
      <c r="I212" s="120"/>
      <c r="J212" s="116">
        <v>9</v>
      </c>
      <c r="K212" s="116">
        <v>12</v>
      </c>
      <c r="L212" s="116">
        <v>9</v>
      </c>
      <c r="M212" s="116">
        <v>12</v>
      </c>
      <c r="N212" s="116">
        <v>9</v>
      </c>
      <c r="O212" s="116">
        <v>12</v>
      </c>
      <c r="P212" s="116" t="s">
        <v>6277</v>
      </c>
      <c r="Q212" s="131" t="s">
        <v>6145</v>
      </c>
      <c r="R212" s="116">
        <v>30</v>
      </c>
      <c r="S212" s="93">
        <f t="shared" si="7"/>
        <v>2.3333333333333335</v>
      </c>
    </row>
    <row r="213" spans="1:19" ht="15.75" x14ac:dyDescent="0.3">
      <c r="A213" s="116" t="s">
        <v>0</v>
      </c>
      <c r="B213" s="116" t="s">
        <v>5289</v>
      </c>
      <c r="C213" s="116" t="s">
        <v>1942</v>
      </c>
      <c r="D213" s="120"/>
      <c r="E213" s="120"/>
      <c r="F213" s="35" t="s">
        <v>6106</v>
      </c>
      <c r="G213" s="116">
        <v>10</v>
      </c>
      <c r="H213" s="120"/>
      <c r="I213" s="120"/>
      <c r="J213" s="116">
        <v>10</v>
      </c>
      <c r="K213" s="116">
        <v>14</v>
      </c>
      <c r="L213" s="116">
        <v>10</v>
      </c>
      <c r="M213" s="116">
        <v>14</v>
      </c>
      <c r="N213" s="116">
        <v>10</v>
      </c>
      <c r="O213" s="116">
        <v>14</v>
      </c>
      <c r="P213" s="116" t="s">
        <v>6278</v>
      </c>
      <c r="Q213" s="131" t="s">
        <v>6151</v>
      </c>
      <c r="R213" s="116">
        <v>20</v>
      </c>
      <c r="S213" s="93">
        <f t="shared" si="7"/>
        <v>4</v>
      </c>
    </row>
    <row r="214" spans="1:19" ht="15.75" x14ac:dyDescent="0.3">
      <c r="A214" s="116" t="s">
        <v>0</v>
      </c>
      <c r="B214" s="116" t="s">
        <v>5289</v>
      </c>
      <c r="C214" s="116" t="s">
        <v>1942</v>
      </c>
      <c r="D214" s="120"/>
      <c r="E214" s="120"/>
      <c r="F214" s="35" t="s">
        <v>6107</v>
      </c>
      <c r="G214" s="116">
        <v>11</v>
      </c>
      <c r="H214" s="120"/>
      <c r="I214" s="120"/>
      <c r="J214" s="116">
        <v>11</v>
      </c>
      <c r="K214" s="116">
        <v>16</v>
      </c>
      <c r="L214" s="116">
        <v>11</v>
      </c>
      <c r="M214" s="116">
        <v>16</v>
      </c>
      <c r="N214" s="116">
        <v>11</v>
      </c>
      <c r="O214" s="116">
        <v>16</v>
      </c>
      <c r="P214" s="116" t="s">
        <v>6279</v>
      </c>
      <c r="Q214" s="131" t="s">
        <v>6152</v>
      </c>
      <c r="R214" s="116">
        <v>15</v>
      </c>
      <c r="S214" s="93">
        <f t="shared" si="7"/>
        <v>5.666666666666667</v>
      </c>
    </row>
    <row r="215" spans="1:19" ht="15.75" x14ac:dyDescent="0.3">
      <c r="A215" s="116" t="s">
        <v>0</v>
      </c>
      <c r="B215" s="116" t="s">
        <v>5289</v>
      </c>
      <c r="C215" s="116" t="s">
        <v>1942</v>
      </c>
      <c r="D215" s="120"/>
      <c r="E215" s="120"/>
      <c r="F215" s="35" t="s">
        <v>6108</v>
      </c>
      <c r="G215" s="116">
        <v>12</v>
      </c>
      <c r="H215" s="120"/>
      <c r="I215" s="120"/>
      <c r="J215" s="116">
        <v>12</v>
      </c>
      <c r="K215" s="116">
        <v>18</v>
      </c>
      <c r="L215" s="116">
        <v>12</v>
      </c>
      <c r="M215" s="116">
        <v>18</v>
      </c>
      <c r="N215" s="116">
        <v>12</v>
      </c>
      <c r="O215" s="116">
        <v>18</v>
      </c>
      <c r="P215" s="116" t="s">
        <v>6280</v>
      </c>
      <c r="Q215" s="131" t="s">
        <v>6155</v>
      </c>
      <c r="R215" s="116">
        <v>100</v>
      </c>
      <c r="S215" s="93">
        <f t="shared" si="7"/>
        <v>0</v>
      </c>
    </row>
    <row r="216" spans="1:19" ht="15.75" x14ac:dyDescent="0.3">
      <c r="A216" s="116" t="s">
        <v>0</v>
      </c>
      <c r="B216" s="116" t="s">
        <v>5289</v>
      </c>
      <c r="C216" s="116" t="s">
        <v>1942</v>
      </c>
      <c r="D216" s="120"/>
      <c r="E216" s="120"/>
      <c r="F216" s="35" t="s">
        <v>6109</v>
      </c>
      <c r="G216" s="116">
        <v>13</v>
      </c>
      <c r="H216" s="120"/>
      <c r="I216" s="120"/>
      <c r="J216" s="116">
        <v>13</v>
      </c>
      <c r="K216" s="116">
        <v>22</v>
      </c>
      <c r="L216" s="116">
        <v>13</v>
      </c>
      <c r="M216" s="116">
        <v>22</v>
      </c>
      <c r="N216" s="116">
        <v>13</v>
      </c>
      <c r="O216" s="116">
        <v>22</v>
      </c>
      <c r="P216" s="116" t="s">
        <v>6280</v>
      </c>
      <c r="Q216" s="131" t="s">
        <v>6156</v>
      </c>
      <c r="R216" s="116">
        <v>100</v>
      </c>
      <c r="S216" s="93">
        <f t="shared" si="7"/>
        <v>0</v>
      </c>
    </row>
    <row r="217" spans="1:19" ht="15.75" x14ac:dyDescent="0.3">
      <c r="A217" s="116" t="s">
        <v>0</v>
      </c>
      <c r="B217" s="116" t="s">
        <v>5289</v>
      </c>
      <c r="C217" s="116" t="s">
        <v>1942</v>
      </c>
      <c r="D217" s="120"/>
      <c r="E217" s="120"/>
      <c r="F217" s="35" t="s">
        <v>6110</v>
      </c>
      <c r="G217" s="116">
        <v>14</v>
      </c>
      <c r="H217" s="120"/>
      <c r="I217" s="120"/>
      <c r="J217" s="116">
        <v>14</v>
      </c>
      <c r="K217" s="116">
        <v>26</v>
      </c>
      <c r="L217" s="116">
        <v>14</v>
      </c>
      <c r="M217" s="116">
        <v>26</v>
      </c>
      <c r="N217" s="116">
        <v>14</v>
      </c>
      <c r="O217" s="116">
        <v>26</v>
      </c>
      <c r="P217" s="116" t="s">
        <v>6280</v>
      </c>
      <c r="Q217" s="131" t="s">
        <v>6157</v>
      </c>
      <c r="R217" s="116">
        <v>100</v>
      </c>
      <c r="S217" s="93">
        <f t="shared" si="7"/>
        <v>0</v>
      </c>
    </row>
    <row r="218" spans="1:19" ht="15.75" x14ac:dyDescent="0.3">
      <c r="A218" s="116" t="s">
        <v>0</v>
      </c>
      <c r="B218" s="116" t="s">
        <v>5289</v>
      </c>
      <c r="C218" s="116" t="s">
        <v>1942</v>
      </c>
      <c r="D218" s="120"/>
      <c r="E218" s="120"/>
      <c r="F218" s="35" t="s">
        <v>6111</v>
      </c>
      <c r="G218" s="116">
        <v>15</v>
      </c>
      <c r="H218" s="120"/>
      <c r="I218" s="120"/>
      <c r="J218" s="116">
        <v>15</v>
      </c>
      <c r="K218" s="116">
        <v>30</v>
      </c>
      <c r="L218" s="116">
        <v>15</v>
      </c>
      <c r="M218" s="116">
        <v>30</v>
      </c>
      <c r="N218" s="116">
        <v>15</v>
      </c>
      <c r="O218" s="116">
        <v>30</v>
      </c>
      <c r="P218" s="116" t="s">
        <v>6280</v>
      </c>
      <c r="Q218" s="131" t="s">
        <v>6158</v>
      </c>
      <c r="R218" s="116">
        <v>70</v>
      </c>
      <c r="S218" s="93">
        <f t="shared" si="7"/>
        <v>0.4285714285714286</v>
      </c>
    </row>
    <row r="219" spans="1:19" ht="15.75" x14ac:dyDescent="0.3">
      <c r="A219" s="116" t="s">
        <v>0</v>
      </c>
      <c r="B219" s="116" t="s">
        <v>5289</v>
      </c>
      <c r="C219" s="116" t="s">
        <v>1942</v>
      </c>
      <c r="D219" s="120"/>
      <c r="E219" s="120"/>
      <c r="F219" s="35" t="s">
        <v>6112</v>
      </c>
      <c r="G219" s="116">
        <v>16</v>
      </c>
      <c r="H219" s="120"/>
      <c r="I219" s="120"/>
      <c r="J219" s="116">
        <v>16</v>
      </c>
      <c r="K219" s="116">
        <v>34</v>
      </c>
      <c r="L219" s="116">
        <v>16</v>
      </c>
      <c r="M219" s="116">
        <v>34</v>
      </c>
      <c r="N219" s="116">
        <v>16</v>
      </c>
      <c r="O219" s="116">
        <v>34</v>
      </c>
      <c r="P219" s="116" t="s">
        <v>6280</v>
      </c>
      <c r="Q219" s="131" t="s">
        <v>6159</v>
      </c>
      <c r="R219" s="116">
        <v>60</v>
      </c>
      <c r="S219" s="93">
        <f t="shared" si="7"/>
        <v>0.66666666666666674</v>
      </c>
    </row>
    <row r="220" spans="1:19" ht="15.75" x14ac:dyDescent="0.3">
      <c r="A220" s="116" t="s">
        <v>0</v>
      </c>
      <c r="B220" s="116" t="s">
        <v>5289</v>
      </c>
      <c r="C220" s="116" t="s">
        <v>1942</v>
      </c>
      <c r="D220" s="120"/>
      <c r="E220" s="120"/>
      <c r="F220" s="35" t="s">
        <v>6113</v>
      </c>
      <c r="G220" s="116">
        <v>17</v>
      </c>
      <c r="H220" s="120"/>
      <c r="I220" s="120"/>
      <c r="J220" s="116">
        <v>18</v>
      </c>
      <c r="K220" s="116">
        <v>38</v>
      </c>
      <c r="L220" s="116">
        <v>18</v>
      </c>
      <c r="M220" s="116">
        <v>38</v>
      </c>
      <c r="N220" s="116">
        <v>18</v>
      </c>
      <c r="O220" s="116">
        <v>38</v>
      </c>
      <c r="P220" s="116" t="s">
        <v>6280</v>
      </c>
      <c r="Q220" s="131" t="s">
        <v>6160</v>
      </c>
      <c r="R220" s="116">
        <v>50</v>
      </c>
      <c r="S220" s="93">
        <f t="shared" si="7"/>
        <v>1</v>
      </c>
    </row>
    <row r="221" spans="1:19" ht="15.75" x14ac:dyDescent="0.3">
      <c r="A221" s="116" t="s">
        <v>0</v>
      </c>
      <c r="B221" s="116" t="s">
        <v>5289</v>
      </c>
      <c r="C221" s="116" t="s">
        <v>1942</v>
      </c>
      <c r="D221" s="120"/>
      <c r="E221" s="120"/>
      <c r="F221" s="35" t="s">
        <v>6114</v>
      </c>
      <c r="G221" s="116">
        <v>18</v>
      </c>
      <c r="H221" s="120"/>
      <c r="I221" s="120"/>
      <c r="J221" s="116">
        <v>20</v>
      </c>
      <c r="K221" s="116">
        <v>42</v>
      </c>
      <c r="L221" s="116">
        <v>20</v>
      </c>
      <c r="M221" s="116">
        <v>42</v>
      </c>
      <c r="N221" s="116">
        <v>20</v>
      </c>
      <c r="O221" s="116">
        <v>42</v>
      </c>
      <c r="P221" s="116" t="s">
        <v>6281</v>
      </c>
      <c r="Q221" s="131" t="s">
        <v>6162</v>
      </c>
      <c r="R221" s="116">
        <v>40</v>
      </c>
      <c r="S221" s="93">
        <f t="shared" si="7"/>
        <v>1.5</v>
      </c>
    </row>
    <row r="222" spans="1:19" ht="15.75" x14ac:dyDescent="0.3">
      <c r="A222" s="116" t="s">
        <v>0</v>
      </c>
      <c r="B222" s="116" t="s">
        <v>5289</v>
      </c>
      <c r="C222" s="116" t="s">
        <v>1942</v>
      </c>
      <c r="D222" s="120"/>
      <c r="E222" s="120"/>
      <c r="F222" s="35" t="s">
        <v>6115</v>
      </c>
      <c r="G222" s="116">
        <v>19</v>
      </c>
      <c r="H222" s="120"/>
      <c r="I222" s="120"/>
      <c r="J222" s="116">
        <v>22</v>
      </c>
      <c r="K222" s="116">
        <v>47</v>
      </c>
      <c r="L222" s="116">
        <v>22</v>
      </c>
      <c r="M222" s="116">
        <v>47</v>
      </c>
      <c r="N222" s="116">
        <v>22</v>
      </c>
      <c r="O222" s="116">
        <v>47</v>
      </c>
      <c r="P222" s="116" t="s">
        <v>6282</v>
      </c>
      <c r="Q222" s="131" t="s">
        <v>6164</v>
      </c>
      <c r="R222" s="116">
        <v>30</v>
      </c>
      <c r="S222" s="93">
        <f t="shared" si="7"/>
        <v>2.3333333333333335</v>
      </c>
    </row>
    <row r="223" spans="1:19" ht="15.75" x14ac:dyDescent="0.3">
      <c r="A223" s="116" t="s">
        <v>0</v>
      </c>
      <c r="B223" s="116" t="s">
        <v>5289</v>
      </c>
      <c r="C223" s="116" t="s">
        <v>1942</v>
      </c>
      <c r="D223" s="120"/>
      <c r="E223" s="120"/>
      <c r="F223" s="35" t="s">
        <v>6116</v>
      </c>
      <c r="G223" s="116">
        <v>20</v>
      </c>
      <c r="H223" s="120"/>
      <c r="I223" s="120"/>
      <c r="J223" s="116">
        <v>24</v>
      </c>
      <c r="K223" s="116">
        <v>52</v>
      </c>
      <c r="L223" s="116">
        <v>24</v>
      </c>
      <c r="M223" s="116">
        <v>52</v>
      </c>
      <c r="N223" s="116">
        <v>24</v>
      </c>
      <c r="O223" s="116">
        <v>52</v>
      </c>
      <c r="P223" s="116" t="s">
        <v>6282</v>
      </c>
      <c r="Q223" s="131" t="s">
        <v>6165</v>
      </c>
      <c r="R223" s="116">
        <v>25</v>
      </c>
      <c r="S223" s="93">
        <f t="shared" si="7"/>
        <v>3</v>
      </c>
    </row>
    <row r="224" spans="1:19" ht="15.75" x14ac:dyDescent="0.3">
      <c r="A224" s="116" t="s">
        <v>0</v>
      </c>
      <c r="B224" s="116" t="s">
        <v>5289</v>
      </c>
      <c r="C224" s="116" t="s">
        <v>1942</v>
      </c>
      <c r="D224" s="120"/>
      <c r="E224" s="120"/>
      <c r="F224" s="35" t="s">
        <v>6117</v>
      </c>
      <c r="G224" s="116">
        <v>21</v>
      </c>
      <c r="H224" s="120"/>
      <c r="I224" s="120"/>
      <c r="J224" s="116">
        <v>26</v>
      </c>
      <c r="K224" s="116">
        <v>57</v>
      </c>
      <c r="L224" s="116">
        <v>26</v>
      </c>
      <c r="M224" s="116">
        <v>57</v>
      </c>
      <c r="N224" s="116">
        <v>26</v>
      </c>
      <c r="O224" s="116">
        <v>57</v>
      </c>
      <c r="P224" s="116" t="s">
        <v>6283</v>
      </c>
      <c r="Q224" s="131" t="s">
        <v>6167</v>
      </c>
      <c r="R224" s="116">
        <v>20</v>
      </c>
      <c r="S224" s="93">
        <f t="shared" si="7"/>
        <v>4</v>
      </c>
    </row>
    <row r="225" spans="1:19" ht="15.75" x14ac:dyDescent="0.3">
      <c r="A225" s="116" t="s">
        <v>0</v>
      </c>
      <c r="B225" s="116" t="s">
        <v>5289</v>
      </c>
      <c r="C225" s="116" t="s">
        <v>1942</v>
      </c>
      <c r="D225" s="120"/>
      <c r="E225" s="120"/>
      <c r="F225" s="35" t="s">
        <v>6118</v>
      </c>
      <c r="G225" s="116">
        <v>22</v>
      </c>
      <c r="H225" s="120"/>
      <c r="I225" s="120"/>
      <c r="J225" s="116">
        <v>28</v>
      </c>
      <c r="K225" s="116">
        <v>62</v>
      </c>
      <c r="L225" s="116">
        <v>28</v>
      </c>
      <c r="M225" s="116">
        <v>62</v>
      </c>
      <c r="N225" s="116">
        <v>28</v>
      </c>
      <c r="O225" s="116">
        <v>62</v>
      </c>
      <c r="P225" s="116" t="s">
        <v>6284</v>
      </c>
      <c r="Q225" s="131" t="s">
        <v>6169</v>
      </c>
      <c r="R225" s="116">
        <v>15</v>
      </c>
      <c r="S225" s="93">
        <f t="shared" si="7"/>
        <v>5.666666666666667</v>
      </c>
    </row>
    <row r="226" spans="1:19" ht="15.75" x14ac:dyDescent="0.3">
      <c r="A226" s="116" t="s">
        <v>0</v>
      </c>
      <c r="B226" s="116" t="s">
        <v>5289</v>
      </c>
      <c r="C226" s="116" t="s">
        <v>1942</v>
      </c>
      <c r="D226" s="120"/>
      <c r="E226" s="120"/>
      <c r="F226" s="35" t="s">
        <v>6119</v>
      </c>
      <c r="G226" s="116">
        <v>23</v>
      </c>
      <c r="H226" s="120"/>
      <c r="I226" s="120"/>
      <c r="J226" s="116">
        <v>30</v>
      </c>
      <c r="K226" s="116">
        <v>67</v>
      </c>
      <c r="L226" s="116">
        <v>30</v>
      </c>
      <c r="M226" s="116">
        <v>67</v>
      </c>
      <c r="N226" s="116">
        <v>30</v>
      </c>
      <c r="O226" s="116">
        <v>67</v>
      </c>
      <c r="P226" s="116" t="s">
        <v>6285</v>
      </c>
      <c r="Q226" s="131" t="s">
        <v>6171</v>
      </c>
      <c r="R226" s="116">
        <v>10</v>
      </c>
      <c r="S226" s="93">
        <f t="shared" si="7"/>
        <v>9</v>
      </c>
    </row>
    <row r="227" spans="1:19" ht="15.75" x14ac:dyDescent="0.3">
      <c r="A227" s="116" t="s">
        <v>0</v>
      </c>
      <c r="B227" s="116" t="s">
        <v>5289</v>
      </c>
      <c r="C227" s="116" t="s">
        <v>1942</v>
      </c>
      <c r="D227" s="120"/>
      <c r="E227" s="120"/>
      <c r="F227" s="35" t="s">
        <v>6120</v>
      </c>
      <c r="G227" s="116">
        <v>24</v>
      </c>
      <c r="H227" s="120"/>
      <c r="I227" s="120"/>
      <c r="J227" s="116">
        <v>32</v>
      </c>
      <c r="K227" s="116">
        <v>72</v>
      </c>
      <c r="L227" s="116">
        <v>32</v>
      </c>
      <c r="M227" s="116">
        <v>72</v>
      </c>
      <c r="N227" s="116">
        <v>32</v>
      </c>
      <c r="O227" s="116">
        <v>72</v>
      </c>
      <c r="P227" s="116" t="s">
        <v>6286</v>
      </c>
      <c r="Q227" s="131" t="s">
        <v>6173</v>
      </c>
      <c r="R227" s="116">
        <v>100</v>
      </c>
      <c r="S227" s="93">
        <f t="shared" si="7"/>
        <v>0</v>
      </c>
    </row>
    <row r="228" spans="1:19" ht="15.75" x14ac:dyDescent="0.3">
      <c r="A228" s="116" t="s">
        <v>0</v>
      </c>
      <c r="B228" s="116" t="s">
        <v>5289</v>
      </c>
      <c r="C228" s="116" t="s">
        <v>1942</v>
      </c>
      <c r="D228" s="120"/>
      <c r="E228" s="120"/>
      <c r="F228" s="35" t="s">
        <v>6121</v>
      </c>
      <c r="G228" s="116">
        <v>25</v>
      </c>
      <c r="H228" s="120"/>
      <c r="I228" s="120"/>
      <c r="J228" s="116">
        <v>34</v>
      </c>
      <c r="K228" s="116">
        <v>79</v>
      </c>
      <c r="L228" s="116">
        <v>34</v>
      </c>
      <c r="M228" s="116">
        <v>79</v>
      </c>
      <c r="N228" s="116">
        <v>34</v>
      </c>
      <c r="O228" s="116">
        <v>79</v>
      </c>
      <c r="P228" s="116" t="s">
        <v>6286</v>
      </c>
      <c r="Q228" s="131" t="s">
        <v>6174</v>
      </c>
      <c r="R228" s="116">
        <v>100</v>
      </c>
      <c r="S228" s="93">
        <f t="shared" si="7"/>
        <v>0</v>
      </c>
    </row>
    <row r="229" spans="1:19" ht="15.75" x14ac:dyDescent="0.3">
      <c r="A229" s="116" t="s">
        <v>0</v>
      </c>
      <c r="B229" s="116" t="s">
        <v>5289</v>
      </c>
      <c r="C229" s="116" t="s">
        <v>1942</v>
      </c>
      <c r="D229" s="120"/>
      <c r="E229" s="120"/>
      <c r="F229" s="35" t="s">
        <v>6122</v>
      </c>
      <c r="G229" s="116">
        <v>26</v>
      </c>
      <c r="H229" s="120"/>
      <c r="I229" s="120"/>
      <c r="J229" s="116">
        <v>36</v>
      </c>
      <c r="K229" s="116">
        <v>86</v>
      </c>
      <c r="L229" s="116">
        <v>36</v>
      </c>
      <c r="M229" s="116">
        <v>86</v>
      </c>
      <c r="N229" s="116">
        <v>36</v>
      </c>
      <c r="O229" s="116">
        <v>86</v>
      </c>
      <c r="P229" s="116" t="s">
        <v>6286</v>
      </c>
      <c r="Q229" s="131" t="s">
        <v>6175</v>
      </c>
      <c r="R229" s="116">
        <v>100</v>
      </c>
      <c r="S229" s="93">
        <f t="shared" si="7"/>
        <v>0</v>
      </c>
    </row>
    <row r="230" spans="1:19" ht="15.75" x14ac:dyDescent="0.3">
      <c r="A230" s="116" t="s">
        <v>0</v>
      </c>
      <c r="B230" s="116" t="s">
        <v>5289</v>
      </c>
      <c r="C230" s="116" t="s">
        <v>1942</v>
      </c>
      <c r="D230" s="120"/>
      <c r="E230" s="120"/>
      <c r="F230" s="35" t="s">
        <v>6123</v>
      </c>
      <c r="G230" s="116">
        <v>27</v>
      </c>
      <c r="H230" s="120"/>
      <c r="I230" s="120"/>
      <c r="J230" s="116">
        <v>38</v>
      </c>
      <c r="K230" s="116">
        <v>93</v>
      </c>
      <c r="L230" s="116">
        <v>38</v>
      </c>
      <c r="M230" s="116">
        <v>93</v>
      </c>
      <c r="N230" s="116">
        <v>38</v>
      </c>
      <c r="O230" s="116">
        <v>93</v>
      </c>
      <c r="P230" s="116" t="s">
        <v>6286</v>
      </c>
      <c r="Q230" s="131" t="s">
        <v>6176</v>
      </c>
      <c r="R230" s="116">
        <v>70</v>
      </c>
      <c r="S230" s="93">
        <f t="shared" si="7"/>
        <v>0.4285714285714286</v>
      </c>
    </row>
    <row r="231" spans="1:19" ht="15.75" x14ac:dyDescent="0.3">
      <c r="A231" s="116" t="s">
        <v>0</v>
      </c>
      <c r="B231" s="116" t="s">
        <v>5289</v>
      </c>
      <c r="C231" s="116" t="s">
        <v>1942</v>
      </c>
      <c r="D231" s="120"/>
      <c r="E231" s="120"/>
      <c r="F231" s="35" t="s">
        <v>6124</v>
      </c>
      <c r="G231" s="116">
        <v>28</v>
      </c>
      <c r="H231" s="120"/>
      <c r="I231" s="120"/>
      <c r="J231" s="116">
        <v>40</v>
      </c>
      <c r="K231" s="116">
        <v>100</v>
      </c>
      <c r="L231" s="116">
        <v>40</v>
      </c>
      <c r="M231" s="116">
        <v>100</v>
      </c>
      <c r="N231" s="116">
        <v>40</v>
      </c>
      <c r="O231" s="116">
        <v>100</v>
      </c>
      <c r="P231" s="116" t="s">
        <v>6286</v>
      </c>
      <c r="Q231" s="131" t="s">
        <v>6177</v>
      </c>
      <c r="R231" s="116">
        <v>60</v>
      </c>
      <c r="S231" s="93">
        <f t="shared" si="7"/>
        <v>0.66666666666666674</v>
      </c>
    </row>
    <row r="232" spans="1:19" ht="15.75" x14ac:dyDescent="0.3">
      <c r="A232" s="116" t="s">
        <v>0</v>
      </c>
      <c r="B232" s="116" t="s">
        <v>5289</v>
      </c>
      <c r="C232" s="116" t="s">
        <v>1942</v>
      </c>
      <c r="D232" s="120"/>
      <c r="E232" s="120"/>
      <c r="F232" s="35" t="s">
        <v>6125</v>
      </c>
      <c r="G232" s="116">
        <v>29</v>
      </c>
      <c r="H232" s="120"/>
      <c r="I232" s="120"/>
      <c r="J232" s="116">
        <v>42</v>
      </c>
      <c r="K232" s="116">
        <v>107</v>
      </c>
      <c r="L232" s="116">
        <v>42</v>
      </c>
      <c r="M232" s="116">
        <v>107</v>
      </c>
      <c r="N232" s="116">
        <v>42</v>
      </c>
      <c r="O232" s="116">
        <v>107</v>
      </c>
      <c r="P232" s="116" t="s">
        <v>6286</v>
      </c>
      <c r="Q232" s="131" t="s">
        <v>6178</v>
      </c>
      <c r="R232" s="116">
        <v>50</v>
      </c>
      <c r="S232" s="93">
        <f t="shared" si="7"/>
        <v>1</v>
      </c>
    </row>
    <row r="233" spans="1:19" ht="15.75" x14ac:dyDescent="0.3">
      <c r="A233" s="116" t="s">
        <v>0</v>
      </c>
      <c r="B233" s="116" t="s">
        <v>5289</v>
      </c>
      <c r="C233" s="116" t="s">
        <v>1942</v>
      </c>
      <c r="D233" s="120"/>
      <c r="E233" s="120"/>
      <c r="F233" s="35" t="s">
        <v>6126</v>
      </c>
      <c r="G233" s="116">
        <v>30</v>
      </c>
      <c r="H233" s="120"/>
      <c r="I233" s="120"/>
      <c r="J233" s="116">
        <v>44</v>
      </c>
      <c r="K233" s="116">
        <v>114</v>
      </c>
      <c r="L233" s="116">
        <v>44</v>
      </c>
      <c r="M233" s="116">
        <v>114</v>
      </c>
      <c r="N233" s="116">
        <v>44</v>
      </c>
      <c r="O233" s="116">
        <v>114</v>
      </c>
      <c r="P233" s="116" t="s">
        <v>6286</v>
      </c>
      <c r="Q233" s="131" t="s">
        <v>6179</v>
      </c>
      <c r="R233" s="116">
        <v>40</v>
      </c>
      <c r="S233" s="93">
        <f t="shared" si="7"/>
        <v>1.5</v>
      </c>
    </row>
    <row r="234" spans="1:19" ht="15.75" x14ac:dyDescent="0.3">
      <c r="A234" s="116" t="s">
        <v>0</v>
      </c>
      <c r="B234" s="116" t="s">
        <v>5289</v>
      </c>
      <c r="C234" s="116" t="s">
        <v>1942</v>
      </c>
      <c r="D234" s="120"/>
      <c r="E234" s="120"/>
      <c r="F234" s="35" t="s">
        <v>6127</v>
      </c>
      <c r="G234" s="116">
        <v>31</v>
      </c>
      <c r="H234" s="120"/>
      <c r="I234" s="120"/>
      <c r="J234" s="116">
        <v>46</v>
      </c>
      <c r="K234" s="116">
        <v>122</v>
      </c>
      <c r="L234" s="116">
        <v>46</v>
      </c>
      <c r="M234" s="116">
        <v>122</v>
      </c>
      <c r="N234" s="116">
        <v>46</v>
      </c>
      <c r="O234" s="116">
        <v>122</v>
      </c>
      <c r="P234" s="116" t="s">
        <v>6287</v>
      </c>
      <c r="Q234" s="131" t="s">
        <v>6181</v>
      </c>
      <c r="R234" s="116">
        <v>30</v>
      </c>
      <c r="S234" s="93">
        <f t="shared" si="7"/>
        <v>2.3333333333333335</v>
      </c>
    </row>
    <row r="235" spans="1:19" ht="15.75" x14ac:dyDescent="0.3">
      <c r="A235" s="116" t="s">
        <v>0</v>
      </c>
      <c r="B235" s="116" t="s">
        <v>5289</v>
      </c>
      <c r="C235" s="116" t="s">
        <v>1942</v>
      </c>
      <c r="D235" s="120"/>
      <c r="E235" s="120"/>
      <c r="F235" s="35" t="s">
        <v>6128</v>
      </c>
      <c r="G235" s="116">
        <v>32</v>
      </c>
      <c r="H235" s="120"/>
      <c r="I235" s="120"/>
      <c r="J235" s="116">
        <v>48</v>
      </c>
      <c r="K235" s="116">
        <v>130</v>
      </c>
      <c r="L235" s="116">
        <v>48</v>
      </c>
      <c r="M235" s="116">
        <v>130</v>
      </c>
      <c r="N235" s="116">
        <v>48</v>
      </c>
      <c r="O235" s="116">
        <v>130</v>
      </c>
      <c r="P235" s="116" t="s">
        <v>6288</v>
      </c>
      <c r="Q235" s="131" t="s">
        <v>6183</v>
      </c>
      <c r="R235" s="116">
        <v>25</v>
      </c>
      <c r="S235" s="93">
        <f t="shared" si="7"/>
        <v>3</v>
      </c>
    </row>
    <row r="236" spans="1:19" ht="15.75" x14ac:dyDescent="0.3">
      <c r="A236" s="116" t="s">
        <v>0</v>
      </c>
      <c r="B236" s="116" t="s">
        <v>5289</v>
      </c>
      <c r="C236" s="116" t="s">
        <v>1942</v>
      </c>
      <c r="D236" s="120"/>
      <c r="E236" s="120"/>
      <c r="F236" s="35" t="s">
        <v>6129</v>
      </c>
      <c r="G236" s="116">
        <v>33</v>
      </c>
      <c r="H236" s="120"/>
      <c r="I236" s="120"/>
      <c r="J236" s="116">
        <v>50</v>
      </c>
      <c r="K236" s="116">
        <v>138</v>
      </c>
      <c r="L236" s="116">
        <v>50</v>
      </c>
      <c r="M236" s="116">
        <v>138</v>
      </c>
      <c r="N236" s="116">
        <v>50</v>
      </c>
      <c r="O236" s="116">
        <v>138</v>
      </c>
      <c r="P236" s="116" t="s">
        <v>6289</v>
      </c>
      <c r="Q236" s="131" t="s">
        <v>6185</v>
      </c>
      <c r="R236" s="116">
        <v>20</v>
      </c>
      <c r="S236" s="93">
        <f t="shared" si="7"/>
        <v>4</v>
      </c>
    </row>
    <row r="237" spans="1:19" ht="15.75" x14ac:dyDescent="0.3">
      <c r="A237" s="116" t="s">
        <v>0</v>
      </c>
      <c r="B237" s="116" t="s">
        <v>5289</v>
      </c>
      <c r="C237" s="116" t="s">
        <v>1942</v>
      </c>
      <c r="D237" s="120"/>
      <c r="E237" s="120"/>
      <c r="F237" s="35" t="s">
        <v>6130</v>
      </c>
      <c r="G237" s="116">
        <v>34</v>
      </c>
      <c r="H237" s="120"/>
      <c r="I237" s="120"/>
      <c r="J237" s="116">
        <v>52</v>
      </c>
      <c r="K237" s="116">
        <v>146</v>
      </c>
      <c r="L237" s="116">
        <v>52</v>
      </c>
      <c r="M237" s="116">
        <v>146</v>
      </c>
      <c r="N237" s="116">
        <v>52</v>
      </c>
      <c r="O237" s="116">
        <v>146</v>
      </c>
      <c r="P237" s="116" t="s">
        <v>6290</v>
      </c>
      <c r="Q237" s="131" t="s">
        <v>6187</v>
      </c>
      <c r="R237" s="116">
        <v>15</v>
      </c>
      <c r="S237" s="93">
        <f t="shared" si="7"/>
        <v>5.666666666666667</v>
      </c>
    </row>
    <row r="238" spans="1:19" ht="15.75" x14ac:dyDescent="0.3">
      <c r="A238" s="116" t="s">
        <v>0</v>
      </c>
      <c r="B238" s="116" t="s">
        <v>5289</v>
      </c>
      <c r="C238" s="116" t="s">
        <v>1942</v>
      </c>
      <c r="D238" s="120"/>
      <c r="E238" s="120"/>
      <c r="F238" s="35" t="s">
        <v>6131</v>
      </c>
      <c r="G238" s="116">
        <v>35</v>
      </c>
      <c r="H238" s="120"/>
      <c r="I238" s="120"/>
      <c r="J238" s="116">
        <v>54</v>
      </c>
      <c r="K238" s="116">
        <v>154</v>
      </c>
      <c r="L238" s="116">
        <v>54</v>
      </c>
      <c r="M238" s="116">
        <v>154</v>
      </c>
      <c r="N238" s="116">
        <v>54</v>
      </c>
      <c r="O238" s="116">
        <v>154</v>
      </c>
      <c r="P238" s="116" t="s">
        <v>6291</v>
      </c>
      <c r="Q238" s="131" t="s">
        <v>6189</v>
      </c>
      <c r="R238" s="116">
        <v>10</v>
      </c>
      <c r="S238" s="93">
        <f t="shared" si="7"/>
        <v>9</v>
      </c>
    </row>
    <row r="239" spans="1:19" ht="15.75" x14ac:dyDescent="0.3">
      <c r="A239" s="116" t="s">
        <v>0</v>
      </c>
      <c r="B239" s="116" t="s">
        <v>5289</v>
      </c>
      <c r="C239" s="116" t="s">
        <v>1942</v>
      </c>
      <c r="D239" s="120"/>
      <c r="E239" s="120"/>
      <c r="F239" s="35" t="s">
        <v>6132</v>
      </c>
      <c r="G239" s="116">
        <v>36</v>
      </c>
      <c r="H239" s="120"/>
      <c r="I239" s="120"/>
      <c r="J239" s="116">
        <v>56</v>
      </c>
      <c r="K239" s="116">
        <v>162</v>
      </c>
      <c r="L239" s="116">
        <v>56</v>
      </c>
      <c r="M239" s="116">
        <v>162</v>
      </c>
      <c r="N239" s="116">
        <v>56</v>
      </c>
      <c r="O239" s="116">
        <v>162</v>
      </c>
      <c r="P239" s="116" t="s">
        <v>6292</v>
      </c>
      <c r="Q239" s="120"/>
      <c r="R239" s="116"/>
      <c r="S239" s="93"/>
    </row>
    <row r="240" spans="1:19" ht="15.75" x14ac:dyDescent="0.3">
      <c r="A240" s="116" t="s">
        <v>0</v>
      </c>
      <c r="B240" s="116" t="s">
        <v>5289</v>
      </c>
      <c r="C240" s="116" t="s">
        <v>1942</v>
      </c>
      <c r="D240" s="120"/>
      <c r="E240" s="120"/>
      <c r="F240" s="35" t="s">
        <v>6133</v>
      </c>
      <c r="G240" s="116">
        <v>37</v>
      </c>
      <c r="H240" s="120"/>
      <c r="I240" s="120"/>
      <c r="J240" s="116"/>
      <c r="K240" s="116"/>
      <c r="L240" s="116"/>
      <c r="M240" s="116"/>
      <c r="N240" s="116"/>
      <c r="O240" s="116"/>
      <c r="P240" s="116"/>
      <c r="Q240" s="120"/>
      <c r="R240" s="116"/>
      <c r="S240" s="93"/>
    </row>
    <row r="241" spans="1:19" ht="15.75" x14ac:dyDescent="0.3">
      <c r="A241" s="116" t="s">
        <v>0</v>
      </c>
      <c r="B241" s="116" t="s">
        <v>5289</v>
      </c>
      <c r="C241" s="116" t="s">
        <v>1942</v>
      </c>
      <c r="D241" s="120"/>
      <c r="E241" s="120"/>
      <c r="F241" s="35" t="s">
        <v>6134</v>
      </c>
      <c r="G241" s="116">
        <v>38</v>
      </c>
      <c r="H241" s="120"/>
      <c r="I241" s="120"/>
      <c r="J241" s="116"/>
      <c r="K241" s="116"/>
      <c r="L241" s="116"/>
      <c r="M241" s="116"/>
      <c r="N241" s="116"/>
      <c r="O241" s="116"/>
      <c r="P241" s="116"/>
      <c r="Q241" s="120"/>
      <c r="R241" s="116"/>
      <c r="S241" s="93"/>
    </row>
    <row r="242" spans="1:19" ht="15.75" x14ac:dyDescent="0.3">
      <c r="A242" s="116" t="s">
        <v>0</v>
      </c>
      <c r="B242" s="116" t="s">
        <v>5289</v>
      </c>
      <c r="C242" s="116" t="s">
        <v>1942</v>
      </c>
      <c r="D242" s="120"/>
      <c r="E242" s="120"/>
      <c r="F242" s="35" t="s">
        <v>6135</v>
      </c>
      <c r="G242" s="116">
        <v>39</v>
      </c>
      <c r="H242" s="120"/>
      <c r="I242" s="120"/>
      <c r="J242" s="116"/>
      <c r="K242" s="116"/>
      <c r="L242" s="116"/>
      <c r="M242" s="116"/>
      <c r="N242" s="116"/>
      <c r="O242" s="116"/>
      <c r="P242" s="116"/>
      <c r="Q242" s="120"/>
      <c r="R242" s="116"/>
      <c r="S242" s="93"/>
    </row>
    <row r="243" spans="1:19" ht="15.75" x14ac:dyDescent="0.3">
      <c r="A243" s="116" t="s">
        <v>0</v>
      </c>
      <c r="B243" s="116" t="s">
        <v>5289</v>
      </c>
      <c r="C243" s="116" t="s">
        <v>1940</v>
      </c>
      <c r="D243" s="116"/>
      <c r="E243" s="116"/>
      <c r="F243" s="35" t="s">
        <v>6096</v>
      </c>
      <c r="G243" s="116">
        <v>0</v>
      </c>
      <c r="H243" s="118"/>
      <c r="I243" s="116"/>
      <c r="J243" s="116"/>
      <c r="K243" s="116"/>
      <c r="L243" s="116"/>
      <c r="M243" s="116"/>
      <c r="N243" s="116"/>
      <c r="O243" s="116"/>
      <c r="P243" s="116"/>
      <c r="Q243" s="131" t="s">
        <v>6136</v>
      </c>
      <c r="R243" s="116">
        <v>100</v>
      </c>
      <c r="S243" s="93">
        <f t="shared" si="7"/>
        <v>0</v>
      </c>
    </row>
    <row r="244" spans="1:19" ht="15.75" x14ac:dyDescent="0.3">
      <c r="A244" s="116" t="s">
        <v>0</v>
      </c>
      <c r="B244" s="116" t="s">
        <v>5289</v>
      </c>
      <c r="C244" s="116" t="s">
        <v>1940</v>
      </c>
      <c r="D244" s="116"/>
      <c r="E244" s="116"/>
      <c r="F244" s="35" t="s">
        <v>6097</v>
      </c>
      <c r="G244" s="116">
        <v>1</v>
      </c>
      <c r="H244" s="118"/>
      <c r="I244" s="116"/>
      <c r="J244" s="116">
        <v>1</v>
      </c>
      <c r="K244" s="116">
        <v>1</v>
      </c>
      <c r="L244" s="116">
        <v>1</v>
      </c>
      <c r="M244" s="116">
        <v>1</v>
      </c>
      <c r="N244" s="116">
        <v>1</v>
      </c>
      <c r="O244" s="116">
        <v>1</v>
      </c>
      <c r="P244" s="116"/>
      <c r="Q244" s="131" t="s">
        <v>6137</v>
      </c>
      <c r="R244" s="116">
        <v>100</v>
      </c>
      <c r="S244" s="93">
        <f t="shared" si="7"/>
        <v>0</v>
      </c>
    </row>
    <row r="245" spans="1:19" ht="15.75" x14ac:dyDescent="0.3">
      <c r="A245" s="116" t="s">
        <v>0</v>
      </c>
      <c r="B245" s="116" t="s">
        <v>5289</v>
      </c>
      <c r="C245" s="116" t="s">
        <v>1940</v>
      </c>
      <c r="D245" s="120"/>
      <c r="E245" s="120"/>
      <c r="F245" s="35" t="s">
        <v>6098</v>
      </c>
      <c r="G245" s="116">
        <v>2</v>
      </c>
      <c r="H245" s="120"/>
      <c r="I245" s="120"/>
      <c r="J245" s="116">
        <v>2</v>
      </c>
      <c r="K245" s="116">
        <v>2</v>
      </c>
      <c r="L245" s="116">
        <v>2</v>
      </c>
      <c r="M245" s="116">
        <v>2</v>
      </c>
      <c r="N245" s="116">
        <v>2</v>
      </c>
      <c r="O245" s="116">
        <v>2</v>
      </c>
      <c r="P245" s="116"/>
      <c r="Q245" s="131" t="s">
        <v>6138</v>
      </c>
      <c r="R245" s="116">
        <v>100</v>
      </c>
      <c r="S245" s="93">
        <f t="shared" si="7"/>
        <v>0</v>
      </c>
    </row>
    <row r="246" spans="1:19" ht="15.75" x14ac:dyDescent="0.3">
      <c r="A246" s="116" t="s">
        <v>0</v>
      </c>
      <c r="B246" s="116" t="s">
        <v>5289</v>
      </c>
      <c r="C246" s="116" t="s">
        <v>1940</v>
      </c>
      <c r="D246" s="120"/>
      <c r="E246" s="120"/>
      <c r="F246" s="35" t="s">
        <v>6099</v>
      </c>
      <c r="G246" s="116">
        <v>3</v>
      </c>
      <c r="H246" s="120"/>
      <c r="I246" s="120"/>
      <c r="J246" s="116">
        <v>3</v>
      </c>
      <c r="K246" s="116">
        <v>3</v>
      </c>
      <c r="L246" s="116">
        <v>3</v>
      </c>
      <c r="M246" s="116">
        <v>3</v>
      </c>
      <c r="N246" s="116">
        <v>3</v>
      </c>
      <c r="O246" s="116">
        <v>3</v>
      </c>
      <c r="P246" s="116"/>
      <c r="Q246" s="131" t="s">
        <v>6139</v>
      </c>
      <c r="R246" s="116">
        <v>90</v>
      </c>
      <c r="S246" s="93">
        <f t="shared" si="7"/>
        <v>0.11111111111111116</v>
      </c>
    </row>
    <row r="247" spans="1:19" ht="15.75" x14ac:dyDescent="0.3">
      <c r="A247" s="116" t="s">
        <v>0</v>
      </c>
      <c r="B247" s="116" t="s">
        <v>5289</v>
      </c>
      <c r="C247" s="116" t="s">
        <v>1940</v>
      </c>
      <c r="D247" s="120"/>
      <c r="E247" s="120"/>
      <c r="F247" s="35" t="s">
        <v>6100</v>
      </c>
      <c r="G247" s="116">
        <v>4</v>
      </c>
      <c r="H247" s="120"/>
      <c r="I247" s="120"/>
      <c r="J247" s="116">
        <v>4</v>
      </c>
      <c r="K247" s="116">
        <v>4</v>
      </c>
      <c r="L247" s="116">
        <v>4</v>
      </c>
      <c r="M247" s="116">
        <v>4</v>
      </c>
      <c r="N247" s="116">
        <v>4</v>
      </c>
      <c r="O247" s="116">
        <v>4</v>
      </c>
      <c r="P247" s="116"/>
      <c r="Q247" s="131" t="s">
        <v>6140</v>
      </c>
      <c r="R247" s="116">
        <v>80</v>
      </c>
      <c r="S247" s="93">
        <f t="shared" si="7"/>
        <v>0.25</v>
      </c>
    </row>
    <row r="248" spans="1:19" ht="15.75" x14ac:dyDescent="0.3">
      <c r="A248" s="116" t="s">
        <v>0</v>
      </c>
      <c r="B248" s="116" t="s">
        <v>5289</v>
      </c>
      <c r="C248" s="116" t="s">
        <v>1940</v>
      </c>
      <c r="D248" s="120"/>
      <c r="E248" s="120"/>
      <c r="F248" s="35" t="s">
        <v>6101</v>
      </c>
      <c r="G248" s="116">
        <v>5</v>
      </c>
      <c r="H248" s="120"/>
      <c r="I248" s="120"/>
      <c r="J248" s="116">
        <v>5</v>
      </c>
      <c r="K248" s="116">
        <v>5</v>
      </c>
      <c r="L248" s="116">
        <v>5</v>
      </c>
      <c r="M248" s="116">
        <v>5</v>
      </c>
      <c r="N248" s="116">
        <v>5</v>
      </c>
      <c r="O248" s="116">
        <v>5</v>
      </c>
      <c r="P248" s="116"/>
      <c r="Q248" s="131" t="s">
        <v>6141</v>
      </c>
      <c r="R248" s="116">
        <v>70</v>
      </c>
      <c r="S248" s="93">
        <f t="shared" si="7"/>
        <v>0.4285714285714286</v>
      </c>
    </row>
    <row r="249" spans="1:19" ht="15.75" x14ac:dyDescent="0.3">
      <c r="A249" s="116" t="s">
        <v>0</v>
      </c>
      <c r="B249" s="116" t="s">
        <v>5289</v>
      </c>
      <c r="C249" s="116" t="s">
        <v>1940</v>
      </c>
      <c r="D249" s="120"/>
      <c r="E249" s="120"/>
      <c r="F249" s="35" t="s">
        <v>6102</v>
      </c>
      <c r="G249" s="116">
        <v>6</v>
      </c>
      <c r="H249" s="120"/>
      <c r="I249" s="120"/>
      <c r="J249" s="116">
        <v>6</v>
      </c>
      <c r="K249" s="116">
        <v>6</v>
      </c>
      <c r="L249" s="116">
        <v>6</v>
      </c>
      <c r="M249" s="116">
        <v>6</v>
      </c>
      <c r="N249" s="116">
        <v>6</v>
      </c>
      <c r="O249" s="116">
        <v>6</v>
      </c>
      <c r="P249" s="116"/>
      <c r="Q249" s="131" t="s">
        <v>6142</v>
      </c>
      <c r="R249" s="116">
        <v>60</v>
      </c>
      <c r="S249" s="93">
        <f t="shared" si="7"/>
        <v>0.66666666666666674</v>
      </c>
    </row>
    <row r="250" spans="1:19" ht="15.75" x14ac:dyDescent="0.3">
      <c r="A250" s="116" t="s">
        <v>0</v>
      </c>
      <c r="B250" s="116" t="s">
        <v>5289</v>
      </c>
      <c r="C250" s="116" t="s">
        <v>1940</v>
      </c>
      <c r="D250" s="120"/>
      <c r="E250" s="120"/>
      <c r="F250" s="35" t="s">
        <v>6103</v>
      </c>
      <c r="G250" s="116">
        <v>7</v>
      </c>
      <c r="H250" s="120"/>
      <c r="I250" s="120"/>
      <c r="J250" s="116">
        <v>7</v>
      </c>
      <c r="K250" s="116">
        <v>8</v>
      </c>
      <c r="L250" s="116">
        <v>7</v>
      </c>
      <c r="M250" s="116">
        <v>8</v>
      </c>
      <c r="N250" s="116">
        <v>7</v>
      </c>
      <c r="O250" s="116">
        <v>8</v>
      </c>
      <c r="P250" s="116" t="s">
        <v>6275</v>
      </c>
      <c r="Q250" s="131" t="s">
        <v>6143</v>
      </c>
      <c r="R250" s="116">
        <v>50</v>
      </c>
      <c r="S250" s="93">
        <f t="shared" si="7"/>
        <v>1</v>
      </c>
    </row>
    <row r="251" spans="1:19" ht="15.75" x14ac:dyDescent="0.3">
      <c r="A251" s="116" t="s">
        <v>0</v>
      </c>
      <c r="B251" s="116" t="s">
        <v>5289</v>
      </c>
      <c r="C251" s="116" t="s">
        <v>1940</v>
      </c>
      <c r="D251" s="120"/>
      <c r="E251" s="120"/>
      <c r="F251" s="35" t="s">
        <v>6104</v>
      </c>
      <c r="G251" s="116">
        <v>8</v>
      </c>
      <c r="H251" s="120"/>
      <c r="I251" s="120"/>
      <c r="J251" s="116">
        <v>8</v>
      </c>
      <c r="K251" s="116">
        <v>10</v>
      </c>
      <c r="L251" s="116">
        <v>8</v>
      </c>
      <c r="M251" s="116">
        <v>10</v>
      </c>
      <c r="N251" s="116">
        <v>8</v>
      </c>
      <c r="O251" s="116">
        <v>10</v>
      </c>
      <c r="P251" s="116" t="s">
        <v>6276</v>
      </c>
      <c r="Q251" s="131" t="s">
        <v>6144</v>
      </c>
      <c r="R251" s="116">
        <v>40</v>
      </c>
      <c r="S251" s="93">
        <f t="shared" si="7"/>
        <v>1.5</v>
      </c>
    </row>
    <row r="252" spans="1:19" ht="15.75" x14ac:dyDescent="0.3">
      <c r="A252" s="116" t="s">
        <v>0</v>
      </c>
      <c r="B252" s="116" t="s">
        <v>5289</v>
      </c>
      <c r="C252" s="116" t="s">
        <v>1940</v>
      </c>
      <c r="D252" s="120"/>
      <c r="E252" s="120"/>
      <c r="F252" s="35" t="s">
        <v>6105</v>
      </c>
      <c r="G252" s="116">
        <v>9</v>
      </c>
      <c r="H252" s="120"/>
      <c r="I252" s="120"/>
      <c r="J252" s="116">
        <v>9</v>
      </c>
      <c r="K252" s="116">
        <v>12</v>
      </c>
      <c r="L252" s="116">
        <v>9</v>
      </c>
      <c r="M252" s="116">
        <v>12</v>
      </c>
      <c r="N252" s="116">
        <v>9</v>
      </c>
      <c r="O252" s="116">
        <v>12</v>
      </c>
      <c r="P252" s="116" t="s">
        <v>6277</v>
      </c>
      <c r="Q252" s="131" t="s">
        <v>6145</v>
      </c>
      <c r="R252" s="116">
        <v>30</v>
      </c>
      <c r="S252" s="93">
        <f t="shared" si="7"/>
        <v>2.3333333333333335</v>
      </c>
    </row>
    <row r="253" spans="1:19" ht="15.75" x14ac:dyDescent="0.3">
      <c r="A253" s="116" t="s">
        <v>0</v>
      </c>
      <c r="B253" s="116" t="s">
        <v>5289</v>
      </c>
      <c r="C253" s="116" t="s">
        <v>1940</v>
      </c>
      <c r="D253" s="120"/>
      <c r="E253" s="120"/>
      <c r="F253" s="35" t="s">
        <v>6106</v>
      </c>
      <c r="G253" s="116">
        <v>10</v>
      </c>
      <c r="H253" s="120"/>
      <c r="I253" s="120"/>
      <c r="J253" s="116">
        <v>10</v>
      </c>
      <c r="K253" s="116">
        <v>14</v>
      </c>
      <c r="L253" s="116">
        <v>10</v>
      </c>
      <c r="M253" s="116">
        <v>14</v>
      </c>
      <c r="N253" s="116">
        <v>10</v>
      </c>
      <c r="O253" s="116">
        <v>14</v>
      </c>
      <c r="P253" s="116" t="s">
        <v>6278</v>
      </c>
      <c r="Q253" s="131" t="s">
        <v>6151</v>
      </c>
      <c r="R253" s="116">
        <v>20</v>
      </c>
      <c r="S253" s="93">
        <f t="shared" si="7"/>
        <v>4</v>
      </c>
    </row>
    <row r="254" spans="1:19" ht="15.75" x14ac:dyDescent="0.3">
      <c r="A254" s="116" t="s">
        <v>0</v>
      </c>
      <c r="B254" s="116" t="s">
        <v>5289</v>
      </c>
      <c r="C254" s="116" t="s">
        <v>1940</v>
      </c>
      <c r="D254" s="120"/>
      <c r="E254" s="120"/>
      <c r="F254" s="35" t="s">
        <v>6107</v>
      </c>
      <c r="G254" s="116">
        <v>11</v>
      </c>
      <c r="H254" s="120"/>
      <c r="I254" s="120"/>
      <c r="J254" s="116">
        <v>11</v>
      </c>
      <c r="K254" s="116">
        <v>16</v>
      </c>
      <c r="L254" s="116">
        <v>11</v>
      </c>
      <c r="M254" s="116">
        <v>16</v>
      </c>
      <c r="N254" s="116">
        <v>11</v>
      </c>
      <c r="O254" s="116">
        <v>16</v>
      </c>
      <c r="P254" s="116" t="s">
        <v>6279</v>
      </c>
      <c r="Q254" s="131" t="s">
        <v>6152</v>
      </c>
      <c r="R254" s="116">
        <v>15</v>
      </c>
      <c r="S254" s="93">
        <f t="shared" si="7"/>
        <v>5.666666666666667</v>
      </c>
    </row>
    <row r="255" spans="1:19" ht="15.75" x14ac:dyDescent="0.3">
      <c r="A255" s="116" t="s">
        <v>0</v>
      </c>
      <c r="B255" s="116" t="s">
        <v>5289</v>
      </c>
      <c r="C255" s="116" t="s">
        <v>1940</v>
      </c>
      <c r="D255" s="120"/>
      <c r="E255" s="120"/>
      <c r="F255" s="35" t="s">
        <v>6108</v>
      </c>
      <c r="G255" s="116">
        <v>12</v>
      </c>
      <c r="H255" s="120"/>
      <c r="I255" s="120"/>
      <c r="J255" s="116">
        <v>12</v>
      </c>
      <c r="K255" s="116">
        <v>18</v>
      </c>
      <c r="L255" s="116">
        <v>12</v>
      </c>
      <c r="M255" s="116">
        <v>18</v>
      </c>
      <c r="N255" s="116">
        <v>12</v>
      </c>
      <c r="O255" s="116">
        <v>18</v>
      </c>
      <c r="P255" s="116" t="s">
        <v>6280</v>
      </c>
      <c r="Q255" s="131" t="s">
        <v>6155</v>
      </c>
      <c r="R255" s="116">
        <v>100</v>
      </c>
      <c r="S255" s="93">
        <f t="shared" si="7"/>
        <v>0</v>
      </c>
    </row>
    <row r="256" spans="1:19" ht="15.75" x14ac:dyDescent="0.3">
      <c r="A256" s="116" t="s">
        <v>0</v>
      </c>
      <c r="B256" s="116" t="s">
        <v>5289</v>
      </c>
      <c r="C256" s="116" t="s">
        <v>1940</v>
      </c>
      <c r="D256" s="120"/>
      <c r="E256" s="120"/>
      <c r="F256" s="35" t="s">
        <v>6109</v>
      </c>
      <c r="G256" s="116">
        <v>13</v>
      </c>
      <c r="H256" s="120"/>
      <c r="I256" s="120"/>
      <c r="J256" s="116">
        <v>13</v>
      </c>
      <c r="K256" s="116">
        <v>22</v>
      </c>
      <c r="L256" s="116">
        <v>13</v>
      </c>
      <c r="M256" s="116">
        <v>22</v>
      </c>
      <c r="N256" s="116">
        <v>13</v>
      </c>
      <c r="O256" s="116">
        <v>22</v>
      </c>
      <c r="P256" s="116" t="s">
        <v>6280</v>
      </c>
      <c r="Q256" s="131" t="s">
        <v>6156</v>
      </c>
      <c r="R256" s="116">
        <v>100</v>
      </c>
      <c r="S256" s="93">
        <f t="shared" si="7"/>
        <v>0</v>
      </c>
    </row>
    <row r="257" spans="1:19" ht="15.75" x14ac:dyDescent="0.3">
      <c r="A257" s="116" t="s">
        <v>0</v>
      </c>
      <c r="B257" s="116" t="s">
        <v>5289</v>
      </c>
      <c r="C257" s="116" t="s">
        <v>1940</v>
      </c>
      <c r="D257" s="120"/>
      <c r="E257" s="120"/>
      <c r="F257" s="35" t="s">
        <v>6110</v>
      </c>
      <c r="G257" s="116">
        <v>14</v>
      </c>
      <c r="H257" s="120"/>
      <c r="I257" s="120"/>
      <c r="J257" s="116">
        <v>14</v>
      </c>
      <c r="K257" s="116">
        <v>26</v>
      </c>
      <c r="L257" s="116">
        <v>14</v>
      </c>
      <c r="M257" s="116">
        <v>26</v>
      </c>
      <c r="N257" s="116">
        <v>14</v>
      </c>
      <c r="O257" s="116">
        <v>26</v>
      </c>
      <c r="P257" s="116" t="s">
        <v>6280</v>
      </c>
      <c r="Q257" s="131" t="s">
        <v>6157</v>
      </c>
      <c r="R257" s="116">
        <v>100</v>
      </c>
      <c r="S257" s="93">
        <f t="shared" si="7"/>
        <v>0</v>
      </c>
    </row>
    <row r="258" spans="1:19" ht="15.75" x14ac:dyDescent="0.3">
      <c r="A258" s="116" t="s">
        <v>0</v>
      </c>
      <c r="B258" s="116" t="s">
        <v>5289</v>
      </c>
      <c r="C258" s="116" t="s">
        <v>1940</v>
      </c>
      <c r="D258" s="120"/>
      <c r="E258" s="120"/>
      <c r="F258" s="35" t="s">
        <v>6111</v>
      </c>
      <c r="G258" s="116">
        <v>15</v>
      </c>
      <c r="H258" s="120"/>
      <c r="I258" s="120"/>
      <c r="J258" s="116">
        <v>15</v>
      </c>
      <c r="K258" s="116">
        <v>30</v>
      </c>
      <c r="L258" s="116">
        <v>15</v>
      </c>
      <c r="M258" s="116">
        <v>30</v>
      </c>
      <c r="N258" s="116">
        <v>15</v>
      </c>
      <c r="O258" s="116">
        <v>30</v>
      </c>
      <c r="P258" s="116" t="s">
        <v>6280</v>
      </c>
      <c r="Q258" s="131" t="s">
        <v>6158</v>
      </c>
      <c r="R258" s="116">
        <v>70</v>
      </c>
      <c r="S258" s="93">
        <f t="shared" si="7"/>
        <v>0.4285714285714286</v>
      </c>
    </row>
    <row r="259" spans="1:19" ht="15.75" x14ac:dyDescent="0.3">
      <c r="A259" s="116" t="s">
        <v>0</v>
      </c>
      <c r="B259" s="116" t="s">
        <v>5289</v>
      </c>
      <c r="C259" s="116" t="s">
        <v>1940</v>
      </c>
      <c r="D259" s="120"/>
      <c r="E259" s="120"/>
      <c r="F259" s="35" t="s">
        <v>6112</v>
      </c>
      <c r="G259" s="116">
        <v>16</v>
      </c>
      <c r="H259" s="120"/>
      <c r="I259" s="120"/>
      <c r="J259" s="116">
        <v>16</v>
      </c>
      <c r="K259" s="116">
        <v>34</v>
      </c>
      <c r="L259" s="116">
        <v>16</v>
      </c>
      <c r="M259" s="116">
        <v>34</v>
      </c>
      <c r="N259" s="116">
        <v>16</v>
      </c>
      <c r="O259" s="116">
        <v>34</v>
      </c>
      <c r="P259" s="116" t="s">
        <v>6280</v>
      </c>
      <c r="Q259" s="131" t="s">
        <v>6159</v>
      </c>
      <c r="R259" s="116">
        <v>60</v>
      </c>
      <c r="S259" s="93">
        <f t="shared" si="7"/>
        <v>0.66666666666666674</v>
      </c>
    </row>
    <row r="260" spans="1:19" ht="15.75" x14ac:dyDescent="0.3">
      <c r="A260" s="116" t="s">
        <v>0</v>
      </c>
      <c r="B260" s="116" t="s">
        <v>5289</v>
      </c>
      <c r="C260" s="116" t="s">
        <v>1940</v>
      </c>
      <c r="D260" s="120"/>
      <c r="E260" s="120"/>
      <c r="F260" s="35" t="s">
        <v>6113</v>
      </c>
      <c r="G260" s="116">
        <v>17</v>
      </c>
      <c r="H260" s="120"/>
      <c r="I260" s="120"/>
      <c r="J260" s="116">
        <v>18</v>
      </c>
      <c r="K260" s="116">
        <v>38</v>
      </c>
      <c r="L260" s="116">
        <v>18</v>
      </c>
      <c r="M260" s="116">
        <v>38</v>
      </c>
      <c r="N260" s="116">
        <v>18</v>
      </c>
      <c r="O260" s="116">
        <v>38</v>
      </c>
      <c r="P260" s="116" t="s">
        <v>6280</v>
      </c>
      <c r="Q260" s="131" t="s">
        <v>6160</v>
      </c>
      <c r="R260" s="116">
        <v>50</v>
      </c>
      <c r="S260" s="93">
        <f t="shared" si="7"/>
        <v>1</v>
      </c>
    </row>
    <row r="261" spans="1:19" ht="15.75" x14ac:dyDescent="0.3">
      <c r="A261" s="116" t="s">
        <v>0</v>
      </c>
      <c r="B261" s="116" t="s">
        <v>5289</v>
      </c>
      <c r="C261" s="116" t="s">
        <v>1940</v>
      </c>
      <c r="D261" s="120"/>
      <c r="E261" s="120"/>
      <c r="F261" s="35" t="s">
        <v>6114</v>
      </c>
      <c r="G261" s="116">
        <v>18</v>
      </c>
      <c r="H261" s="120"/>
      <c r="I261" s="120"/>
      <c r="J261" s="116">
        <v>20</v>
      </c>
      <c r="K261" s="116">
        <v>42</v>
      </c>
      <c r="L261" s="116">
        <v>20</v>
      </c>
      <c r="M261" s="116">
        <v>42</v>
      </c>
      <c r="N261" s="116">
        <v>20</v>
      </c>
      <c r="O261" s="116">
        <v>42</v>
      </c>
      <c r="P261" s="116" t="s">
        <v>6281</v>
      </c>
      <c r="Q261" s="131" t="s">
        <v>6162</v>
      </c>
      <c r="R261" s="116">
        <v>40</v>
      </c>
      <c r="S261" s="93">
        <f t="shared" si="7"/>
        <v>1.5</v>
      </c>
    </row>
    <row r="262" spans="1:19" ht="15.75" x14ac:dyDescent="0.3">
      <c r="A262" s="116" t="s">
        <v>0</v>
      </c>
      <c r="B262" s="116" t="s">
        <v>5289</v>
      </c>
      <c r="C262" s="116" t="s">
        <v>1940</v>
      </c>
      <c r="D262" s="120"/>
      <c r="E262" s="120"/>
      <c r="F262" s="35" t="s">
        <v>6115</v>
      </c>
      <c r="G262" s="116">
        <v>19</v>
      </c>
      <c r="H262" s="120"/>
      <c r="I262" s="120"/>
      <c r="J262" s="116">
        <v>22</v>
      </c>
      <c r="K262" s="116">
        <v>47</v>
      </c>
      <c r="L262" s="116">
        <v>22</v>
      </c>
      <c r="M262" s="116">
        <v>47</v>
      </c>
      <c r="N262" s="116">
        <v>22</v>
      </c>
      <c r="O262" s="116">
        <v>47</v>
      </c>
      <c r="P262" s="116" t="s">
        <v>6282</v>
      </c>
      <c r="Q262" s="131" t="s">
        <v>6164</v>
      </c>
      <c r="R262" s="116">
        <v>30</v>
      </c>
      <c r="S262" s="93">
        <f t="shared" si="7"/>
        <v>2.3333333333333335</v>
      </c>
    </row>
    <row r="263" spans="1:19" ht="15.75" x14ac:dyDescent="0.3">
      <c r="A263" s="116" t="s">
        <v>0</v>
      </c>
      <c r="B263" s="116" t="s">
        <v>5289</v>
      </c>
      <c r="C263" s="116" t="s">
        <v>1940</v>
      </c>
      <c r="D263" s="120"/>
      <c r="E263" s="120"/>
      <c r="F263" s="35" t="s">
        <v>6116</v>
      </c>
      <c r="G263" s="116">
        <v>20</v>
      </c>
      <c r="H263" s="120"/>
      <c r="I263" s="120"/>
      <c r="J263" s="116">
        <v>24</v>
      </c>
      <c r="K263" s="116">
        <v>52</v>
      </c>
      <c r="L263" s="116">
        <v>24</v>
      </c>
      <c r="M263" s="116">
        <v>52</v>
      </c>
      <c r="N263" s="116">
        <v>24</v>
      </c>
      <c r="O263" s="116">
        <v>52</v>
      </c>
      <c r="P263" s="116" t="s">
        <v>6282</v>
      </c>
      <c r="Q263" s="131" t="s">
        <v>6165</v>
      </c>
      <c r="R263" s="116">
        <v>25</v>
      </c>
      <c r="S263" s="93">
        <f t="shared" si="7"/>
        <v>3</v>
      </c>
    </row>
    <row r="264" spans="1:19" ht="15.75" x14ac:dyDescent="0.3">
      <c r="A264" s="116" t="s">
        <v>0</v>
      </c>
      <c r="B264" s="116" t="s">
        <v>5289</v>
      </c>
      <c r="C264" s="116" t="s">
        <v>1940</v>
      </c>
      <c r="D264" s="120"/>
      <c r="E264" s="120"/>
      <c r="F264" s="35" t="s">
        <v>6117</v>
      </c>
      <c r="G264" s="116">
        <v>21</v>
      </c>
      <c r="H264" s="120"/>
      <c r="I264" s="120"/>
      <c r="J264" s="116">
        <v>26</v>
      </c>
      <c r="K264" s="116">
        <v>57</v>
      </c>
      <c r="L264" s="116">
        <v>26</v>
      </c>
      <c r="M264" s="116">
        <v>57</v>
      </c>
      <c r="N264" s="116">
        <v>26</v>
      </c>
      <c r="O264" s="116">
        <v>57</v>
      </c>
      <c r="P264" s="116" t="s">
        <v>6283</v>
      </c>
      <c r="Q264" s="131" t="s">
        <v>6167</v>
      </c>
      <c r="R264" s="116">
        <v>20</v>
      </c>
      <c r="S264" s="93">
        <f t="shared" si="7"/>
        <v>4</v>
      </c>
    </row>
    <row r="265" spans="1:19" ht="15.75" x14ac:dyDescent="0.3">
      <c r="A265" s="116" t="s">
        <v>0</v>
      </c>
      <c r="B265" s="116" t="s">
        <v>5289</v>
      </c>
      <c r="C265" s="116" t="s">
        <v>1940</v>
      </c>
      <c r="D265" s="120"/>
      <c r="E265" s="120"/>
      <c r="F265" s="35" t="s">
        <v>6118</v>
      </c>
      <c r="G265" s="116">
        <v>22</v>
      </c>
      <c r="H265" s="120"/>
      <c r="I265" s="120"/>
      <c r="J265" s="116">
        <v>28</v>
      </c>
      <c r="K265" s="116">
        <v>62</v>
      </c>
      <c r="L265" s="116">
        <v>28</v>
      </c>
      <c r="M265" s="116">
        <v>62</v>
      </c>
      <c r="N265" s="116">
        <v>28</v>
      </c>
      <c r="O265" s="116">
        <v>62</v>
      </c>
      <c r="P265" s="116" t="s">
        <v>6284</v>
      </c>
      <c r="Q265" s="131" t="s">
        <v>6169</v>
      </c>
      <c r="R265" s="116">
        <v>15</v>
      </c>
      <c r="S265" s="93">
        <f t="shared" si="7"/>
        <v>5.666666666666667</v>
      </c>
    </row>
    <row r="266" spans="1:19" ht="15.75" x14ac:dyDescent="0.3">
      <c r="A266" s="116" t="s">
        <v>0</v>
      </c>
      <c r="B266" s="116" t="s">
        <v>5289</v>
      </c>
      <c r="C266" s="116" t="s">
        <v>1940</v>
      </c>
      <c r="D266" s="120"/>
      <c r="E266" s="120"/>
      <c r="F266" s="35" t="s">
        <v>6119</v>
      </c>
      <c r="G266" s="116">
        <v>23</v>
      </c>
      <c r="H266" s="120"/>
      <c r="I266" s="120"/>
      <c r="J266" s="116">
        <v>30</v>
      </c>
      <c r="K266" s="116">
        <v>67</v>
      </c>
      <c r="L266" s="116">
        <v>30</v>
      </c>
      <c r="M266" s="116">
        <v>67</v>
      </c>
      <c r="N266" s="116">
        <v>30</v>
      </c>
      <c r="O266" s="116">
        <v>67</v>
      </c>
      <c r="P266" s="116" t="s">
        <v>6285</v>
      </c>
      <c r="Q266" s="131" t="s">
        <v>6171</v>
      </c>
      <c r="R266" s="116">
        <v>10</v>
      </c>
      <c r="S266" s="93">
        <f t="shared" si="7"/>
        <v>9</v>
      </c>
    </row>
    <row r="267" spans="1:19" ht="15.75" x14ac:dyDescent="0.3">
      <c r="A267" s="116" t="s">
        <v>0</v>
      </c>
      <c r="B267" s="116" t="s">
        <v>5289</v>
      </c>
      <c r="C267" s="116" t="s">
        <v>1940</v>
      </c>
      <c r="D267" s="120"/>
      <c r="E267" s="120"/>
      <c r="F267" s="35" t="s">
        <v>6120</v>
      </c>
      <c r="G267" s="116">
        <v>24</v>
      </c>
      <c r="H267" s="120"/>
      <c r="I267" s="120"/>
      <c r="J267" s="116">
        <v>32</v>
      </c>
      <c r="K267" s="116">
        <v>72</v>
      </c>
      <c r="L267" s="116">
        <v>32</v>
      </c>
      <c r="M267" s="116">
        <v>72</v>
      </c>
      <c r="N267" s="116">
        <v>32</v>
      </c>
      <c r="O267" s="116">
        <v>72</v>
      </c>
      <c r="P267" s="116" t="s">
        <v>6286</v>
      </c>
      <c r="Q267" s="131" t="s">
        <v>6173</v>
      </c>
      <c r="R267" s="116">
        <v>100</v>
      </c>
      <c r="S267" s="93">
        <f t="shared" si="7"/>
        <v>0</v>
      </c>
    </row>
    <row r="268" spans="1:19" ht="15.75" x14ac:dyDescent="0.3">
      <c r="A268" s="116" t="s">
        <v>0</v>
      </c>
      <c r="B268" s="116" t="s">
        <v>5289</v>
      </c>
      <c r="C268" s="116" t="s">
        <v>1940</v>
      </c>
      <c r="D268" s="120"/>
      <c r="E268" s="120"/>
      <c r="F268" s="35" t="s">
        <v>6121</v>
      </c>
      <c r="G268" s="116">
        <v>25</v>
      </c>
      <c r="H268" s="120"/>
      <c r="I268" s="120"/>
      <c r="J268" s="116">
        <v>34</v>
      </c>
      <c r="K268" s="116">
        <v>79</v>
      </c>
      <c r="L268" s="116">
        <v>34</v>
      </c>
      <c r="M268" s="116">
        <v>79</v>
      </c>
      <c r="N268" s="116">
        <v>34</v>
      </c>
      <c r="O268" s="116">
        <v>79</v>
      </c>
      <c r="P268" s="116" t="s">
        <v>6286</v>
      </c>
      <c r="Q268" s="131" t="s">
        <v>6174</v>
      </c>
      <c r="R268" s="116">
        <v>100</v>
      </c>
      <c r="S268" s="93">
        <f t="shared" ref="S268:S331" si="8">100/R268-1</f>
        <v>0</v>
      </c>
    </row>
    <row r="269" spans="1:19" ht="15.75" x14ac:dyDescent="0.3">
      <c r="A269" s="116" t="s">
        <v>0</v>
      </c>
      <c r="B269" s="116" t="s">
        <v>5289</v>
      </c>
      <c r="C269" s="116" t="s">
        <v>1940</v>
      </c>
      <c r="D269" s="120"/>
      <c r="E269" s="120"/>
      <c r="F269" s="35" t="s">
        <v>6122</v>
      </c>
      <c r="G269" s="116">
        <v>26</v>
      </c>
      <c r="H269" s="120"/>
      <c r="I269" s="120"/>
      <c r="J269" s="116">
        <v>36</v>
      </c>
      <c r="K269" s="116">
        <v>86</v>
      </c>
      <c r="L269" s="116">
        <v>36</v>
      </c>
      <c r="M269" s="116">
        <v>86</v>
      </c>
      <c r="N269" s="116">
        <v>36</v>
      </c>
      <c r="O269" s="116">
        <v>86</v>
      </c>
      <c r="P269" s="116" t="s">
        <v>6286</v>
      </c>
      <c r="Q269" s="131" t="s">
        <v>6175</v>
      </c>
      <c r="R269" s="116">
        <v>100</v>
      </c>
      <c r="S269" s="93">
        <f t="shared" si="8"/>
        <v>0</v>
      </c>
    </row>
    <row r="270" spans="1:19" ht="15.75" x14ac:dyDescent="0.3">
      <c r="A270" s="116" t="s">
        <v>0</v>
      </c>
      <c r="B270" s="116" t="s">
        <v>5289</v>
      </c>
      <c r="C270" s="116" t="s">
        <v>1940</v>
      </c>
      <c r="D270" s="120"/>
      <c r="E270" s="120"/>
      <c r="F270" s="35" t="s">
        <v>6123</v>
      </c>
      <c r="G270" s="116">
        <v>27</v>
      </c>
      <c r="H270" s="120"/>
      <c r="I270" s="120"/>
      <c r="J270" s="116">
        <v>38</v>
      </c>
      <c r="K270" s="116">
        <v>93</v>
      </c>
      <c r="L270" s="116">
        <v>38</v>
      </c>
      <c r="M270" s="116">
        <v>93</v>
      </c>
      <c r="N270" s="116">
        <v>38</v>
      </c>
      <c r="O270" s="116">
        <v>93</v>
      </c>
      <c r="P270" s="116" t="s">
        <v>6286</v>
      </c>
      <c r="Q270" s="131" t="s">
        <v>6176</v>
      </c>
      <c r="R270" s="116">
        <v>70</v>
      </c>
      <c r="S270" s="93">
        <f t="shared" si="8"/>
        <v>0.4285714285714286</v>
      </c>
    </row>
    <row r="271" spans="1:19" ht="15.75" x14ac:dyDescent="0.3">
      <c r="A271" s="116" t="s">
        <v>0</v>
      </c>
      <c r="B271" s="116" t="s">
        <v>5289</v>
      </c>
      <c r="C271" s="116" t="s">
        <v>1940</v>
      </c>
      <c r="D271" s="120"/>
      <c r="E271" s="120"/>
      <c r="F271" s="35" t="s">
        <v>6124</v>
      </c>
      <c r="G271" s="116">
        <v>28</v>
      </c>
      <c r="H271" s="120"/>
      <c r="I271" s="120"/>
      <c r="J271" s="116">
        <v>40</v>
      </c>
      <c r="K271" s="116">
        <v>100</v>
      </c>
      <c r="L271" s="116">
        <v>40</v>
      </c>
      <c r="M271" s="116">
        <v>100</v>
      </c>
      <c r="N271" s="116">
        <v>40</v>
      </c>
      <c r="O271" s="116">
        <v>100</v>
      </c>
      <c r="P271" s="116" t="s">
        <v>6286</v>
      </c>
      <c r="Q271" s="131" t="s">
        <v>6177</v>
      </c>
      <c r="R271" s="116">
        <v>60</v>
      </c>
      <c r="S271" s="93">
        <f t="shared" si="8"/>
        <v>0.66666666666666674</v>
      </c>
    </row>
    <row r="272" spans="1:19" ht="15.75" x14ac:dyDescent="0.3">
      <c r="A272" s="116" t="s">
        <v>0</v>
      </c>
      <c r="B272" s="116" t="s">
        <v>5289</v>
      </c>
      <c r="C272" s="116" t="s">
        <v>1940</v>
      </c>
      <c r="D272" s="120"/>
      <c r="E272" s="120"/>
      <c r="F272" s="35" t="s">
        <v>6125</v>
      </c>
      <c r="G272" s="116">
        <v>29</v>
      </c>
      <c r="H272" s="120"/>
      <c r="I272" s="120"/>
      <c r="J272" s="116">
        <v>42</v>
      </c>
      <c r="K272" s="116">
        <v>107</v>
      </c>
      <c r="L272" s="116">
        <v>42</v>
      </c>
      <c r="M272" s="116">
        <v>107</v>
      </c>
      <c r="N272" s="116">
        <v>42</v>
      </c>
      <c r="O272" s="116">
        <v>107</v>
      </c>
      <c r="P272" s="116" t="s">
        <v>6286</v>
      </c>
      <c r="Q272" s="131" t="s">
        <v>6178</v>
      </c>
      <c r="R272" s="116">
        <v>50</v>
      </c>
      <c r="S272" s="93">
        <f t="shared" si="8"/>
        <v>1</v>
      </c>
    </row>
    <row r="273" spans="1:19" ht="15.75" x14ac:dyDescent="0.3">
      <c r="A273" s="116" t="s">
        <v>0</v>
      </c>
      <c r="B273" s="116" t="s">
        <v>5289</v>
      </c>
      <c r="C273" s="116" t="s">
        <v>1940</v>
      </c>
      <c r="D273" s="120"/>
      <c r="E273" s="120"/>
      <c r="F273" s="35" t="s">
        <v>6126</v>
      </c>
      <c r="G273" s="116">
        <v>30</v>
      </c>
      <c r="H273" s="120"/>
      <c r="I273" s="120"/>
      <c r="J273" s="116">
        <v>44</v>
      </c>
      <c r="K273" s="116">
        <v>114</v>
      </c>
      <c r="L273" s="116">
        <v>44</v>
      </c>
      <c r="M273" s="116">
        <v>114</v>
      </c>
      <c r="N273" s="116">
        <v>44</v>
      </c>
      <c r="O273" s="116">
        <v>114</v>
      </c>
      <c r="P273" s="116" t="s">
        <v>6286</v>
      </c>
      <c r="Q273" s="131" t="s">
        <v>6179</v>
      </c>
      <c r="R273" s="116">
        <v>40</v>
      </c>
      <c r="S273" s="93">
        <f t="shared" si="8"/>
        <v>1.5</v>
      </c>
    </row>
    <row r="274" spans="1:19" ht="15.75" x14ac:dyDescent="0.3">
      <c r="A274" s="116" t="s">
        <v>0</v>
      </c>
      <c r="B274" s="116" t="s">
        <v>5289</v>
      </c>
      <c r="C274" s="116" t="s">
        <v>1940</v>
      </c>
      <c r="D274" s="120"/>
      <c r="E274" s="120"/>
      <c r="F274" s="35" t="s">
        <v>6127</v>
      </c>
      <c r="G274" s="116">
        <v>31</v>
      </c>
      <c r="H274" s="120"/>
      <c r="I274" s="120"/>
      <c r="J274" s="116">
        <v>46</v>
      </c>
      <c r="K274" s="116">
        <v>122</v>
      </c>
      <c r="L274" s="116">
        <v>46</v>
      </c>
      <c r="M274" s="116">
        <v>122</v>
      </c>
      <c r="N274" s="116">
        <v>46</v>
      </c>
      <c r="O274" s="116">
        <v>122</v>
      </c>
      <c r="P274" s="116" t="s">
        <v>6287</v>
      </c>
      <c r="Q274" s="131" t="s">
        <v>6181</v>
      </c>
      <c r="R274" s="116">
        <v>30</v>
      </c>
      <c r="S274" s="93">
        <f t="shared" si="8"/>
        <v>2.3333333333333335</v>
      </c>
    </row>
    <row r="275" spans="1:19" ht="15.75" x14ac:dyDescent="0.3">
      <c r="A275" s="116" t="s">
        <v>0</v>
      </c>
      <c r="B275" s="116" t="s">
        <v>5289</v>
      </c>
      <c r="C275" s="116" t="s">
        <v>1940</v>
      </c>
      <c r="D275" s="120"/>
      <c r="E275" s="120"/>
      <c r="F275" s="35" t="s">
        <v>6128</v>
      </c>
      <c r="G275" s="116">
        <v>32</v>
      </c>
      <c r="H275" s="120"/>
      <c r="I275" s="120"/>
      <c r="J275" s="116">
        <v>48</v>
      </c>
      <c r="K275" s="116">
        <v>130</v>
      </c>
      <c r="L275" s="116">
        <v>48</v>
      </c>
      <c r="M275" s="116">
        <v>130</v>
      </c>
      <c r="N275" s="116">
        <v>48</v>
      </c>
      <c r="O275" s="116">
        <v>130</v>
      </c>
      <c r="P275" s="116" t="s">
        <v>6288</v>
      </c>
      <c r="Q275" s="131" t="s">
        <v>6183</v>
      </c>
      <c r="R275" s="116">
        <v>25</v>
      </c>
      <c r="S275" s="93">
        <f t="shared" si="8"/>
        <v>3</v>
      </c>
    </row>
    <row r="276" spans="1:19" ht="15.75" x14ac:dyDescent="0.3">
      <c r="A276" s="116" t="s">
        <v>0</v>
      </c>
      <c r="B276" s="116" t="s">
        <v>5289</v>
      </c>
      <c r="C276" s="116" t="s">
        <v>1940</v>
      </c>
      <c r="D276" s="120"/>
      <c r="E276" s="120"/>
      <c r="F276" s="35" t="s">
        <v>6129</v>
      </c>
      <c r="G276" s="116">
        <v>33</v>
      </c>
      <c r="H276" s="120"/>
      <c r="I276" s="120"/>
      <c r="J276" s="116">
        <v>50</v>
      </c>
      <c r="K276" s="116">
        <v>138</v>
      </c>
      <c r="L276" s="116">
        <v>50</v>
      </c>
      <c r="M276" s="116">
        <v>138</v>
      </c>
      <c r="N276" s="116">
        <v>50</v>
      </c>
      <c r="O276" s="116">
        <v>138</v>
      </c>
      <c r="P276" s="116" t="s">
        <v>6289</v>
      </c>
      <c r="Q276" s="131" t="s">
        <v>6185</v>
      </c>
      <c r="R276" s="116">
        <v>20</v>
      </c>
      <c r="S276" s="93">
        <f t="shared" si="8"/>
        <v>4</v>
      </c>
    </row>
    <row r="277" spans="1:19" ht="15.75" x14ac:dyDescent="0.3">
      <c r="A277" s="116" t="s">
        <v>0</v>
      </c>
      <c r="B277" s="116" t="s">
        <v>5289</v>
      </c>
      <c r="C277" s="116" t="s">
        <v>1940</v>
      </c>
      <c r="D277" s="120"/>
      <c r="E277" s="120"/>
      <c r="F277" s="35" t="s">
        <v>6130</v>
      </c>
      <c r="G277" s="116">
        <v>34</v>
      </c>
      <c r="H277" s="120"/>
      <c r="I277" s="120"/>
      <c r="J277" s="116">
        <v>52</v>
      </c>
      <c r="K277" s="116">
        <v>146</v>
      </c>
      <c r="L277" s="116">
        <v>52</v>
      </c>
      <c r="M277" s="116">
        <v>146</v>
      </c>
      <c r="N277" s="116">
        <v>52</v>
      </c>
      <c r="O277" s="116">
        <v>146</v>
      </c>
      <c r="P277" s="116" t="s">
        <v>6290</v>
      </c>
      <c r="Q277" s="131" t="s">
        <v>6187</v>
      </c>
      <c r="R277" s="116">
        <v>15</v>
      </c>
      <c r="S277" s="93">
        <f t="shared" si="8"/>
        <v>5.666666666666667</v>
      </c>
    </row>
    <row r="278" spans="1:19" ht="15.75" x14ac:dyDescent="0.3">
      <c r="A278" s="116" t="s">
        <v>0</v>
      </c>
      <c r="B278" s="116" t="s">
        <v>5289</v>
      </c>
      <c r="C278" s="116" t="s">
        <v>1940</v>
      </c>
      <c r="D278" s="120"/>
      <c r="E278" s="120"/>
      <c r="F278" s="35" t="s">
        <v>6131</v>
      </c>
      <c r="G278" s="116">
        <v>35</v>
      </c>
      <c r="H278" s="120"/>
      <c r="I278" s="120"/>
      <c r="J278" s="116">
        <v>54</v>
      </c>
      <c r="K278" s="116">
        <v>154</v>
      </c>
      <c r="L278" s="116">
        <v>54</v>
      </c>
      <c r="M278" s="116">
        <v>154</v>
      </c>
      <c r="N278" s="116">
        <v>54</v>
      </c>
      <c r="O278" s="116">
        <v>154</v>
      </c>
      <c r="P278" s="116" t="s">
        <v>6291</v>
      </c>
      <c r="Q278" s="131" t="s">
        <v>6189</v>
      </c>
      <c r="R278" s="116">
        <v>10</v>
      </c>
      <c r="S278" s="93">
        <f t="shared" si="8"/>
        <v>9</v>
      </c>
    </row>
    <row r="279" spans="1:19" ht="15.75" x14ac:dyDescent="0.3">
      <c r="A279" s="116" t="s">
        <v>0</v>
      </c>
      <c r="B279" s="116" t="s">
        <v>5289</v>
      </c>
      <c r="C279" s="116" t="s">
        <v>1940</v>
      </c>
      <c r="D279" s="120"/>
      <c r="E279" s="120"/>
      <c r="F279" s="35" t="s">
        <v>6132</v>
      </c>
      <c r="G279" s="116">
        <v>36</v>
      </c>
      <c r="H279" s="120"/>
      <c r="I279" s="120"/>
      <c r="J279" s="116">
        <v>56</v>
      </c>
      <c r="K279" s="116">
        <v>162</v>
      </c>
      <c r="L279" s="116">
        <v>56</v>
      </c>
      <c r="M279" s="116">
        <v>162</v>
      </c>
      <c r="N279" s="116">
        <v>56</v>
      </c>
      <c r="O279" s="116">
        <v>162</v>
      </c>
      <c r="P279" s="116" t="s">
        <v>6292</v>
      </c>
      <c r="Q279" s="120"/>
      <c r="R279" s="116"/>
      <c r="S279" s="93"/>
    </row>
    <row r="280" spans="1:19" ht="15.75" x14ac:dyDescent="0.3">
      <c r="A280" s="116" t="s">
        <v>0</v>
      </c>
      <c r="B280" s="116" t="s">
        <v>5289</v>
      </c>
      <c r="C280" s="116" t="s">
        <v>1940</v>
      </c>
      <c r="D280" s="120"/>
      <c r="E280" s="120"/>
      <c r="F280" s="35" t="s">
        <v>6133</v>
      </c>
      <c r="G280" s="116">
        <v>37</v>
      </c>
      <c r="H280" s="120"/>
      <c r="I280" s="120"/>
      <c r="J280" s="116"/>
      <c r="K280" s="116"/>
      <c r="L280" s="116"/>
      <c r="M280" s="116"/>
      <c r="N280" s="116"/>
      <c r="O280" s="116"/>
      <c r="P280" s="116"/>
      <c r="Q280" s="120"/>
      <c r="R280" s="116"/>
      <c r="S280" s="93"/>
    </row>
    <row r="281" spans="1:19" ht="15.75" x14ac:dyDescent="0.3">
      <c r="A281" s="116" t="s">
        <v>0</v>
      </c>
      <c r="B281" s="116" t="s">
        <v>5289</v>
      </c>
      <c r="C281" s="116" t="s">
        <v>1940</v>
      </c>
      <c r="D281" s="120"/>
      <c r="E281" s="120"/>
      <c r="F281" s="35" t="s">
        <v>6134</v>
      </c>
      <c r="G281" s="116">
        <v>38</v>
      </c>
      <c r="H281" s="120"/>
      <c r="I281" s="120"/>
      <c r="J281" s="116"/>
      <c r="K281" s="116"/>
      <c r="L281" s="116"/>
      <c r="M281" s="116"/>
      <c r="N281" s="116"/>
      <c r="O281" s="116"/>
      <c r="P281" s="116"/>
      <c r="Q281" s="120"/>
      <c r="R281" s="116"/>
      <c r="S281" s="93"/>
    </row>
    <row r="282" spans="1:19" ht="15.75" x14ac:dyDescent="0.3">
      <c r="A282" s="116" t="s">
        <v>0</v>
      </c>
      <c r="B282" s="116" t="s">
        <v>5289</v>
      </c>
      <c r="C282" s="116" t="s">
        <v>1940</v>
      </c>
      <c r="D282" s="120"/>
      <c r="E282" s="120"/>
      <c r="F282" s="35" t="s">
        <v>6135</v>
      </c>
      <c r="G282" s="116">
        <v>39</v>
      </c>
      <c r="H282" s="120"/>
      <c r="I282" s="120"/>
      <c r="J282" s="116"/>
      <c r="K282" s="116"/>
      <c r="L282" s="116"/>
      <c r="M282" s="116"/>
      <c r="N282" s="116"/>
      <c r="O282" s="116"/>
      <c r="P282" s="116"/>
      <c r="Q282" s="120"/>
      <c r="R282" s="116"/>
      <c r="S282" s="93"/>
    </row>
    <row r="283" spans="1:19" ht="15.75" x14ac:dyDescent="0.3">
      <c r="A283" s="116" t="s">
        <v>0</v>
      </c>
      <c r="B283" s="116" t="s">
        <v>5289</v>
      </c>
      <c r="C283" s="116" t="s">
        <v>1949</v>
      </c>
      <c r="D283" s="116"/>
      <c r="E283" s="116"/>
      <c r="F283" s="35" t="s">
        <v>6096</v>
      </c>
      <c r="G283" s="116">
        <v>0</v>
      </c>
      <c r="H283" s="118"/>
      <c r="I283" s="116"/>
      <c r="J283" s="116"/>
      <c r="K283" s="116"/>
      <c r="L283" s="116"/>
      <c r="M283" s="116"/>
      <c r="N283" s="116"/>
      <c r="O283" s="116"/>
      <c r="P283" s="116"/>
      <c r="Q283" s="131" t="s">
        <v>6136</v>
      </c>
      <c r="R283" s="116">
        <v>100</v>
      </c>
      <c r="S283" s="93">
        <f t="shared" si="8"/>
        <v>0</v>
      </c>
    </row>
    <row r="284" spans="1:19" ht="15.75" x14ac:dyDescent="0.3">
      <c r="A284" s="116" t="s">
        <v>0</v>
      </c>
      <c r="B284" s="116" t="s">
        <v>5289</v>
      </c>
      <c r="C284" s="116" t="s">
        <v>1949</v>
      </c>
      <c r="D284" s="116"/>
      <c r="E284" s="116"/>
      <c r="F284" s="35" t="s">
        <v>6097</v>
      </c>
      <c r="G284" s="116">
        <v>1</v>
      </c>
      <c r="H284" s="118"/>
      <c r="I284" s="116"/>
      <c r="J284" s="116">
        <v>1</v>
      </c>
      <c r="K284" s="116">
        <v>1</v>
      </c>
      <c r="L284" s="116">
        <v>1</v>
      </c>
      <c r="M284" s="116">
        <v>1</v>
      </c>
      <c r="N284" s="116">
        <v>1</v>
      </c>
      <c r="O284" s="116">
        <v>1</v>
      </c>
      <c r="P284" s="116"/>
      <c r="Q284" s="131" t="s">
        <v>6137</v>
      </c>
      <c r="R284" s="116">
        <v>100</v>
      </c>
      <c r="S284" s="93">
        <f t="shared" si="8"/>
        <v>0</v>
      </c>
    </row>
    <row r="285" spans="1:19" ht="15.75" x14ac:dyDescent="0.3">
      <c r="A285" s="116" t="s">
        <v>0</v>
      </c>
      <c r="B285" s="116" t="s">
        <v>5289</v>
      </c>
      <c r="C285" s="116" t="s">
        <v>1949</v>
      </c>
      <c r="D285" s="120"/>
      <c r="E285" s="120"/>
      <c r="F285" s="35" t="s">
        <v>6098</v>
      </c>
      <c r="G285" s="116">
        <v>2</v>
      </c>
      <c r="H285" s="120"/>
      <c r="I285" s="120"/>
      <c r="J285" s="116">
        <v>2</v>
      </c>
      <c r="K285" s="116">
        <v>2</v>
      </c>
      <c r="L285" s="116">
        <v>2</v>
      </c>
      <c r="M285" s="116">
        <v>2</v>
      </c>
      <c r="N285" s="116">
        <v>2</v>
      </c>
      <c r="O285" s="116">
        <v>2</v>
      </c>
      <c r="P285" s="116"/>
      <c r="Q285" s="131" t="s">
        <v>6138</v>
      </c>
      <c r="R285" s="116">
        <v>100</v>
      </c>
      <c r="S285" s="93">
        <f t="shared" si="8"/>
        <v>0</v>
      </c>
    </row>
    <row r="286" spans="1:19" ht="15.75" x14ac:dyDescent="0.3">
      <c r="A286" s="116" t="s">
        <v>0</v>
      </c>
      <c r="B286" s="116" t="s">
        <v>5289</v>
      </c>
      <c r="C286" s="116" t="s">
        <v>1949</v>
      </c>
      <c r="D286" s="120"/>
      <c r="E286" s="120"/>
      <c r="F286" s="35" t="s">
        <v>6099</v>
      </c>
      <c r="G286" s="116">
        <v>3</v>
      </c>
      <c r="H286" s="120"/>
      <c r="I286" s="120"/>
      <c r="J286" s="116">
        <v>3</v>
      </c>
      <c r="K286" s="116">
        <v>3</v>
      </c>
      <c r="L286" s="116">
        <v>3</v>
      </c>
      <c r="M286" s="116">
        <v>3</v>
      </c>
      <c r="N286" s="116">
        <v>3</v>
      </c>
      <c r="O286" s="116">
        <v>3</v>
      </c>
      <c r="P286" s="116"/>
      <c r="Q286" s="131" t="s">
        <v>6139</v>
      </c>
      <c r="R286" s="116">
        <v>90</v>
      </c>
      <c r="S286" s="93">
        <f t="shared" si="8"/>
        <v>0.11111111111111116</v>
      </c>
    </row>
    <row r="287" spans="1:19" ht="15.75" x14ac:dyDescent="0.3">
      <c r="A287" s="116" t="s">
        <v>0</v>
      </c>
      <c r="B287" s="116" t="s">
        <v>5289</v>
      </c>
      <c r="C287" s="116" t="s">
        <v>1949</v>
      </c>
      <c r="D287" s="120"/>
      <c r="E287" s="120"/>
      <c r="F287" s="35" t="s">
        <v>6100</v>
      </c>
      <c r="G287" s="116">
        <v>4</v>
      </c>
      <c r="H287" s="120"/>
      <c r="I287" s="120"/>
      <c r="J287" s="116">
        <v>4</v>
      </c>
      <c r="K287" s="116">
        <v>4</v>
      </c>
      <c r="L287" s="116">
        <v>4</v>
      </c>
      <c r="M287" s="116">
        <v>4</v>
      </c>
      <c r="N287" s="116">
        <v>4</v>
      </c>
      <c r="O287" s="116">
        <v>4</v>
      </c>
      <c r="P287" s="116"/>
      <c r="Q287" s="131" t="s">
        <v>6140</v>
      </c>
      <c r="R287" s="116">
        <v>80</v>
      </c>
      <c r="S287" s="93">
        <f t="shared" si="8"/>
        <v>0.25</v>
      </c>
    </row>
    <row r="288" spans="1:19" ht="15.75" x14ac:dyDescent="0.3">
      <c r="A288" s="116" t="s">
        <v>0</v>
      </c>
      <c r="B288" s="116" t="s">
        <v>5289</v>
      </c>
      <c r="C288" s="116" t="s">
        <v>1949</v>
      </c>
      <c r="D288" s="120"/>
      <c r="E288" s="120"/>
      <c r="F288" s="35" t="s">
        <v>6101</v>
      </c>
      <c r="G288" s="116">
        <v>5</v>
      </c>
      <c r="H288" s="120"/>
      <c r="I288" s="120"/>
      <c r="J288" s="116">
        <v>5</v>
      </c>
      <c r="K288" s="116">
        <v>5</v>
      </c>
      <c r="L288" s="116">
        <v>5</v>
      </c>
      <c r="M288" s="116">
        <v>5</v>
      </c>
      <c r="N288" s="116">
        <v>5</v>
      </c>
      <c r="O288" s="116">
        <v>5</v>
      </c>
      <c r="P288" s="116"/>
      <c r="Q288" s="131" t="s">
        <v>6141</v>
      </c>
      <c r="R288" s="116">
        <v>70</v>
      </c>
      <c r="S288" s="93">
        <f t="shared" si="8"/>
        <v>0.4285714285714286</v>
      </c>
    </row>
    <row r="289" spans="1:19" ht="15.75" x14ac:dyDescent="0.3">
      <c r="A289" s="116" t="s">
        <v>0</v>
      </c>
      <c r="B289" s="116" t="s">
        <v>5289</v>
      </c>
      <c r="C289" s="116" t="s">
        <v>1949</v>
      </c>
      <c r="D289" s="120"/>
      <c r="E289" s="120"/>
      <c r="F289" s="35" t="s">
        <v>6102</v>
      </c>
      <c r="G289" s="116">
        <v>6</v>
      </c>
      <c r="H289" s="120"/>
      <c r="I289" s="120"/>
      <c r="J289" s="116">
        <v>6</v>
      </c>
      <c r="K289" s="116">
        <v>6</v>
      </c>
      <c r="L289" s="116">
        <v>6</v>
      </c>
      <c r="M289" s="116">
        <v>6</v>
      </c>
      <c r="N289" s="116">
        <v>6</v>
      </c>
      <c r="O289" s="116">
        <v>6</v>
      </c>
      <c r="P289" s="116"/>
      <c r="Q289" s="131" t="s">
        <v>6142</v>
      </c>
      <c r="R289" s="116">
        <v>60</v>
      </c>
      <c r="S289" s="93">
        <f t="shared" si="8"/>
        <v>0.66666666666666674</v>
      </c>
    </row>
    <row r="290" spans="1:19" ht="15.75" x14ac:dyDescent="0.3">
      <c r="A290" s="116" t="s">
        <v>0</v>
      </c>
      <c r="B290" s="116" t="s">
        <v>5289</v>
      </c>
      <c r="C290" s="116" t="s">
        <v>1949</v>
      </c>
      <c r="D290" s="120"/>
      <c r="E290" s="120"/>
      <c r="F290" s="35" t="s">
        <v>6103</v>
      </c>
      <c r="G290" s="116">
        <v>7</v>
      </c>
      <c r="H290" s="120"/>
      <c r="I290" s="120"/>
      <c r="J290" s="116">
        <v>7</v>
      </c>
      <c r="K290" s="116">
        <v>8</v>
      </c>
      <c r="L290" s="116">
        <v>7</v>
      </c>
      <c r="M290" s="116">
        <v>8</v>
      </c>
      <c r="N290" s="116">
        <v>7</v>
      </c>
      <c r="O290" s="116">
        <v>8</v>
      </c>
      <c r="P290" s="116" t="s">
        <v>6293</v>
      </c>
      <c r="Q290" s="131" t="s">
        <v>6143</v>
      </c>
      <c r="R290" s="116">
        <v>50</v>
      </c>
      <c r="S290" s="93">
        <f t="shared" si="8"/>
        <v>1</v>
      </c>
    </row>
    <row r="291" spans="1:19" ht="15.75" x14ac:dyDescent="0.3">
      <c r="A291" s="116" t="s">
        <v>0</v>
      </c>
      <c r="B291" s="116" t="s">
        <v>5289</v>
      </c>
      <c r="C291" s="116" t="s">
        <v>1949</v>
      </c>
      <c r="D291" s="120"/>
      <c r="E291" s="120"/>
      <c r="F291" s="35" t="s">
        <v>6104</v>
      </c>
      <c r="G291" s="116">
        <v>8</v>
      </c>
      <c r="H291" s="120"/>
      <c r="I291" s="120"/>
      <c r="J291" s="116">
        <v>8</v>
      </c>
      <c r="K291" s="116">
        <v>10</v>
      </c>
      <c r="L291" s="116">
        <v>8</v>
      </c>
      <c r="M291" s="116">
        <v>10</v>
      </c>
      <c r="N291" s="116">
        <v>8</v>
      </c>
      <c r="O291" s="116">
        <v>10</v>
      </c>
      <c r="P291" s="116" t="s">
        <v>6294</v>
      </c>
      <c r="Q291" s="131" t="s">
        <v>6144</v>
      </c>
      <c r="R291" s="116">
        <v>40</v>
      </c>
      <c r="S291" s="93">
        <f t="shared" si="8"/>
        <v>1.5</v>
      </c>
    </row>
    <row r="292" spans="1:19" ht="15.75" x14ac:dyDescent="0.3">
      <c r="A292" s="116" t="s">
        <v>0</v>
      </c>
      <c r="B292" s="116" t="s">
        <v>5289</v>
      </c>
      <c r="C292" s="116" t="s">
        <v>1949</v>
      </c>
      <c r="D292" s="120"/>
      <c r="E292" s="120"/>
      <c r="F292" s="35" t="s">
        <v>6105</v>
      </c>
      <c r="G292" s="116">
        <v>9</v>
      </c>
      <c r="H292" s="120"/>
      <c r="I292" s="120"/>
      <c r="J292" s="116">
        <v>9</v>
      </c>
      <c r="K292" s="116">
        <v>12</v>
      </c>
      <c r="L292" s="116">
        <v>9</v>
      </c>
      <c r="M292" s="116">
        <v>12</v>
      </c>
      <c r="N292" s="116">
        <v>9</v>
      </c>
      <c r="O292" s="116">
        <v>12</v>
      </c>
      <c r="P292" s="116" t="s">
        <v>6295</v>
      </c>
      <c r="Q292" s="131" t="s">
        <v>6145</v>
      </c>
      <c r="R292" s="116">
        <v>30</v>
      </c>
      <c r="S292" s="93">
        <f t="shared" si="8"/>
        <v>2.3333333333333335</v>
      </c>
    </row>
    <row r="293" spans="1:19" ht="15.75" x14ac:dyDescent="0.3">
      <c r="A293" s="116" t="s">
        <v>0</v>
      </c>
      <c r="B293" s="116" t="s">
        <v>5289</v>
      </c>
      <c r="C293" s="116" t="s">
        <v>1949</v>
      </c>
      <c r="D293" s="120"/>
      <c r="E293" s="120"/>
      <c r="F293" s="35" t="s">
        <v>6106</v>
      </c>
      <c r="G293" s="116">
        <v>10</v>
      </c>
      <c r="H293" s="120"/>
      <c r="I293" s="120"/>
      <c r="J293" s="116">
        <v>10</v>
      </c>
      <c r="K293" s="116">
        <v>14</v>
      </c>
      <c r="L293" s="116">
        <v>10</v>
      </c>
      <c r="M293" s="116">
        <v>14</v>
      </c>
      <c r="N293" s="116">
        <v>10</v>
      </c>
      <c r="O293" s="116">
        <v>14</v>
      </c>
      <c r="P293" s="116" t="s">
        <v>6296</v>
      </c>
      <c r="Q293" s="131" t="s">
        <v>6151</v>
      </c>
      <c r="R293" s="116">
        <v>20</v>
      </c>
      <c r="S293" s="93">
        <f t="shared" si="8"/>
        <v>4</v>
      </c>
    </row>
    <row r="294" spans="1:19" ht="15.75" x14ac:dyDescent="0.3">
      <c r="A294" s="116" t="s">
        <v>0</v>
      </c>
      <c r="B294" s="116" t="s">
        <v>5289</v>
      </c>
      <c r="C294" s="116" t="s">
        <v>1949</v>
      </c>
      <c r="D294" s="120"/>
      <c r="E294" s="120"/>
      <c r="F294" s="35" t="s">
        <v>6107</v>
      </c>
      <c r="G294" s="116">
        <v>11</v>
      </c>
      <c r="H294" s="120"/>
      <c r="I294" s="120"/>
      <c r="J294" s="116">
        <v>11</v>
      </c>
      <c r="K294" s="116">
        <v>16</v>
      </c>
      <c r="L294" s="116">
        <v>11</v>
      </c>
      <c r="M294" s="116">
        <v>16</v>
      </c>
      <c r="N294" s="116">
        <v>11</v>
      </c>
      <c r="O294" s="116">
        <v>16</v>
      </c>
      <c r="P294" s="116" t="s">
        <v>6297</v>
      </c>
      <c r="Q294" s="131" t="s">
        <v>6152</v>
      </c>
      <c r="R294" s="116">
        <v>15</v>
      </c>
      <c r="S294" s="93">
        <f t="shared" si="8"/>
        <v>5.666666666666667</v>
      </c>
    </row>
    <row r="295" spans="1:19" ht="15.75" x14ac:dyDescent="0.3">
      <c r="A295" s="116" t="s">
        <v>0</v>
      </c>
      <c r="B295" s="116" t="s">
        <v>5289</v>
      </c>
      <c r="C295" s="116" t="s">
        <v>1949</v>
      </c>
      <c r="D295" s="120"/>
      <c r="E295" s="120"/>
      <c r="F295" s="35" t="s">
        <v>6108</v>
      </c>
      <c r="G295" s="116">
        <v>12</v>
      </c>
      <c r="H295" s="120"/>
      <c r="I295" s="120"/>
      <c r="J295" s="116">
        <v>12</v>
      </c>
      <c r="K295" s="116">
        <v>18</v>
      </c>
      <c r="L295" s="116">
        <v>12</v>
      </c>
      <c r="M295" s="116">
        <v>18</v>
      </c>
      <c r="N295" s="116">
        <v>12</v>
      </c>
      <c r="O295" s="116">
        <v>18</v>
      </c>
      <c r="P295" s="116" t="s">
        <v>6298</v>
      </c>
      <c r="Q295" s="131" t="s">
        <v>6155</v>
      </c>
      <c r="R295" s="116">
        <v>100</v>
      </c>
      <c r="S295" s="93">
        <f t="shared" si="8"/>
        <v>0</v>
      </c>
    </row>
    <row r="296" spans="1:19" ht="15.75" x14ac:dyDescent="0.3">
      <c r="A296" s="116" t="s">
        <v>0</v>
      </c>
      <c r="B296" s="116" t="s">
        <v>5289</v>
      </c>
      <c r="C296" s="116" t="s">
        <v>1949</v>
      </c>
      <c r="D296" s="120"/>
      <c r="E296" s="120"/>
      <c r="F296" s="35" t="s">
        <v>6109</v>
      </c>
      <c r="G296" s="116">
        <v>13</v>
      </c>
      <c r="H296" s="120"/>
      <c r="I296" s="120"/>
      <c r="J296" s="116">
        <v>13</v>
      </c>
      <c r="K296" s="116">
        <v>22</v>
      </c>
      <c r="L296" s="116">
        <v>13</v>
      </c>
      <c r="M296" s="116">
        <v>22</v>
      </c>
      <c r="N296" s="116">
        <v>13</v>
      </c>
      <c r="O296" s="116">
        <v>22</v>
      </c>
      <c r="P296" s="116" t="s">
        <v>6298</v>
      </c>
      <c r="Q296" s="131" t="s">
        <v>6156</v>
      </c>
      <c r="R296" s="116">
        <v>100</v>
      </c>
      <c r="S296" s="93">
        <f t="shared" si="8"/>
        <v>0</v>
      </c>
    </row>
    <row r="297" spans="1:19" ht="15.75" x14ac:dyDescent="0.3">
      <c r="A297" s="116" t="s">
        <v>0</v>
      </c>
      <c r="B297" s="116" t="s">
        <v>5289</v>
      </c>
      <c r="C297" s="116" t="s">
        <v>1949</v>
      </c>
      <c r="D297" s="120"/>
      <c r="E297" s="120"/>
      <c r="F297" s="35" t="s">
        <v>6110</v>
      </c>
      <c r="G297" s="116">
        <v>14</v>
      </c>
      <c r="H297" s="120"/>
      <c r="I297" s="120"/>
      <c r="J297" s="116">
        <v>14</v>
      </c>
      <c r="K297" s="116">
        <v>26</v>
      </c>
      <c r="L297" s="116">
        <v>14</v>
      </c>
      <c r="M297" s="116">
        <v>26</v>
      </c>
      <c r="N297" s="116">
        <v>14</v>
      </c>
      <c r="O297" s="116">
        <v>26</v>
      </c>
      <c r="P297" s="116" t="s">
        <v>6298</v>
      </c>
      <c r="Q297" s="131" t="s">
        <v>6157</v>
      </c>
      <c r="R297" s="116">
        <v>100</v>
      </c>
      <c r="S297" s="93">
        <f t="shared" si="8"/>
        <v>0</v>
      </c>
    </row>
    <row r="298" spans="1:19" ht="15.75" x14ac:dyDescent="0.3">
      <c r="A298" s="116" t="s">
        <v>0</v>
      </c>
      <c r="B298" s="116" t="s">
        <v>5289</v>
      </c>
      <c r="C298" s="116" t="s">
        <v>1949</v>
      </c>
      <c r="D298" s="120"/>
      <c r="E298" s="120"/>
      <c r="F298" s="35" t="s">
        <v>6111</v>
      </c>
      <c r="G298" s="116">
        <v>15</v>
      </c>
      <c r="H298" s="120"/>
      <c r="I298" s="120"/>
      <c r="J298" s="116">
        <v>15</v>
      </c>
      <c r="K298" s="116">
        <v>30</v>
      </c>
      <c r="L298" s="116">
        <v>15</v>
      </c>
      <c r="M298" s="116">
        <v>30</v>
      </c>
      <c r="N298" s="116">
        <v>15</v>
      </c>
      <c r="O298" s="116">
        <v>30</v>
      </c>
      <c r="P298" s="116" t="s">
        <v>6298</v>
      </c>
      <c r="Q298" s="131" t="s">
        <v>6158</v>
      </c>
      <c r="R298" s="116">
        <v>70</v>
      </c>
      <c r="S298" s="93">
        <f t="shared" si="8"/>
        <v>0.4285714285714286</v>
      </c>
    </row>
    <row r="299" spans="1:19" ht="15.75" x14ac:dyDescent="0.3">
      <c r="A299" s="116" t="s">
        <v>0</v>
      </c>
      <c r="B299" s="116" t="s">
        <v>5289</v>
      </c>
      <c r="C299" s="116" t="s">
        <v>1949</v>
      </c>
      <c r="D299" s="120"/>
      <c r="E299" s="120"/>
      <c r="F299" s="35" t="s">
        <v>6112</v>
      </c>
      <c r="G299" s="116">
        <v>16</v>
      </c>
      <c r="H299" s="120"/>
      <c r="I299" s="120"/>
      <c r="J299" s="116">
        <v>16</v>
      </c>
      <c r="K299" s="116">
        <v>34</v>
      </c>
      <c r="L299" s="116">
        <v>16</v>
      </c>
      <c r="M299" s="116">
        <v>34</v>
      </c>
      <c r="N299" s="116">
        <v>16</v>
      </c>
      <c r="O299" s="116">
        <v>34</v>
      </c>
      <c r="P299" s="116" t="s">
        <v>6298</v>
      </c>
      <c r="Q299" s="131" t="s">
        <v>6159</v>
      </c>
      <c r="R299" s="116">
        <v>60</v>
      </c>
      <c r="S299" s="93">
        <f t="shared" si="8"/>
        <v>0.66666666666666674</v>
      </c>
    </row>
    <row r="300" spans="1:19" ht="15.75" x14ac:dyDescent="0.3">
      <c r="A300" s="116" t="s">
        <v>0</v>
      </c>
      <c r="B300" s="116" t="s">
        <v>5289</v>
      </c>
      <c r="C300" s="116" t="s">
        <v>1949</v>
      </c>
      <c r="D300" s="120"/>
      <c r="E300" s="120"/>
      <c r="F300" s="35" t="s">
        <v>6113</v>
      </c>
      <c r="G300" s="116">
        <v>17</v>
      </c>
      <c r="H300" s="120"/>
      <c r="I300" s="120"/>
      <c r="J300" s="116">
        <v>18</v>
      </c>
      <c r="K300" s="116">
        <v>38</v>
      </c>
      <c r="L300" s="116">
        <v>18</v>
      </c>
      <c r="M300" s="116">
        <v>38</v>
      </c>
      <c r="N300" s="116">
        <v>18</v>
      </c>
      <c r="O300" s="116">
        <v>38</v>
      </c>
      <c r="P300" s="116" t="s">
        <v>6298</v>
      </c>
      <c r="Q300" s="131" t="s">
        <v>6160</v>
      </c>
      <c r="R300" s="116">
        <v>50</v>
      </c>
      <c r="S300" s="93">
        <f t="shared" si="8"/>
        <v>1</v>
      </c>
    </row>
    <row r="301" spans="1:19" ht="15.75" x14ac:dyDescent="0.3">
      <c r="A301" s="116" t="s">
        <v>0</v>
      </c>
      <c r="B301" s="116" t="s">
        <v>5289</v>
      </c>
      <c r="C301" s="116" t="s">
        <v>1949</v>
      </c>
      <c r="D301" s="120"/>
      <c r="E301" s="120"/>
      <c r="F301" s="35" t="s">
        <v>6114</v>
      </c>
      <c r="G301" s="116">
        <v>18</v>
      </c>
      <c r="H301" s="120"/>
      <c r="I301" s="120"/>
      <c r="J301" s="116">
        <v>20</v>
      </c>
      <c r="K301" s="116">
        <v>42</v>
      </c>
      <c r="L301" s="116">
        <v>20</v>
      </c>
      <c r="M301" s="116">
        <v>42</v>
      </c>
      <c r="N301" s="116">
        <v>20</v>
      </c>
      <c r="O301" s="116">
        <v>42</v>
      </c>
      <c r="P301" s="116" t="s">
        <v>6299</v>
      </c>
      <c r="Q301" s="131" t="s">
        <v>6162</v>
      </c>
      <c r="R301" s="116">
        <v>40</v>
      </c>
      <c r="S301" s="93">
        <f t="shared" si="8"/>
        <v>1.5</v>
      </c>
    </row>
    <row r="302" spans="1:19" ht="15.75" x14ac:dyDescent="0.3">
      <c r="A302" s="116" t="s">
        <v>0</v>
      </c>
      <c r="B302" s="116" t="s">
        <v>5289</v>
      </c>
      <c r="C302" s="116" t="s">
        <v>1949</v>
      </c>
      <c r="D302" s="120"/>
      <c r="E302" s="120"/>
      <c r="F302" s="35" t="s">
        <v>6115</v>
      </c>
      <c r="G302" s="116">
        <v>19</v>
      </c>
      <c r="H302" s="120"/>
      <c r="I302" s="120"/>
      <c r="J302" s="116">
        <v>22</v>
      </c>
      <c r="K302" s="116">
        <v>47</v>
      </c>
      <c r="L302" s="116">
        <v>22</v>
      </c>
      <c r="M302" s="116">
        <v>47</v>
      </c>
      <c r="N302" s="116">
        <v>22</v>
      </c>
      <c r="O302" s="116">
        <v>47</v>
      </c>
      <c r="P302" s="116" t="s">
        <v>6300</v>
      </c>
      <c r="Q302" s="131" t="s">
        <v>6164</v>
      </c>
      <c r="R302" s="116">
        <v>30</v>
      </c>
      <c r="S302" s="93">
        <f t="shared" si="8"/>
        <v>2.3333333333333335</v>
      </c>
    </row>
    <row r="303" spans="1:19" ht="15.75" x14ac:dyDescent="0.3">
      <c r="A303" s="116" t="s">
        <v>0</v>
      </c>
      <c r="B303" s="116" t="s">
        <v>5289</v>
      </c>
      <c r="C303" s="116" t="s">
        <v>1949</v>
      </c>
      <c r="D303" s="120"/>
      <c r="E303" s="120"/>
      <c r="F303" s="35" t="s">
        <v>6116</v>
      </c>
      <c r="G303" s="116">
        <v>20</v>
      </c>
      <c r="H303" s="120"/>
      <c r="I303" s="120"/>
      <c r="J303" s="116">
        <v>24</v>
      </c>
      <c r="K303" s="116">
        <v>52</v>
      </c>
      <c r="L303" s="116">
        <v>24</v>
      </c>
      <c r="M303" s="116">
        <v>52</v>
      </c>
      <c r="N303" s="116">
        <v>24</v>
      </c>
      <c r="O303" s="116">
        <v>52</v>
      </c>
      <c r="P303" s="116" t="s">
        <v>6300</v>
      </c>
      <c r="Q303" s="131" t="s">
        <v>6165</v>
      </c>
      <c r="R303" s="116">
        <v>25</v>
      </c>
      <c r="S303" s="93">
        <f t="shared" si="8"/>
        <v>3</v>
      </c>
    </row>
    <row r="304" spans="1:19" ht="15.75" x14ac:dyDescent="0.3">
      <c r="A304" s="116" t="s">
        <v>0</v>
      </c>
      <c r="B304" s="116" t="s">
        <v>5289</v>
      </c>
      <c r="C304" s="116" t="s">
        <v>1949</v>
      </c>
      <c r="D304" s="120"/>
      <c r="E304" s="120"/>
      <c r="F304" s="35" t="s">
        <v>6117</v>
      </c>
      <c r="G304" s="116">
        <v>21</v>
      </c>
      <c r="H304" s="120"/>
      <c r="I304" s="120"/>
      <c r="J304" s="116">
        <v>26</v>
      </c>
      <c r="K304" s="116">
        <v>57</v>
      </c>
      <c r="L304" s="116">
        <v>26</v>
      </c>
      <c r="M304" s="116">
        <v>57</v>
      </c>
      <c r="N304" s="116">
        <v>26</v>
      </c>
      <c r="O304" s="116">
        <v>57</v>
      </c>
      <c r="P304" s="116" t="s">
        <v>6301</v>
      </c>
      <c r="Q304" s="131" t="s">
        <v>6167</v>
      </c>
      <c r="R304" s="116">
        <v>20</v>
      </c>
      <c r="S304" s="93">
        <f t="shared" si="8"/>
        <v>4</v>
      </c>
    </row>
    <row r="305" spans="1:19" ht="15.75" x14ac:dyDescent="0.3">
      <c r="A305" s="116" t="s">
        <v>0</v>
      </c>
      <c r="B305" s="116" t="s">
        <v>5289</v>
      </c>
      <c r="C305" s="116" t="s">
        <v>1949</v>
      </c>
      <c r="D305" s="120"/>
      <c r="E305" s="120"/>
      <c r="F305" s="35" t="s">
        <v>6118</v>
      </c>
      <c r="G305" s="116">
        <v>22</v>
      </c>
      <c r="H305" s="120"/>
      <c r="I305" s="120"/>
      <c r="J305" s="116">
        <v>28</v>
      </c>
      <c r="K305" s="116">
        <v>62</v>
      </c>
      <c r="L305" s="116">
        <v>28</v>
      </c>
      <c r="M305" s="116">
        <v>62</v>
      </c>
      <c r="N305" s="116">
        <v>28</v>
      </c>
      <c r="O305" s="116">
        <v>62</v>
      </c>
      <c r="P305" s="116" t="s">
        <v>6302</v>
      </c>
      <c r="Q305" s="131" t="s">
        <v>6169</v>
      </c>
      <c r="R305" s="116">
        <v>15</v>
      </c>
      <c r="S305" s="93">
        <f t="shared" si="8"/>
        <v>5.666666666666667</v>
      </c>
    </row>
    <row r="306" spans="1:19" ht="15.75" x14ac:dyDescent="0.3">
      <c r="A306" s="116" t="s">
        <v>0</v>
      </c>
      <c r="B306" s="116" t="s">
        <v>5289</v>
      </c>
      <c r="C306" s="116" t="s">
        <v>1949</v>
      </c>
      <c r="D306" s="120"/>
      <c r="E306" s="120"/>
      <c r="F306" s="35" t="s">
        <v>6119</v>
      </c>
      <c r="G306" s="116">
        <v>23</v>
      </c>
      <c r="H306" s="120"/>
      <c r="I306" s="120"/>
      <c r="J306" s="116">
        <v>30</v>
      </c>
      <c r="K306" s="116">
        <v>67</v>
      </c>
      <c r="L306" s="116">
        <v>30</v>
      </c>
      <c r="M306" s="116">
        <v>67</v>
      </c>
      <c r="N306" s="116">
        <v>30</v>
      </c>
      <c r="O306" s="116">
        <v>67</v>
      </c>
      <c r="P306" s="116" t="s">
        <v>6303</v>
      </c>
      <c r="Q306" s="131" t="s">
        <v>6171</v>
      </c>
      <c r="R306" s="116">
        <v>10</v>
      </c>
      <c r="S306" s="93">
        <f t="shared" si="8"/>
        <v>9</v>
      </c>
    </row>
    <row r="307" spans="1:19" ht="15.75" x14ac:dyDescent="0.3">
      <c r="A307" s="116" t="s">
        <v>0</v>
      </c>
      <c r="B307" s="116" t="s">
        <v>5289</v>
      </c>
      <c r="C307" s="116" t="s">
        <v>1949</v>
      </c>
      <c r="D307" s="120"/>
      <c r="E307" s="120"/>
      <c r="F307" s="35" t="s">
        <v>6120</v>
      </c>
      <c r="G307" s="116">
        <v>24</v>
      </c>
      <c r="H307" s="120"/>
      <c r="I307" s="120"/>
      <c r="J307" s="116">
        <v>32</v>
      </c>
      <c r="K307" s="116">
        <v>72</v>
      </c>
      <c r="L307" s="116">
        <v>32</v>
      </c>
      <c r="M307" s="116">
        <v>72</v>
      </c>
      <c r="N307" s="116">
        <v>32</v>
      </c>
      <c r="O307" s="116">
        <v>72</v>
      </c>
      <c r="P307" s="116" t="s">
        <v>6304</v>
      </c>
      <c r="Q307" s="131" t="s">
        <v>6173</v>
      </c>
      <c r="R307" s="116">
        <v>100</v>
      </c>
      <c r="S307" s="93">
        <f t="shared" si="8"/>
        <v>0</v>
      </c>
    </row>
    <row r="308" spans="1:19" ht="15.75" x14ac:dyDescent="0.3">
      <c r="A308" s="116" t="s">
        <v>0</v>
      </c>
      <c r="B308" s="116" t="s">
        <v>5289</v>
      </c>
      <c r="C308" s="116" t="s">
        <v>1949</v>
      </c>
      <c r="D308" s="120"/>
      <c r="E308" s="120"/>
      <c r="F308" s="35" t="s">
        <v>6121</v>
      </c>
      <c r="G308" s="116">
        <v>25</v>
      </c>
      <c r="H308" s="120"/>
      <c r="I308" s="120"/>
      <c r="J308" s="116">
        <v>34</v>
      </c>
      <c r="K308" s="116">
        <v>79</v>
      </c>
      <c r="L308" s="116">
        <v>34</v>
      </c>
      <c r="M308" s="116">
        <v>79</v>
      </c>
      <c r="N308" s="116">
        <v>34</v>
      </c>
      <c r="O308" s="116">
        <v>79</v>
      </c>
      <c r="P308" s="116" t="s">
        <v>6304</v>
      </c>
      <c r="Q308" s="131" t="s">
        <v>6174</v>
      </c>
      <c r="R308" s="116">
        <v>100</v>
      </c>
      <c r="S308" s="93">
        <f t="shared" si="8"/>
        <v>0</v>
      </c>
    </row>
    <row r="309" spans="1:19" ht="15.75" x14ac:dyDescent="0.3">
      <c r="A309" s="116" t="s">
        <v>0</v>
      </c>
      <c r="B309" s="116" t="s">
        <v>5289</v>
      </c>
      <c r="C309" s="116" t="s">
        <v>1949</v>
      </c>
      <c r="D309" s="120"/>
      <c r="E309" s="120"/>
      <c r="F309" s="35" t="s">
        <v>6122</v>
      </c>
      <c r="G309" s="116">
        <v>26</v>
      </c>
      <c r="H309" s="120"/>
      <c r="I309" s="120"/>
      <c r="J309" s="116">
        <v>36</v>
      </c>
      <c r="K309" s="116">
        <v>86</v>
      </c>
      <c r="L309" s="116">
        <v>36</v>
      </c>
      <c r="M309" s="116">
        <v>86</v>
      </c>
      <c r="N309" s="116">
        <v>36</v>
      </c>
      <c r="O309" s="116">
        <v>86</v>
      </c>
      <c r="P309" s="116" t="s">
        <v>6304</v>
      </c>
      <c r="Q309" s="131" t="s">
        <v>6175</v>
      </c>
      <c r="R309" s="116">
        <v>100</v>
      </c>
      <c r="S309" s="93">
        <f t="shared" si="8"/>
        <v>0</v>
      </c>
    </row>
    <row r="310" spans="1:19" ht="15.75" x14ac:dyDescent="0.3">
      <c r="A310" s="116" t="s">
        <v>0</v>
      </c>
      <c r="B310" s="116" t="s">
        <v>5289</v>
      </c>
      <c r="C310" s="116" t="s">
        <v>1949</v>
      </c>
      <c r="D310" s="120"/>
      <c r="E310" s="120"/>
      <c r="F310" s="35" t="s">
        <v>6123</v>
      </c>
      <c r="G310" s="116">
        <v>27</v>
      </c>
      <c r="H310" s="120"/>
      <c r="I310" s="120"/>
      <c r="J310" s="116">
        <v>38</v>
      </c>
      <c r="K310" s="116">
        <v>93</v>
      </c>
      <c r="L310" s="116">
        <v>38</v>
      </c>
      <c r="M310" s="116">
        <v>93</v>
      </c>
      <c r="N310" s="116">
        <v>38</v>
      </c>
      <c r="O310" s="116">
        <v>93</v>
      </c>
      <c r="P310" s="116" t="s">
        <v>6304</v>
      </c>
      <c r="Q310" s="131" t="s">
        <v>6176</v>
      </c>
      <c r="R310" s="116">
        <v>70</v>
      </c>
      <c r="S310" s="93">
        <f t="shared" si="8"/>
        <v>0.4285714285714286</v>
      </c>
    </row>
    <row r="311" spans="1:19" ht="15.75" x14ac:dyDescent="0.3">
      <c r="A311" s="116" t="s">
        <v>0</v>
      </c>
      <c r="B311" s="116" t="s">
        <v>5289</v>
      </c>
      <c r="C311" s="116" t="s">
        <v>1949</v>
      </c>
      <c r="D311" s="120"/>
      <c r="E311" s="120"/>
      <c r="F311" s="35" t="s">
        <v>6124</v>
      </c>
      <c r="G311" s="116">
        <v>28</v>
      </c>
      <c r="H311" s="120"/>
      <c r="I311" s="120"/>
      <c r="J311" s="116">
        <v>40</v>
      </c>
      <c r="K311" s="116">
        <v>100</v>
      </c>
      <c r="L311" s="116">
        <v>40</v>
      </c>
      <c r="M311" s="116">
        <v>100</v>
      </c>
      <c r="N311" s="116">
        <v>40</v>
      </c>
      <c r="O311" s="116">
        <v>100</v>
      </c>
      <c r="P311" s="116" t="s">
        <v>6304</v>
      </c>
      <c r="Q311" s="131" t="s">
        <v>6177</v>
      </c>
      <c r="R311" s="116">
        <v>60</v>
      </c>
      <c r="S311" s="93">
        <f t="shared" si="8"/>
        <v>0.66666666666666674</v>
      </c>
    </row>
    <row r="312" spans="1:19" ht="15.75" x14ac:dyDescent="0.3">
      <c r="A312" s="116" t="s">
        <v>0</v>
      </c>
      <c r="B312" s="116" t="s">
        <v>5289</v>
      </c>
      <c r="C312" s="116" t="s">
        <v>1949</v>
      </c>
      <c r="D312" s="120"/>
      <c r="E312" s="120"/>
      <c r="F312" s="35" t="s">
        <v>6125</v>
      </c>
      <c r="G312" s="116">
        <v>29</v>
      </c>
      <c r="H312" s="120"/>
      <c r="I312" s="120"/>
      <c r="J312" s="116">
        <v>42</v>
      </c>
      <c r="K312" s="116">
        <v>107</v>
      </c>
      <c r="L312" s="116">
        <v>42</v>
      </c>
      <c r="M312" s="116">
        <v>107</v>
      </c>
      <c r="N312" s="116">
        <v>42</v>
      </c>
      <c r="O312" s="116">
        <v>107</v>
      </c>
      <c r="P312" s="116" t="s">
        <v>6304</v>
      </c>
      <c r="Q312" s="131" t="s">
        <v>6178</v>
      </c>
      <c r="R312" s="116">
        <v>50</v>
      </c>
      <c r="S312" s="93">
        <f t="shared" si="8"/>
        <v>1</v>
      </c>
    </row>
    <row r="313" spans="1:19" ht="15.75" x14ac:dyDescent="0.3">
      <c r="A313" s="116" t="s">
        <v>0</v>
      </c>
      <c r="B313" s="116" t="s">
        <v>5289</v>
      </c>
      <c r="C313" s="116" t="s">
        <v>1949</v>
      </c>
      <c r="D313" s="120"/>
      <c r="E313" s="120"/>
      <c r="F313" s="35" t="s">
        <v>6126</v>
      </c>
      <c r="G313" s="116">
        <v>30</v>
      </c>
      <c r="H313" s="120"/>
      <c r="I313" s="120"/>
      <c r="J313" s="116">
        <v>44</v>
      </c>
      <c r="K313" s="116">
        <v>114</v>
      </c>
      <c r="L313" s="116">
        <v>44</v>
      </c>
      <c r="M313" s="116">
        <v>114</v>
      </c>
      <c r="N313" s="116">
        <v>44</v>
      </c>
      <c r="O313" s="116">
        <v>114</v>
      </c>
      <c r="P313" s="116" t="s">
        <v>6304</v>
      </c>
      <c r="Q313" s="131" t="s">
        <v>6179</v>
      </c>
      <c r="R313" s="116">
        <v>40</v>
      </c>
      <c r="S313" s="93">
        <f t="shared" si="8"/>
        <v>1.5</v>
      </c>
    </row>
    <row r="314" spans="1:19" ht="15.75" x14ac:dyDescent="0.3">
      <c r="A314" s="116" t="s">
        <v>0</v>
      </c>
      <c r="B314" s="116" t="s">
        <v>5289</v>
      </c>
      <c r="C314" s="116" t="s">
        <v>1949</v>
      </c>
      <c r="D314" s="120"/>
      <c r="E314" s="120"/>
      <c r="F314" s="35" t="s">
        <v>6127</v>
      </c>
      <c r="G314" s="116">
        <v>31</v>
      </c>
      <c r="H314" s="120"/>
      <c r="I314" s="120"/>
      <c r="J314" s="116">
        <v>46</v>
      </c>
      <c r="K314" s="116">
        <v>122</v>
      </c>
      <c r="L314" s="116">
        <v>46</v>
      </c>
      <c r="M314" s="116">
        <v>122</v>
      </c>
      <c r="N314" s="116">
        <v>46</v>
      </c>
      <c r="O314" s="116">
        <v>122</v>
      </c>
      <c r="P314" s="116" t="s">
        <v>6305</v>
      </c>
      <c r="Q314" s="131" t="s">
        <v>6181</v>
      </c>
      <c r="R314" s="116">
        <v>30</v>
      </c>
      <c r="S314" s="93">
        <f t="shared" si="8"/>
        <v>2.3333333333333335</v>
      </c>
    </row>
    <row r="315" spans="1:19" ht="15.75" x14ac:dyDescent="0.3">
      <c r="A315" s="116" t="s">
        <v>0</v>
      </c>
      <c r="B315" s="116" t="s">
        <v>5289</v>
      </c>
      <c r="C315" s="116" t="s">
        <v>1949</v>
      </c>
      <c r="D315" s="120"/>
      <c r="E315" s="120"/>
      <c r="F315" s="35" t="s">
        <v>6128</v>
      </c>
      <c r="G315" s="116">
        <v>32</v>
      </c>
      <c r="H315" s="120"/>
      <c r="I315" s="120"/>
      <c r="J315" s="116">
        <v>48</v>
      </c>
      <c r="K315" s="116">
        <v>130</v>
      </c>
      <c r="L315" s="116">
        <v>48</v>
      </c>
      <c r="M315" s="116">
        <v>130</v>
      </c>
      <c r="N315" s="116">
        <v>48</v>
      </c>
      <c r="O315" s="116">
        <v>130</v>
      </c>
      <c r="P315" s="116" t="s">
        <v>6306</v>
      </c>
      <c r="Q315" s="131" t="s">
        <v>6183</v>
      </c>
      <c r="R315" s="116">
        <v>25</v>
      </c>
      <c r="S315" s="93">
        <f t="shared" si="8"/>
        <v>3</v>
      </c>
    </row>
    <row r="316" spans="1:19" ht="15.75" x14ac:dyDescent="0.3">
      <c r="A316" s="116" t="s">
        <v>0</v>
      </c>
      <c r="B316" s="116" t="s">
        <v>5289</v>
      </c>
      <c r="C316" s="116" t="s">
        <v>1949</v>
      </c>
      <c r="D316" s="120"/>
      <c r="E316" s="120"/>
      <c r="F316" s="35" t="s">
        <v>6129</v>
      </c>
      <c r="G316" s="116">
        <v>33</v>
      </c>
      <c r="H316" s="120"/>
      <c r="I316" s="120"/>
      <c r="J316" s="116">
        <v>50</v>
      </c>
      <c r="K316" s="116">
        <v>138</v>
      </c>
      <c r="L316" s="116">
        <v>50</v>
      </c>
      <c r="M316" s="116">
        <v>138</v>
      </c>
      <c r="N316" s="116">
        <v>50</v>
      </c>
      <c r="O316" s="116">
        <v>138</v>
      </c>
      <c r="P316" s="116" t="s">
        <v>6307</v>
      </c>
      <c r="Q316" s="131" t="s">
        <v>6185</v>
      </c>
      <c r="R316" s="116">
        <v>20</v>
      </c>
      <c r="S316" s="93">
        <f t="shared" si="8"/>
        <v>4</v>
      </c>
    </row>
    <row r="317" spans="1:19" ht="15.75" x14ac:dyDescent="0.3">
      <c r="A317" s="116" t="s">
        <v>0</v>
      </c>
      <c r="B317" s="116" t="s">
        <v>5289</v>
      </c>
      <c r="C317" s="116" t="s">
        <v>1949</v>
      </c>
      <c r="D317" s="120"/>
      <c r="E317" s="120"/>
      <c r="F317" s="35" t="s">
        <v>6130</v>
      </c>
      <c r="G317" s="116">
        <v>34</v>
      </c>
      <c r="H317" s="120"/>
      <c r="I317" s="120"/>
      <c r="J317" s="116">
        <v>52</v>
      </c>
      <c r="K317" s="116">
        <v>146</v>
      </c>
      <c r="L317" s="116">
        <v>52</v>
      </c>
      <c r="M317" s="116">
        <v>146</v>
      </c>
      <c r="N317" s="116">
        <v>52</v>
      </c>
      <c r="O317" s="116">
        <v>146</v>
      </c>
      <c r="P317" s="116" t="s">
        <v>6308</v>
      </c>
      <c r="Q317" s="131" t="s">
        <v>6187</v>
      </c>
      <c r="R317" s="116">
        <v>15</v>
      </c>
      <c r="S317" s="93">
        <f t="shared" si="8"/>
        <v>5.666666666666667</v>
      </c>
    </row>
    <row r="318" spans="1:19" ht="15.75" x14ac:dyDescent="0.3">
      <c r="A318" s="116" t="s">
        <v>0</v>
      </c>
      <c r="B318" s="116" t="s">
        <v>5289</v>
      </c>
      <c r="C318" s="116" t="s">
        <v>1949</v>
      </c>
      <c r="D318" s="120"/>
      <c r="E318" s="120"/>
      <c r="F318" s="35" t="s">
        <v>6131</v>
      </c>
      <c r="G318" s="116">
        <v>35</v>
      </c>
      <c r="H318" s="120"/>
      <c r="I318" s="120"/>
      <c r="J318" s="116">
        <v>54</v>
      </c>
      <c r="K318" s="116">
        <v>154</v>
      </c>
      <c r="L318" s="116">
        <v>54</v>
      </c>
      <c r="M318" s="116">
        <v>154</v>
      </c>
      <c r="N318" s="116">
        <v>54</v>
      </c>
      <c r="O318" s="116">
        <v>154</v>
      </c>
      <c r="P318" s="116" t="s">
        <v>6309</v>
      </c>
      <c r="Q318" s="131" t="s">
        <v>6189</v>
      </c>
      <c r="R318" s="116">
        <v>10</v>
      </c>
      <c r="S318" s="93">
        <f t="shared" si="8"/>
        <v>9</v>
      </c>
    </row>
    <row r="319" spans="1:19" ht="15.75" x14ac:dyDescent="0.3">
      <c r="A319" s="116" t="s">
        <v>0</v>
      </c>
      <c r="B319" s="116" t="s">
        <v>5289</v>
      </c>
      <c r="C319" s="116" t="s">
        <v>1949</v>
      </c>
      <c r="D319" s="120"/>
      <c r="E319" s="120"/>
      <c r="F319" s="35" t="s">
        <v>6132</v>
      </c>
      <c r="G319" s="116">
        <v>36</v>
      </c>
      <c r="H319" s="120"/>
      <c r="I319" s="120"/>
      <c r="J319" s="116">
        <v>56</v>
      </c>
      <c r="K319" s="116">
        <v>162</v>
      </c>
      <c r="L319" s="116">
        <v>56</v>
      </c>
      <c r="M319" s="116">
        <v>162</v>
      </c>
      <c r="N319" s="116">
        <v>56</v>
      </c>
      <c r="O319" s="116">
        <v>162</v>
      </c>
      <c r="P319" s="116" t="s">
        <v>6310</v>
      </c>
      <c r="Q319" s="120"/>
      <c r="R319" s="116"/>
      <c r="S319" s="93"/>
    </row>
    <row r="320" spans="1:19" ht="15.75" x14ac:dyDescent="0.3">
      <c r="A320" s="116" t="s">
        <v>0</v>
      </c>
      <c r="B320" s="116" t="s">
        <v>5289</v>
      </c>
      <c r="C320" s="116" t="s">
        <v>1949</v>
      </c>
      <c r="D320" s="120"/>
      <c r="E320" s="120"/>
      <c r="F320" s="35" t="s">
        <v>6133</v>
      </c>
      <c r="G320" s="116">
        <v>37</v>
      </c>
      <c r="H320" s="120"/>
      <c r="I320" s="120"/>
      <c r="J320" s="116"/>
      <c r="K320" s="116"/>
      <c r="L320" s="116"/>
      <c r="M320" s="116"/>
      <c r="N320" s="116"/>
      <c r="O320" s="116"/>
      <c r="P320" s="116"/>
      <c r="Q320" s="120"/>
      <c r="R320" s="116"/>
      <c r="S320" s="93"/>
    </row>
    <row r="321" spans="1:19" ht="15.75" x14ac:dyDescent="0.3">
      <c r="A321" s="116" t="s">
        <v>0</v>
      </c>
      <c r="B321" s="116" t="s">
        <v>5289</v>
      </c>
      <c r="C321" s="116" t="s">
        <v>1949</v>
      </c>
      <c r="D321" s="120"/>
      <c r="E321" s="120"/>
      <c r="F321" s="35" t="s">
        <v>6134</v>
      </c>
      <c r="G321" s="116">
        <v>38</v>
      </c>
      <c r="H321" s="120"/>
      <c r="I321" s="120"/>
      <c r="J321" s="116"/>
      <c r="K321" s="116"/>
      <c r="L321" s="116"/>
      <c r="M321" s="116"/>
      <c r="N321" s="116"/>
      <c r="O321" s="116"/>
      <c r="P321" s="116"/>
      <c r="Q321" s="120"/>
      <c r="R321" s="116"/>
      <c r="S321" s="93"/>
    </row>
    <row r="322" spans="1:19" ht="15.75" x14ac:dyDescent="0.3">
      <c r="A322" s="116" t="s">
        <v>0</v>
      </c>
      <c r="B322" s="116" t="s">
        <v>5289</v>
      </c>
      <c r="C322" s="116" t="s">
        <v>1949</v>
      </c>
      <c r="D322" s="120"/>
      <c r="E322" s="120"/>
      <c r="F322" s="35" t="s">
        <v>6135</v>
      </c>
      <c r="G322" s="116">
        <v>39</v>
      </c>
      <c r="H322" s="120"/>
      <c r="I322" s="120"/>
      <c r="J322" s="116"/>
      <c r="K322" s="116"/>
      <c r="L322" s="116"/>
      <c r="M322" s="116"/>
      <c r="N322" s="116"/>
      <c r="O322" s="116"/>
      <c r="P322" s="116"/>
      <c r="Q322" s="120"/>
      <c r="R322" s="116"/>
      <c r="S322" s="93"/>
    </row>
    <row r="323" spans="1:19" ht="15.75" x14ac:dyDescent="0.3">
      <c r="A323" s="116" t="s">
        <v>0</v>
      </c>
      <c r="B323" s="116" t="s">
        <v>5289</v>
      </c>
      <c r="C323" s="116" t="s">
        <v>1951</v>
      </c>
      <c r="D323" s="116"/>
      <c r="E323" s="116"/>
      <c r="F323" s="35" t="s">
        <v>6096</v>
      </c>
      <c r="G323" s="116">
        <v>0</v>
      </c>
      <c r="H323" s="118"/>
      <c r="I323" s="116"/>
      <c r="J323" s="116"/>
      <c r="K323" s="116"/>
      <c r="L323" s="116"/>
      <c r="M323" s="116"/>
      <c r="N323" s="116"/>
      <c r="O323" s="116"/>
      <c r="P323" s="116"/>
      <c r="Q323" s="131" t="s">
        <v>6136</v>
      </c>
      <c r="R323" s="116">
        <v>100</v>
      </c>
      <c r="S323" s="93">
        <f t="shared" si="8"/>
        <v>0</v>
      </c>
    </row>
    <row r="324" spans="1:19" ht="15.75" x14ac:dyDescent="0.3">
      <c r="A324" s="116" t="s">
        <v>0</v>
      </c>
      <c r="B324" s="116" t="s">
        <v>5289</v>
      </c>
      <c r="C324" s="116" t="s">
        <v>1951</v>
      </c>
      <c r="D324" s="116"/>
      <c r="E324" s="116"/>
      <c r="F324" s="35" t="s">
        <v>6097</v>
      </c>
      <c r="G324" s="116">
        <v>1</v>
      </c>
      <c r="H324" s="118"/>
      <c r="I324" s="116"/>
      <c r="J324" s="116">
        <v>1</v>
      </c>
      <c r="K324" s="116">
        <v>1</v>
      </c>
      <c r="L324" s="116">
        <v>1</v>
      </c>
      <c r="M324" s="116">
        <v>1</v>
      </c>
      <c r="N324" s="116">
        <v>1</v>
      </c>
      <c r="O324" s="116">
        <v>1</v>
      </c>
      <c r="P324" s="116"/>
      <c r="Q324" s="131" t="s">
        <v>6137</v>
      </c>
      <c r="R324" s="116">
        <v>100</v>
      </c>
      <c r="S324" s="93">
        <f t="shared" si="8"/>
        <v>0</v>
      </c>
    </row>
    <row r="325" spans="1:19" ht="15.75" x14ac:dyDescent="0.3">
      <c r="A325" s="116" t="s">
        <v>0</v>
      </c>
      <c r="B325" s="116" t="s">
        <v>5289</v>
      </c>
      <c r="C325" s="116" t="s">
        <v>1951</v>
      </c>
      <c r="D325" s="120"/>
      <c r="E325" s="120"/>
      <c r="F325" s="35" t="s">
        <v>6098</v>
      </c>
      <c r="G325" s="116">
        <v>2</v>
      </c>
      <c r="H325" s="120"/>
      <c r="I325" s="120"/>
      <c r="J325" s="116">
        <v>2</v>
      </c>
      <c r="K325" s="116">
        <v>2</v>
      </c>
      <c r="L325" s="116">
        <v>2</v>
      </c>
      <c r="M325" s="116">
        <v>2</v>
      </c>
      <c r="N325" s="116">
        <v>2</v>
      </c>
      <c r="O325" s="116">
        <v>2</v>
      </c>
      <c r="P325" s="116"/>
      <c r="Q325" s="131" t="s">
        <v>6138</v>
      </c>
      <c r="R325" s="116">
        <v>100</v>
      </c>
      <c r="S325" s="93">
        <f t="shared" si="8"/>
        <v>0</v>
      </c>
    </row>
    <row r="326" spans="1:19" ht="15.75" x14ac:dyDescent="0.3">
      <c r="A326" s="116" t="s">
        <v>0</v>
      </c>
      <c r="B326" s="116" t="s">
        <v>5289</v>
      </c>
      <c r="C326" s="116" t="s">
        <v>1951</v>
      </c>
      <c r="D326" s="120"/>
      <c r="E326" s="120"/>
      <c r="F326" s="35" t="s">
        <v>6099</v>
      </c>
      <c r="G326" s="116">
        <v>3</v>
      </c>
      <c r="H326" s="120"/>
      <c r="I326" s="120"/>
      <c r="J326" s="116">
        <v>3</v>
      </c>
      <c r="K326" s="116">
        <v>3</v>
      </c>
      <c r="L326" s="116">
        <v>3</v>
      </c>
      <c r="M326" s="116">
        <v>3</v>
      </c>
      <c r="N326" s="116">
        <v>3</v>
      </c>
      <c r="O326" s="116">
        <v>3</v>
      </c>
      <c r="P326" s="116"/>
      <c r="Q326" s="131" t="s">
        <v>6139</v>
      </c>
      <c r="R326" s="116">
        <v>90</v>
      </c>
      <c r="S326" s="93">
        <f t="shared" si="8"/>
        <v>0.11111111111111116</v>
      </c>
    </row>
    <row r="327" spans="1:19" ht="15.75" x14ac:dyDescent="0.3">
      <c r="A327" s="116" t="s">
        <v>0</v>
      </c>
      <c r="B327" s="116" t="s">
        <v>5289</v>
      </c>
      <c r="C327" s="116" t="s">
        <v>1951</v>
      </c>
      <c r="D327" s="120"/>
      <c r="E327" s="120"/>
      <c r="F327" s="35" t="s">
        <v>6100</v>
      </c>
      <c r="G327" s="116">
        <v>4</v>
      </c>
      <c r="H327" s="120"/>
      <c r="I327" s="120"/>
      <c r="J327" s="116">
        <v>4</v>
      </c>
      <c r="K327" s="116">
        <v>4</v>
      </c>
      <c r="L327" s="116">
        <v>4</v>
      </c>
      <c r="M327" s="116">
        <v>4</v>
      </c>
      <c r="N327" s="116">
        <v>4</v>
      </c>
      <c r="O327" s="116">
        <v>4</v>
      </c>
      <c r="P327" s="116"/>
      <c r="Q327" s="131" t="s">
        <v>6140</v>
      </c>
      <c r="R327" s="116">
        <v>80</v>
      </c>
      <c r="S327" s="93">
        <f t="shared" si="8"/>
        <v>0.25</v>
      </c>
    </row>
    <row r="328" spans="1:19" ht="15.75" x14ac:dyDescent="0.3">
      <c r="A328" s="116" t="s">
        <v>0</v>
      </c>
      <c r="B328" s="116" t="s">
        <v>5289</v>
      </c>
      <c r="C328" s="116" t="s">
        <v>1951</v>
      </c>
      <c r="D328" s="120"/>
      <c r="E328" s="120"/>
      <c r="F328" s="35" t="s">
        <v>6101</v>
      </c>
      <c r="G328" s="116">
        <v>5</v>
      </c>
      <c r="H328" s="120"/>
      <c r="I328" s="120"/>
      <c r="J328" s="116">
        <v>5</v>
      </c>
      <c r="K328" s="116">
        <v>5</v>
      </c>
      <c r="L328" s="116">
        <v>5</v>
      </c>
      <c r="M328" s="116">
        <v>5</v>
      </c>
      <c r="N328" s="116">
        <v>5</v>
      </c>
      <c r="O328" s="116">
        <v>5</v>
      </c>
      <c r="P328" s="116"/>
      <c r="Q328" s="131" t="s">
        <v>6141</v>
      </c>
      <c r="R328" s="116">
        <v>70</v>
      </c>
      <c r="S328" s="93">
        <f t="shared" si="8"/>
        <v>0.4285714285714286</v>
      </c>
    </row>
    <row r="329" spans="1:19" ht="15.75" x14ac:dyDescent="0.3">
      <c r="A329" s="116" t="s">
        <v>0</v>
      </c>
      <c r="B329" s="116" t="s">
        <v>5289</v>
      </c>
      <c r="C329" s="116" t="s">
        <v>1951</v>
      </c>
      <c r="D329" s="120"/>
      <c r="E329" s="120"/>
      <c r="F329" s="35" t="s">
        <v>6102</v>
      </c>
      <c r="G329" s="116">
        <v>6</v>
      </c>
      <c r="H329" s="120"/>
      <c r="I329" s="120"/>
      <c r="J329" s="116">
        <v>6</v>
      </c>
      <c r="K329" s="116">
        <v>6</v>
      </c>
      <c r="L329" s="116">
        <v>6</v>
      </c>
      <c r="M329" s="116">
        <v>6</v>
      </c>
      <c r="N329" s="116">
        <v>6</v>
      </c>
      <c r="O329" s="116">
        <v>6</v>
      </c>
      <c r="P329" s="116"/>
      <c r="Q329" s="131" t="s">
        <v>6142</v>
      </c>
      <c r="R329" s="116">
        <v>60</v>
      </c>
      <c r="S329" s="93">
        <f t="shared" si="8"/>
        <v>0.66666666666666674</v>
      </c>
    </row>
    <row r="330" spans="1:19" ht="15.75" x14ac:dyDescent="0.3">
      <c r="A330" s="116" t="s">
        <v>0</v>
      </c>
      <c r="B330" s="116" t="s">
        <v>5289</v>
      </c>
      <c r="C330" s="116" t="s">
        <v>1951</v>
      </c>
      <c r="D330" s="120"/>
      <c r="E330" s="120"/>
      <c r="F330" s="35" t="s">
        <v>6103</v>
      </c>
      <c r="G330" s="116">
        <v>7</v>
      </c>
      <c r="H330" s="120"/>
      <c r="I330" s="120"/>
      <c r="J330" s="116">
        <v>7</v>
      </c>
      <c r="K330" s="116">
        <v>8</v>
      </c>
      <c r="L330" s="116">
        <v>7</v>
      </c>
      <c r="M330" s="116">
        <v>8</v>
      </c>
      <c r="N330" s="116">
        <v>7</v>
      </c>
      <c r="O330" s="116">
        <v>8</v>
      </c>
      <c r="P330" s="116" t="s">
        <v>6293</v>
      </c>
      <c r="Q330" s="131" t="s">
        <v>6143</v>
      </c>
      <c r="R330" s="116">
        <v>50</v>
      </c>
      <c r="S330" s="93">
        <f t="shared" si="8"/>
        <v>1</v>
      </c>
    </row>
    <row r="331" spans="1:19" ht="15.75" x14ac:dyDescent="0.3">
      <c r="A331" s="116" t="s">
        <v>0</v>
      </c>
      <c r="B331" s="116" t="s">
        <v>5289</v>
      </c>
      <c r="C331" s="116" t="s">
        <v>1951</v>
      </c>
      <c r="D331" s="120"/>
      <c r="E331" s="120"/>
      <c r="F331" s="35" t="s">
        <v>6104</v>
      </c>
      <c r="G331" s="116">
        <v>8</v>
      </c>
      <c r="H331" s="120"/>
      <c r="I331" s="120"/>
      <c r="J331" s="116">
        <v>8</v>
      </c>
      <c r="K331" s="116">
        <v>10</v>
      </c>
      <c r="L331" s="116">
        <v>8</v>
      </c>
      <c r="M331" s="116">
        <v>10</v>
      </c>
      <c r="N331" s="116">
        <v>8</v>
      </c>
      <c r="O331" s="116">
        <v>10</v>
      </c>
      <c r="P331" s="116" t="s">
        <v>6294</v>
      </c>
      <c r="Q331" s="131" t="s">
        <v>6144</v>
      </c>
      <c r="R331" s="116">
        <v>40</v>
      </c>
      <c r="S331" s="93">
        <f t="shared" si="8"/>
        <v>1.5</v>
      </c>
    </row>
    <row r="332" spans="1:19" ht="15.75" x14ac:dyDescent="0.3">
      <c r="A332" s="116" t="s">
        <v>0</v>
      </c>
      <c r="B332" s="116" t="s">
        <v>5289</v>
      </c>
      <c r="C332" s="116" t="s">
        <v>1951</v>
      </c>
      <c r="D332" s="120"/>
      <c r="E332" s="120"/>
      <c r="F332" s="35" t="s">
        <v>6105</v>
      </c>
      <c r="G332" s="116">
        <v>9</v>
      </c>
      <c r="H332" s="120"/>
      <c r="I332" s="120"/>
      <c r="J332" s="116">
        <v>9</v>
      </c>
      <c r="K332" s="116">
        <v>12</v>
      </c>
      <c r="L332" s="116">
        <v>9</v>
      </c>
      <c r="M332" s="116">
        <v>12</v>
      </c>
      <c r="N332" s="116">
        <v>9</v>
      </c>
      <c r="O332" s="116">
        <v>12</v>
      </c>
      <c r="P332" s="116" t="s">
        <v>6295</v>
      </c>
      <c r="Q332" s="131" t="s">
        <v>6145</v>
      </c>
      <c r="R332" s="116">
        <v>30</v>
      </c>
      <c r="S332" s="93">
        <f t="shared" ref="S332:S358" si="9">100/R332-1</f>
        <v>2.3333333333333335</v>
      </c>
    </row>
    <row r="333" spans="1:19" ht="15.75" x14ac:dyDescent="0.3">
      <c r="A333" s="116" t="s">
        <v>0</v>
      </c>
      <c r="B333" s="116" t="s">
        <v>5289</v>
      </c>
      <c r="C333" s="116" t="s">
        <v>1951</v>
      </c>
      <c r="D333" s="120"/>
      <c r="E333" s="120"/>
      <c r="F333" s="35" t="s">
        <v>6106</v>
      </c>
      <c r="G333" s="116">
        <v>10</v>
      </c>
      <c r="H333" s="120"/>
      <c r="I333" s="120"/>
      <c r="J333" s="116">
        <v>10</v>
      </c>
      <c r="K333" s="116">
        <v>14</v>
      </c>
      <c r="L333" s="116">
        <v>10</v>
      </c>
      <c r="M333" s="116">
        <v>14</v>
      </c>
      <c r="N333" s="116">
        <v>10</v>
      </c>
      <c r="O333" s="116">
        <v>14</v>
      </c>
      <c r="P333" s="116" t="s">
        <v>6296</v>
      </c>
      <c r="Q333" s="131" t="s">
        <v>6151</v>
      </c>
      <c r="R333" s="116">
        <v>20</v>
      </c>
      <c r="S333" s="93">
        <f t="shared" si="9"/>
        <v>4</v>
      </c>
    </row>
    <row r="334" spans="1:19" ht="15.75" x14ac:dyDescent="0.3">
      <c r="A334" s="116" t="s">
        <v>0</v>
      </c>
      <c r="B334" s="116" t="s">
        <v>5289</v>
      </c>
      <c r="C334" s="116" t="s">
        <v>1951</v>
      </c>
      <c r="D334" s="120"/>
      <c r="E334" s="120"/>
      <c r="F334" s="35" t="s">
        <v>6107</v>
      </c>
      <c r="G334" s="116">
        <v>11</v>
      </c>
      <c r="H334" s="120"/>
      <c r="I334" s="120"/>
      <c r="J334" s="116">
        <v>11</v>
      </c>
      <c r="K334" s="116">
        <v>16</v>
      </c>
      <c r="L334" s="116">
        <v>11</v>
      </c>
      <c r="M334" s="116">
        <v>16</v>
      </c>
      <c r="N334" s="116">
        <v>11</v>
      </c>
      <c r="O334" s="116">
        <v>16</v>
      </c>
      <c r="P334" s="116" t="s">
        <v>6297</v>
      </c>
      <c r="Q334" s="131" t="s">
        <v>6152</v>
      </c>
      <c r="R334" s="116">
        <v>15</v>
      </c>
      <c r="S334" s="93">
        <f t="shared" si="9"/>
        <v>5.666666666666667</v>
      </c>
    </row>
    <row r="335" spans="1:19" ht="15.75" x14ac:dyDescent="0.3">
      <c r="A335" s="116" t="s">
        <v>0</v>
      </c>
      <c r="B335" s="116" t="s">
        <v>5289</v>
      </c>
      <c r="C335" s="116" t="s">
        <v>1951</v>
      </c>
      <c r="D335" s="120"/>
      <c r="E335" s="120"/>
      <c r="F335" s="35" t="s">
        <v>6108</v>
      </c>
      <c r="G335" s="116">
        <v>12</v>
      </c>
      <c r="H335" s="120"/>
      <c r="I335" s="120"/>
      <c r="J335" s="116">
        <v>12</v>
      </c>
      <c r="K335" s="116">
        <v>18</v>
      </c>
      <c r="L335" s="116">
        <v>12</v>
      </c>
      <c r="M335" s="116">
        <v>18</v>
      </c>
      <c r="N335" s="116">
        <v>12</v>
      </c>
      <c r="O335" s="116">
        <v>18</v>
      </c>
      <c r="P335" s="116" t="s">
        <v>6298</v>
      </c>
      <c r="Q335" s="131" t="s">
        <v>6155</v>
      </c>
      <c r="R335" s="116">
        <v>100</v>
      </c>
      <c r="S335" s="93">
        <f t="shared" si="9"/>
        <v>0</v>
      </c>
    </row>
    <row r="336" spans="1:19" ht="15.75" x14ac:dyDescent="0.3">
      <c r="A336" s="116" t="s">
        <v>0</v>
      </c>
      <c r="B336" s="116" t="s">
        <v>5289</v>
      </c>
      <c r="C336" s="116" t="s">
        <v>1951</v>
      </c>
      <c r="D336" s="120"/>
      <c r="E336" s="120"/>
      <c r="F336" s="35" t="s">
        <v>6109</v>
      </c>
      <c r="G336" s="116">
        <v>13</v>
      </c>
      <c r="H336" s="120"/>
      <c r="I336" s="120"/>
      <c r="J336" s="116">
        <v>13</v>
      </c>
      <c r="K336" s="116">
        <v>22</v>
      </c>
      <c r="L336" s="116">
        <v>13</v>
      </c>
      <c r="M336" s="116">
        <v>22</v>
      </c>
      <c r="N336" s="116">
        <v>13</v>
      </c>
      <c r="O336" s="116">
        <v>22</v>
      </c>
      <c r="P336" s="116" t="s">
        <v>6298</v>
      </c>
      <c r="Q336" s="131" t="s">
        <v>6156</v>
      </c>
      <c r="R336" s="116">
        <v>100</v>
      </c>
      <c r="S336" s="93">
        <f t="shared" si="9"/>
        <v>0</v>
      </c>
    </row>
    <row r="337" spans="1:19" ht="15.75" x14ac:dyDescent="0.3">
      <c r="A337" s="116" t="s">
        <v>0</v>
      </c>
      <c r="B337" s="116" t="s">
        <v>5289</v>
      </c>
      <c r="C337" s="116" t="s">
        <v>1951</v>
      </c>
      <c r="D337" s="120"/>
      <c r="E337" s="120"/>
      <c r="F337" s="35" t="s">
        <v>6110</v>
      </c>
      <c r="G337" s="116">
        <v>14</v>
      </c>
      <c r="H337" s="120"/>
      <c r="I337" s="120"/>
      <c r="J337" s="116">
        <v>14</v>
      </c>
      <c r="K337" s="116">
        <v>26</v>
      </c>
      <c r="L337" s="116">
        <v>14</v>
      </c>
      <c r="M337" s="116">
        <v>26</v>
      </c>
      <c r="N337" s="116">
        <v>14</v>
      </c>
      <c r="O337" s="116">
        <v>26</v>
      </c>
      <c r="P337" s="116" t="s">
        <v>6298</v>
      </c>
      <c r="Q337" s="131" t="s">
        <v>6157</v>
      </c>
      <c r="R337" s="116">
        <v>100</v>
      </c>
      <c r="S337" s="93">
        <f t="shared" si="9"/>
        <v>0</v>
      </c>
    </row>
    <row r="338" spans="1:19" ht="15.75" x14ac:dyDescent="0.3">
      <c r="A338" s="116" t="s">
        <v>0</v>
      </c>
      <c r="B338" s="116" t="s">
        <v>5289</v>
      </c>
      <c r="C338" s="116" t="s">
        <v>1951</v>
      </c>
      <c r="D338" s="120"/>
      <c r="E338" s="120"/>
      <c r="F338" s="35" t="s">
        <v>6111</v>
      </c>
      <c r="G338" s="116">
        <v>15</v>
      </c>
      <c r="H338" s="120"/>
      <c r="I338" s="120"/>
      <c r="J338" s="116">
        <v>15</v>
      </c>
      <c r="K338" s="116">
        <v>30</v>
      </c>
      <c r="L338" s="116">
        <v>15</v>
      </c>
      <c r="M338" s="116">
        <v>30</v>
      </c>
      <c r="N338" s="116">
        <v>15</v>
      </c>
      <c r="O338" s="116">
        <v>30</v>
      </c>
      <c r="P338" s="116" t="s">
        <v>6298</v>
      </c>
      <c r="Q338" s="131" t="s">
        <v>6158</v>
      </c>
      <c r="R338" s="116">
        <v>70</v>
      </c>
      <c r="S338" s="93">
        <f t="shared" si="9"/>
        <v>0.4285714285714286</v>
      </c>
    </row>
    <row r="339" spans="1:19" ht="15.75" x14ac:dyDescent="0.3">
      <c r="A339" s="116" t="s">
        <v>0</v>
      </c>
      <c r="B339" s="116" t="s">
        <v>5289</v>
      </c>
      <c r="C339" s="116" t="s">
        <v>1951</v>
      </c>
      <c r="D339" s="120"/>
      <c r="E339" s="120"/>
      <c r="F339" s="35" t="s">
        <v>6112</v>
      </c>
      <c r="G339" s="116">
        <v>16</v>
      </c>
      <c r="H339" s="120"/>
      <c r="I339" s="120"/>
      <c r="J339" s="116">
        <v>16</v>
      </c>
      <c r="K339" s="116">
        <v>34</v>
      </c>
      <c r="L339" s="116">
        <v>16</v>
      </c>
      <c r="M339" s="116">
        <v>34</v>
      </c>
      <c r="N339" s="116">
        <v>16</v>
      </c>
      <c r="O339" s="116">
        <v>34</v>
      </c>
      <c r="P339" s="116" t="s">
        <v>6298</v>
      </c>
      <c r="Q339" s="131" t="s">
        <v>6159</v>
      </c>
      <c r="R339" s="116">
        <v>60</v>
      </c>
      <c r="S339" s="93">
        <f t="shared" si="9"/>
        <v>0.66666666666666674</v>
      </c>
    </row>
    <row r="340" spans="1:19" ht="15.75" x14ac:dyDescent="0.3">
      <c r="A340" s="116" t="s">
        <v>0</v>
      </c>
      <c r="B340" s="116" t="s">
        <v>5289</v>
      </c>
      <c r="C340" s="116" t="s">
        <v>1951</v>
      </c>
      <c r="D340" s="120"/>
      <c r="E340" s="120"/>
      <c r="F340" s="35" t="s">
        <v>6113</v>
      </c>
      <c r="G340" s="116">
        <v>17</v>
      </c>
      <c r="H340" s="120"/>
      <c r="I340" s="120"/>
      <c r="J340" s="116">
        <v>18</v>
      </c>
      <c r="K340" s="116">
        <v>38</v>
      </c>
      <c r="L340" s="116">
        <v>18</v>
      </c>
      <c r="M340" s="116">
        <v>38</v>
      </c>
      <c r="N340" s="116">
        <v>18</v>
      </c>
      <c r="O340" s="116">
        <v>38</v>
      </c>
      <c r="P340" s="116" t="s">
        <v>6298</v>
      </c>
      <c r="Q340" s="131" t="s">
        <v>6160</v>
      </c>
      <c r="R340" s="116">
        <v>50</v>
      </c>
      <c r="S340" s="93">
        <f t="shared" si="9"/>
        <v>1</v>
      </c>
    </row>
    <row r="341" spans="1:19" ht="15.75" x14ac:dyDescent="0.3">
      <c r="A341" s="116" t="s">
        <v>0</v>
      </c>
      <c r="B341" s="116" t="s">
        <v>5289</v>
      </c>
      <c r="C341" s="116" t="s">
        <v>1951</v>
      </c>
      <c r="D341" s="120"/>
      <c r="E341" s="120"/>
      <c r="F341" s="35" t="s">
        <v>6114</v>
      </c>
      <c r="G341" s="116">
        <v>18</v>
      </c>
      <c r="H341" s="120"/>
      <c r="I341" s="120"/>
      <c r="J341" s="116">
        <v>20</v>
      </c>
      <c r="K341" s="116">
        <v>42</v>
      </c>
      <c r="L341" s="116">
        <v>20</v>
      </c>
      <c r="M341" s="116">
        <v>42</v>
      </c>
      <c r="N341" s="116">
        <v>20</v>
      </c>
      <c r="O341" s="116">
        <v>42</v>
      </c>
      <c r="P341" s="116" t="s">
        <v>6299</v>
      </c>
      <c r="Q341" s="131" t="s">
        <v>6162</v>
      </c>
      <c r="R341" s="116">
        <v>40</v>
      </c>
      <c r="S341" s="93">
        <f t="shared" si="9"/>
        <v>1.5</v>
      </c>
    </row>
    <row r="342" spans="1:19" ht="15.75" x14ac:dyDescent="0.3">
      <c r="A342" s="116" t="s">
        <v>0</v>
      </c>
      <c r="B342" s="116" t="s">
        <v>5289</v>
      </c>
      <c r="C342" s="116" t="s">
        <v>1951</v>
      </c>
      <c r="D342" s="120"/>
      <c r="E342" s="120"/>
      <c r="F342" s="35" t="s">
        <v>6115</v>
      </c>
      <c r="G342" s="116">
        <v>19</v>
      </c>
      <c r="H342" s="120"/>
      <c r="I342" s="120"/>
      <c r="J342" s="116">
        <v>22</v>
      </c>
      <c r="K342" s="116">
        <v>47</v>
      </c>
      <c r="L342" s="116">
        <v>22</v>
      </c>
      <c r="M342" s="116">
        <v>47</v>
      </c>
      <c r="N342" s="116">
        <v>22</v>
      </c>
      <c r="O342" s="116">
        <v>47</v>
      </c>
      <c r="P342" s="116" t="s">
        <v>6300</v>
      </c>
      <c r="Q342" s="131" t="s">
        <v>6164</v>
      </c>
      <c r="R342" s="116">
        <v>30</v>
      </c>
      <c r="S342" s="93">
        <f t="shared" si="9"/>
        <v>2.3333333333333335</v>
      </c>
    </row>
    <row r="343" spans="1:19" ht="15.75" x14ac:dyDescent="0.3">
      <c r="A343" s="116" t="s">
        <v>0</v>
      </c>
      <c r="B343" s="116" t="s">
        <v>5289</v>
      </c>
      <c r="C343" s="116" t="s">
        <v>1951</v>
      </c>
      <c r="D343" s="120"/>
      <c r="E343" s="120"/>
      <c r="F343" s="35" t="s">
        <v>6116</v>
      </c>
      <c r="G343" s="116">
        <v>20</v>
      </c>
      <c r="H343" s="120"/>
      <c r="I343" s="120"/>
      <c r="J343" s="116">
        <v>24</v>
      </c>
      <c r="K343" s="116">
        <v>52</v>
      </c>
      <c r="L343" s="116">
        <v>24</v>
      </c>
      <c r="M343" s="116">
        <v>52</v>
      </c>
      <c r="N343" s="116">
        <v>24</v>
      </c>
      <c r="O343" s="116">
        <v>52</v>
      </c>
      <c r="P343" s="116" t="s">
        <v>6300</v>
      </c>
      <c r="Q343" s="131" t="s">
        <v>6165</v>
      </c>
      <c r="R343" s="116">
        <v>25</v>
      </c>
      <c r="S343" s="93">
        <f t="shared" si="9"/>
        <v>3</v>
      </c>
    </row>
    <row r="344" spans="1:19" ht="15.75" x14ac:dyDescent="0.3">
      <c r="A344" s="116" t="s">
        <v>0</v>
      </c>
      <c r="B344" s="116" t="s">
        <v>5289</v>
      </c>
      <c r="C344" s="116" t="s">
        <v>1951</v>
      </c>
      <c r="D344" s="120"/>
      <c r="E344" s="120"/>
      <c r="F344" s="35" t="s">
        <v>6117</v>
      </c>
      <c r="G344" s="116">
        <v>21</v>
      </c>
      <c r="H344" s="120"/>
      <c r="I344" s="120"/>
      <c r="J344" s="116">
        <v>26</v>
      </c>
      <c r="K344" s="116">
        <v>57</v>
      </c>
      <c r="L344" s="116">
        <v>26</v>
      </c>
      <c r="M344" s="116">
        <v>57</v>
      </c>
      <c r="N344" s="116">
        <v>26</v>
      </c>
      <c r="O344" s="116">
        <v>57</v>
      </c>
      <c r="P344" s="116" t="s">
        <v>6301</v>
      </c>
      <c r="Q344" s="131" t="s">
        <v>6167</v>
      </c>
      <c r="R344" s="116">
        <v>20</v>
      </c>
      <c r="S344" s="93">
        <f t="shared" si="9"/>
        <v>4</v>
      </c>
    </row>
    <row r="345" spans="1:19" ht="15.75" x14ac:dyDescent="0.3">
      <c r="A345" s="116" t="s">
        <v>0</v>
      </c>
      <c r="B345" s="116" t="s">
        <v>5289</v>
      </c>
      <c r="C345" s="116" t="s">
        <v>1951</v>
      </c>
      <c r="D345" s="120"/>
      <c r="E345" s="120"/>
      <c r="F345" s="35" t="s">
        <v>6118</v>
      </c>
      <c r="G345" s="116">
        <v>22</v>
      </c>
      <c r="H345" s="120"/>
      <c r="I345" s="120"/>
      <c r="J345" s="116">
        <v>28</v>
      </c>
      <c r="K345" s="116">
        <v>62</v>
      </c>
      <c r="L345" s="116">
        <v>28</v>
      </c>
      <c r="M345" s="116">
        <v>62</v>
      </c>
      <c r="N345" s="116">
        <v>28</v>
      </c>
      <c r="O345" s="116">
        <v>62</v>
      </c>
      <c r="P345" s="116" t="s">
        <v>6302</v>
      </c>
      <c r="Q345" s="131" t="s">
        <v>6169</v>
      </c>
      <c r="R345" s="116">
        <v>15</v>
      </c>
      <c r="S345" s="93">
        <f t="shared" si="9"/>
        <v>5.666666666666667</v>
      </c>
    </row>
    <row r="346" spans="1:19" ht="15.75" x14ac:dyDescent="0.3">
      <c r="A346" s="116" t="s">
        <v>0</v>
      </c>
      <c r="B346" s="116" t="s">
        <v>5289</v>
      </c>
      <c r="C346" s="116" t="s">
        <v>1951</v>
      </c>
      <c r="D346" s="120"/>
      <c r="E346" s="120"/>
      <c r="F346" s="35" t="s">
        <v>6119</v>
      </c>
      <c r="G346" s="116">
        <v>23</v>
      </c>
      <c r="H346" s="120"/>
      <c r="I346" s="120"/>
      <c r="J346" s="116">
        <v>30</v>
      </c>
      <c r="K346" s="116">
        <v>67</v>
      </c>
      <c r="L346" s="116">
        <v>30</v>
      </c>
      <c r="M346" s="116">
        <v>67</v>
      </c>
      <c r="N346" s="116">
        <v>30</v>
      </c>
      <c r="O346" s="116">
        <v>67</v>
      </c>
      <c r="P346" s="116" t="s">
        <v>6303</v>
      </c>
      <c r="Q346" s="131" t="s">
        <v>6171</v>
      </c>
      <c r="R346" s="116">
        <v>10</v>
      </c>
      <c r="S346" s="93">
        <f t="shared" si="9"/>
        <v>9</v>
      </c>
    </row>
    <row r="347" spans="1:19" ht="15.75" x14ac:dyDescent="0.3">
      <c r="A347" s="116" t="s">
        <v>0</v>
      </c>
      <c r="B347" s="116" t="s">
        <v>5289</v>
      </c>
      <c r="C347" s="116" t="s">
        <v>1951</v>
      </c>
      <c r="D347" s="120"/>
      <c r="E347" s="120"/>
      <c r="F347" s="35" t="s">
        <v>6120</v>
      </c>
      <c r="G347" s="116">
        <v>24</v>
      </c>
      <c r="H347" s="120"/>
      <c r="I347" s="120"/>
      <c r="J347" s="116">
        <v>32</v>
      </c>
      <c r="K347" s="116">
        <v>72</v>
      </c>
      <c r="L347" s="116">
        <v>32</v>
      </c>
      <c r="M347" s="116">
        <v>72</v>
      </c>
      <c r="N347" s="116">
        <v>32</v>
      </c>
      <c r="O347" s="116">
        <v>72</v>
      </c>
      <c r="P347" s="116" t="s">
        <v>6304</v>
      </c>
      <c r="Q347" s="131" t="s">
        <v>6173</v>
      </c>
      <c r="R347" s="116">
        <v>100</v>
      </c>
      <c r="S347" s="93">
        <f t="shared" si="9"/>
        <v>0</v>
      </c>
    </row>
    <row r="348" spans="1:19" ht="15.75" x14ac:dyDescent="0.3">
      <c r="A348" s="116" t="s">
        <v>0</v>
      </c>
      <c r="B348" s="116" t="s">
        <v>5289</v>
      </c>
      <c r="C348" s="116" t="s">
        <v>1951</v>
      </c>
      <c r="D348" s="120"/>
      <c r="E348" s="120"/>
      <c r="F348" s="35" t="s">
        <v>6121</v>
      </c>
      <c r="G348" s="116">
        <v>25</v>
      </c>
      <c r="H348" s="120"/>
      <c r="I348" s="120"/>
      <c r="J348" s="116">
        <v>34</v>
      </c>
      <c r="K348" s="116">
        <v>79</v>
      </c>
      <c r="L348" s="116">
        <v>34</v>
      </c>
      <c r="M348" s="116">
        <v>79</v>
      </c>
      <c r="N348" s="116">
        <v>34</v>
      </c>
      <c r="O348" s="116">
        <v>79</v>
      </c>
      <c r="P348" s="116" t="s">
        <v>6304</v>
      </c>
      <c r="Q348" s="131" t="s">
        <v>6174</v>
      </c>
      <c r="R348" s="116">
        <v>100</v>
      </c>
      <c r="S348" s="93">
        <f t="shared" si="9"/>
        <v>0</v>
      </c>
    </row>
    <row r="349" spans="1:19" ht="15.75" x14ac:dyDescent="0.3">
      <c r="A349" s="116" t="s">
        <v>0</v>
      </c>
      <c r="B349" s="116" t="s">
        <v>5289</v>
      </c>
      <c r="C349" s="116" t="s">
        <v>1951</v>
      </c>
      <c r="D349" s="120"/>
      <c r="E349" s="120"/>
      <c r="F349" s="35" t="s">
        <v>6122</v>
      </c>
      <c r="G349" s="116">
        <v>26</v>
      </c>
      <c r="H349" s="120"/>
      <c r="I349" s="120"/>
      <c r="J349" s="116">
        <v>36</v>
      </c>
      <c r="K349" s="116">
        <v>86</v>
      </c>
      <c r="L349" s="116">
        <v>36</v>
      </c>
      <c r="M349" s="116">
        <v>86</v>
      </c>
      <c r="N349" s="116">
        <v>36</v>
      </c>
      <c r="O349" s="116">
        <v>86</v>
      </c>
      <c r="P349" s="116" t="s">
        <v>6304</v>
      </c>
      <c r="Q349" s="131" t="s">
        <v>6175</v>
      </c>
      <c r="R349" s="116">
        <v>100</v>
      </c>
      <c r="S349" s="93">
        <f t="shared" si="9"/>
        <v>0</v>
      </c>
    </row>
    <row r="350" spans="1:19" ht="15.75" x14ac:dyDescent="0.3">
      <c r="A350" s="116" t="s">
        <v>0</v>
      </c>
      <c r="B350" s="116" t="s">
        <v>5289</v>
      </c>
      <c r="C350" s="116" t="s">
        <v>1951</v>
      </c>
      <c r="D350" s="120"/>
      <c r="E350" s="120"/>
      <c r="F350" s="35" t="s">
        <v>6123</v>
      </c>
      <c r="G350" s="116">
        <v>27</v>
      </c>
      <c r="H350" s="120"/>
      <c r="I350" s="120"/>
      <c r="J350" s="116">
        <v>38</v>
      </c>
      <c r="K350" s="116">
        <v>93</v>
      </c>
      <c r="L350" s="116">
        <v>38</v>
      </c>
      <c r="M350" s="116">
        <v>93</v>
      </c>
      <c r="N350" s="116">
        <v>38</v>
      </c>
      <c r="O350" s="116">
        <v>93</v>
      </c>
      <c r="P350" s="116" t="s">
        <v>6304</v>
      </c>
      <c r="Q350" s="131" t="s">
        <v>6176</v>
      </c>
      <c r="R350" s="116">
        <v>70</v>
      </c>
      <c r="S350" s="93">
        <f t="shared" si="9"/>
        <v>0.4285714285714286</v>
      </c>
    </row>
    <row r="351" spans="1:19" ht="15.75" x14ac:dyDescent="0.3">
      <c r="A351" s="116" t="s">
        <v>0</v>
      </c>
      <c r="B351" s="116" t="s">
        <v>5289</v>
      </c>
      <c r="C351" s="116" t="s">
        <v>1951</v>
      </c>
      <c r="D351" s="120"/>
      <c r="E351" s="120"/>
      <c r="F351" s="35" t="s">
        <v>6124</v>
      </c>
      <c r="G351" s="116">
        <v>28</v>
      </c>
      <c r="H351" s="120"/>
      <c r="I351" s="120"/>
      <c r="J351" s="116">
        <v>40</v>
      </c>
      <c r="K351" s="116">
        <v>100</v>
      </c>
      <c r="L351" s="116">
        <v>40</v>
      </c>
      <c r="M351" s="116">
        <v>100</v>
      </c>
      <c r="N351" s="116">
        <v>40</v>
      </c>
      <c r="O351" s="116">
        <v>100</v>
      </c>
      <c r="P351" s="116" t="s">
        <v>6304</v>
      </c>
      <c r="Q351" s="131" t="s">
        <v>6177</v>
      </c>
      <c r="R351" s="116">
        <v>60</v>
      </c>
      <c r="S351" s="93">
        <f t="shared" si="9"/>
        <v>0.66666666666666674</v>
      </c>
    </row>
    <row r="352" spans="1:19" ht="15.75" x14ac:dyDescent="0.3">
      <c r="A352" s="116" t="s">
        <v>0</v>
      </c>
      <c r="B352" s="116" t="s">
        <v>5289</v>
      </c>
      <c r="C352" s="116" t="s">
        <v>1951</v>
      </c>
      <c r="D352" s="120"/>
      <c r="E352" s="120"/>
      <c r="F352" s="35" t="s">
        <v>6125</v>
      </c>
      <c r="G352" s="116">
        <v>29</v>
      </c>
      <c r="H352" s="120"/>
      <c r="I352" s="120"/>
      <c r="J352" s="116">
        <v>42</v>
      </c>
      <c r="K352" s="116">
        <v>107</v>
      </c>
      <c r="L352" s="116">
        <v>42</v>
      </c>
      <c r="M352" s="116">
        <v>107</v>
      </c>
      <c r="N352" s="116">
        <v>42</v>
      </c>
      <c r="O352" s="116">
        <v>107</v>
      </c>
      <c r="P352" s="116" t="s">
        <v>6304</v>
      </c>
      <c r="Q352" s="131" t="s">
        <v>6178</v>
      </c>
      <c r="R352" s="116">
        <v>50</v>
      </c>
      <c r="S352" s="93">
        <f t="shared" si="9"/>
        <v>1</v>
      </c>
    </row>
    <row r="353" spans="1:19" ht="15.75" x14ac:dyDescent="0.3">
      <c r="A353" s="116" t="s">
        <v>0</v>
      </c>
      <c r="B353" s="116" t="s">
        <v>5289</v>
      </c>
      <c r="C353" s="116" t="s">
        <v>1951</v>
      </c>
      <c r="D353" s="120"/>
      <c r="E353" s="120"/>
      <c r="F353" s="35" t="s">
        <v>6126</v>
      </c>
      <c r="G353" s="116">
        <v>30</v>
      </c>
      <c r="H353" s="120"/>
      <c r="I353" s="120"/>
      <c r="J353" s="116">
        <v>44</v>
      </c>
      <c r="K353" s="116">
        <v>114</v>
      </c>
      <c r="L353" s="116">
        <v>44</v>
      </c>
      <c r="M353" s="116">
        <v>114</v>
      </c>
      <c r="N353" s="116">
        <v>44</v>
      </c>
      <c r="O353" s="116">
        <v>114</v>
      </c>
      <c r="P353" s="116" t="s">
        <v>6304</v>
      </c>
      <c r="Q353" s="131" t="s">
        <v>6179</v>
      </c>
      <c r="R353" s="116">
        <v>40</v>
      </c>
      <c r="S353" s="93">
        <f t="shared" si="9"/>
        <v>1.5</v>
      </c>
    </row>
    <row r="354" spans="1:19" ht="15.75" x14ac:dyDescent="0.3">
      <c r="A354" s="116" t="s">
        <v>0</v>
      </c>
      <c r="B354" s="116" t="s">
        <v>5289</v>
      </c>
      <c r="C354" s="116" t="s">
        <v>1951</v>
      </c>
      <c r="D354" s="120"/>
      <c r="E354" s="120"/>
      <c r="F354" s="35" t="s">
        <v>6127</v>
      </c>
      <c r="G354" s="116">
        <v>31</v>
      </c>
      <c r="H354" s="120"/>
      <c r="I354" s="120"/>
      <c r="J354" s="116">
        <v>46</v>
      </c>
      <c r="K354" s="116">
        <v>122</v>
      </c>
      <c r="L354" s="116">
        <v>46</v>
      </c>
      <c r="M354" s="116">
        <v>122</v>
      </c>
      <c r="N354" s="116">
        <v>46</v>
      </c>
      <c r="O354" s="116">
        <v>122</v>
      </c>
      <c r="P354" s="116" t="s">
        <v>6305</v>
      </c>
      <c r="Q354" s="131" t="s">
        <v>6181</v>
      </c>
      <c r="R354" s="116">
        <v>30</v>
      </c>
      <c r="S354" s="93">
        <f t="shared" si="9"/>
        <v>2.3333333333333335</v>
      </c>
    </row>
    <row r="355" spans="1:19" ht="15.75" x14ac:dyDescent="0.3">
      <c r="A355" s="116" t="s">
        <v>0</v>
      </c>
      <c r="B355" s="116" t="s">
        <v>5289</v>
      </c>
      <c r="C355" s="116" t="s">
        <v>1951</v>
      </c>
      <c r="D355" s="120"/>
      <c r="E355" s="120"/>
      <c r="F355" s="35" t="s">
        <v>6128</v>
      </c>
      <c r="G355" s="116">
        <v>32</v>
      </c>
      <c r="H355" s="120"/>
      <c r="I355" s="120"/>
      <c r="J355" s="116">
        <v>48</v>
      </c>
      <c r="K355" s="116">
        <v>130</v>
      </c>
      <c r="L355" s="116">
        <v>48</v>
      </c>
      <c r="M355" s="116">
        <v>130</v>
      </c>
      <c r="N355" s="116">
        <v>48</v>
      </c>
      <c r="O355" s="116">
        <v>130</v>
      </c>
      <c r="P355" s="116" t="s">
        <v>6306</v>
      </c>
      <c r="Q355" s="131" t="s">
        <v>6183</v>
      </c>
      <c r="R355" s="116">
        <v>25</v>
      </c>
      <c r="S355" s="93">
        <f t="shared" si="9"/>
        <v>3</v>
      </c>
    </row>
    <row r="356" spans="1:19" ht="15.75" x14ac:dyDescent="0.3">
      <c r="A356" s="116" t="s">
        <v>0</v>
      </c>
      <c r="B356" s="116" t="s">
        <v>5289</v>
      </c>
      <c r="C356" s="116" t="s">
        <v>1951</v>
      </c>
      <c r="D356" s="120"/>
      <c r="E356" s="120"/>
      <c r="F356" s="35" t="s">
        <v>6129</v>
      </c>
      <c r="G356" s="116">
        <v>33</v>
      </c>
      <c r="H356" s="120"/>
      <c r="I356" s="120"/>
      <c r="J356" s="116">
        <v>50</v>
      </c>
      <c r="K356" s="116">
        <v>138</v>
      </c>
      <c r="L356" s="116">
        <v>50</v>
      </c>
      <c r="M356" s="116">
        <v>138</v>
      </c>
      <c r="N356" s="116">
        <v>50</v>
      </c>
      <c r="O356" s="116">
        <v>138</v>
      </c>
      <c r="P356" s="116" t="s">
        <v>6307</v>
      </c>
      <c r="Q356" s="131" t="s">
        <v>6185</v>
      </c>
      <c r="R356" s="116">
        <v>20</v>
      </c>
      <c r="S356" s="93">
        <f t="shared" si="9"/>
        <v>4</v>
      </c>
    </row>
    <row r="357" spans="1:19" ht="15.75" x14ac:dyDescent="0.3">
      <c r="A357" s="116" t="s">
        <v>0</v>
      </c>
      <c r="B357" s="116" t="s">
        <v>5289</v>
      </c>
      <c r="C357" s="116" t="s">
        <v>1951</v>
      </c>
      <c r="D357" s="120"/>
      <c r="E357" s="120"/>
      <c r="F357" s="35" t="s">
        <v>6130</v>
      </c>
      <c r="G357" s="116">
        <v>34</v>
      </c>
      <c r="H357" s="120"/>
      <c r="I357" s="120"/>
      <c r="J357" s="116">
        <v>52</v>
      </c>
      <c r="K357" s="116">
        <v>146</v>
      </c>
      <c r="L357" s="116">
        <v>52</v>
      </c>
      <c r="M357" s="116">
        <v>146</v>
      </c>
      <c r="N357" s="116">
        <v>52</v>
      </c>
      <c r="O357" s="116">
        <v>146</v>
      </c>
      <c r="P357" s="116" t="s">
        <v>6308</v>
      </c>
      <c r="Q357" s="131" t="s">
        <v>6187</v>
      </c>
      <c r="R357" s="116">
        <v>15</v>
      </c>
      <c r="S357" s="93">
        <f t="shared" si="9"/>
        <v>5.666666666666667</v>
      </c>
    </row>
    <row r="358" spans="1:19" ht="15.75" x14ac:dyDescent="0.3">
      <c r="A358" s="116" t="s">
        <v>0</v>
      </c>
      <c r="B358" s="116" t="s">
        <v>5289</v>
      </c>
      <c r="C358" s="116" t="s">
        <v>1951</v>
      </c>
      <c r="D358" s="120"/>
      <c r="E358" s="120"/>
      <c r="F358" s="35" t="s">
        <v>6131</v>
      </c>
      <c r="G358" s="116">
        <v>35</v>
      </c>
      <c r="H358" s="120"/>
      <c r="I358" s="120"/>
      <c r="J358" s="116">
        <v>54</v>
      </c>
      <c r="K358" s="116">
        <v>154</v>
      </c>
      <c r="L358" s="116">
        <v>54</v>
      </c>
      <c r="M358" s="116">
        <v>154</v>
      </c>
      <c r="N358" s="116">
        <v>54</v>
      </c>
      <c r="O358" s="116">
        <v>154</v>
      </c>
      <c r="P358" s="116" t="s">
        <v>6309</v>
      </c>
      <c r="Q358" s="131" t="s">
        <v>6189</v>
      </c>
      <c r="R358" s="116">
        <v>10</v>
      </c>
      <c r="S358" s="93">
        <f t="shared" si="9"/>
        <v>9</v>
      </c>
    </row>
    <row r="359" spans="1:19" ht="15.75" x14ac:dyDescent="0.3">
      <c r="A359" s="116" t="s">
        <v>0</v>
      </c>
      <c r="B359" s="116" t="s">
        <v>5289</v>
      </c>
      <c r="C359" s="116" t="s">
        <v>1951</v>
      </c>
      <c r="D359" s="120"/>
      <c r="E359" s="120"/>
      <c r="F359" s="35" t="s">
        <v>6132</v>
      </c>
      <c r="G359" s="116">
        <v>36</v>
      </c>
      <c r="H359" s="120"/>
      <c r="I359" s="120"/>
      <c r="J359" s="116">
        <v>56</v>
      </c>
      <c r="K359" s="116">
        <v>162</v>
      </c>
      <c r="L359" s="116">
        <v>56</v>
      </c>
      <c r="M359" s="116">
        <v>162</v>
      </c>
      <c r="N359" s="116">
        <v>56</v>
      </c>
      <c r="O359" s="116">
        <v>162</v>
      </c>
      <c r="P359" s="116" t="s">
        <v>6310</v>
      </c>
      <c r="Q359" s="120"/>
      <c r="R359" s="116"/>
      <c r="S359" s="64"/>
    </row>
    <row r="360" spans="1:19" ht="15.75" x14ac:dyDescent="0.3">
      <c r="A360" s="116" t="s">
        <v>0</v>
      </c>
      <c r="B360" s="116" t="s">
        <v>5289</v>
      </c>
      <c r="C360" s="116" t="s">
        <v>1951</v>
      </c>
      <c r="D360" s="120"/>
      <c r="E360" s="120"/>
      <c r="F360" s="35" t="s">
        <v>6133</v>
      </c>
      <c r="G360" s="116">
        <v>37</v>
      </c>
      <c r="H360" s="120"/>
      <c r="I360" s="120"/>
      <c r="J360" s="116"/>
      <c r="K360" s="116"/>
      <c r="L360" s="116"/>
      <c r="M360" s="116"/>
      <c r="N360" s="116"/>
      <c r="O360" s="116"/>
      <c r="P360" s="116"/>
      <c r="Q360" s="120"/>
      <c r="R360" s="116"/>
      <c r="S360" s="64"/>
    </row>
    <row r="361" spans="1:19" ht="15.75" x14ac:dyDescent="0.3">
      <c r="A361" s="116" t="s">
        <v>0</v>
      </c>
      <c r="B361" s="116" t="s">
        <v>5289</v>
      </c>
      <c r="C361" s="116" t="s">
        <v>1951</v>
      </c>
      <c r="D361" s="120"/>
      <c r="E361" s="120"/>
      <c r="F361" s="35" t="s">
        <v>6134</v>
      </c>
      <c r="G361" s="116">
        <v>38</v>
      </c>
      <c r="H361" s="120"/>
      <c r="I361" s="120"/>
      <c r="J361" s="116"/>
      <c r="K361" s="116"/>
      <c r="L361" s="116"/>
      <c r="M361" s="116"/>
      <c r="N361" s="116"/>
      <c r="O361" s="116"/>
      <c r="P361" s="116"/>
      <c r="Q361" s="120"/>
      <c r="R361" s="116"/>
      <c r="S361" s="64"/>
    </row>
    <row r="362" spans="1:19" ht="15.75" x14ac:dyDescent="0.3">
      <c r="A362" s="116" t="s">
        <v>0</v>
      </c>
      <c r="B362" s="116" t="s">
        <v>5289</v>
      </c>
      <c r="C362" s="116" t="s">
        <v>1951</v>
      </c>
      <c r="D362" s="120"/>
      <c r="E362" s="120"/>
      <c r="F362" s="35" t="s">
        <v>6135</v>
      </c>
      <c r="G362" s="116">
        <v>39</v>
      </c>
      <c r="H362" s="120"/>
      <c r="I362" s="120"/>
      <c r="J362" s="116"/>
      <c r="K362" s="116"/>
      <c r="L362" s="116"/>
      <c r="M362" s="116"/>
      <c r="N362" s="116"/>
      <c r="O362" s="116"/>
      <c r="P362" s="116"/>
      <c r="Q362" s="120"/>
      <c r="R362" s="116"/>
      <c r="S362" s="64"/>
    </row>
  </sheetData>
  <mergeCells count="3">
    <mergeCell ref="J1:O1"/>
    <mergeCell ref="T5:W5"/>
    <mergeCell ref="T10:Z10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6613-D56E-4352-9B73-887B381B4759}">
  <sheetPr>
    <tabColor rgb="FF92D050"/>
  </sheetPr>
  <dimension ref="A1:R8"/>
  <sheetViews>
    <sheetView workbookViewId="0">
      <selection activeCell="O31" sqref="O31"/>
    </sheetView>
  </sheetViews>
  <sheetFormatPr defaultRowHeight="14.25" x14ac:dyDescent="0.2"/>
  <cols>
    <col min="2" max="2" width="10.5" customWidth="1"/>
    <col min="3" max="5" width="0" hidden="1" customWidth="1"/>
    <col min="8" max="8" width="0" hidden="1" customWidth="1"/>
    <col min="9" max="9" width="22.25" hidden="1" customWidth="1"/>
    <col min="10" max="14" width="22.25" customWidth="1"/>
    <col min="15" max="15" width="13.25" customWidth="1"/>
    <col min="16" max="17" width="20.125" customWidth="1"/>
    <col min="18" max="18" width="16" customWidth="1"/>
  </cols>
  <sheetData>
    <row r="1" spans="1:18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115" t="s">
        <v>54</v>
      </c>
      <c r="K1" s="115" t="s">
        <v>243</v>
      </c>
      <c r="L1" s="115" t="s">
        <v>5061</v>
      </c>
      <c r="M1" s="115" t="s">
        <v>6148</v>
      </c>
      <c r="N1" s="46" t="s">
        <v>241</v>
      </c>
      <c r="O1" s="88" t="s">
        <v>242</v>
      </c>
    </row>
    <row r="2" spans="1:18" ht="15.75" x14ac:dyDescent="0.3">
      <c r="A2" s="116" t="s">
        <v>5291</v>
      </c>
      <c r="B2" s="116" t="s">
        <v>6312</v>
      </c>
      <c r="C2" s="116"/>
      <c r="D2" s="116"/>
      <c r="E2" s="116"/>
      <c r="F2" s="35" t="s">
        <v>5072</v>
      </c>
      <c r="G2" s="116">
        <v>0</v>
      </c>
      <c r="H2" s="118"/>
      <c r="I2" s="116"/>
      <c r="J2" s="119"/>
      <c r="K2" s="116"/>
      <c r="L2" s="131" t="s">
        <v>6314</v>
      </c>
      <c r="M2" s="116">
        <v>100</v>
      </c>
      <c r="N2" s="32" t="s">
        <v>240</v>
      </c>
      <c r="O2" s="1" t="s">
        <v>245</v>
      </c>
    </row>
    <row r="3" spans="1:18" ht="15.75" x14ac:dyDescent="0.3">
      <c r="A3" s="116" t="s">
        <v>5291</v>
      </c>
      <c r="B3" s="116" t="s">
        <v>6312</v>
      </c>
      <c r="C3" s="116"/>
      <c r="D3" s="116"/>
      <c r="E3" s="116"/>
      <c r="F3" s="35" t="s">
        <v>6311</v>
      </c>
      <c r="G3" s="116">
        <v>1</v>
      </c>
      <c r="H3" s="118"/>
      <c r="I3" s="116"/>
      <c r="J3" s="119"/>
      <c r="K3" s="116" t="s">
        <v>6313</v>
      </c>
      <c r="L3" s="131" t="s">
        <v>6091</v>
      </c>
      <c r="M3" s="116">
        <v>100</v>
      </c>
      <c r="N3" s="33" t="s">
        <v>240</v>
      </c>
      <c r="O3" s="1" t="s">
        <v>244</v>
      </c>
    </row>
    <row r="4" spans="1:18" ht="18" x14ac:dyDescent="0.3">
      <c r="A4" s="116" t="s">
        <v>5291</v>
      </c>
      <c r="B4" s="116" t="s">
        <v>6312</v>
      </c>
      <c r="C4" s="120"/>
      <c r="D4" s="120"/>
      <c r="E4" s="120"/>
      <c r="F4" s="35" t="s">
        <v>6317</v>
      </c>
      <c r="G4" s="116">
        <v>2</v>
      </c>
      <c r="H4" s="120"/>
      <c r="I4" s="116"/>
      <c r="J4" s="119"/>
      <c r="K4" s="116" t="s">
        <v>6316</v>
      </c>
      <c r="L4" s="131" t="s">
        <v>6092</v>
      </c>
      <c r="M4" s="116">
        <v>100</v>
      </c>
      <c r="N4" s="273" t="s">
        <v>8079</v>
      </c>
      <c r="O4" s="273"/>
      <c r="P4" s="273"/>
      <c r="Q4" s="273"/>
      <c r="R4" s="183" t="s">
        <v>8164</v>
      </c>
    </row>
    <row r="5" spans="1:18" ht="18" x14ac:dyDescent="0.3">
      <c r="A5" s="116" t="s">
        <v>5291</v>
      </c>
      <c r="B5" s="116" t="s">
        <v>6312</v>
      </c>
      <c r="C5" s="120"/>
      <c r="D5" s="120"/>
      <c r="E5" s="120"/>
      <c r="F5" s="35" t="s">
        <v>6318</v>
      </c>
      <c r="G5" s="116">
        <v>3</v>
      </c>
      <c r="H5" s="120"/>
      <c r="I5" s="116"/>
      <c r="J5" s="119"/>
      <c r="K5" s="116" t="s">
        <v>6319</v>
      </c>
      <c r="L5" s="131" t="s">
        <v>6092</v>
      </c>
      <c r="M5" s="116">
        <v>100</v>
      </c>
      <c r="N5" s="115" t="s">
        <v>8081</v>
      </c>
      <c r="O5" s="115" t="s">
        <v>8080</v>
      </c>
      <c r="P5" s="115" t="s">
        <v>8082</v>
      </c>
      <c r="Q5" s="115" t="s">
        <v>8084</v>
      </c>
      <c r="R5" s="183" t="s">
        <v>8163</v>
      </c>
    </row>
    <row r="6" spans="1:18" ht="15.75" x14ac:dyDescent="0.3">
      <c r="N6" s="116" t="s">
        <v>55</v>
      </c>
      <c r="O6" s="116">
        <f>3*950.4+10*159.6</f>
        <v>4447.2</v>
      </c>
      <c r="P6" s="120">
        <f>(5000+50000+100000*10)*'道具价值参考（暂定）'!D2</f>
        <v>10550</v>
      </c>
      <c r="Q6" s="120">
        <f>O6/P6</f>
        <v>0.42153554502369667</v>
      </c>
      <c r="R6">
        <f>Q6/0.0035649741291808</f>
        <v>118.24364770932064</v>
      </c>
    </row>
    <row r="7" spans="1:18" ht="15.75" x14ac:dyDescent="0.3">
      <c r="N7" s="116" t="s">
        <v>56</v>
      </c>
      <c r="O7" s="116">
        <f t="shared" ref="O7:O8" si="0">3*950.4+10*159.6</f>
        <v>4447.2</v>
      </c>
      <c r="P7" s="120">
        <f>(5000+50000+100000*10)*'道具价值参考（暂定）'!D2</f>
        <v>10550</v>
      </c>
      <c r="Q7" s="120">
        <f t="shared" ref="Q7:Q8" si="1">O7/P7</f>
        <v>0.42153554502369667</v>
      </c>
      <c r="R7">
        <f t="shared" ref="R7:R8" si="2">Q7/0.0035649741291808</f>
        <v>118.24364770932064</v>
      </c>
    </row>
    <row r="8" spans="1:18" ht="15.75" x14ac:dyDescent="0.3">
      <c r="N8" s="116" t="s">
        <v>57</v>
      </c>
      <c r="O8" s="116">
        <f t="shared" si="0"/>
        <v>4447.2</v>
      </c>
      <c r="P8" s="120">
        <f>(5000+50000+100000*10)*'道具价值参考（暂定）'!D2</f>
        <v>10550</v>
      </c>
      <c r="Q8" s="120">
        <f t="shared" si="1"/>
        <v>0.42153554502369667</v>
      </c>
      <c r="R8">
        <f t="shared" si="2"/>
        <v>118.24364770932064</v>
      </c>
    </row>
  </sheetData>
  <mergeCells count="1">
    <mergeCell ref="N4:Q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F53A-50B9-47E3-A45C-2B6D252FFEEF}">
  <sheetPr>
    <tabColor theme="0" tint="-0.14999847407452621"/>
  </sheetPr>
  <dimension ref="B3:Z35"/>
  <sheetViews>
    <sheetView topLeftCell="A25" workbookViewId="0">
      <selection activeCell="E30" sqref="E30"/>
    </sheetView>
  </sheetViews>
  <sheetFormatPr defaultRowHeight="14.25" x14ac:dyDescent="0.2"/>
  <cols>
    <col min="2" max="9" width="10.375" customWidth="1"/>
    <col min="12" max="12" width="15.375" customWidth="1"/>
    <col min="13" max="13" width="12.375" customWidth="1"/>
  </cols>
  <sheetData>
    <row r="3" spans="2:26" ht="27.75" customHeight="1" x14ac:dyDescent="0.2">
      <c r="B3" s="266" t="s">
        <v>55</v>
      </c>
      <c r="C3" s="266"/>
      <c r="D3" s="169"/>
      <c r="E3" s="267" t="s">
        <v>56</v>
      </c>
      <c r="F3" s="267"/>
      <c r="G3" s="173"/>
      <c r="H3" s="268" t="s">
        <v>57</v>
      </c>
      <c r="I3" s="268"/>
      <c r="K3" s="268" t="s">
        <v>8029</v>
      </c>
      <c r="L3" s="268"/>
    </row>
    <row r="4" spans="2:26" ht="23.25" customHeight="1" x14ac:dyDescent="0.2">
      <c r="B4" s="113" t="s">
        <v>5787</v>
      </c>
      <c r="C4" s="113" t="s">
        <v>5796</v>
      </c>
      <c r="D4" s="170"/>
      <c r="E4" s="113" t="s">
        <v>5787</v>
      </c>
      <c r="F4" s="113" t="s">
        <v>5796</v>
      </c>
      <c r="G4" s="170"/>
      <c r="H4" s="113" t="s">
        <v>5787</v>
      </c>
      <c r="I4" s="113" t="s">
        <v>5796</v>
      </c>
    </row>
    <row r="5" spans="2:26" ht="23.25" customHeight="1" x14ac:dyDescent="0.2">
      <c r="B5" s="112" t="s">
        <v>5784</v>
      </c>
      <c r="C5" s="112">
        <v>4.68</v>
      </c>
      <c r="D5" s="171"/>
      <c r="E5" s="112" t="s">
        <v>5784</v>
      </c>
      <c r="F5" s="112">
        <v>14.04</v>
      </c>
      <c r="G5" s="171"/>
      <c r="H5" s="112" t="s">
        <v>5784</v>
      </c>
      <c r="I5" s="112">
        <v>4.68</v>
      </c>
      <c r="M5" t="s">
        <v>8023</v>
      </c>
      <c r="N5" t="s">
        <v>8025</v>
      </c>
      <c r="O5" t="s">
        <v>8026</v>
      </c>
    </row>
    <row r="6" spans="2:26" ht="23.25" customHeight="1" x14ac:dyDescent="0.2">
      <c r="B6" s="112" t="s">
        <v>5777</v>
      </c>
      <c r="C6" s="112">
        <v>11.64</v>
      </c>
      <c r="D6" s="171"/>
      <c r="E6" s="112" t="s">
        <v>5777</v>
      </c>
      <c r="F6" s="112">
        <v>1.8380000000000001</v>
      </c>
      <c r="G6" s="171"/>
      <c r="H6" s="112" t="s">
        <v>5777</v>
      </c>
      <c r="I6" s="112">
        <v>11.64</v>
      </c>
      <c r="M6" t="s">
        <v>8023</v>
      </c>
      <c r="N6" t="s">
        <v>8024</v>
      </c>
      <c r="O6" t="s">
        <v>8027</v>
      </c>
    </row>
    <row r="7" spans="2:26" ht="23.25" customHeight="1" x14ac:dyDescent="0.2">
      <c r="B7" s="112" t="s">
        <v>5778</v>
      </c>
      <c r="C7" s="112">
        <v>43.2</v>
      </c>
      <c r="D7" s="171"/>
      <c r="E7" s="112" t="s">
        <v>5778</v>
      </c>
      <c r="F7" s="112">
        <v>43.2</v>
      </c>
      <c r="G7" s="171"/>
      <c r="H7" s="112" t="s">
        <v>5778</v>
      </c>
      <c r="I7" s="112">
        <v>43.2</v>
      </c>
    </row>
    <row r="8" spans="2:26" ht="23.25" customHeight="1" x14ac:dyDescent="0.2">
      <c r="B8" s="112" t="s">
        <v>5779</v>
      </c>
      <c r="C8" s="112">
        <v>43.2</v>
      </c>
      <c r="D8" s="171"/>
      <c r="E8" s="112" t="s">
        <v>5779</v>
      </c>
      <c r="F8" s="112">
        <v>43.2</v>
      </c>
      <c r="G8" s="171"/>
      <c r="H8" s="112" t="s">
        <v>5779</v>
      </c>
      <c r="I8" s="112">
        <v>43.2</v>
      </c>
    </row>
    <row r="9" spans="2:26" ht="23.25" customHeight="1" x14ac:dyDescent="0.2">
      <c r="B9" s="112" t="s">
        <v>5780</v>
      </c>
      <c r="C9" s="112">
        <v>13.2</v>
      </c>
      <c r="D9" s="171"/>
      <c r="E9" s="112" t="s">
        <v>5780</v>
      </c>
      <c r="F9" s="112">
        <v>14.4</v>
      </c>
      <c r="G9" s="171"/>
      <c r="H9" s="112" t="s">
        <v>5780</v>
      </c>
      <c r="I9" s="112">
        <v>13.2</v>
      </c>
    </row>
    <row r="10" spans="2:26" ht="23.25" customHeight="1" x14ac:dyDescent="0.2">
      <c r="B10" s="112" t="s">
        <v>5781</v>
      </c>
      <c r="C10" s="112">
        <v>19.2</v>
      </c>
      <c r="D10" s="171"/>
      <c r="E10" s="112" t="s">
        <v>5781</v>
      </c>
      <c r="F10" s="112">
        <v>21.6</v>
      </c>
      <c r="G10" s="171"/>
      <c r="H10" s="112" t="s">
        <v>5781</v>
      </c>
      <c r="I10" s="112">
        <v>19.2</v>
      </c>
    </row>
    <row r="11" spans="2:26" ht="23.25" customHeight="1" x14ac:dyDescent="0.2">
      <c r="B11" s="112" t="s">
        <v>5785</v>
      </c>
      <c r="C11" s="112">
        <v>14.4</v>
      </c>
      <c r="D11" s="171"/>
      <c r="E11" s="112" t="s">
        <v>5785</v>
      </c>
      <c r="F11" s="112">
        <v>14.4</v>
      </c>
      <c r="G11" s="171"/>
      <c r="H11" s="112" t="s">
        <v>5785</v>
      </c>
      <c r="I11" s="112">
        <v>14.4</v>
      </c>
      <c r="T11">
        <v>1</v>
      </c>
    </row>
    <row r="12" spans="2:26" ht="23.25" customHeight="1" x14ac:dyDescent="0.2">
      <c r="B12" s="112" t="s">
        <v>5786</v>
      </c>
      <c r="C12" s="112">
        <v>21.6</v>
      </c>
      <c r="D12" s="171"/>
      <c r="E12" s="112" t="s">
        <v>5786</v>
      </c>
      <c r="F12" s="112">
        <v>21.6</v>
      </c>
      <c r="G12" s="171"/>
      <c r="H12" s="112" t="s">
        <v>5786</v>
      </c>
      <c r="I12" s="112">
        <v>21.6</v>
      </c>
    </row>
    <row r="13" spans="2:26" ht="23.25" customHeight="1" x14ac:dyDescent="0.2">
      <c r="B13" s="132" t="s">
        <v>5788</v>
      </c>
      <c r="C13" s="132">
        <v>20</v>
      </c>
      <c r="D13" s="172"/>
      <c r="E13" s="132" t="s">
        <v>5788</v>
      </c>
      <c r="F13" s="132">
        <v>20</v>
      </c>
      <c r="G13" s="172"/>
      <c r="H13" s="132" t="s">
        <v>5788</v>
      </c>
      <c r="I13" s="132">
        <v>20</v>
      </c>
    </row>
    <row r="14" spans="2:26" ht="23.25" customHeight="1" x14ac:dyDescent="0.2">
      <c r="B14" s="132" t="s">
        <v>5789</v>
      </c>
      <c r="C14" s="132">
        <v>20</v>
      </c>
      <c r="D14" s="172"/>
      <c r="E14" s="132" t="s">
        <v>5789</v>
      </c>
      <c r="F14" s="132">
        <v>20</v>
      </c>
      <c r="G14" s="172"/>
      <c r="H14" s="132" t="s">
        <v>5789</v>
      </c>
      <c r="I14" s="132">
        <v>20</v>
      </c>
      <c r="Y14">
        <v>2</v>
      </c>
      <c r="Z14">
        <v>10</v>
      </c>
    </row>
    <row r="15" spans="2:26" ht="23.25" customHeight="1" x14ac:dyDescent="0.2">
      <c r="B15" s="132" t="s">
        <v>5790</v>
      </c>
      <c r="C15" s="132">
        <v>159.6</v>
      </c>
      <c r="D15" s="172"/>
      <c r="E15" s="132" t="s">
        <v>5790</v>
      </c>
      <c r="F15" s="132">
        <v>159.6</v>
      </c>
      <c r="G15" s="172"/>
      <c r="H15" s="132" t="s">
        <v>5790</v>
      </c>
      <c r="I15" s="132">
        <v>159.6</v>
      </c>
    </row>
    <row r="16" spans="2:26" ht="23.25" customHeight="1" x14ac:dyDescent="0.2">
      <c r="B16" s="132" t="s">
        <v>5792</v>
      </c>
      <c r="C16" s="132">
        <v>15.96</v>
      </c>
      <c r="D16" s="172"/>
      <c r="E16" s="132" t="s">
        <v>5792</v>
      </c>
      <c r="F16" s="132">
        <v>15.96</v>
      </c>
      <c r="G16" s="172"/>
      <c r="H16" s="132" t="s">
        <v>5792</v>
      </c>
      <c r="I16" s="132">
        <v>15.96</v>
      </c>
    </row>
    <row r="17" spans="2:9" ht="23.25" customHeight="1" x14ac:dyDescent="0.2">
      <c r="B17" s="132" t="s">
        <v>5791</v>
      </c>
      <c r="C17" s="132">
        <v>159.6</v>
      </c>
      <c r="D17" s="172"/>
      <c r="E17" s="132" t="s">
        <v>5791</v>
      </c>
      <c r="F17" s="132">
        <v>159.6</v>
      </c>
      <c r="G17" s="172"/>
      <c r="H17" s="132" t="s">
        <v>5791</v>
      </c>
      <c r="I17" s="132">
        <v>159.6</v>
      </c>
    </row>
    <row r="18" spans="2:9" ht="23.25" customHeight="1" x14ac:dyDescent="0.2">
      <c r="B18" s="132" t="s">
        <v>5797</v>
      </c>
      <c r="C18" s="132">
        <v>63.6</v>
      </c>
      <c r="D18" s="172"/>
      <c r="E18" s="132" t="s">
        <v>5797</v>
      </c>
      <c r="F18" s="132">
        <v>63.6</v>
      </c>
      <c r="G18" s="172"/>
      <c r="H18" s="132" t="s">
        <v>5797</v>
      </c>
      <c r="I18" s="132">
        <v>63.6</v>
      </c>
    </row>
    <row r="19" spans="2:9" ht="23.25" customHeight="1" x14ac:dyDescent="0.2">
      <c r="B19" s="132" t="s">
        <v>5793</v>
      </c>
      <c r="C19" s="132">
        <v>259.2</v>
      </c>
      <c r="D19" s="172"/>
      <c r="E19" s="132" t="s">
        <v>5793</v>
      </c>
      <c r="F19" s="132">
        <v>259.2</v>
      </c>
      <c r="G19" s="172"/>
      <c r="H19" s="132" t="s">
        <v>5793</v>
      </c>
      <c r="I19" s="132">
        <v>259.2</v>
      </c>
    </row>
    <row r="20" spans="2:9" ht="23.25" customHeight="1" x14ac:dyDescent="0.2">
      <c r="B20" s="132" t="s">
        <v>5798</v>
      </c>
      <c r="C20" s="132">
        <v>259.2</v>
      </c>
      <c r="D20" s="172"/>
      <c r="E20" s="132" t="s">
        <v>5798</v>
      </c>
      <c r="F20" s="132">
        <v>259.2</v>
      </c>
      <c r="G20" s="172"/>
      <c r="H20" s="132" t="s">
        <v>5798</v>
      </c>
      <c r="I20" s="132">
        <v>259.2</v>
      </c>
    </row>
    <row r="21" spans="2:9" ht="23.25" customHeight="1" x14ac:dyDescent="0.2">
      <c r="B21" s="132" t="s">
        <v>5799</v>
      </c>
      <c r="C21" s="132">
        <v>259.2</v>
      </c>
      <c r="D21" s="172"/>
      <c r="E21" s="132" t="s">
        <v>5799</v>
      </c>
      <c r="F21" s="132">
        <v>259.2</v>
      </c>
      <c r="G21" s="172"/>
      <c r="H21" s="132" t="s">
        <v>5799</v>
      </c>
      <c r="I21" s="132">
        <v>259.2</v>
      </c>
    </row>
    <row r="22" spans="2:9" ht="23.25" customHeight="1" x14ac:dyDescent="0.2">
      <c r="B22" s="132" t="s">
        <v>8085</v>
      </c>
      <c r="C22" s="132">
        <v>0.51839999999999997</v>
      </c>
      <c r="D22" s="172"/>
      <c r="E22" s="132" t="s">
        <v>8085</v>
      </c>
      <c r="F22" s="132">
        <v>0.51839999999999997</v>
      </c>
      <c r="G22" s="172"/>
      <c r="H22" s="132" t="s">
        <v>8085</v>
      </c>
      <c r="I22" s="132">
        <v>0.51839999999999997</v>
      </c>
    </row>
    <row r="23" spans="2:9" ht="23.25" customHeight="1" x14ac:dyDescent="0.2">
      <c r="B23" s="132" t="s">
        <v>8086</v>
      </c>
      <c r="C23" s="132">
        <v>259.2</v>
      </c>
      <c r="D23" s="172"/>
      <c r="E23" s="132" t="s">
        <v>8086</v>
      </c>
      <c r="F23" s="132">
        <v>259.2</v>
      </c>
      <c r="G23" s="172"/>
      <c r="H23" s="132" t="s">
        <v>8086</v>
      </c>
      <c r="I23" s="132">
        <v>259.2</v>
      </c>
    </row>
    <row r="24" spans="2:9" ht="23.25" customHeight="1" x14ac:dyDescent="0.2">
      <c r="B24" s="132" t="s">
        <v>8087</v>
      </c>
      <c r="C24" s="132">
        <v>2.5920000000000001</v>
      </c>
      <c r="D24" s="172"/>
      <c r="E24" s="132" t="s">
        <v>8087</v>
      </c>
      <c r="F24" s="132">
        <v>2.5920000000000001</v>
      </c>
      <c r="G24" s="172"/>
      <c r="H24" s="132" t="s">
        <v>8087</v>
      </c>
      <c r="I24" s="132">
        <v>2.5920000000000001</v>
      </c>
    </row>
    <row r="25" spans="2:9" ht="23.25" customHeight="1" x14ac:dyDescent="0.2">
      <c r="B25" s="132" t="s">
        <v>8088</v>
      </c>
      <c r="C25" s="132">
        <v>64.8</v>
      </c>
      <c r="D25" s="172"/>
      <c r="E25" s="132" t="s">
        <v>8088</v>
      </c>
      <c r="F25" s="132">
        <v>64.8</v>
      </c>
      <c r="G25" s="172"/>
      <c r="H25" s="132" t="s">
        <v>8088</v>
      </c>
      <c r="I25" s="132">
        <v>64.8</v>
      </c>
    </row>
    <row r="26" spans="2:9" ht="23.25" customHeight="1" x14ac:dyDescent="0.2">
      <c r="B26" s="132" t="s">
        <v>8089</v>
      </c>
      <c r="C26" s="132">
        <v>259.2</v>
      </c>
      <c r="D26" s="172"/>
      <c r="E26" s="132" t="s">
        <v>8089</v>
      </c>
      <c r="F26" s="132">
        <v>259.2</v>
      </c>
      <c r="G26" s="172"/>
      <c r="H26" s="132" t="s">
        <v>8089</v>
      </c>
      <c r="I26" s="132">
        <v>259.2</v>
      </c>
    </row>
    <row r="27" spans="2:9" ht="23.25" customHeight="1" x14ac:dyDescent="0.2">
      <c r="B27" s="132" t="s">
        <v>8090</v>
      </c>
      <c r="C27" s="132">
        <v>81</v>
      </c>
      <c r="D27" s="172"/>
      <c r="E27" s="132" t="s">
        <v>8090</v>
      </c>
      <c r="F27" s="132">
        <v>81</v>
      </c>
      <c r="G27" s="172"/>
      <c r="H27" s="132" t="s">
        <v>8090</v>
      </c>
      <c r="I27" s="132">
        <v>81</v>
      </c>
    </row>
    <row r="28" spans="2:9" ht="23.25" customHeight="1" x14ac:dyDescent="0.2">
      <c r="B28" s="132" t="s">
        <v>8091</v>
      </c>
      <c r="C28" s="132">
        <v>81</v>
      </c>
      <c r="D28" s="172"/>
      <c r="E28" s="132" t="s">
        <v>8091</v>
      </c>
      <c r="F28" s="132">
        <v>81</v>
      </c>
      <c r="G28" s="172"/>
      <c r="H28" s="132" t="s">
        <v>8091</v>
      </c>
      <c r="I28" s="132">
        <v>81</v>
      </c>
    </row>
    <row r="29" spans="2:9" ht="23.25" customHeight="1" x14ac:dyDescent="0.2">
      <c r="B29" s="132" t="s">
        <v>8092</v>
      </c>
      <c r="C29" s="132">
        <v>2.5920000000000001</v>
      </c>
      <c r="D29" s="172"/>
      <c r="E29" s="132" t="s">
        <v>8092</v>
      </c>
      <c r="F29" s="132">
        <v>2.5920000000000001</v>
      </c>
      <c r="G29" s="172"/>
      <c r="H29" s="132" t="s">
        <v>8092</v>
      </c>
      <c r="I29" s="132">
        <v>2.5920000000000001</v>
      </c>
    </row>
    <row r="30" spans="2:9" ht="23.25" customHeight="1" x14ac:dyDescent="0.2">
      <c r="B30" s="132" t="s">
        <v>8093</v>
      </c>
      <c r="C30" s="132">
        <v>259.2</v>
      </c>
      <c r="D30" s="172"/>
      <c r="E30" s="132" t="s">
        <v>8093</v>
      </c>
      <c r="F30" s="132">
        <v>259.2</v>
      </c>
      <c r="G30" s="172"/>
      <c r="H30" s="132" t="s">
        <v>8093</v>
      </c>
      <c r="I30" s="132">
        <v>259.2</v>
      </c>
    </row>
    <row r="31" spans="2:9" ht="23.25" customHeight="1" x14ac:dyDescent="0.2">
      <c r="B31" s="132" t="s">
        <v>8094</v>
      </c>
      <c r="C31" s="132">
        <v>259.2</v>
      </c>
      <c r="D31" s="172"/>
      <c r="E31" s="132" t="s">
        <v>8094</v>
      </c>
      <c r="F31" s="132">
        <v>259.2</v>
      </c>
      <c r="G31" s="172"/>
      <c r="H31" s="132" t="s">
        <v>8094</v>
      </c>
      <c r="I31" s="132">
        <v>259.2</v>
      </c>
    </row>
    <row r="32" spans="2:9" ht="23.25" customHeight="1" x14ac:dyDescent="0.2">
      <c r="B32" s="132" t="s">
        <v>8095</v>
      </c>
      <c r="C32" s="132">
        <v>18.579999999999998</v>
      </c>
      <c r="D32" s="172"/>
      <c r="E32" s="132" t="s">
        <v>8095</v>
      </c>
      <c r="F32" s="132">
        <v>57.29</v>
      </c>
      <c r="G32" s="172"/>
      <c r="H32" s="132" t="s">
        <v>8095</v>
      </c>
      <c r="I32" s="132">
        <v>18.579999999999998</v>
      </c>
    </row>
    <row r="33" spans="2:9" ht="23.25" customHeight="1" x14ac:dyDescent="0.2">
      <c r="B33" s="132" t="s">
        <v>8096</v>
      </c>
      <c r="C33" s="132">
        <v>46.22</v>
      </c>
      <c r="D33" s="172"/>
      <c r="E33" s="132" t="s">
        <v>8096</v>
      </c>
      <c r="F33" s="132">
        <v>7.5010000000000003</v>
      </c>
      <c r="G33" s="172"/>
      <c r="H33" s="132" t="s">
        <v>8096</v>
      </c>
      <c r="I33" s="132">
        <v>46.22</v>
      </c>
    </row>
    <row r="34" spans="2:9" ht="23.25" customHeight="1" x14ac:dyDescent="0.2">
      <c r="B34" s="132" t="s">
        <v>8110</v>
      </c>
      <c r="C34" s="132">
        <v>950.4</v>
      </c>
      <c r="D34" s="172"/>
      <c r="E34" s="132" t="s">
        <v>8110</v>
      </c>
      <c r="F34" s="132">
        <v>950.4</v>
      </c>
      <c r="G34" s="172"/>
      <c r="H34" s="132" t="s">
        <v>8110</v>
      </c>
      <c r="I34" s="132">
        <v>950.4</v>
      </c>
    </row>
    <row r="35" spans="2:9" ht="23.25" customHeight="1" x14ac:dyDescent="0.2">
      <c r="B35" s="132" t="s">
        <v>8111</v>
      </c>
      <c r="C35" s="132">
        <v>2592</v>
      </c>
      <c r="D35" s="172"/>
      <c r="E35" s="132" t="s">
        <v>8111</v>
      </c>
      <c r="F35" s="132">
        <v>2592</v>
      </c>
      <c r="G35" s="172"/>
      <c r="H35" s="132" t="s">
        <v>8111</v>
      </c>
      <c r="I35" s="132">
        <v>2592</v>
      </c>
    </row>
  </sheetData>
  <mergeCells count="4">
    <mergeCell ref="B3:C3"/>
    <mergeCell ref="E3:F3"/>
    <mergeCell ref="H3:I3"/>
    <mergeCell ref="K3:L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6496-BEBE-42E9-BFD9-FCAD7C28F2D4}">
  <sheetPr>
    <tabColor rgb="FF92D050"/>
  </sheetPr>
  <dimension ref="A1:R56"/>
  <sheetViews>
    <sheetView topLeftCell="I1" workbookViewId="0">
      <selection activeCell="O23" sqref="O23"/>
    </sheetView>
  </sheetViews>
  <sheetFormatPr defaultRowHeight="14.25" x14ac:dyDescent="0.2"/>
  <cols>
    <col min="4" max="5" width="0" hidden="1" customWidth="1"/>
    <col min="8" max="8" width="15.375" customWidth="1"/>
    <col min="9" max="9" width="14.125" customWidth="1"/>
    <col min="10" max="10" width="73" customWidth="1"/>
    <col min="11" max="11" width="11.125" customWidth="1"/>
    <col min="12" max="12" width="31.125" customWidth="1"/>
    <col min="15" max="15" width="13.375" customWidth="1"/>
    <col min="16" max="17" width="21.125" customWidth="1"/>
    <col min="18" max="18" width="15.375" customWidth="1"/>
  </cols>
  <sheetData>
    <row r="1" spans="1:18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115" t="s">
        <v>54</v>
      </c>
      <c r="K1" s="115" t="s">
        <v>243</v>
      </c>
      <c r="L1" s="115" t="s">
        <v>5061</v>
      </c>
      <c r="M1" s="115" t="s">
        <v>6148</v>
      </c>
      <c r="N1" s="46" t="s">
        <v>241</v>
      </c>
      <c r="O1" s="88" t="s">
        <v>242</v>
      </c>
    </row>
    <row r="2" spans="1:18" ht="15.75" x14ac:dyDescent="0.3">
      <c r="A2" s="116" t="s">
        <v>5292</v>
      </c>
      <c r="B2" s="116" t="s">
        <v>6320</v>
      </c>
      <c r="C2" s="116" t="s">
        <v>6321</v>
      </c>
      <c r="D2" s="116"/>
      <c r="E2" s="116"/>
      <c r="F2" s="35" t="s">
        <v>6321</v>
      </c>
      <c r="G2" s="116">
        <v>0</v>
      </c>
      <c r="H2" s="118"/>
      <c r="I2" s="116" t="s">
        <v>6368</v>
      </c>
      <c r="J2" s="120"/>
      <c r="K2" s="116"/>
      <c r="L2" s="131" t="s">
        <v>6325</v>
      </c>
      <c r="M2" s="116">
        <v>40</v>
      </c>
      <c r="N2" s="32" t="s">
        <v>240</v>
      </c>
      <c r="O2" s="1" t="s">
        <v>245</v>
      </c>
    </row>
    <row r="3" spans="1:18" ht="15.75" x14ac:dyDescent="0.3">
      <c r="A3" s="116" t="s">
        <v>5292</v>
      </c>
      <c r="B3" s="116" t="s">
        <v>6320</v>
      </c>
      <c r="C3" s="116" t="s">
        <v>6321</v>
      </c>
      <c r="D3" s="116"/>
      <c r="E3" s="116"/>
      <c r="F3" s="35" t="s">
        <v>6321</v>
      </c>
      <c r="G3" s="116">
        <v>1</v>
      </c>
      <c r="H3" s="118"/>
      <c r="I3" s="116" t="s">
        <v>6368</v>
      </c>
      <c r="J3" s="116" t="s">
        <v>6322</v>
      </c>
      <c r="K3" s="116" t="s">
        <v>6323</v>
      </c>
      <c r="L3" s="131" t="s">
        <v>6325</v>
      </c>
      <c r="M3" s="116">
        <v>40</v>
      </c>
      <c r="N3" s="33" t="s">
        <v>240</v>
      </c>
      <c r="O3" s="1" t="s">
        <v>244</v>
      </c>
    </row>
    <row r="4" spans="1:18" ht="18" x14ac:dyDescent="0.3">
      <c r="A4" s="116" t="s">
        <v>5292</v>
      </c>
      <c r="B4" s="116" t="s">
        <v>6320</v>
      </c>
      <c r="C4" s="116" t="s">
        <v>6321</v>
      </c>
      <c r="D4" s="116"/>
      <c r="E4" s="116"/>
      <c r="F4" s="35" t="s">
        <v>6321</v>
      </c>
      <c r="G4" s="116">
        <v>2</v>
      </c>
      <c r="H4" s="120"/>
      <c r="I4" s="116" t="s">
        <v>6368</v>
      </c>
      <c r="J4" s="116" t="s">
        <v>6326</v>
      </c>
      <c r="K4" s="116" t="s">
        <v>6327</v>
      </c>
      <c r="L4" s="131" t="s">
        <v>6325</v>
      </c>
      <c r="M4" s="116">
        <v>40</v>
      </c>
      <c r="N4" s="273" t="s">
        <v>8079</v>
      </c>
      <c r="O4" s="273"/>
      <c r="P4" s="273"/>
      <c r="Q4" s="273"/>
      <c r="R4" s="183" t="s">
        <v>8164</v>
      </c>
    </row>
    <row r="5" spans="1:18" ht="18" x14ac:dyDescent="0.3">
      <c r="A5" s="116" t="s">
        <v>5292</v>
      </c>
      <c r="B5" s="116" t="s">
        <v>6320</v>
      </c>
      <c r="C5" s="116" t="s">
        <v>6321</v>
      </c>
      <c r="D5" s="116"/>
      <c r="E5" s="116"/>
      <c r="F5" s="35" t="s">
        <v>6321</v>
      </c>
      <c r="G5" s="116">
        <v>3</v>
      </c>
      <c r="H5" s="120"/>
      <c r="I5" s="116" t="s">
        <v>6368</v>
      </c>
      <c r="J5" s="116" t="s">
        <v>6329</v>
      </c>
      <c r="K5" s="116" t="s">
        <v>6330</v>
      </c>
      <c r="L5" s="131" t="s">
        <v>6324</v>
      </c>
      <c r="M5" s="116">
        <v>40</v>
      </c>
      <c r="N5" s="115" t="s">
        <v>8081</v>
      </c>
      <c r="O5" s="115" t="s">
        <v>8080</v>
      </c>
      <c r="P5" s="115" t="s">
        <v>8082</v>
      </c>
      <c r="Q5" s="115" t="s">
        <v>8084</v>
      </c>
      <c r="R5" s="183" t="s">
        <v>8163</v>
      </c>
    </row>
    <row r="6" spans="1:18" ht="15.75" x14ac:dyDescent="0.3">
      <c r="A6" s="116" t="s">
        <v>5292</v>
      </c>
      <c r="B6" s="116" t="s">
        <v>6320</v>
      </c>
      <c r="C6" s="116" t="s">
        <v>6321</v>
      </c>
      <c r="D6" s="116"/>
      <c r="E6" s="116"/>
      <c r="F6" s="35" t="s">
        <v>6321</v>
      </c>
      <c r="G6" s="116">
        <v>4</v>
      </c>
      <c r="H6" s="120"/>
      <c r="I6" s="116" t="s">
        <v>6368</v>
      </c>
      <c r="J6" s="116" t="s">
        <v>6328</v>
      </c>
      <c r="K6" s="116" t="s">
        <v>6331</v>
      </c>
      <c r="L6" s="131" t="s">
        <v>6324</v>
      </c>
      <c r="M6" s="116">
        <v>40</v>
      </c>
      <c r="N6" s="116" t="s">
        <v>55</v>
      </c>
      <c r="O6" s="116">
        <f>250*43.2+250*19.2+250*21.6+2500*4.68+2500*11.64+1000*0.5184</f>
        <v>62318.400000000001</v>
      </c>
      <c r="P6" s="120">
        <f>2000*(1*'道具价值参考（暂定）'!D3+3000*'道具价值参考（暂定）'!D2)</f>
        <v>1060000</v>
      </c>
      <c r="Q6" s="120">
        <f>O6/P6</f>
        <v>5.8790943396226418E-2</v>
      </c>
      <c r="R6">
        <f>Q6/0.0035649741291808</f>
        <v>16.491267893081755</v>
      </c>
    </row>
    <row r="7" spans="1:18" ht="15.75" x14ac:dyDescent="0.3">
      <c r="A7" s="116" t="s">
        <v>5292</v>
      </c>
      <c r="B7" s="116" t="s">
        <v>6320</v>
      </c>
      <c r="C7" s="116" t="s">
        <v>6321</v>
      </c>
      <c r="D7" s="116"/>
      <c r="E7" s="116"/>
      <c r="F7" s="35" t="s">
        <v>6321</v>
      </c>
      <c r="G7" s="116">
        <v>5</v>
      </c>
      <c r="H7" s="118"/>
      <c r="I7" s="116" t="s">
        <v>6368</v>
      </c>
      <c r="J7" s="116" t="s">
        <v>6338</v>
      </c>
      <c r="K7" s="116" t="s">
        <v>6332</v>
      </c>
      <c r="L7" s="131" t="s">
        <v>6324</v>
      </c>
      <c r="M7" s="116">
        <v>40</v>
      </c>
      <c r="N7" s="116" t="s">
        <v>56</v>
      </c>
      <c r="O7" s="116">
        <f>250*43.2+250*21.6+250*21.6+2500*14.04+2500*1.838+1000*0.5184</f>
        <v>61813.4</v>
      </c>
      <c r="P7" s="120">
        <f>2000*(1*'道具价值参考（暂定）'!D3+3000*'道具价值参考（暂定）'!D2)</f>
        <v>1060000</v>
      </c>
      <c r="Q7" s="120">
        <f t="shared" ref="Q7:Q8" si="0">O7/P7</f>
        <v>5.8314528301886791E-2</v>
      </c>
      <c r="R7">
        <f t="shared" ref="R7:R8" si="1">Q7/0.0035649741291808</f>
        <v>16.357630150681334</v>
      </c>
    </row>
    <row r="8" spans="1:18" ht="15.75" x14ac:dyDescent="0.3">
      <c r="A8" s="116" t="s">
        <v>5292</v>
      </c>
      <c r="B8" s="116" t="s">
        <v>6320</v>
      </c>
      <c r="C8" s="116" t="s">
        <v>6321</v>
      </c>
      <c r="D8" s="116"/>
      <c r="E8" s="116"/>
      <c r="F8" s="35" t="s">
        <v>6321</v>
      </c>
      <c r="G8" s="116">
        <v>6</v>
      </c>
      <c r="H8" s="118"/>
      <c r="I8" s="116" t="s">
        <v>6368</v>
      </c>
      <c r="J8" s="116" t="s">
        <v>6339</v>
      </c>
      <c r="K8" s="116" t="s">
        <v>6333</v>
      </c>
      <c r="L8" s="131" t="s">
        <v>6324</v>
      </c>
      <c r="M8" s="116">
        <v>40</v>
      </c>
      <c r="N8" s="116" t="s">
        <v>57</v>
      </c>
      <c r="O8" s="116">
        <f>250*43.2+250*19.2+250*21.6+2500*4.68+2500*11.64+1000*0.5184</f>
        <v>62318.400000000001</v>
      </c>
      <c r="P8" s="120">
        <f>2000*(1*'道具价值参考（暂定）'!D3+3000*'道具价值参考（暂定）'!D2)</f>
        <v>1060000</v>
      </c>
      <c r="Q8" s="120">
        <f t="shared" si="0"/>
        <v>5.8790943396226418E-2</v>
      </c>
      <c r="R8">
        <f t="shared" si="1"/>
        <v>16.491267893081755</v>
      </c>
    </row>
    <row r="9" spans="1:18" ht="15.75" x14ac:dyDescent="0.3">
      <c r="A9" s="116" t="s">
        <v>5292</v>
      </c>
      <c r="B9" s="116" t="s">
        <v>6320</v>
      </c>
      <c r="C9" s="116" t="s">
        <v>6321</v>
      </c>
      <c r="D9" s="116"/>
      <c r="E9" s="116"/>
      <c r="F9" s="35" t="s">
        <v>6321</v>
      </c>
      <c r="G9" s="116">
        <v>7</v>
      </c>
      <c r="H9" s="120"/>
      <c r="I9" s="116" t="s">
        <v>6368</v>
      </c>
      <c r="J9" s="116" t="s">
        <v>6341</v>
      </c>
      <c r="K9" s="116" t="s">
        <v>6334</v>
      </c>
      <c r="L9" s="131" t="s">
        <v>6324</v>
      </c>
      <c r="M9" s="116">
        <v>40</v>
      </c>
    </row>
    <row r="10" spans="1:18" ht="15.75" x14ac:dyDescent="0.3">
      <c r="A10" s="116" t="s">
        <v>5292</v>
      </c>
      <c r="B10" s="116" t="s">
        <v>6320</v>
      </c>
      <c r="C10" s="116" t="s">
        <v>6321</v>
      </c>
      <c r="D10" s="116"/>
      <c r="E10" s="116"/>
      <c r="F10" s="35" t="s">
        <v>6321</v>
      </c>
      <c r="G10" s="116">
        <v>8</v>
      </c>
      <c r="H10" s="120"/>
      <c r="I10" s="116" t="s">
        <v>6368</v>
      </c>
      <c r="J10" s="116" t="s">
        <v>6340</v>
      </c>
      <c r="K10" s="116" t="s">
        <v>6335</v>
      </c>
      <c r="L10" s="131" t="s">
        <v>6324</v>
      </c>
      <c r="M10" s="116">
        <v>40</v>
      </c>
    </row>
    <row r="11" spans="1:18" ht="15.75" x14ac:dyDescent="0.3">
      <c r="A11" s="116" t="s">
        <v>5292</v>
      </c>
      <c r="B11" s="116" t="s">
        <v>6320</v>
      </c>
      <c r="C11" s="116" t="s">
        <v>6321</v>
      </c>
      <c r="D11" s="116"/>
      <c r="E11" s="116"/>
      <c r="F11" s="35" t="s">
        <v>6321</v>
      </c>
      <c r="G11" s="116">
        <v>9</v>
      </c>
      <c r="H11" s="120"/>
      <c r="I11" s="116" t="s">
        <v>6368</v>
      </c>
      <c r="J11" s="116" t="s">
        <v>6342</v>
      </c>
      <c r="K11" s="116" t="s">
        <v>6336</v>
      </c>
      <c r="L11" s="131" t="s">
        <v>6324</v>
      </c>
      <c r="M11" s="116">
        <v>40</v>
      </c>
    </row>
    <row r="12" spans="1:18" ht="15.75" x14ac:dyDescent="0.3">
      <c r="A12" s="116" t="s">
        <v>5292</v>
      </c>
      <c r="B12" s="116" t="s">
        <v>6320</v>
      </c>
      <c r="C12" s="116" t="s">
        <v>6321</v>
      </c>
      <c r="D12" s="116"/>
      <c r="E12" s="116"/>
      <c r="F12" s="35" t="s">
        <v>6321</v>
      </c>
      <c r="G12" s="116">
        <v>10</v>
      </c>
      <c r="H12" s="118"/>
      <c r="I12" s="116" t="s">
        <v>6368</v>
      </c>
      <c r="J12" s="116" t="s">
        <v>6343</v>
      </c>
      <c r="K12" s="116" t="s">
        <v>6337</v>
      </c>
      <c r="L12" s="131"/>
      <c r="M12" s="116"/>
    </row>
    <row r="13" spans="1:18" ht="15.75" x14ac:dyDescent="0.3">
      <c r="A13" s="116" t="s">
        <v>5292</v>
      </c>
      <c r="B13" s="116" t="s">
        <v>6320</v>
      </c>
      <c r="C13" s="116" t="s">
        <v>6344</v>
      </c>
      <c r="D13" s="116" t="s">
        <v>6344</v>
      </c>
      <c r="E13" s="116" t="s">
        <v>6344</v>
      </c>
      <c r="F13" s="116" t="s">
        <v>6344</v>
      </c>
      <c r="G13" s="116">
        <v>0</v>
      </c>
      <c r="H13" s="118"/>
      <c r="I13" s="116" t="s">
        <v>6368</v>
      </c>
      <c r="J13" s="120"/>
      <c r="K13" s="116"/>
      <c r="L13" s="131" t="s">
        <v>6325</v>
      </c>
      <c r="M13" s="116">
        <v>40</v>
      </c>
      <c r="P13" t="s">
        <v>8166</v>
      </c>
    </row>
    <row r="14" spans="1:18" ht="15.75" x14ac:dyDescent="0.3">
      <c r="A14" s="116" t="s">
        <v>5292</v>
      </c>
      <c r="B14" s="116" t="s">
        <v>6320</v>
      </c>
      <c r="C14" s="116" t="s">
        <v>6344</v>
      </c>
      <c r="D14" s="116" t="s">
        <v>6344</v>
      </c>
      <c r="E14" s="116" t="s">
        <v>6344</v>
      </c>
      <c r="F14" s="116" t="s">
        <v>6344</v>
      </c>
      <c r="G14" s="116">
        <v>1</v>
      </c>
      <c r="H14" s="118"/>
      <c r="I14" s="116" t="s">
        <v>6368</v>
      </c>
      <c r="J14" s="116" t="s">
        <v>6322</v>
      </c>
      <c r="K14" s="116" t="s">
        <v>6348</v>
      </c>
      <c r="L14" s="131" t="s">
        <v>6325</v>
      </c>
      <c r="M14" s="116">
        <v>40</v>
      </c>
    </row>
    <row r="15" spans="1:18" ht="15.75" x14ac:dyDescent="0.3">
      <c r="A15" s="116" t="s">
        <v>5292</v>
      </c>
      <c r="B15" s="116" t="s">
        <v>6320</v>
      </c>
      <c r="C15" s="116" t="s">
        <v>6344</v>
      </c>
      <c r="D15" s="116" t="s">
        <v>6344</v>
      </c>
      <c r="E15" s="116" t="s">
        <v>6344</v>
      </c>
      <c r="F15" s="116" t="s">
        <v>6344</v>
      </c>
      <c r="G15" s="116">
        <v>2</v>
      </c>
      <c r="H15" s="120"/>
      <c r="I15" s="116" t="s">
        <v>6368</v>
      </c>
      <c r="J15" s="116" t="s">
        <v>6326</v>
      </c>
      <c r="K15" s="116" t="s">
        <v>6349</v>
      </c>
      <c r="L15" s="131" t="s">
        <v>6325</v>
      </c>
      <c r="M15" s="116">
        <v>40</v>
      </c>
    </row>
    <row r="16" spans="1:18" ht="15.75" x14ac:dyDescent="0.3">
      <c r="A16" s="116" t="s">
        <v>5292</v>
      </c>
      <c r="B16" s="116" t="s">
        <v>6320</v>
      </c>
      <c r="C16" s="116" t="s">
        <v>6344</v>
      </c>
      <c r="D16" s="116" t="s">
        <v>6344</v>
      </c>
      <c r="E16" s="116" t="s">
        <v>6344</v>
      </c>
      <c r="F16" s="116" t="s">
        <v>6344</v>
      </c>
      <c r="G16" s="116">
        <v>3</v>
      </c>
      <c r="H16" s="120"/>
      <c r="I16" s="116" t="s">
        <v>6368</v>
      </c>
      <c r="J16" s="116" t="s">
        <v>6329</v>
      </c>
      <c r="K16" s="116" t="s">
        <v>6350</v>
      </c>
      <c r="L16" s="131" t="s">
        <v>6324</v>
      </c>
      <c r="M16" s="116">
        <v>40</v>
      </c>
    </row>
    <row r="17" spans="1:16" ht="15.75" x14ac:dyDescent="0.3">
      <c r="A17" s="116" t="s">
        <v>5292</v>
      </c>
      <c r="B17" s="116" t="s">
        <v>6320</v>
      </c>
      <c r="C17" s="116" t="s">
        <v>6344</v>
      </c>
      <c r="D17" s="116" t="s">
        <v>6344</v>
      </c>
      <c r="E17" s="116" t="s">
        <v>6344</v>
      </c>
      <c r="F17" s="116" t="s">
        <v>6344</v>
      </c>
      <c r="G17" s="116">
        <v>4</v>
      </c>
      <c r="H17" s="120"/>
      <c r="I17" s="116" t="s">
        <v>6368</v>
      </c>
      <c r="J17" s="116" t="s">
        <v>6328</v>
      </c>
      <c r="K17" s="116" t="s">
        <v>6351</v>
      </c>
      <c r="L17" s="131" t="s">
        <v>6324</v>
      </c>
      <c r="M17" s="116">
        <v>40</v>
      </c>
      <c r="P17">
        <f>95*5/2</f>
        <v>237.5</v>
      </c>
    </row>
    <row r="18" spans="1:16" ht="15.75" x14ac:dyDescent="0.3">
      <c r="A18" s="116" t="s">
        <v>5292</v>
      </c>
      <c r="B18" s="116" t="s">
        <v>6320</v>
      </c>
      <c r="C18" s="116" t="s">
        <v>6344</v>
      </c>
      <c r="D18" s="116" t="s">
        <v>6344</v>
      </c>
      <c r="E18" s="116" t="s">
        <v>6344</v>
      </c>
      <c r="F18" s="116" t="s">
        <v>6344</v>
      </c>
      <c r="G18" s="116">
        <v>5</v>
      </c>
      <c r="H18" s="118"/>
      <c r="I18" s="116" t="s">
        <v>6368</v>
      </c>
      <c r="J18" s="116" t="s">
        <v>6338</v>
      </c>
      <c r="K18" s="116" t="s">
        <v>6352</v>
      </c>
      <c r="L18" s="131" t="s">
        <v>6324</v>
      </c>
      <c r="M18" s="116">
        <v>40</v>
      </c>
    </row>
    <row r="19" spans="1:16" ht="15.75" x14ac:dyDescent="0.3">
      <c r="A19" s="116" t="s">
        <v>5292</v>
      </c>
      <c r="B19" s="116" t="s">
        <v>6320</v>
      </c>
      <c r="C19" s="116" t="s">
        <v>6344</v>
      </c>
      <c r="D19" s="116" t="s">
        <v>6344</v>
      </c>
      <c r="E19" s="116" t="s">
        <v>6344</v>
      </c>
      <c r="F19" s="116" t="s">
        <v>6344</v>
      </c>
      <c r="G19" s="116">
        <v>6</v>
      </c>
      <c r="H19" s="118"/>
      <c r="I19" s="116" t="s">
        <v>6368</v>
      </c>
      <c r="J19" s="116" t="s">
        <v>6339</v>
      </c>
      <c r="K19" s="116" t="s">
        <v>6353</v>
      </c>
      <c r="L19" s="131" t="s">
        <v>6324</v>
      </c>
      <c r="M19" s="116">
        <v>40</v>
      </c>
    </row>
    <row r="20" spans="1:16" ht="15.75" x14ac:dyDescent="0.3">
      <c r="A20" s="116" t="s">
        <v>5292</v>
      </c>
      <c r="B20" s="116" t="s">
        <v>6320</v>
      </c>
      <c r="C20" s="116" t="s">
        <v>6344</v>
      </c>
      <c r="D20" s="116" t="s">
        <v>6344</v>
      </c>
      <c r="E20" s="116" t="s">
        <v>6344</v>
      </c>
      <c r="F20" s="116" t="s">
        <v>6344</v>
      </c>
      <c r="G20" s="116">
        <v>7</v>
      </c>
      <c r="H20" s="120"/>
      <c r="I20" s="116" t="s">
        <v>6368</v>
      </c>
      <c r="J20" s="116" t="s">
        <v>6341</v>
      </c>
      <c r="K20" s="116" t="s">
        <v>6354</v>
      </c>
      <c r="L20" s="131" t="s">
        <v>6324</v>
      </c>
      <c r="M20" s="116">
        <v>40</v>
      </c>
    </row>
    <row r="21" spans="1:16" ht="15.75" x14ac:dyDescent="0.3">
      <c r="A21" s="116" t="s">
        <v>5292</v>
      </c>
      <c r="B21" s="116" t="s">
        <v>6320</v>
      </c>
      <c r="C21" s="116" t="s">
        <v>6344</v>
      </c>
      <c r="D21" s="116" t="s">
        <v>6344</v>
      </c>
      <c r="E21" s="116" t="s">
        <v>6344</v>
      </c>
      <c r="F21" s="116" t="s">
        <v>6344</v>
      </c>
      <c r="G21" s="116">
        <v>8</v>
      </c>
      <c r="H21" s="120"/>
      <c r="I21" s="116" t="s">
        <v>6368</v>
      </c>
      <c r="J21" s="116" t="s">
        <v>6340</v>
      </c>
      <c r="K21" s="116" t="s">
        <v>6355</v>
      </c>
      <c r="L21" s="131" t="s">
        <v>6324</v>
      </c>
      <c r="M21" s="116">
        <v>40</v>
      </c>
    </row>
    <row r="22" spans="1:16" ht="15.75" x14ac:dyDescent="0.3">
      <c r="A22" s="116" t="s">
        <v>5292</v>
      </c>
      <c r="B22" s="116" t="s">
        <v>6320</v>
      </c>
      <c r="C22" s="116" t="s">
        <v>6344</v>
      </c>
      <c r="D22" s="116" t="s">
        <v>6344</v>
      </c>
      <c r="E22" s="116" t="s">
        <v>6344</v>
      </c>
      <c r="F22" s="116" t="s">
        <v>6344</v>
      </c>
      <c r="G22" s="116">
        <v>9</v>
      </c>
      <c r="H22" s="120"/>
      <c r="I22" s="116" t="s">
        <v>6368</v>
      </c>
      <c r="J22" s="116" t="s">
        <v>6342</v>
      </c>
      <c r="K22" s="116" t="s">
        <v>6356</v>
      </c>
      <c r="L22" s="131" t="s">
        <v>6324</v>
      </c>
      <c r="M22" s="116">
        <v>40</v>
      </c>
    </row>
    <row r="23" spans="1:16" ht="15.75" x14ac:dyDescent="0.3">
      <c r="A23" s="116" t="s">
        <v>5292</v>
      </c>
      <c r="B23" s="116" t="s">
        <v>6320</v>
      </c>
      <c r="C23" s="116" t="s">
        <v>6344</v>
      </c>
      <c r="D23" s="116" t="s">
        <v>6344</v>
      </c>
      <c r="E23" s="116" t="s">
        <v>6344</v>
      </c>
      <c r="F23" s="116" t="s">
        <v>6344</v>
      </c>
      <c r="G23" s="116">
        <v>10</v>
      </c>
      <c r="H23" s="118"/>
      <c r="I23" s="116" t="s">
        <v>6368</v>
      </c>
      <c r="J23" s="116" t="s">
        <v>6343</v>
      </c>
      <c r="K23" s="116" t="s">
        <v>6357</v>
      </c>
      <c r="L23" s="131"/>
      <c r="M23" s="116"/>
    </row>
    <row r="24" spans="1:16" ht="15.75" x14ac:dyDescent="0.3">
      <c r="A24" s="116" t="s">
        <v>5292</v>
      </c>
      <c r="B24" s="116" t="s">
        <v>6320</v>
      </c>
      <c r="C24" s="116" t="s">
        <v>6345</v>
      </c>
      <c r="D24" s="116" t="s">
        <v>6345</v>
      </c>
      <c r="E24" s="116" t="s">
        <v>6345</v>
      </c>
      <c r="F24" s="116" t="s">
        <v>6345</v>
      </c>
      <c r="G24" s="116">
        <v>0</v>
      </c>
      <c r="H24" s="118"/>
      <c r="I24" s="116" t="s">
        <v>6368</v>
      </c>
      <c r="J24" s="120"/>
      <c r="K24" s="116"/>
      <c r="L24" s="131" t="s">
        <v>6325</v>
      </c>
      <c r="M24" s="116">
        <v>40</v>
      </c>
    </row>
    <row r="25" spans="1:16" ht="15.75" x14ac:dyDescent="0.3">
      <c r="A25" s="116" t="s">
        <v>5292</v>
      </c>
      <c r="B25" s="116" t="s">
        <v>6320</v>
      </c>
      <c r="C25" s="116" t="s">
        <v>6345</v>
      </c>
      <c r="D25" s="116" t="s">
        <v>6345</v>
      </c>
      <c r="E25" s="116" t="s">
        <v>6345</v>
      </c>
      <c r="F25" s="116" t="s">
        <v>6345</v>
      </c>
      <c r="G25" s="116">
        <v>1</v>
      </c>
      <c r="H25" s="118"/>
      <c r="I25" s="116" t="s">
        <v>6368</v>
      </c>
      <c r="J25" s="116" t="s">
        <v>6322</v>
      </c>
      <c r="K25" s="116" t="s">
        <v>6191</v>
      </c>
      <c r="L25" s="131" t="s">
        <v>6325</v>
      </c>
      <c r="M25" s="116">
        <v>40</v>
      </c>
    </row>
    <row r="26" spans="1:16" ht="15.75" x14ac:dyDescent="0.3">
      <c r="A26" s="116" t="s">
        <v>5292</v>
      </c>
      <c r="B26" s="116" t="s">
        <v>6320</v>
      </c>
      <c r="C26" s="116" t="s">
        <v>6345</v>
      </c>
      <c r="D26" s="116" t="s">
        <v>6345</v>
      </c>
      <c r="E26" s="116" t="s">
        <v>6345</v>
      </c>
      <c r="F26" s="116" t="s">
        <v>6345</v>
      </c>
      <c r="G26" s="116">
        <v>2</v>
      </c>
      <c r="H26" s="120"/>
      <c r="I26" s="116" t="s">
        <v>6368</v>
      </c>
      <c r="J26" s="116" t="s">
        <v>6326</v>
      </c>
      <c r="K26" s="116" t="s">
        <v>6193</v>
      </c>
      <c r="L26" s="131" t="s">
        <v>6325</v>
      </c>
      <c r="M26" s="116">
        <v>40</v>
      </c>
    </row>
    <row r="27" spans="1:16" ht="15.75" x14ac:dyDescent="0.3">
      <c r="A27" s="116" t="s">
        <v>5292</v>
      </c>
      <c r="B27" s="116" t="s">
        <v>6320</v>
      </c>
      <c r="C27" s="116" t="s">
        <v>6345</v>
      </c>
      <c r="D27" s="116" t="s">
        <v>6345</v>
      </c>
      <c r="E27" s="116" t="s">
        <v>6345</v>
      </c>
      <c r="F27" s="116" t="s">
        <v>6345</v>
      </c>
      <c r="G27" s="116">
        <v>3</v>
      </c>
      <c r="H27" s="120"/>
      <c r="I27" s="116" t="s">
        <v>6368</v>
      </c>
      <c r="J27" s="116" t="s">
        <v>6329</v>
      </c>
      <c r="K27" s="116" t="s">
        <v>6195</v>
      </c>
      <c r="L27" s="131" t="s">
        <v>6324</v>
      </c>
      <c r="M27" s="116">
        <v>40</v>
      </c>
    </row>
    <row r="28" spans="1:16" ht="15.75" x14ac:dyDescent="0.3">
      <c r="A28" s="116" t="s">
        <v>5292</v>
      </c>
      <c r="B28" s="116" t="s">
        <v>6320</v>
      </c>
      <c r="C28" s="116" t="s">
        <v>6345</v>
      </c>
      <c r="D28" s="116" t="s">
        <v>6345</v>
      </c>
      <c r="E28" s="116" t="s">
        <v>6345</v>
      </c>
      <c r="F28" s="116" t="s">
        <v>6345</v>
      </c>
      <c r="G28" s="116">
        <v>4</v>
      </c>
      <c r="H28" s="120"/>
      <c r="I28" s="116" t="s">
        <v>6368</v>
      </c>
      <c r="J28" s="116" t="s">
        <v>6328</v>
      </c>
      <c r="K28" s="116" t="s">
        <v>6197</v>
      </c>
      <c r="L28" s="131" t="s">
        <v>6324</v>
      </c>
      <c r="M28" s="116">
        <v>40</v>
      </c>
    </row>
    <row r="29" spans="1:16" ht="15.75" x14ac:dyDescent="0.3">
      <c r="A29" s="116" t="s">
        <v>5292</v>
      </c>
      <c r="B29" s="116" t="s">
        <v>6320</v>
      </c>
      <c r="C29" s="116" t="s">
        <v>6345</v>
      </c>
      <c r="D29" s="116" t="s">
        <v>6345</v>
      </c>
      <c r="E29" s="116" t="s">
        <v>6345</v>
      </c>
      <c r="F29" s="116" t="s">
        <v>6345</v>
      </c>
      <c r="G29" s="116">
        <v>5</v>
      </c>
      <c r="H29" s="118"/>
      <c r="I29" s="116" t="s">
        <v>6368</v>
      </c>
      <c r="J29" s="116" t="s">
        <v>6338</v>
      </c>
      <c r="K29" s="116" t="s">
        <v>6199</v>
      </c>
      <c r="L29" s="131" t="s">
        <v>6324</v>
      </c>
      <c r="M29" s="116">
        <v>40</v>
      </c>
    </row>
    <row r="30" spans="1:16" ht="15.75" x14ac:dyDescent="0.3">
      <c r="A30" s="116" t="s">
        <v>5292</v>
      </c>
      <c r="B30" s="116" t="s">
        <v>6320</v>
      </c>
      <c r="C30" s="116" t="s">
        <v>6345</v>
      </c>
      <c r="D30" s="116" t="s">
        <v>6345</v>
      </c>
      <c r="E30" s="116" t="s">
        <v>6345</v>
      </c>
      <c r="F30" s="116" t="s">
        <v>6345</v>
      </c>
      <c r="G30" s="116">
        <v>6</v>
      </c>
      <c r="H30" s="118"/>
      <c r="I30" s="116" t="s">
        <v>6368</v>
      </c>
      <c r="J30" s="116" t="s">
        <v>6339</v>
      </c>
      <c r="K30" s="116" t="s">
        <v>6201</v>
      </c>
      <c r="L30" s="131" t="s">
        <v>6324</v>
      </c>
      <c r="M30" s="116">
        <v>40</v>
      </c>
    </row>
    <row r="31" spans="1:16" ht="15.75" x14ac:dyDescent="0.3">
      <c r="A31" s="116" t="s">
        <v>5292</v>
      </c>
      <c r="B31" s="116" t="s">
        <v>6320</v>
      </c>
      <c r="C31" s="116" t="s">
        <v>6345</v>
      </c>
      <c r="D31" s="116" t="s">
        <v>6345</v>
      </c>
      <c r="E31" s="116" t="s">
        <v>6345</v>
      </c>
      <c r="F31" s="116" t="s">
        <v>6345</v>
      </c>
      <c r="G31" s="116">
        <v>7</v>
      </c>
      <c r="H31" s="120"/>
      <c r="I31" s="116" t="s">
        <v>6368</v>
      </c>
      <c r="J31" s="116" t="s">
        <v>6341</v>
      </c>
      <c r="K31" s="116" t="s">
        <v>6203</v>
      </c>
      <c r="L31" s="131" t="s">
        <v>6324</v>
      </c>
      <c r="M31" s="116">
        <v>40</v>
      </c>
    </row>
    <row r="32" spans="1:16" ht="15.75" x14ac:dyDescent="0.3">
      <c r="A32" s="116" t="s">
        <v>5292</v>
      </c>
      <c r="B32" s="116" t="s">
        <v>6320</v>
      </c>
      <c r="C32" s="116" t="s">
        <v>6345</v>
      </c>
      <c r="D32" s="116" t="s">
        <v>6345</v>
      </c>
      <c r="E32" s="116" t="s">
        <v>6345</v>
      </c>
      <c r="F32" s="116" t="s">
        <v>6345</v>
      </c>
      <c r="G32" s="116">
        <v>8</v>
      </c>
      <c r="H32" s="120"/>
      <c r="I32" s="116" t="s">
        <v>6368</v>
      </c>
      <c r="J32" s="116" t="s">
        <v>6340</v>
      </c>
      <c r="K32" s="116" t="s">
        <v>6205</v>
      </c>
      <c r="L32" s="131" t="s">
        <v>6324</v>
      </c>
      <c r="M32" s="116">
        <v>40</v>
      </c>
    </row>
    <row r="33" spans="1:13" ht="15.75" x14ac:dyDescent="0.3">
      <c r="A33" s="116" t="s">
        <v>5292</v>
      </c>
      <c r="B33" s="116" t="s">
        <v>6320</v>
      </c>
      <c r="C33" s="116" t="s">
        <v>6345</v>
      </c>
      <c r="D33" s="116" t="s">
        <v>6345</v>
      </c>
      <c r="E33" s="116" t="s">
        <v>6345</v>
      </c>
      <c r="F33" s="116" t="s">
        <v>6345</v>
      </c>
      <c r="G33" s="116">
        <v>9</v>
      </c>
      <c r="H33" s="120"/>
      <c r="I33" s="116" t="s">
        <v>6368</v>
      </c>
      <c r="J33" s="116" t="s">
        <v>6342</v>
      </c>
      <c r="K33" s="116" t="s">
        <v>6209</v>
      </c>
      <c r="L33" s="131" t="s">
        <v>6324</v>
      </c>
      <c r="M33" s="116">
        <v>40</v>
      </c>
    </row>
    <row r="34" spans="1:13" ht="15.75" x14ac:dyDescent="0.3">
      <c r="A34" s="116" t="s">
        <v>5292</v>
      </c>
      <c r="B34" s="116" t="s">
        <v>6320</v>
      </c>
      <c r="C34" s="116" t="s">
        <v>6345</v>
      </c>
      <c r="D34" s="116" t="s">
        <v>6345</v>
      </c>
      <c r="E34" s="116" t="s">
        <v>6345</v>
      </c>
      <c r="F34" s="116" t="s">
        <v>6345</v>
      </c>
      <c r="G34" s="116">
        <v>10</v>
      </c>
      <c r="H34" s="118"/>
      <c r="I34" s="116" t="s">
        <v>6368</v>
      </c>
      <c r="J34" s="116" t="s">
        <v>6343</v>
      </c>
      <c r="K34" s="116" t="s">
        <v>6211</v>
      </c>
      <c r="L34" s="131"/>
      <c r="M34" s="116"/>
    </row>
    <row r="35" spans="1:13" ht="15.75" x14ac:dyDescent="0.3">
      <c r="A35" s="116" t="s">
        <v>5292</v>
      </c>
      <c r="B35" s="116" t="s">
        <v>6320</v>
      </c>
      <c r="C35" s="116" t="s">
        <v>6346</v>
      </c>
      <c r="D35" s="116" t="s">
        <v>6346</v>
      </c>
      <c r="E35" s="116" t="s">
        <v>6346</v>
      </c>
      <c r="F35" s="116" t="s">
        <v>6346</v>
      </c>
      <c r="G35" s="116">
        <v>0</v>
      </c>
      <c r="H35" s="118"/>
      <c r="I35" s="116" t="s">
        <v>6368</v>
      </c>
      <c r="J35" s="120"/>
      <c r="K35" s="116"/>
      <c r="L35" s="131" t="s">
        <v>6325</v>
      </c>
      <c r="M35" s="116">
        <v>40</v>
      </c>
    </row>
    <row r="36" spans="1:13" ht="15.75" x14ac:dyDescent="0.3">
      <c r="A36" s="116" t="s">
        <v>5292</v>
      </c>
      <c r="B36" s="116" t="s">
        <v>6320</v>
      </c>
      <c r="C36" s="116" t="s">
        <v>6346</v>
      </c>
      <c r="D36" s="116" t="s">
        <v>6346</v>
      </c>
      <c r="E36" s="116" t="s">
        <v>6346</v>
      </c>
      <c r="F36" s="116" t="s">
        <v>6346</v>
      </c>
      <c r="G36" s="116">
        <v>1</v>
      </c>
      <c r="H36" s="118"/>
      <c r="I36" s="116" t="s">
        <v>6368</v>
      </c>
      <c r="J36" s="116" t="s">
        <v>6322</v>
      </c>
      <c r="K36" s="116" t="s">
        <v>6239</v>
      </c>
      <c r="L36" s="131" t="s">
        <v>6325</v>
      </c>
      <c r="M36" s="116">
        <v>40</v>
      </c>
    </row>
    <row r="37" spans="1:13" ht="15.75" x14ac:dyDescent="0.3">
      <c r="A37" s="116" t="s">
        <v>5292</v>
      </c>
      <c r="B37" s="116" t="s">
        <v>6320</v>
      </c>
      <c r="C37" s="116" t="s">
        <v>6346</v>
      </c>
      <c r="D37" s="116" t="s">
        <v>6346</v>
      </c>
      <c r="E37" s="116" t="s">
        <v>6346</v>
      </c>
      <c r="F37" s="116" t="s">
        <v>6346</v>
      </c>
      <c r="G37" s="116">
        <v>2</v>
      </c>
      <c r="H37" s="120"/>
      <c r="I37" s="116" t="s">
        <v>6368</v>
      </c>
      <c r="J37" s="116" t="s">
        <v>6326</v>
      </c>
      <c r="K37" s="116" t="s">
        <v>6240</v>
      </c>
      <c r="L37" s="131" t="s">
        <v>6325</v>
      </c>
      <c r="M37" s="116">
        <v>40</v>
      </c>
    </row>
    <row r="38" spans="1:13" ht="15.75" x14ac:dyDescent="0.3">
      <c r="A38" s="116" t="s">
        <v>5292</v>
      </c>
      <c r="B38" s="116" t="s">
        <v>6320</v>
      </c>
      <c r="C38" s="116" t="s">
        <v>6346</v>
      </c>
      <c r="D38" s="116" t="s">
        <v>6346</v>
      </c>
      <c r="E38" s="116" t="s">
        <v>6346</v>
      </c>
      <c r="F38" s="116" t="s">
        <v>6346</v>
      </c>
      <c r="G38" s="116">
        <v>3</v>
      </c>
      <c r="H38" s="120"/>
      <c r="I38" s="116" t="s">
        <v>6368</v>
      </c>
      <c r="J38" s="116" t="s">
        <v>6329</v>
      </c>
      <c r="K38" s="116" t="s">
        <v>6241</v>
      </c>
      <c r="L38" s="131" t="s">
        <v>6324</v>
      </c>
      <c r="M38" s="116">
        <v>40</v>
      </c>
    </row>
    <row r="39" spans="1:13" ht="15.75" x14ac:dyDescent="0.3">
      <c r="A39" s="116" t="s">
        <v>5292</v>
      </c>
      <c r="B39" s="116" t="s">
        <v>6320</v>
      </c>
      <c r="C39" s="116" t="s">
        <v>6346</v>
      </c>
      <c r="D39" s="116" t="s">
        <v>6346</v>
      </c>
      <c r="E39" s="116" t="s">
        <v>6346</v>
      </c>
      <c r="F39" s="116" t="s">
        <v>6346</v>
      </c>
      <c r="G39" s="116">
        <v>4</v>
      </c>
      <c r="H39" s="120"/>
      <c r="I39" s="116" t="s">
        <v>6368</v>
      </c>
      <c r="J39" s="116" t="s">
        <v>6328</v>
      </c>
      <c r="K39" s="116" t="s">
        <v>6242</v>
      </c>
      <c r="L39" s="131" t="s">
        <v>6324</v>
      </c>
      <c r="M39" s="116">
        <v>40</v>
      </c>
    </row>
    <row r="40" spans="1:13" ht="15.75" x14ac:dyDescent="0.3">
      <c r="A40" s="116" t="s">
        <v>5292</v>
      </c>
      <c r="B40" s="116" t="s">
        <v>6320</v>
      </c>
      <c r="C40" s="116" t="s">
        <v>6346</v>
      </c>
      <c r="D40" s="116" t="s">
        <v>6346</v>
      </c>
      <c r="E40" s="116" t="s">
        <v>6346</v>
      </c>
      <c r="F40" s="116" t="s">
        <v>6346</v>
      </c>
      <c r="G40" s="116">
        <v>5</v>
      </c>
      <c r="H40" s="118"/>
      <c r="I40" s="116" t="s">
        <v>6368</v>
      </c>
      <c r="J40" s="116" t="s">
        <v>6338</v>
      </c>
      <c r="K40" s="116" t="s">
        <v>6243</v>
      </c>
      <c r="L40" s="131" t="s">
        <v>6324</v>
      </c>
      <c r="M40" s="116">
        <v>40</v>
      </c>
    </row>
    <row r="41" spans="1:13" ht="15.75" x14ac:dyDescent="0.3">
      <c r="A41" s="116" t="s">
        <v>5292</v>
      </c>
      <c r="B41" s="116" t="s">
        <v>6320</v>
      </c>
      <c r="C41" s="116" t="s">
        <v>6346</v>
      </c>
      <c r="D41" s="116" t="s">
        <v>6346</v>
      </c>
      <c r="E41" s="116" t="s">
        <v>6346</v>
      </c>
      <c r="F41" s="116" t="s">
        <v>6346</v>
      </c>
      <c r="G41" s="116">
        <v>6</v>
      </c>
      <c r="H41" s="118"/>
      <c r="I41" s="116" t="s">
        <v>6368</v>
      </c>
      <c r="J41" s="116" t="s">
        <v>6339</v>
      </c>
      <c r="K41" s="116" t="s">
        <v>6244</v>
      </c>
      <c r="L41" s="131" t="s">
        <v>6324</v>
      </c>
      <c r="M41" s="116">
        <v>40</v>
      </c>
    </row>
    <row r="42" spans="1:13" ht="15.75" x14ac:dyDescent="0.3">
      <c r="A42" s="116" t="s">
        <v>5292</v>
      </c>
      <c r="B42" s="116" t="s">
        <v>6320</v>
      </c>
      <c r="C42" s="116" t="s">
        <v>6346</v>
      </c>
      <c r="D42" s="116" t="s">
        <v>6346</v>
      </c>
      <c r="E42" s="116" t="s">
        <v>6346</v>
      </c>
      <c r="F42" s="116" t="s">
        <v>6346</v>
      </c>
      <c r="G42" s="116">
        <v>7</v>
      </c>
      <c r="H42" s="120"/>
      <c r="I42" s="116" t="s">
        <v>6368</v>
      </c>
      <c r="J42" s="116" t="s">
        <v>6341</v>
      </c>
      <c r="K42" s="116" t="s">
        <v>6245</v>
      </c>
      <c r="L42" s="131" t="s">
        <v>6324</v>
      </c>
      <c r="M42" s="116">
        <v>40</v>
      </c>
    </row>
    <row r="43" spans="1:13" ht="15.75" x14ac:dyDescent="0.3">
      <c r="A43" s="116" t="s">
        <v>5292</v>
      </c>
      <c r="B43" s="116" t="s">
        <v>6320</v>
      </c>
      <c r="C43" s="116" t="s">
        <v>6346</v>
      </c>
      <c r="D43" s="116" t="s">
        <v>6346</v>
      </c>
      <c r="E43" s="116" t="s">
        <v>6346</v>
      </c>
      <c r="F43" s="116" t="s">
        <v>6346</v>
      </c>
      <c r="G43" s="116">
        <v>8</v>
      </c>
      <c r="H43" s="120"/>
      <c r="I43" s="116" t="s">
        <v>6368</v>
      </c>
      <c r="J43" s="116" t="s">
        <v>6340</v>
      </c>
      <c r="K43" s="116" t="s">
        <v>6246</v>
      </c>
      <c r="L43" s="131" t="s">
        <v>6324</v>
      </c>
      <c r="M43" s="116">
        <v>40</v>
      </c>
    </row>
    <row r="44" spans="1:13" ht="15.75" x14ac:dyDescent="0.3">
      <c r="A44" s="116" t="s">
        <v>5292</v>
      </c>
      <c r="B44" s="116" t="s">
        <v>6320</v>
      </c>
      <c r="C44" s="116" t="s">
        <v>6346</v>
      </c>
      <c r="D44" s="116" t="s">
        <v>6346</v>
      </c>
      <c r="E44" s="116" t="s">
        <v>6346</v>
      </c>
      <c r="F44" s="116" t="s">
        <v>6346</v>
      </c>
      <c r="G44" s="116">
        <v>9</v>
      </c>
      <c r="H44" s="120"/>
      <c r="I44" s="116" t="s">
        <v>6368</v>
      </c>
      <c r="J44" s="116" t="s">
        <v>6342</v>
      </c>
      <c r="K44" s="116" t="s">
        <v>6247</v>
      </c>
      <c r="L44" s="131" t="s">
        <v>6324</v>
      </c>
      <c r="M44" s="116">
        <v>40</v>
      </c>
    </row>
    <row r="45" spans="1:13" ht="15.75" x14ac:dyDescent="0.3">
      <c r="A45" s="116" t="s">
        <v>5292</v>
      </c>
      <c r="B45" s="116" t="s">
        <v>6320</v>
      </c>
      <c r="C45" s="116" t="s">
        <v>6346</v>
      </c>
      <c r="D45" s="116" t="s">
        <v>6346</v>
      </c>
      <c r="E45" s="116" t="s">
        <v>6346</v>
      </c>
      <c r="F45" s="116" t="s">
        <v>6346</v>
      </c>
      <c r="G45" s="116">
        <v>10</v>
      </c>
      <c r="H45" s="118"/>
      <c r="I45" s="116" t="s">
        <v>6368</v>
      </c>
      <c r="J45" s="116" t="s">
        <v>6343</v>
      </c>
      <c r="K45" s="116" t="s">
        <v>6248</v>
      </c>
      <c r="L45" s="131"/>
      <c r="M45" s="116"/>
    </row>
    <row r="46" spans="1:13" ht="15.75" x14ac:dyDescent="0.3">
      <c r="A46" s="116" t="s">
        <v>5292</v>
      </c>
      <c r="B46" s="116" t="s">
        <v>6320</v>
      </c>
      <c r="C46" s="116" t="s">
        <v>6347</v>
      </c>
      <c r="D46" s="116" t="s">
        <v>6347</v>
      </c>
      <c r="E46" s="116" t="s">
        <v>6347</v>
      </c>
      <c r="F46" s="116" t="s">
        <v>6347</v>
      </c>
      <c r="G46" s="116">
        <v>0</v>
      </c>
      <c r="H46" s="118"/>
      <c r="I46" s="116" t="s">
        <v>6368</v>
      </c>
      <c r="J46" s="120"/>
      <c r="K46" s="116"/>
      <c r="L46" s="131" t="s">
        <v>6325</v>
      </c>
      <c r="M46" s="116">
        <v>40</v>
      </c>
    </row>
    <row r="47" spans="1:13" ht="15.75" x14ac:dyDescent="0.3">
      <c r="A47" s="116" t="s">
        <v>5292</v>
      </c>
      <c r="B47" s="116" t="s">
        <v>6320</v>
      </c>
      <c r="C47" s="116" t="s">
        <v>6347</v>
      </c>
      <c r="D47" s="116" t="s">
        <v>6347</v>
      </c>
      <c r="E47" s="116" t="s">
        <v>6347</v>
      </c>
      <c r="F47" s="116" t="s">
        <v>6347</v>
      </c>
      <c r="G47" s="116">
        <v>1</v>
      </c>
      <c r="H47" s="118"/>
      <c r="I47" s="116" t="s">
        <v>6368</v>
      </c>
      <c r="J47" s="116" t="s">
        <v>6322</v>
      </c>
      <c r="K47" s="116" t="s">
        <v>6358</v>
      </c>
      <c r="L47" s="131" t="s">
        <v>6325</v>
      </c>
      <c r="M47" s="116">
        <v>40</v>
      </c>
    </row>
    <row r="48" spans="1:13" ht="15.75" x14ac:dyDescent="0.3">
      <c r="A48" s="116" t="s">
        <v>5292</v>
      </c>
      <c r="B48" s="116" t="s">
        <v>6320</v>
      </c>
      <c r="C48" s="116" t="s">
        <v>6347</v>
      </c>
      <c r="D48" s="116" t="s">
        <v>6347</v>
      </c>
      <c r="E48" s="116" t="s">
        <v>6347</v>
      </c>
      <c r="F48" s="116" t="s">
        <v>6347</v>
      </c>
      <c r="G48" s="116">
        <v>2</v>
      </c>
      <c r="H48" s="120"/>
      <c r="I48" s="116" t="s">
        <v>6368</v>
      </c>
      <c r="J48" s="116" t="s">
        <v>6326</v>
      </c>
      <c r="K48" s="116" t="s">
        <v>6359</v>
      </c>
      <c r="L48" s="131" t="s">
        <v>6325</v>
      </c>
      <c r="M48" s="116">
        <v>40</v>
      </c>
    </row>
    <row r="49" spans="1:13" ht="15.75" x14ac:dyDescent="0.3">
      <c r="A49" s="116" t="s">
        <v>5292</v>
      </c>
      <c r="B49" s="116" t="s">
        <v>6320</v>
      </c>
      <c r="C49" s="116" t="s">
        <v>6347</v>
      </c>
      <c r="D49" s="116" t="s">
        <v>6347</v>
      </c>
      <c r="E49" s="116" t="s">
        <v>6347</v>
      </c>
      <c r="F49" s="116" t="s">
        <v>6347</v>
      </c>
      <c r="G49" s="116">
        <v>3</v>
      </c>
      <c r="H49" s="120"/>
      <c r="I49" s="116" t="s">
        <v>6368</v>
      </c>
      <c r="J49" s="116" t="s">
        <v>6329</v>
      </c>
      <c r="K49" s="116" t="s">
        <v>6360</v>
      </c>
      <c r="L49" s="131" t="s">
        <v>6324</v>
      </c>
      <c r="M49" s="116">
        <v>40</v>
      </c>
    </row>
    <row r="50" spans="1:13" ht="15.75" x14ac:dyDescent="0.3">
      <c r="A50" s="116" t="s">
        <v>5292</v>
      </c>
      <c r="B50" s="116" t="s">
        <v>6320</v>
      </c>
      <c r="C50" s="116" t="s">
        <v>6347</v>
      </c>
      <c r="D50" s="116" t="s">
        <v>6347</v>
      </c>
      <c r="E50" s="116" t="s">
        <v>6347</v>
      </c>
      <c r="F50" s="116" t="s">
        <v>6347</v>
      </c>
      <c r="G50" s="116">
        <v>4</v>
      </c>
      <c r="H50" s="120"/>
      <c r="I50" s="116" t="s">
        <v>6368</v>
      </c>
      <c r="J50" s="116" t="s">
        <v>6328</v>
      </c>
      <c r="K50" s="116" t="s">
        <v>6361</v>
      </c>
      <c r="L50" s="131" t="s">
        <v>6324</v>
      </c>
      <c r="M50" s="116">
        <v>40</v>
      </c>
    </row>
    <row r="51" spans="1:13" ht="15.75" x14ac:dyDescent="0.3">
      <c r="A51" s="116" t="s">
        <v>5292</v>
      </c>
      <c r="B51" s="116" t="s">
        <v>6320</v>
      </c>
      <c r="C51" s="116" t="s">
        <v>6347</v>
      </c>
      <c r="D51" s="116" t="s">
        <v>6347</v>
      </c>
      <c r="E51" s="116" t="s">
        <v>6347</v>
      </c>
      <c r="F51" s="116" t="s">
        <v>6347</v>
      </c>
      <c r="G51" s="116">
        <v>5</v>
      </c>
      <c r="H51" s="118"/>
      <c r="I51" s="116" t="s">
        <v>6368</v>
      </c>
      <c r="J51" s="116" t="s">
        <v>6338</v>
      </c>
      <c r="K51" s="116" t="s">
        <v>6362</v>
      </c>
      <c r="L51" s="131" t="s">
        <v>6324</v>
      </c>
      <c r="M51" s="116">
        <v>40</v>
      </c>
    </row>
    <row r="52" spans="1:13" ht="15.75" x14ac:dyDescent="0.3">
      <c r="A52" s="116" t="s">
        <v>5292</v>
      </c>
      <c r="B52" s="116" t="s">
        <v>6320</v>
      </c>
      <c r="C52" s="116" t="s">
        <v>6347</v>
      </c>
      <c r="D52" s="116" t="s">
        <v>6347</v>
      </c>
      <c r="E52" s="116" t="s">
        <v>6347</v>
      </c>
      <c r="F52" s="116" t="s">
        <v>6347</v>
      </c>
      <c r="G52" s="116">
        <v>6</v>
      </c>
      <c r="H52" s="118"/>
      <c r="I52" s="116" t="s">
        <v>6368</v>
      </c>
      <c r="J52" s="116" t="s">
        <v>6339</v>
      </c>
      <c r="K52" s="116" t="s">
        <v>6363</v>
      </c>
      <c r="L52" s="131" t="s">
        <v>6324</v>
      </c>
      <c r="M52" s="116">
        <v>40</v>
      </c>
    </row>
    <row r="53" spans="1:13" ht="15.75" x14ac:dyDescent="0.3">
      <c r="A53" s="116" t="s">
        <v>5292</v>
      </c>
      <c r="B53" s="116" t="s">
        <v>6320</v>
      </c>
      <c r="C53" s="116" t="s">
        <v>6347</v>
      </c>
      <c r="D53" s="116" t="s">
        <v>6347</v>
      </c>
      <c r="E53" s="116" t="s">
        <v>6347</v>
      </c>
      <c r="F53" s="116" t="s">
        <v>6347</v>
      </c>
      <c r="G53" s="116">
        <v>7</v>
      </c>
      <c r="H53" s="120"/>
      <c r="I53" s="116" t="s">
        <v>6368</v>
      </c>
      <c r="J53" s="116" t="s">
        <v>6341</v>
      </c>
      <c r="K53" s="116" t="s">
        <v>6364</v>
      </c>
      <c r="L53" s="131" t="s">
        <v>6324</v>
      </c>
      <c r="M53" s="116">
        <v>40</v>
      </c>
    </row>
    <row r="54" spans="1:13" ht="15.75" x14ac:dyDescent="0.3">
      <c r="A54" s="116" t="s">
        <v>5292</v>
      </c>
      <c r="B54" s="116" t="s">
        <v>6320</v>
      </c>
      <c r="C54" s="116" t="s">
        <v>6347</v>
      </c>
      <c r="D54" s="116" t="s">
        <v>6347</v>
      </c>
      <c r="E54" s="116" t="s">
        <v>6347</v>
      </c>
      <c r="F54" s="116" t="s">
        <v>6347</v>
      </c>
      <c r="G54" s="116">
        <v>8</v>
      </c>
      <c r="H54" s="120"/>
      <c r="I54" s="116" t="s">
        <v>6368</v>
      </c>
      <c r="J54" s="116" t="s">
        <v>6340</v>
      </c>
      <c r="K54" s="116" t="s">
        <v>6365</v>
      </c>
      <c r="L54" s="131" t="s">
        <v>6324</v>
      </c>
      <c r="M54" s="116">
        <v>40</v>
      </c>
    </row>
    <row r="55" spans="1:13" ht="15.75" x14ac:dyDescent="0.3">
      <c r="A55" s="116" t="s">
        <v>5292</v>
      </c>
      <c r="B55" s="116" t="s">
        <v>6320</v>
      </c>
      <c r="C55" s="116" t="s">
        <v>6347</v>
      </c>
      <c r="D55" s="116" t="s">
        <v>6347</v>
      </c>
      <c r="E55" s="116" t="s">
        <v>6347</v>
      </c>
      <c r="F55" s="116" t="s">
        <v>6347</v>
      </c>
      <c r="G55" s="116">
        <v>9</v>
      </c>
      <c r="H55" s="120"/>
      <c r="I55" s="116" t="s">
        <v>6368</v>
      </c>
      <c r="J55" s="116" t="s">
        <v>6342</v>
      </c>
      <c r="K55" s="116" t="s">
        <v>6366</v>
      </c>
      <c r="L55" s="131" t="s">
        <v>6324</v>
      </c>
      <c r="M55" s="116">
        <v>40</v>
      </c>
    </row>
    <row r="56" spans="1:13" ht="15.75" x14ac:dyDescent="0.3">
      <c r="A56" s="116" t="s">
        <v>5292</v>
      </c>
      <c r="B56" s="116" t="s">
        <v>6320</v>
      </c>
      <c r="C56" s="116" t="s">
        <v>6347</v>
      </c>
      <c r="D56" s="116" t="s">
        <v>6347</v>
      </c>
      <c r="E56" s="116" t="s">
        <v>6347</v>
      </c>
      <c r="F56" s="116" t="s">
        <v>6347</v>
      </c>
      <c r="G56" s="116">
        <v>10</v>
      </c>
      <c r="H56" s="118"/>
      <c r="I56" s="116" t="s">
        <v>6368</v>
      </c>
      <c r="J56" s="116" t="s">
        <v>6343</v>
      </c>
      <c r="K56" s="116" t="s">
        <v>6367</v>
      </c>
      <c r="L56" s="131"/>
      <c r="M56" s="116"/>
    </row>
  </sheetData>
  <mergeCells count="1">
    <mergeCell ref="N4:Q4"/>
  </mergeCells>
  <phoneticPr fontId="1" type="noConversion"/>
  <pageMargins left="0.7" right="0.7" top="0.75" bottom="0.75" header="0.3" footer="0.3"/>
  <ignoredErrors>
    <ignoredError sqref="O7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3026-D248-408D-88C4-78052F6FC57F}">
  <sheetPr>
    <tabColor rgb="FF92D050"/>
  </sheetPr>
  <dimension ref="A1:AL992"/>
  <sheetViews>
    <sheetView topLeftCell="A906" workbookViewId="0">
      <selection activeCell="V925" sqref="V925"/>
    </sheetView>
  </sheetViews>
  <sheetFormatPr defaultRowHeight="14.25" x14ac:dyDescent="0.2"/>
  <cols>
    <col min="1" max="7" width="9" style="120"/>
    <col min="8" max="8" width="0" style="120" hidden="1" customWidth="1"/>
    <col min="9" max="9" width="15.5" style="120" hidden="1" customWidth="1"/>
    <col min="10" max="19" width="7.875" style="120" customWidth="1"/>
    <col min="20" max="20" width="15.5" style="120" customWidth="1"/>
    <col min="21" max="21" width="37.875" style="120" customWidth="1"/>
    <col min="22" max="23" width="15.5" customWidth="1"/>
    <col min="24" max="25" width="18.875" customWidth="1"/>
    <col min="26" max="26" width="17" customWidth="1"/>
    <col min="27" max="27" width="16.625" customWidth="1"/>
  </cols>
  <sheetData>
    <row r="1" spans="1:38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273" t="s">
        <v>2126</v>
      </c>
      <c r="K1" s="273"/>
      <c r="L1" s="273"/>
      <c r="M1" s="273"/>
      <c r="N1" s="273"/>
      <c r="O1" s="273"/>
      <c r="P1" s="273"/>
      <c r="Q1" s="273"/>
      <c r="R1" s="273"/>
      <c r="S1" s="273"/>
      <c r="T1" s="115" t="s">
        <v>243</v>
      </c>
      <c r="U1" s="115" t="s">
        <v>5061</v>
      </c>
      <c r="V1" s="46" t="s">
        <v>241</v>
      </c>
      <c r="W1" s="88" t="s">
        <v>242</v>
      </c>
    </row>
    <row r="2" spans="1:38" ht="18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 t="s">
        <v>5778</v>
      </c>
      <c r="K2" s="115" t="s">
        <v>5779</v>
      </c>
      <c r="L2" s="115" t="s">
        <v>6009</v>
      </c>
      <c r="M2" s="115" t="s">
        <v>6008</v>
      </c>
      <c r="N2" s="115" t="s">
        <v>6011</v>
      </c>
      <c r="O2" s="115" t="s">
        <v>6010</v>
      </c>
      <c r="P2" s="115" t="s">
        <v>5780</v>
      </c>
      <c r="Q2" s="115" t="s">
        <v>5781</v>
      </c>
      <c r="R2" s="115" t="s">
        <v>5785</v>
      </c>
      <c r="S2" s="115" t="s">
        <v>5786</v>
      </c>
      <c r="T2" s="115"/>
      <c r="U2" s="115"/>
      <c r="V2" s="46"/>
      <c r="W2" s="115"/>
    </row>
    <row r="3" spans="1:38" ht="15.75" x14ac:dyDescent="0.3">
      <c r="A3" s="133" t="s">
        <v>6371</v>
      </c>
      <c r="B3" s="133" t="s">
        <v>5293</v>
      </c>
      <c r="C3" s="133" t="s">
        <v>6394</v>
      </c>
      <c r="D3" s="133"/>
      <c r="E3" s="133"/>
      <c r="F3" s="134" t="s">
        <v>6385</v>
      </c>
      <c r="G3" s="133">
        <v>0</v>
      </c>
      <c r="H3" s="135"/>
      <c r="I3" s="133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3"/>
      <c r="U3" s="137" t="s">
        <v>6372</v>
      </c>
      <c r="V3" s="32" t="s">
        <v>240</v>
      </c>
      <c r="W3" s="1" t="s">
        <v>245</v>
      </c>
    </row>
    <row r="4" spans="1:38" ht="15.75" x14ac:dyDescent="0.3">
      <c r="A4" s="133" t="s">
        <v>6371</v>
      </c>
      <c r="B4" s="133" t="s">
        <v>5293</v>
      </c>
      <c r="C4" s="133" t="s">
        <v>6394</v>
      </c>
      <c r="D4" s="133"/>
      <c r="E4" s="133"/>
      <c r="F4" s="134" t="s">
        <v>6385</v>
      </c>
      <c r="G4" s="133">
        <v>1</v>
      </c>
      <c r="H4" s="135"/>
      <c r="I4" s="133"/>
      <c r="J4" s="133">
        <v>18</v>
      </c>
      <c r="K4" s="133">
        <v>18</v>
      </c>
      <c r="L4" s="133">
        <v>15</v>
      </c>
      <c r="M4" s="133">
        <v>15</v>
      </c>
      <c r="N4" s="133">
        <v>15</v>
      </c>
      <c r="O4" s="133">
        <v>15</v>
      </c>
      <c r="P4" s="133"/>
      <c r="Q4" s="133"/>
      <c r="R4" s="133"/>
      <c r="S4" s="133"/>
      <c r="T4" s="133"/>
      <c r="U4" s="137" t="s">
        <v>6373</v>
      </c>
      <c r="V4" s="33" t="s">
        <v>240</v>
      </c>
      <c r="W4" s="1" t="s">
        <v>244</v>
      </c>
    </row>
    <row r="5" spans="1:38" ht="18" x14ac:dyDescent="0.3">
      <c r="A5" s="133" t="s">
        <v>6371</v>
      </c>
      <c r="B5" s="133" t="s">
        <v>5293</v>
      </c>
      <c r="C5" s="133" t="s">
        <v>6394</v>
      </c>
      <c r="D5" s="133"/>
      <c r="E5" s="133"/>
      <c r="F5" s="134" t="s">
        <v>6385</v>
      </c>
      <c r="G5" s="133">
        <v>2</v>
      </c>
      <c r="H5" s="135"/>
      <c r="I5" s="133"/>
      <c r="J5" s="133">
        <v>36</v>
      </c>
      <c r="K5" s="133">
        <v>36</v>
      </c>
      <c r="L5" s="133">
        <v>30</v>
      </c>
      <c r="M5" s="133">
        <v>30</v>
      </c>
      <c r="N5" s="133">
        <v>30</v>
      </c>
      <c r="O5" s="133">
        <v>30</v>
      </c>
      <c r="P5" s="133"/>
      <c r="Q5" s="133"/>
      <c r="R5" s="133"/>
      <c r="S5" s="133"/>
      <c r="T5" s="136"/>
      <c r="U5" s="137" t="s">
        <v>6374</v>
      </c>
      <c r="V5" s="296" t="s">
        <v>8079</v>
      </c>
      <c r="W5" s="297"/>
      <c r="X5" s="297"/>
      <c r="Y5" s="297"/>
      <c r="Z5" s="298"/>
      <c r="AA5" s="183" t="s">
        <v>8164</v>
      </c>
      <c r="AB5" s="293" t="s">
        <v>8100</v>
      </c>
      <c r="AC5" s="294"/>
      <c r="AD5" s="294"/>
      <c r="AE5" s="294"/>
      <c r="AF5" s="294"/>
      <c r="AG5" s="294"/>
      <c r="AH5" s="294"/>
      <c r="AI5" s="294"/>
      <c r="AJ5" s="294"/>
      <c r="AK5" s="294"/>
      <c r="AL5" s="295"/>
    </row>
    <row r="6" spans="1:38" ht="18" x14ac:dyDescent="0.3">
      <c r="A6" s="133" t="s">
        <v>6371</v>
      </c>
      <c r="B6" s="133" t="s">
        <v>5293</v>
      </c>
      <c r="C6" s="133" t="s">
        <v>6394</v>
      </c>
      <c r="D6" s="133"/>
      <c r="E6" s="133"/>
      <c r="F6" s="134" t="s">
        <v>6385</v>
      </c>
      <c r="G6" s="133">
        <v>3</v>
      </c>
      <c r="H6" s="135"/>
      <c r="I6" s="133"/>
      <c r="J6" s="133">
        <v>54</v>
      </c>
      <c r="K6" s="133">
        <v>54</v>
      </c>
      <c r="L6" s="133">
        <v>45</v>
      </c>
      <c r="M6" s="133">
        <v>45</v>
      </c>
      <c r="N6" s="133">
        <v>45</v>
      </c>
      <c r="O6" s="133">
        <v>45</v>
      </c>
      <c r="P6" s="133"/>
      <c r="Q6" s="133"/>
      <c r="R6" s="133"/>
      <c r="S6" s="133"/>
      <c r="T6" s="133"/>
      <c r="U6" s="137" t="s">
        <v>6375</v>
      </c>
      <c r="V6" s="115" t="s">
        <v>8099</v>
      </c>
      <c r="W6" s="115" t="s">
        <v>8081</v>
      </c>
      <c r="X6" s="115" t="s">
        <v>8080</v>
      </c>
      <c r="Y6" s="115" t="s">
        <v>8082</v>
      </c>
      <c r="Z6" s="115" t="s">
        <v>8084</v>
      </c>
      <c r="AA6" s="183" t="s">
        <v>8163</v>
      </c>
      <c r="AB6" s="115" t="s">
        <v>5773</v>
      </c>
      <c r="AC6" s="115" t="s">
        <v>5778</v>
      </c>
      <c r="AD6" s="115" t="s">
        <v>5779</v>
      </c>
      <c r="AE6" s="115" t="s">
        <v>6009</v>
      </c>
      <c r="AF6" s="115" t="s">
        <v>6008</v>
      </c>
      <c r="AG6" s="115" t="s">
        <v>6011</v>
      </c>
      <c r="AH6" s="115" t="s">
        <v>6010</v>
      </c>
      <c r="AI6" s="115" t="s">
        <v>5780</v>
      </c>
      <c r="AJ6" s="115" t="s">
        <v>5781</v>
      </c>
      <c r="AK6" s="115" t="s">
        <v>5785</v>
      </c>
      <c r="AL6" s="115" t="s">
        <v>5786</v>
      </c>
    </row>
    <row r="7" spans="1:38" ht="15.75" x14ac:dyDescent="0.3">
      <c r="A7" s="133" t="s">
        <v>6371</v>
      </c>
      <c r="B7" s="133" t="s">
        <v>5293</v>
      </c>
      <c r="C7" s="133" t="s">
        <v>6394</v>
      </c>
      <c r="D7" s="133"/>
      <c r="E7" s="133"/>
      <c r="F7" s="134" t="s">
        <v>6385</v>
      </c>
      <c r="G7" s="133">
        <v>4</v>
      </c>
      <c r="H7" s="135"/>
      <c r="I7" s="133"/>
      <c r="J7" s="133">
        <v>72</v>
      </c>
      <c r="K7" s="133">
        <v>72</v>
      </c>
      <c r="L7" s="133">
        <v>60</v>
      </c>
      <c r="M7" s="133">
        <v>60</v>
      </c>
      <c r="N7" s="133">
        <v>60</v>
      </c>
      <c r="O7" s="133">
        <v>60</v>
      </c>
      <c r="P7" s="133"/>
      <c r="Q7" s="133"/>
      <c r="R7" s="133"/>
      <c r="S7" s="133"/>
      <c r="T7" s="133"/>
      <c r="U7" s="137" t="s">
        <v>6376</v>
      </c>
      <c r="V7" s="270">
        <v>11</v>
      </c>
      <c r="W7" s="182" t="s">
        <v>55</v>
      </c>
      <c r="X7" s="182">
        <f>AC7*43.2+AD7*43.2+AI7*13.2+AJ7*19.2+AK7*14.4+AL7*21.6</f>
        <v>92664</v>
      </c>
      <c r="Y7" s="175">
        <f>11*(40+35+30+25+25+15+12+8+5+2)*'道具价值参考（暂定）'!D48+11*(100+90+80+70+60+50+40+30+20+10)*2*'道具价值参考（暂定）'!D43+11*5500</f>
        <v>7067500</v>
      </c>
      <c r="Z7" s="175">
        <f>X7/Y7</f>
        <v>1.3111284046692607E-2</v>
      </c>
      <c r="AA7">
        <f>Z7/0.0035649741291808</f>
        <v>3.6778062256809325</v>
      </c>
      <c r="AB7" s="120">
        <v>11</v>
      </c>
      <c r="AC7" s="120">
        <v>740</v>
      </c>
      <c r="AD7" s="120">
        <v>740</v>
      </c>
      <c r="AE7" s="120">
        <v>710</v>
      </c>
      <c r="AF7" s="120">
        <v>710</v>
      </c>
      <c r="AG7" s="120">
        <v>710</v>
      </c>
      <c r="AH7" s="120">
        <v>710</v>
      </c>
      <c r="AI7" s="120">
        <v>420</v>
      </c>
      <c r="AJ7" s="120">
        <v>420</v>
      </c>
      <c r="AK7" s="120">
        <v>420</v>
      </c>
      <c r="AL7" s="120">
        <v>420</v>
      </c>
    </row>
    <row r="8" spans="1:38" ht="15.75" x14ac:dyDescent="0.3">
      <c r="A8" s="133" t="s">
        <v>6371</v>
      </c>
      <c r="B8" s="133" t="s">
        <v>5293</v>
      </c>
      <c r="C8" s="133" t="s">
        <v>6394</v>
      </c>
      <c r="D8" s="133"/>
      <c r="E8" s="133"/>
      <c r="F8" s="134" t="s">
        <v>6385</v>
      </c>
      <c r="G8" s="133">
        <v>5</v>
      </c>
      <c r="H8" s="135"/>
      <c r="I8" s="133"/>
      <c r="J8" s="133">
        <v>90</v>
      </c>
      <c r="K8" s="133">
        <v>90</v>
      </c>
      <c r="L8" s="133">
        <v>75</v>
      </c>
      <c r="M8" s="133">
        <v>75</v>
      </c>
      <c r="N8" s="133">
        <v>75</v>
      </c>
      <c r="O8" s="133">
        <v>75</v>
      </c>
      <c r="P8" s="133"/>
      <c r="Q8" s="133"/>
      <c r="R8" s="133"/>
      <c r="S8" s="133"/>
      <c r="T8" s="133"/>
      <c r="U8" s="137" t="s">
        <v>6377</v>
      </c>
      <c r="V8" s="271"/>
      <c r="W8" s="182" t="s">
        <v>56</v>
      </c>
      <c r="X8" s="182">
        <f>AE7*43.2+AF7*43.2+AI7*14.4+AJ7*21.6+AK7*14.4+AL7*21.6</f>
        <v>91584</v>
      </c>
      <c r="Y8" s="175">
        <f>11*(40+35+30+25+25+15+12+8+5+2)*'道具价值参考（暂定）'!D48+11*(100+90+80+70+60+50+40+30+20+10)*2*'道具价值参考（暂定）'!D43+11*5500</f>
        <v>7067500</v>
      </c>
      <c r="Z8" s="175">
        <f t="shared" ref="Z8:Z36" si="0">X8/Y8</f>
        <v>1.2958471878316237E-2</v>
      </c>
      <c r="AA8">
        <f t="shared" ref="AA8:AA36" si="1">Z8/0.0035649741291808</f>
        <v>3.6349413512557467</v>
      </c>
      <c r="AB8" s="120">
        <v>12</v>
      </c>
      <c r="AC8" s="120">
        <v>850</v>
      </c>
      <c r="AD8" s="120">
        <v>850</v>
      </c>
      <c r="AE8" s="120">
        <v>820</v>
      </c>
      <c r="AF8" s="120">
        <v>820</v>
      </c>
      <c r="AG8" s="120">
        <v>820</v>
      </c>
      <c r="AH8" s="120">
        <v>820</v>
      </c>
      <c r="AI8" s="120">
        <v>530</v>
      </c>
      <c r="AJ8" s="120">
        <v>530</v>
      </c>
      <c r="AK8" s="120">
        <v>530</v>
      </c>
      <c r="AL8" s="120">
        <v>530</v>
      </c>
    </row>
    <row r="9" spans="1:38" ht="15.75" x14ac:dyDescent="0.3">
      <c r="A9" s="133" t="s">
        <v>6371</v>
      </c>
      <c r="B9" s="133" t="s">
        <v>5293</v>
      </c>
      <c r="C9" s="133" t="s">
        <v>6394</v>
      </c>
      <c r="D9" s="133"/>
      <c r="E9" s="133"/>
      <c r="F9" s="134" t="s">
        <v>6385</v>
      </c>
      <c r="G9" s="133">
        <v>6</v>
      </c>
      <c r="H9" s="135"/>
      <c r="I9" s="133"/>
      <c r="J9" s="133">
        <v>108</v>
      </c>
      <c r="K9" s="133">
        <v>108</v>
      </c>
      <c r="L9" s="133">
        <v>90</v>
      </c>
      <c r="M9" s="133">
        <v>90</v>
      </c>
      <c r="N9" s="133">
        <v>90</v>
      </c>
      <c r="O9" s="133">
        <v>90</v>
      </c>
      <c r="P9" s="133"/>
      <c r="Q9" s="133"/>
      <c r="R9" s="133"/>
      <c r="S9" s="133"/>
      <c r="T9" s="133"/>
      <c r="U9" s="137" t="s">
        <v>6378</v>
      </c>
      <c r="V9" s="272"/>
      <c r="W9" s="182" t="s">
        <v>57</v>
      </c>
      <c r="X9" s="182">
        <f>AG7*43.2+AH7*43.2+AI7*13.2+AJ7*19.2+AK7*14.4+AL7*21.6</f>
        <v>90072</v>
      </c>
      <c r="Y9" s="175">
        <f>11*(40+35+30+25+25+15+12+8+5+2)*'道具价值参考（暂定）'!D48+11*(100+90+80+70+60+50+40+30+20+10)*2*'道具价值参考（暂定）'!D43+11*5500</f>
        <v>7067500</v>
      </c>
      <c r="Z9" s="175">
        <f t="shared" si="0"/>
        <v>1.2744534842589318E-2</v>
      </c>
      <c r="AA9">
        <f t="shared" si="1"/>
        <v>3.574930527060487</v>
      </c>
      <c r="AB9" s="120">
        <v>13</v>
      </c>
      <c r="AC9" s="120">
        <v>960</v>
      </c>
      <c r="AD9" s="120">
        <v>960</v>
      </c>
      <c r="AE9" s="120">
        <v>930</v>
      </c>
      <c r="AF9" s="120">
        <v>930</v>
      </c>
      <c r="AG9" s="120">
        <v>930</v>
      </c>
      <c r="AH9" s="120">
        <v>930</v>
      </c>
      <c r="AI9" s="120">
        <v>640</v>
      </c>
      <c r="AJ9" s="120">
        <v>640</v>
      </c>
      <c r="AK9" s="120">
        <v>640</v>
      </c>
      <c r="AL9" s="120">
        <v>640</v>
      </c>
    </row>
    <row r="10" spans="1:38" ht="15.75" x14ac:dyDescent="0.3">
      <c r="A10" s="133" t="s">
        <v>6371</v>
      </c>
      <c r="B10" s="133" t="s">
        <v>5293</v>
      </c>
      <c r="C10" s="133" t="s">
        <v>6394</v>
      </c>
      <c r="D10" s="133"/>
      <c r="E10" s="133"/>
      <c r="F10" s="134" t="s">
        <v>6385</v>
      </c>
      <c r="G10" s="133">
        <v>7</v>
      </c>
      <c r="H10" s="135"/>
      <c r="I10" s="133"/>
      <c r="J10" s="133">
        <v>126</v>
      </c>
      <c r="K10" s="133">
        <v>126</v>
      </c>
      <c r="L10" s="133">
        <v>105</v>
      </c>
      <c r="M10" s="133">
        <v>105</v>
      </c>
      <c r="N10" s="133">
        <v>105</v>
      </c>
      <c r="O10" s="133">
        <v>105</v>
      </c>
      <c r="P10" s="133"/>
      <c r="Q10" s="133"/>
      <c r="R10" s="133"/>
      <c r="S10" s="133"/>
      <c r="T10" s="133"/>
      <c r="U10" s="137" t="s">
        <v>6379</v>
      </c>
      <c r="V10" s="270">
        <v>12</v>
      </c>
      <c r="W10" s="182" t="s">
        <v>55</v>
      </c>
      <c r="X10" s="175">
        <f>AC8*43.2+AD8*43.2+AI8*13.2+AJ8*19.2+AK8*14.4+AL8*21.6</f>
        <v>109692</v>
      </c>
      <c r="Y10" s="175">
        <f>Y9</f>
        <v>7067500</v>
      </c>
      <c r="Z10" s="175">
        <f t="shared" si="0"/>
        <v>1.5520622568093384E-2</v>
      </c>
      <c r="AA10">
        <f t="shared" si="1"/>
        <v>4.35364241245136</v>
      </c>
      <c r="AB10" s="120">
        <v>14</v>
      </c>
      <c r="AC10" s="120">
        <v>1070</v>
      </c>
      <c r="AD10" s="120">
        <v>1070</v>
      </c>
      <c r="AE10" s="120">
        <v>1040</v>
      </c>
      <c r="AF10" s="120">
        <v>1040</v>
      </c>
      <c r="AG10" s="120">
        <v>1040</v>
      </c>
      <c r="AH10" s="120">
        <v>1040</v>
      </c>
      <c r="AI10" s="120">
        <v>750</v>
      </c>
      <c r="AJ10" s="120">
        <v>750</v>
      </c>
      <c r="AK10" s="120">
        <v>750</v>
      </c>
      <c r="AL10" s="120">
        <v>750</v>
      </c>
    </row>
    <row r="11" spans="1:38" ht="15.75" x14ac:dyDescent="0.3">
      <c r="A11" s="133" t="s">
        <v>6371</v>
      </c>
      <c r="B11" s="133" t="s">
        <v>5293</v>
      </c>
      <c r="C11" s="133" t="s">
        <v>6394</v>
      </c>
      <c r="D11" s="133"/>
      <c r="E11" s="133"/>
      <c r="F11" s="134" t="s">
        <v>6385</v>
      </c>
      <c r="G11" s="133">
        <v>8</v>
      </c>
      <c r="H11" s="135"/>
      <c r="I11" s="133"/>
      <c r="J11" s="133">
        <v>144</v>
      </c>
      <c r="K11" s="133">
        <v>144</v>
      </c>
      <c r="L11" s="133">
        <v>120</v>
      </c>
      <c r="M11" s="133">
        <v>120</v>
      </c>
      <c r="N11" s="133">
        <v>120</v>
      </c>
      <c r="O11" s="133">
        <v>120</v>
      </c>
      <c r="P11" s="133"/>
      <c r="Q11" s="133"/>
      <c r="R11" s="133"/>
      <c r="S11" s="133"/>
      <c r="T11" s="133"/>
      <c r="U11" s="137" t="s">
        <v>6380</v>
      </c>
      <c r="V11" s="271"/>
      <c r="W11" s="182" t="s">
        <v>56</v>
      </c>
      <c r="X11" s="175">
        <f>AE8*43.2+AF8*43.2+AI8*14.4+AJ8*21.6+AK8*14.4+AL8*21.6</f>
        <v>109008</v>
      </c>
      <c r="Y11" s="175">
        <f t="shared" ref="Y11:Y36" si="2">Y10</f>
        <v>7067500</v>
      </c>
      <c r="Z11" s="175">
        <f t="shared" si="0"/>
        <v>1.5423841528121684E-2</v>
      </c>
      <c r="AA11">
        <f t="shared" si="1"/>
        <v>4.3264946586487429</v>
      </c>
      <c r="AB11" s="120">
        <v>15</v>
      </c>
      <c r="AC11" s="120">
        <v>1180</v>
      </c>
      <c r="AD11" s="120">
        <v>1180</v>
      </c>
      <c r="AE11" s="120">
        <v>1150</v>
      </c>
      <c r="AF11" s="120">
        <v>1150</v>
      </c>
      <c r="AG11" s="120">
        <v>1150</v>
      </c>
      <c r="AH11" s="120">
        <v>1150</v>
      </c>
      <c r="AI11" s="120">
        <v>860</v>
      </c>
      <c r="AJ11" s="120">
        <v>860</v>
      </c>
      <c r="AK11" s="120">
        <v>860</v>
      </c>
      <c r="AL11" s="120">
        <v>860</v>
      </c>
    </row>
    <row r="12" spans="1:38" ht="15.75" x14ac:dyDescent="0.3">
      <c r="A12" s="133" t="s">
        <v>6371</v>
      </c>
      <c r="B12" s="133" t="s">
        <v>5293</v>
      </c>
      <c r="C12" s="133" t="s">
        <v>6394</v>
      </c>
      <c r="D12" s="133"/>
      <c r="E12" s="133"/>
      <c r="F12" s="134" t="s">
        <v>6385</v>
      </c>
      <c r="G12" s="133">
        <v>9</v>
      </c>
      <c r="H12" s="135"/>
      <c r="I12" s="133"/>
      <c r="J12" s="133">
        <v>162</v>
      </c>
      <c r="K12" s="133">
        <v>162</v>
      </c>
      <c r="L12" s="133">
        <v>135</v>
      </c>
      <c r="M12" s="133">
        <v>135</v>
      </c>
      <c r="N12" s="133">
        <v>135</v>
      </c>
      <c r="O12" s="133">
        <v>135</v>
      </c>
      <c r="P12" s="133"/>
      <c r="Q12" s="133"/>
      <c r="R12" s="133"/>
      <c r="S12" s="133"/>
      <c r="T12" s="133"/>
      <c r="U12" s="137" t="s">
        <v>6381</v>
      </c>
      <c r="V12" s="272"/>
      <c r="W12" s="182" t="s">
        <v>57</v>
      </c>
      <c r="X12" s="175">
        <f>AG8*43.2+AH8*43.2+AI8*13.2+AJ8*19.2+AK8*14.4+AL8*21.6</f>
        <v>107100</v>
      </c>
      <c r="Y12" s="175">
        <f t="shared" si="2"/>
        <v>7067500</v>
      </c>
      <c r="Z12" s="175">
        <f t="shared" si="0"/>
        <v>1.5153873363990095E-2</v>
      </c>
      <c r="AA12">
        <f t="shared" si="1"/>
        <v>4.250766713830914</v>
      </c>
      <c r="AB12" s="120">
        <v>16</v>
      </c>
      <c r="AC12" s="120">
        <v>1290</v>
      </c>
      <c r="AD12" s="120">
        <v>1290</v>
      </c>
      <c r="AE12" s="120">
        <v>1260</v>
      </c>
      <c r="AF12" s="120">
        <v>1260</v>
      </c>
      <c r="AG12" s="120">
        <v>1260</v>
      </c>
      <c r="AH12" s="120">
        <v>1260</v>
      </c>
      <c r="AI12" s="120">
        <v>970</v>
      </c>
      <c r="AJ12" s="120">
        <v>970</v>
      </c>
      <c r="AK12" s="120">
        <v>970</v>
      </c>
      <c r="AL12" s="120">
        <v>970</v>
      </c>
    </row>
    <row r="13" spans="1:38" ht="15.75" x14ac:dyDescent="0.3">
      <c r="A13" s="133" t="s">
        <v>6371</v>
      </c>
      <c r="B13" s="133" t="s">
        <v>5293</v>
      </c>
      <c r="C13" s="133" t="s">
        <v>6394</v>
      </c>
      <c r="D13" s="133"/>
      <c r="E13" s="133"/>
      <c r="F13" s="134" t="s">
        <v>6385</v>
      </c>
      <c r="G13" s="133">
        <v>10</v>
      </c>
      <c r="H13" s="135"/>
      <c r="I13" s="133"/>
      <c r="J13" s="133">
        <v>180</v>
      </c>
      <c r="K13" s="133">
        <v>180</v>
      </c>
      <c r="L13" s="133">
        <v>150</v>
      </c>
      <c r="M13" s="133">
        <v>150</v>
      </c>
      <c r="N13" s="133">
        <v>150</v>
      </c>
      <c r="O13" s="133">
        <v>150</v>
      </c>
      <c r="P13" s="133"/>
      <c r="Q13" s="133"/>
      <c r="R13" s="133"/>
      <c r="S13" s="133"/>
      <c r="T13" s="133"/>
      <c r="U13" s="137"/>
      <c r="V13" s="270">
        <v>13</v>
      </c>
      <c r="W13" s="182" t="s">
        <v>55</v>
      </c>
      <c r="X13" s="175">
        <f>AC9*43.2+AD9*43.2+AI9*13.2+AJ9*19.2+AK9*14.4+AL9*21.6</f>
        <v>126720</v>
      </c>
      <c r="Y13" s="175">
        <f t="shared" si="2"/>
        <v>7067500</v>
      </c>
      <c r="Z13" s="175">
        <f t="shared" si="0"/>
        <v>1.7929961089494163E-2</v>
      </c>
      <c r="AA13">
        <f t="shared" si="1"/>
        <v>5.0294785992217879</v>
      </c>
      <c r="AB13" s="120">
        <v>17</v>
      </c>
      <c r="AC13" s="120">
        <v>1400</v>
      </c>
      <c r="AD13" s="120">
        <v>1400</v>
      </c>
      <c r="AE13" s="120">
        <v>1370</v>
      </c>
      <c r="AF13" s="120">
        <v>1370</v>
      </c>
      <c r="AG13" s="120">
        <v>1370</v>
      </c>
      <c r="AH13" s="120">
        <v>1370</v>
      </c>
      <c r="AI13" s="120">
        <v>1080</v>
      </c>
      <c r="AJ13" s="120">
        <v>1080</v>
      </c>
      <c r="AK13" s="120">
        <v>1080</v>
      </c>
      <c r="AL13" s="120">
        <v>1080</v>
      </c>
    </row>
    <row r="14" spans="1:38" ht="15.75" x14ac:dyDescent="0.3">
      <c r="A14" s="133" t="s">
        <v>6371</v>
      </c>
      <c r="B14" s="133" t="s">
        <v>5293</v>
      </c>
      <c r="C14" s="133" t="s">
        <v>6394</v>
      </c>
      <c r="D14" s="133"/>
      <c r="E14" s="133"/>
      <c r="F14" s="134" t="s">
        <v>6386</v>
      </c>
      <c r="G14" s="133">
        <v>0</v>
      </c>
      <c r="H14" s="135"/>
      <c r="I14" s="133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3"/>
      <c r="U14" s="137" t="s">
        <v>6372</v>
      </c>
      <c r="V14" s="271"/>
      <c r="W14" s="182" t="s">
        <v>56</v>
      </c>
      <c r="X14" s="175">
        <f>AE9*43.2+AF9*43.2+AI9*14.4+AJ9*21.6+AK9*14.4+AL9*21.6</f>
        <v>126432</v>
      </c>
      <c r="Y14" s="175">
        <f t="shared" si="2"/>
        <v>7067500</v>
      </c>
      <c r="Z14" s="175">
        <f t="shared" si="0"/>
        <v>1.788921117792713E-2</v>
      </c>
      <c r="AA14">
        <f t="shared" si="1"/>
        <v>5.0180479660417383</v>
      </c>
      <c r="AB14" s="120">
        <v>18</v>
      </c>
      <c r="AC14" s="120">
        <v>1510</v>
      </c>
      <c r="AD14" s="120">
        <v>1510</v>
      </c>
      <c r="AE14" s="120">
        <v>1480</v>
      </c>
      <c r="AF14" s="120">
        <v>1480</v>
      </c>
      <c r="AG14" s="120">
        <v>1480</v>
      </c>
      <c r="AH14" s="120">
        <v>1480</v>
      </c>
      <c r="AI14" s="120">
        <v>1190</v>
      </c>
      <c r="AJ14" s="120">
        <v>1190</v>
      </c>
      <c r="AK14" s="120">
        <v>1190</v>
      </c>
      <c r="AL14" s="120">
        <v>1190</v>
      </c>
    </row>
    <row r="15" spans="1:38" ht="15.75" x14ac:dyDescent="0.3">
      <c r="A15" s="133" t="s">
        <v>6371</v>
      </c>
      <c r="B15" s="133" t="s">
        <v>5293</v>
      </c>
      <c r="C15" s="133" t="s">
        <v>6394</v>
      </c>
      <c r="D15" s="133"/>
      <c r="E15" s="133"/>
      <c r="F15" s="134" t="s">
        <v>6386</v>
      </c>
      <c r="G15" s="133">
        <v>1</v>
      </c>
      <c r="H15" s="135"/>
      <c r="I15" s="133"/>
      <c r="J15" s="133">
        <v>19</v>
      </c>
      <c r="K15" s="133">
        <v>19</v>
      </c>
      <c r="L15" s="133">
        <v>16</v>
      </c>
      <c r="M15" s="133">
        <v>16</v>
      </c>
      <c r="N15" s="133">
        <v>16</v>
      </c>
      <c r="O15" s="133">
        <v>16</v>
      </c>
      <c r="P15" s="133"/>
      <c r="Q15" s="133"/>
      <c r="R15" s="133"/>
      <c r="S15" s="133"/>
      <c r="T15" s="133"/>
      <c r="U15" s="137" t="s">
        <v>6373</v>
      </c>
      <c r="V15" s="272"/>
      <c r="W15" s="182" t="s">
        <v>57</v>
      </c>
      <c r="X15" s="175">
        <f>AG9*43.2+AH9*43.2+AI9*13.2+AJ9*19.2+AK9*14.4+AL9*21.6</f>
        <v>124128</v>
      </c>
      <c r="Y15" s="175">
        <f t="shared" si="2"/>
        <v>7067500</v>
      </c>
      <c r="Z15" s="175">
        <f t="shared" si="0"/>
        <v>1.7563211885390874E-2</v>
      </c>
      <c r="AA15">
        <f t="shared" si="1"/>
        <v>4.9266029006013428</v>
      </c>
      <c r="AB15" s="120">
        <v>19</v>
      </c>
      <c r="AC15" s="120">
        <v>1620</v>
      </c>
      <c r="AD15" s="120">
        <v>1620</v>
      </c>
      <c r="AE15" s="120">
        <v>1590</v>
      </c>
      <c r="AF15" s="120">
        <v>1590</v>
      </c>
      <c r="AG15" s="120">
        <v>1590</v>
      </c>
      <c r="AH15" s="120">
        <v>1590</v>
      </c>
      <c r="AI15" s="120">
        <v>1300</v>
      </c>
      <c r="AJ15" s="120">
        <v>1300</v>
      </c>
      <c r="AK15" s="120">
        <v>1300</v>
      </c>
      <c r="AL15" s="120">
        <v>1300</v>
      </c>
    </row>
    <row r="16" spans="1:38" ht="15.75" x14ac:dyDescent="0.3">
      <c r="A16" s="133" t="s">
        <v>6371</v>
      </c>
      <c r="B16" s="133" t="s">
        <v>5293</v>
      </c>
      <c r="C16" s="133" t="s">
        <v>6394</v>
      </c>
      <c r="D16" s="133"/>
      <c r="E16" s="133"/>
      <c r="F16" s="134" t="s">
        <v>6386</v>
      </c>
      <c r="G16" s="133">
        <v>2</v>
      </c>
      <c r="H16" s="135"/>
      <c r="I16" s="133"/>
      <c r="J16" s="133">
        <v>38</v>
      </c>
      <c r="K16" s="133">
        <v>38</v>
      </c>
      <c r="L16" s="133">
        <v>32</v>
      </c>
      <c r="M16" s="133">
        <v>32</v>
      </c>
      <c r="N16" s="133">
        <v>32</v>
      </c>
      <c r="O16" s="133">
        <v>32</v>
      </c>
      <c r="P16" s="133"/>
      <c r="Q16" s="133"/>
      <c r="R16" s="133"/>
      <c r="S16" s="133"/>
      <c r="T16" s="136"/>
      <c r="U16" s="137" t="s">
        <v>6374</v>
      </c>
      <c r="V16" s="270">
        <v>14</v>
      </c>
      <c r="W16" s="182" t="s">
        <v>55</v>
      </c>
      <c r="X16" s="175">
        <f>AC10*43.2+AD10*43.2+AI10*13.2+AJ10*19.2+AK10*14.4+AL10*21.6</f>
        <v>143748</v>
      </c>
      <c r="Y16" s="175">
        <f t="shared" si="2"/>
        <v>7067500</v>
      </c>
      <c r="Z16" s="175">
        <f t="shared" si="0"/>
        <v>2.033929961089494E-2</v>
      </c>
      <c r="AA16">
        <f t="shared" si="1"/>
        <v>5.7053147859922158</v>
      </c>
      <c r="AB16" s="120">
        <v>20</v>
      </c>
      <c r="AC16" s="120">
        <v>1730</v>
      </c>
      <c r="AD16" s="120">
        <v>1730</v>
      </c>
      <c r="AE16" s="120">
        <v>1700</v>
      </c>
      <c r="AF16" s="120">
        <v>1700</v>
      </c>
      <c r="AG16" s="120">
        <v>1700</v>
      </c>
      <c r="AH16" s="120">
        <v>1700</v>
      </c>
      <c r="AI16" s="120">
        <v>1410</v>
      </c>
      <c r="AJ16" s="120">
        <v>1410</v>
      </c>
      <c r="AK16" s="120">
        <v>1410</v>
      </c>
      <c r="AL16" s="120">
        <v>1410</v>
      </c>
    </row>
    <row r="17" spans="1:27" ht="15.75" x14ac:dyDescent="0.3">
      <c r="A17" s="133" t="s">
        <v>6371</v>
      </c>
      <c r="B17" s="133" t="s">
        <v>5293</v>
      </c>
      <c r="C17" s="133" t="s">
        <v>6394</v>
      </c>
      <c r="D17" s="133"/>
      <c r="E17" s="133"/>
      <c r="F17" s="134" t="s">
        <v>6386</v>
      </c>
      <c r="G17" s="133">
        <v>3</v>
      </c>
      <c r="H17" s="135"/>
      <c r="I17" s="133"/>
      <c r="J17" s="133">
        <v>57</v>
      </c>
      <c r="K17" s="133">
        <v>57</v>
      </c>
      <c r="L17" s="133">
        <v>48</v>
      </c>
      <c r="M17" s="133">
        <v>48</v>
      </c>
      <c r="N17" s="133">
        <v>48</v>
      </c>
      <c r="O17" s="133">
        <v>48</v>
      </c>
      <c r="P17" s="133"/>
      <c r="Q17" s="133"/>
      <c r="R17" s="133"/>
      <c r="S17" s="133"/>
      <c r="T17" s="133"/>
      <c r="U17" s="137" t="s">
        <v>6375</v>
      </c>
      <c r="V17" s="271"/>
      <c r="W17" s="182" t="s">
        <v>56</v>
      </c>
      <c r="X17" s="175">
        <f>AE10*43.2+AF10*43.2+AI10*14.4+AJ10*21.6+AK10*14.4+AL10*21.6</f>
        <v>143856</v>
      </c>
      <c r="Y17" s="175">
        <f t="shared" si="2"/>
        <v>7067500</v>
      </c>
      <c r="Z17" s="175">
        <f t="shared" si="0"/>
        <v>2.0354580827732578E-2</v>
      </c>
      <c r="AA17">
        <f t="shared" si="1"/>
        <v>5.7096012734347337</v>
      </c>
    </row>
    <row r="18" spans="1:27" ht="15.75" x14ac:dyDescent="0.3">
      <c r="A18" s="133" t="s">
        <v>6371</v>
      </c>
      <c r="B18" s="133" t="s">
        <v>5293</v>
      </c>
      <c r="C18" s="133" t="s">
        <v>6394</v>
      </c>
      <c r="D18" s="133"/>
      <c r="E18" s="133"/>
      <c r="F18" s="134" t="s">
        <v>6386</v>
      </c>
      <c r="G18" s="133">
        <v>4</v>
      </c>
      <c r="H18" s="135"/>
      <c r="I18" s="133"/>
      <c r="J18" s="133">
        <v>76</v>
      </c>
      <c r="K18" s="133">
        <v>76</v>
      </c>
      <c r="L18" s="133">
        <v>64</v>
      </c>
      <c r="M18" s="133">
        <v>64</v>
      </c>
      <c r="N18" s="133">
        <v>64</v>
      </c>
      <c r="O18" s="133">
        <v>64</v>
      </c>
      <c r="P18" s="133"/>
      <c r="Q18" s="133"/>
      <c r="R18" s="133"/>
      <c r="S18" s="133"/>
      <c r="T18" s="133"/>
      <c r="U18" s="137" t="s">
        <v>6376</v>
      </c>
      <c r="V18" s="272"/>
      <c r="W18" s="182" t="s">
        <v>57</v>
      </c>
      <c r="X18" s="175">
        <f>AG10*43.2+AH10*43.2+AI10*13.2+AJ10*19.2+AK10*14.4+AL10*21.6</f>
        <v>141156</v>
      </c>
      <c r="Y18" s="175">
        <f t="shared" si="2"/>
        <v>7067500</v>
      </c>
      <c r="Z18" s="175">
        <f t="shared" si="0"/>
        <v>1.9972550406791651E-2</v>
      </c>
      <c r="AA18">
        <f t="shared" si="1"/>
        <v>5.6024390873717698</v>
      </c>
    </row>
    <row r="19" spans="1:27" ht="15.75" x14ac:dyDescent="0.3">
      <c r="A19" s="133" t="s">
        <v>6371</v>
      </c>
      <c r="B19" s="133" t="s">
        <v>5293</v>
      </c>
      <c r="C19" s="133" t="s">
        <v>6394</v>
      </c>
      <c r="D19" s="133"/>
      <c r="E19" s="133"/>
      <c r="F19" s="134" t="s">
        <v>6386</v>
      </c>
      <c r="G19" s="133">
        <v>5</v>
      </c>
      <c r="H19" s="135"/>
      <c r="I19" s="133"/>
      <c r="J19" s="133">
        <v>95</v>
      </c>
      <c r="K19" s="133">
        <v>95</v>
      </c>
      <c r="L19" s="133">
        <v>80</v>
      </c>
      <c r="M19" s="133">
        <v>80</v>
      </c>
      <c r="N19" s="133">
        <v>80</v>
      </c>
      <c r="O19" s="133">
        <v>80</v>
      </c>
      <c r="P19" s="133"/>
      <c r="Q19" s="133"/>
      <c r="R19" s="133"/>
      <c r="S19" s="133"/>
      <c r="T19" s="133"/>
      <c r="U19" s="137" t="s">
        <v>6377</v>
      </c>
      <c r="V19" s="270">
        <v>15</v>
      </c>
      <c r="W19" s="182" t="s">
        <v>55</v>
      </c>
      <c r="X19" s="175">
        <f>AC11*43.2+AD11*43.2+AI11*13.2+AJ11*19.2+AK11*14.4+AL11*21.6</f>
        <v>160776</v>
      </c>
      <c r="Y19" s="175">
        <f t="shared" si="2"/>
        <v>7067500</v>
      </c>
      <c r="Z19" s="175">
        <f t="shared" si="0"/>
        <v>2.2748638132295721E-2</v>
      </c>
      <c r="AA19">
        <f t="shared" si="1"/>
        <v>6.3811509727626436</v>
      </c>
    </row>
    <row r="20" spans="1:27" ht="15.75" x14ac:dyDescent="0.3">
      <c r="A20" s="133" t="s">
        <v>6371</v>
      </c>
      <c r="B20" s="133" t="s">
        <v>5293</v>
      </c>
      <c r="C20" s="133" t="s">
        <v>6394</v>
      </c>
      <c r="D20" s="133"/>
      <c r="E20" s="133"/>
      <c r="F20" s="134" t="s">
        <v>6386</v>
      </c>
      <c r="G20" s="133">
        <v>6</v>
      </c>
      <c r="H20" s="135"/>
      <c r="I20" s="133"/>
      <c r="J20" s="133">
        <v>114</v>
      </c>
      <c r="K20" s="133">
        <v>114</v>
      </c>
      <c r="L20" s="133">
        <v>96</v>
      </c>
      <c r="M20" s="133">
        <v>96</v>
      </c>
      <c r="N20" s="133">
        <v>96</v>
      </c>
      <c r="O20" s="133">
        <v>96</v>
      </c>
      <c r="P20" s="133"/>
      <c r="Q20" s="133"/>
      <c r="R20" s="133"/>
      <c r="S20" s="133"/>
      <c r="T20" s="133"/>
      <c r="U20" s="137" t="s">
        <v>6378</v>
      </c>
      <c r="V20" s="271"/>
      <c r="W20" s="182" t="s">
        <v>56</v>
      </c>
      <c r="X20" s="175">
        <f>AE11*43.2+AF11*43.2+AI11*14.4+AJ11*21.6+AK11*14.4+AL11*21.6</f>
        <v>161280</v>
      </c>
      <c r="Y20" s="175">
        <f t="shared" si="2"/>
        <v>7067500</v>
      </c>
      <c r="Z20" s="175">
        <f t="shared" si="0"/>
        <v>2.2819950477538025E-2</v>
      </c>
      <c r="AA20">
        <f t="shared" si="1"/>
        <v>6.4011545808277299</v>
      </c>
    </row>
    <row r="21" spans="1:27" ht="15.75" x14ac:dyDescent="0.3">
      <c r="A21" s="133" t="s">
        <v>6371</v>
      </c>
      <c r="B21" s="133" t="s">
        <v>5293</v>
      </c>
      <c r="C21" s="133" t="s">
        <v>6394</v>
      </c>
      <c r="D21" s="133"/>
      <c r="E21" s="133"/>
      <c r="F21" s="134" t="s">
        <v>6386</v>
      </c>
      <c r="G21" s="133">
        <v>7</v>
      </c>
      <c r="H21" s="135"/>
      <c r="I21" s="133"/>
      <c r="J21" s="133">
        <v>133</v>
      </c>
      <c r="K21" s="133">
        <v>133</v>
      </c>
      <c r="L21" s="133">
        <v>112</v>
      </c>
      <c r="M21" s="133">
        <v>112</v>
      </c>
      <c r="N21" s="133">
        <v>112</v>
      </c>
      <c r="O21" s="133">
        <v>112</v>
      </c>
      <c r="P21" s="133"/>
      <c r="Q21" s="133"/>
      <c r="R21" s="133"/>
      <c r="S21" s="133"/>
      <c r="T21" s="133"/>
      <c r="U21" s="137" t="s">
        <v>6379</v>
      </c>
      <c r="V21" s="272"/>
      <c r="W21" s="182" t="s">
        <v>57</v>
      </c>
      <c r="X21" s="175">
        <f>AG11*43.2+AH11*43.2+AI11*13.2+AJ11*19.2+AK11*14.4+AL11*21.6</f>
        <v>158184</v>
      </c>
      <c r="Y21" s="175">
        <f t="shared" si="2"/>
        <v>7067500</v>
      </c>
      <c r="Z21" s="175">
        <f t="shared" si="0"/>
        <v>2.2381888928192432E-2</v>
      </c>
      <c r="AA21">
        <f t="shared" si="1"/>
        <v>6.2782752741421985</v>
      </c>
    </row>
    <row r="22" spans="1:27" ht="15.75" x14ac:dyDescent="0.3">
      <c r="A22" s="133" t="s">
        <v>6371</v>
      </c>
      <c r="B22" s="133" t="s">
        <v>5293</v>
      </c>
      <c r="C22" s="133" t="s">
        <v>6394</v>
      </c>
      <c r="D22" s="133"/>
      <c r="E22" s="133"/>
      <c r="F22" s="134" t="s">
        <v>6386</v>
      </c>
      <c r="G22" s="133">
        <v>8</v>
      </c>
      <c r="H22" s="135"/>
      <c r="I22" s="133"/>
      <c r="J22" s="133">
        <v>152</v>
      </c>
      <c r="K22" s="133">
        <v>152</v>
      </c>
      <c r="L22" s="133">
        <v>128</v>
      </c>
      <c r="M22" s="133">
        <v>128</v>
      </c>
      <c r="N22" s="133">
        <v>128</v>
      </c>
      <c r="O22" s="133">
        <v>128</v>
      </c>
      <c r="P22" s="133"/>
      <c r="Q22" s="133"/>
      <c r="R22" s="133"/>
      <c r="S22" s="133"/>
      <c r="T22" s="133"/>
      <c r="U22" s="137" t="s">
        <v>6380</v>
      </c>
      <c r="V22" s="270">
        <v>16</v>
      </c>
      <c r="W22" s="182" t="s">
        <v>55</v>
      </c>
      <c r="X22" s="175">
        <f>AC12*43.2+AD12*43.2+AI12*13.2+AJ12*19.2+AK12*14.4+AL12*21.6</f>
        <v>177804</v>
      </c>
      <c r="Y22" s="175">
        <f t="shared" si="2"/>
        <v>7067500</v>
      </c>
      <c r="Z22" s="175">
        <f t="shared" si="0"/>
        <v>2.5157976653696498E-2</v>
      </c>
      <c r="AA22">
        <f t="shared" si="1"/>
        <v>7.0569871595330715</v>
      </c>
    </row>
    <row r="23" spans="1:27" ht="15.75" x14ac:dyDescent="0.3">
      <c r="A23" s="133" t="s">
        <v>6371</v>
      </c>
      <c r="B23" s="133" t="s">
        <v>5293</v>
      </c>
      <c r="C23" s="133" t="s">
        <v>6394</v>
      </c>
      <c r="D23" s="133"/>
      <c r="E23" s="133"/>
      <c r="F23" s="134" t="s">
        <v>6386</v>
      </c>
      <c r="G23" s="133">
        <v>9</v>
      </c>
      <c r="H23" s="135"/>
      <c r="I23" s="133"/>
      <c r="J23" s="133">
        <v>171</v>
      </c>
      <c r="K23" s="133">
        <v>171</v>
      </c>
      <c r="L23" s="133">
        <v>144</v>
      </c>
      <c r="M23" s="133">
        <v>144</v>
      </c>
      <c r="N23" s="133">
        <v>144</v>
      </c>
      <c r="O23" s="133">
        <v>144</v>
      </c>
      <c r="P23" s="133"/>
      <c r="Q23" s="133"/>
      <c r="R23" s="133"/>
      <c r="S23" s="133"/>
      <c r="T23" s="133"/>
      <c r="U23" s="137" t="s">
        <v>6381</v>
      </c>
      <c r="V23" s="271"/>
      <c r="W23" s="182" t="s">
        <v>56</v>
      </c>
      <c r="X23" s="175">
        <f>AE12*43.2+AF12*43.2+AI12*14.4+AJ12*21.6+AK12*14.4+AL12*21.6</f>
        <v>178704</v>
      </c>
      <c r="Y23" s="175">
        <f t="shared" si="2"/>
        <v>7067500</v>
      </c>
      <c r="Z23" s="175">
        <f t="shared" si="0"/>
        <v>2.5285320127343473E-2</v>
      </c>
      <c r="AA23">
        <f t="shared" si="1"/>
        <v>7.0927078882207253</v>
      </c>
    </row>
    <row r="24" spans="1:27" ht="15.75" x14ac:dyDescent="0.3">
      <c r="A24" s="133" t="s">
        <v>6371</v>
      </c>
      <c r="B24" s="133" t="s">
        <v>5293</v>
      </c>
      <c r="C24" s="133" t="s">
        <v>6394</v>
      </c>
      <c r="D24" s="133"/>
      <c r="E24" s="133"/>
      <c r="F24" s="134" t="s">
        <v>6386</v>
      </c>
      <c r="G24" s="133">
        <v>10</v>
      </c>
      <c r="H24" s="135"/>
      <c r="I24" s="133"/>
      <c r="J24" s="133">
        <v>190</v>
      </c>
      <c r="K24" s="133">
        <v>190</v>
      </c>
      <c r="L24" s="133">
        <v>160</v>
      </c>
      <c r="M24" s="133">
        <v>160</v>
      </c>
      <c r="N24" s="133">
        <v>160</v>
      </c>
      <c r="O24" s="133">
        <v>160</v>
      </c>
      <c r="P24" s="133"/>
      <c r="Q24" s="133"/>
      <c r="R24" s="133"/>
      <c r="S24" s="133"/>
      <c r="T24" s="133"/>
      <c r="U24" s="137"/>
      <c r="V24" s="272"/>
      <c r="W24" s="182" t="s">
        <v>57</v>
      </c>
      <c r="X24" s="175">
        <f>AG12*43.2+AH12*43.2+AI12*13.2+AJ12*19.2+AK12*14.4+AL12*21.6</f>
        <v>175212</v>
      </c>
      <c r="Y24" s="175">
        <f t="shared" si="2"/>
        <v>7067500</v>
      </c>
      <c r="Z24" s="175">
        <f t="shared" si="0"/>
        <v>2.4791227449593209E-2</v>
      </c>
      <c r="AA24">
        <f t="shared" si="1"/>
        <v>6.9541114609126256</v>
      </c>
    </row>
    <row r="25" spans="1:27" ht="15.75" x14ac:dyDescent="0.3">
      <c r="A25" s="133" t="s">
        <v>6371</v>
      </c>
      <c r="B25" s="133" t="s">
        <v>5293</v>
      </c>
      <c r="C25" s="133" t="s">
        <v>6394</v>
      </c>
      <c r="D25" s="133"/>
      <c r="E25" s="133"/>
      <c r="F25" s="134" t="s">
        <v>6384</v>
      </c>
      <c r="G25" s="133">
        <v>0</v>
      </c>
      <c r="H25" s="135"/>
      <c r="I25" s="133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3"/>
      <c r="U25" s="137" t="s">
        <v>6372</v>
      </c>
      <c r="V25" s="270">
        <v>17</v>
      </c>
      <c r="W25" s="182" t="s">
        <v>55</v>
      </c>
      <c r="X25" s="175">
        <f>AC13*43.2+AD13*43.2+AI13*13.2+AJ13*19.2+AK13*14.4+AL13*21.6</f>
        <v>194832</v>
      </c>
      <c r="Y25" s="175">
        <f t="shared" si="2"/>
        <v>7067500</v>
      </c>
      <c r="Z25" s="175">
        <f t="shared" si="0"/>
        <v>2.7567315175097275E-2</v>
      </c>
      <c r="AA25">
        <f t="shared" si="1"/>
        <v>7.7328233463034985</v>
      </c>
    </row>
    <row r="26" spans="1:27" ht="15.75" x14ac:dyDescent="0.3">
      <c r="A26" s="133" t="s">
        <v>6371</v>
      </c>
      <c r="B26" s="133" t="s">
        <v>5293</v>
      </c>
      <c r="C26" s="133" t="s">
        <v>6394</v>
      </c>
      <c r="D26" s="133"/>
      <c r="E26" s="133"/>
      <c r="F26" s="134" t="s">
        <v>6384</v>
      </c>
      <c r="G26" s="133">
        <v>1</v>
      </c>
      <c r="H26" s="135"/>
      <c r="I26" s="133"/>
      <c r="J26" s="133">
        <v>20</v>
      </c>
      <c r="K26" s="133">
        <v>20</v>
      </c>
      <c r="L26" s="133">
        <v>17</v>
      </c>
      <c r="M26" s="133">
        <v>17</v>
      </c>
      <c r="N26" s="133">
        <v>17</v>
      </c>
      <c r="O26" s="133">
        <v>17</v>
      </c>
      <c r="P26" s="133"/>
      <c r="Q26" s="133"/>
      <c r="R26" s="133"/>
      <c r="S26" s="133"/>
      <c r="T26" s="133"/>
      <c r="U26" s="137" t="s">
        <v>6373</v>
      </c>
      <c r="V26" s="271"/>
      <c r="W26" s="182" t="s">
        <v>56</v>
      </c>
      <c r="X26" s="175">
        <f>AE13*43.2+AF13*43.2+AI13*14.4+AJ13*21.6+AK13*14.4+AL13*21.6</f>
        <v>196128</v>
      </c>
      <c r="Y26" s="175">
        <f t="shared" si="2"/>
        <v>7067500</v>
      </c>
      <c r="Z26" s="175">
        <f t="shared" si="0"/>
        <v>2.775068977714892E-2</v>
      </c>
      <c r="AA26">
        <f t="shared" si="1"/>
        <v>7.7842611956137215</v>
      </c>
    </row>
    <row r="27" spans="1:27" ht="15.75" x14ac:dyDescent="0.3">
      <c r="A27" s="133" t="s">
        <v>6371</v>
      </c>
      <c r="B27" s="133" t="s">
        <v>5293</v>
      </c>
      <c r="C27" s="133" t="s">
        <v>6394</v>
      </c>
      <c r="D27" s="133"/>
      <c r="E27" s="133"/>
      <c r="F27" s="134" t="s">
        <v>6384</v>
      </c>
      <c r="G27" s="133">
        <v>2</v>
      </c>
      <c r="H27" s="135"/>
      <c r="I27" s="133"/>
      <c r="J27" s="133">
        <v>40</v>
      </c>
      <c r="K27" s="133">
        <v>40</v>
      </c>
      <c r="L27" s="133">
        <v>34</v>
      </c>
      <c r="M27" s="133">
        <v>34</v>
      </c>
      <c r="N27" s="133">
        <v>34</v>
      </c>
      <c r="O27" s="133">
        <v>34</v>
      </c>
      <c r="P27" s="133"/>
      <c r="Q27" s="133"/>
      <c r="R27" s="133"/>
      <c r="S27" s="133"/>
      <c r="T27" s="136"/>
      <c r="U27" s="137" t="s">
        <v>6374</v>
      </c>
      <c r="V27" s="272"/>
      <c r="W27" s="182" t="s">
        <v>57</v>
      </c>
      <c r="X27" s="175">
        <f>AG13*43.2+AH13*43.2+AI13*13.2+AJ13*19.2+AK13*14.4+AL13*21.6</f>
        <v>192240</v>
      </c>
      <c r="Y27" s="175">
        <f t="shared" si="2"/>
        <v>7067500</v>
      </c>
      <c r="Z27" s="175">
        <f t="shared" si="0"/>
        <v>2.7200565970993986E-2</v>
      </c>
      <c r="AA27">
        <f t="shared" si="1"/>
        <v>7.6299476476830534</v>
      </c>
    </row>
    <row r="28" spans="1:27" ht="15.75" x14ac:dyDescent="0.3">
      <c r="A28" s="133" t="s">
        <v>6371</v>
      </c>
      <c r="B28" s="133" t="s">
        <v>5293</v>
      </c>
      <c r="C28" s="133" t="s">
        <v>6394</v>
      </c>
      <c r="D28" s="133"/>
      <c r="E28" s="133"/>
      <c r="F28" s="134" t="s">
        <v>6384</v>
      </c>
      <c r="G28" s="133">
        <v>3</v>
      </c>
      <c r="H28" s="135"/>
      <c r="I28" s="133"/>
      <c r="J28" s="133">
        <v>60</v>
      </c>
      <c r="K28" s="133">
        <v>60</v>
      </c>
      <c r="L28" s="133">
        <v>51</v>
      </c>
      <c r="M28" s="133">
        <v>51</v>
      </c>
      <c r="N28" s="133">
        <v>51</v>
      </c>
      <c r="O28" s="133">
        <v>51</v>
      </c>
      <c r="P28" s="133"/>
      <c r="Q28" s="133"/>
      <c r="R28" s="133"/>
      <c r="S28" s="133"/>
      <c r="T28" s="133"/>
      <c r="U28" s="137" t="s">
        <v>6375</v>
      </c>
      <c r="V28" s="270">
        <v>18</v>
      </c>
      <c r="W28" s="182" t="s">
        <v>55</v>
      </c>
      <c r="X28" s="175">
        <f>AC14*43.2+AD14*43.2+AI14*13.2+AJ14*19.2+AK14*14.4+AL14*21.6</f>
        <v>211860</v>
      </c>
      <c r="Y28" s="175">
        <f t="shared" si="2"/>
        <v>7067500</v>
      </c>
      <c r="Z28" s="175">
        <f t="shared" si="0"/>
        <v>2.9976653696498056E-2</v>
      </c>
      <c r="AA28">
        <f t="shared" si="1"/>
        <v>8.4086595330739264</v>
      </c>
    </row>
    <row r="29" spans="1:27" ht="15.75" x14ac:dyDescent="0.3">
      <c r="A29" s="133" t="s">
        <v>6371</v>
      </c>
      <c r="B29" s="133" t="s">
        <v>5293</v>
      </c>
      <c r="C29" s="133" t="s">
        <v>6394</v>
      </c>
      <c r="D29" s="133"/>
      <c r="E29" s="133"/>
      <c r="F29" s="134" t="s">
        <v>6384</v>
      </c>
      <c r="G29" s="133">
        <v>4</v>
      </c>
      <c r="H29" s="135"/>
      <c r="I29" s="133"/>
      <c r="J29" s="133">
        <v>80</v>
      </c>
      <c r="K29" s="133">
        <v>80</v>
      </c>
      <c r="L29" s="133">
        <v>68</v>
      </c>
      <c r="M29" s="133">
        <v>68</v>
      </c>
      <c r="N29" s="133">
        <v>68</v>
      </c>
      <c r="O29" s="133">
        <v>68</v>
      </c>
      <c r="P29" s="133"/>
      <c r="Q29" s="133"/>
      <c r="R29" s="133"/>
      <c r="S29" s="133"/>
      <c r="T29" s="133"/>
      <c r="U29" s="137" t="s">
        <v>6376</v>
      </c>
      <c r="V29" s="271"/>
      <c r="W29" s="182" t="s">
        <v>56</v>
      </c>
      <c r="X29" s="175">
        <f>AE14*43.2+AF14*43.2+AI14*14.4+AJ14*21.6+AK14*14.4+AL14*21.6</f>
        <v>213552</v>
      </c>
      <c r="Y29" s="175">
        <f t="shared" si="2"/>
        <v>7067500</v>
      </c>
      <c r="Z29" s="175">
        <f t="shared" si="0"/>
        <v>3.0216059426954368E-2</v>
      </c>
      <c r="AA29">
        <f t="shared" si="1"/>
        <v>8.4758145030067169</v>
      </c>
    </row>
    <row r="30" spans="1:27" ht="15.75" x14ac:dyDescent="0.3">
      <c r="A30" s="133" t="s">
        <v>6371</v>
      </c>
      <c r="B30" s="133" t="s">
        <v>5293</v>
      </c>
      <c r="C30" s="133" t="s">
        <v>6394</v>
      </c>
      <c r="D30" s="133"/>
      <c r="E30" s="133"/>
      <c r="F30" s="134" t="s">
        <v>6384</v>
      </c>
      <c r="G30" s="133">
        <v>5</v>
      </c>
      <c r="H30" s="135"/>
      <c r="I30" s="133"/>
      <c r="J30" s="133">
        <v>100</v>
      </c>
      <c r="K30" s="133">
        <v>100</v>
      </c>
      <c r="L30" s="133">
        <v>85</v>
      </c>
      <c r="M30" s="133">
        <v>85</v>
      </c>
      <c r="N30" s="133">
        <v>85</v>
      </c>
      <c r="O30" s="133">
        <v>85</v>
      </c>
      <c r="P30" s="133"/>
      <c r="Q30" s="133"/>
      <c r="R30" s="133"/>
      <c r="S30" s="133"/>
      <c r="T30" s="133"/>
      <c r="U30" s="137" t="s">
        <v>6377</v>
      </c>
      <c r="V30" s="272"/>
      <c r="W30" s="182" t="s">
        <v>57</v>
      </c>
      <c r="X30" s="175">
        <f>AG14*43.2+AH14*43.2+AI14*13.2+AJ14*19.2+AK14*14.4+AL14*21.6</f>
        <v>209268</v>
      </c>
      <c r="Y30" s="175">
        <f t="shared" si="2"/>
        <v>7067500</v>
      </c>
      <c r="Z30" s="175">
        <f t="shared" si="0"/>
        <v>2.9609904492394763E-2</v>
      </c>
      <c r="AA30">
        <f t="shared" si="1"/>
        <v>8.3057838344534805</v>
      </c>
    </row>
    <row r="31" spans="1:27" ht="15.75" x14ac:dyDescent="0.3">
      <c r="A31" s="133" t="s">
        <v>6371</v>
      </c>
      <c r="B31" s="133" t="s">
        <v>5293</v>
      </c>
      <c r="C31" s="133" t="s">
        <v>6394</v>
      </c>
      <c r="D31" s="133"/>
      <c r="E31" s="133"/>
      <c r="F31" s="134" t="s">
        <v>6384</v>
      </c>
      <c r="G31" s="133">
        <v>6</v>
      </c>
      <c r="H31" s="135"/>
      <c r="I31" s="133"/>
      <c r="J31" s="133">
        <v>120</v>
      </c>
      <c r="K31" s="133">
        <v>120</v>
      </c>
      <c r="L31" s="133">
        <v>102</v>
      </c>
      <c r="M31" s="133">
        <v>102</v>
      </c>
      <c r="N31" s="133">
        <v>102</v>
      </c>
      <c r="O31" s="133">
        <v>102</v>
      </c>
      <c r="P31" s="133"/>
      <c r="Q31" s="133"/>
      <c r="R31" s="133"/>
      <c r="S31" s="133"/>
      <c r="T31" s="133"/>
      <c r="U31" s="137" t="s">
        <v>6378</v>
      </c>
      <c r="V31" s="270">
        <v>19</v>
      </c>
      <c r="W31" s="182" t="s">
        <v>55</v>
      </c>
      <c r="X31" s="175">
        <f>AC15*43.2+AD15*43.2+AI15*13.2+AJ15*19.2+AK15*14.4+AL15*21.6</f>
        <v>228888</v>
      </c>
      <c r="Y31" s="175">
        <f t="shared" si="2"/>
        <v>7067500</v>
      </c>
      <c r="Z31" s="175">
        <f t="shared" si="0"/>
        <v>3.2385992217898833E-2</v>
      </c>
      <c r="AA31">
        <f t="shared" si="1"/>
        <v>9.0844957198443552</v>
      </c>
    </row>
    <row r="32" spans="1:27" ht="15.75" x14ac:dyDescent="0.3">
      <c r="A32" s="133" t="s">
        <v>6371</v>
      </c>
      <c r="B32" s="133" t="s">
        <v>5293</v>
      </c>
      <c r="C32" s="133" t="s">
        <v>6394</v>
      </c>
      <c r="D32" s="133"/>
      <c r="E32" s="133"/>
      <c r="F32" s="134" t="s">
        <v>6384</v>
      </c>
      <c r="G32" s="133">
        <v>7</v>
      </c>
      <c r="H32" s="135"/>
      <c r="I32" s="133"/>
      <c r="J32" s="133">
        <v>140</v>
      </c>
      <c r="K32" s="133">
        <v>140</v>
      </c>
      <c r="L32" s="133">
        <v>119</v>
      </c>
      <c r="M32" s="133">
        <v>119</v>
      </c>
      <c r="N32" s="133">
        <v>119</v>
      </c>
      <c r="O32" s="133">
        <v>119</v>
      </c>
      <c r="P32" s="133"/>
      <c r="Q32" s="133"/>
      <c r="R32" s="133"/>
      <c r="S32" s="133"/>
      <c r="T32" s="133"/>
      <c r="U32" s="137" t="s">
        <v>6379</v>
      </c>
      <c r="V32" s="271"/>
      <c r="W32" s="182" t="s">
        <v>56</v>
      </c>
      <c r="X32" s="175">
        <f>AE15*43.2+AF15*43.2+AI15*14.4+AJ15*21.6+AK15*14.4+AL15*21.6</f>
        <v>230976</v>
      </c>
      <c r="Y32" s="175">
        <f t="shared" si="2"/>
        <v>7067500</v>
      </c>
      <c r="Z32" s="175">
        <f t="shared" si="0"/>
        <v>3.2681429076759819E-2</v>
      </c>
      <c r="AA32">
        <f t="shared" si="1"/>
        <v>9.167367810399714</v>
      </c>
    </row>
    <row r="33" spans="1:27" ht="15.75" x14ac:dyDescent="0.3">
      <c r="A33" s="133" t="s">
        <v>6371</v>
      </c>
      <c r="B33" s="133" t="s">
        <v>5293</v>
      </c>
      <c r="C33" s="133" t="s">
        <v>6394</v>
      </c>
      <c r="D33" s="133"/>
      <c r="E33" s="133"/>
      <c r="F33" s="134" t="s">
        <v>6384</v>
      </c>
      <c r="G33" s="133">
        <v>8</v>
      </c>
      <c r="H33" s="135"/>
      <c r="I33" s="133"/>
      <c r="J33" s="133">
        <v>160</v>
      </c>
      <c r="K33" s="133">
        <v>160</v>
      </c>
      <c r="L33" s="133">
        <v>136</v>
      </c>
      <c r="M33" s="133">
        <v>136</v>
      </c>
      <c r="N33" s="133">
        <v>136</v>
      </c>
      <c r="O33" s="133">
        <v>136</v>
      </c>
      <c r="P33" s="133"/>
      <c r="Q33" s="133"/>
      <c r="R33" s="133"/>
      <c r="S33" s="133"/>
      <c r="T33" s="133"/>
      <c r="U33" s="137" t="s">
        <v>6380</v>
      </c>
      <c r="V33" s="272"/>
      <c r="W33" s="182" t="s">
        <v>57</v>
      </c>
      <c r="X33" s="175">
        <f>AG15*43.2+AH15*43.2+AI15*13.2+AJ15*19.2+AK15*14.4+AL15*21.6</f>
        <v>226296</v>
      </c>
      <c r="Y33" s="175">
        <f t="shared" si="2"/>
        <v>7067500</v>
      </c>
      <c r="Z33" s="175">
        <f t="shared" si="0"/>
        <v>3.2019243013795544E-2</v>
      </c>
      <c r="AA33">
        <f t="shared" si="1"/>
        <v>8.9816200212239092</v>
      </c>
    </row>
    <row r="34" spans="1:27" ht="15.75" x14ac:dyDescent="0.3">
      <c r="A34" s="133" t="s">
        <v>6371</v>
      </c>
      <c r="B34" s="133" t="s">
        <v>5293</v>
      </c>
      <c r="C34" s="133" t="s">
        <v>6394</v>
      </c>
      <c r="D34" s="133"/>
      <c r="E34" s="133"/>
      <c r="F34" s="134" t="s">
        <v>6384</v>
      </c>
      <c r="G34" s="133">
        <v>9</v>
      </c>
      <c r="H34" s="135"/>
      <c r="I34" s="133"/>
      <c r="J34" s="133">
        <v>180</v>
      </c>
      <c r="K34" s="133">
        <v>180</v>
      </c>
      <c r="L34" s="133">
        <v>153</v>
      </c>
      <c r="M34" s="133">
        <v>153</v>
      </c>
      <c r="N34" s="133">
        <v>153</v>
      </c>
      <c r="O34" s="133">
        <v>153</v>
      </c>
      <c r="P34" s="133"/>
      <c r="Q34" s="133"/>
      <c r="R34" s="133"/>
      <c r="S34" s="133"/>
      <c r="T34" s="133"/>
      <c r="U34" s="137" t="s">
        <v>6381</v>
      </c>
      <c r="V34" s="270">
        <v>20</v>
      </c>
      <c r="W34" s="182" t="s">
        <v>55</v>
      </c>
      <c r="X34" s="175">
        <f>AC16*43.2+AD16*43.2+AI16*13.2+AJ16*19.2+AK16*14.4+AL16*21.6</f>
        <v>245916</v>
      </c>
      <c r="Y34" s="175">
        <f t="shared" si="2"/>
        <v>7067500</v>
      </c>
      <c r="Z34" s="175">
        <f t="shared" si="0"/>
        <v>3.4795330739299614E-2</v>
      </c>
      <c r="AA34">
        <f t="shared" si="1"/>
        <v>9.760331906614784</v>
      </c>
    </row>
    <row r="35" spans="1:27" ht="15.75" x14ac:dyDescent="0.3">
      <c r="A35" s="133" t="s">
        <v>6371</v>
      </c>
      <c r="B35" s="133" t="s">
        <v>5293</v>
      </c>
      <c r="C35" s="133" t="s">
        <v>6394</v>
      </c>
      <c r="D35" s="133"/>
      <c r="E35" s="133"/>
      <c r="F35" s="134" t="s">
        <v>6384</v>
      </c>
      <c r="G35" s="133">
        <v>10</v>
      </c>
      <c r="H35" s="135"/>
      <c r="I35" s="133"/>
      <c r="J35" s="133">
        <v>200</v>
      </c>
      <c r="K35" s="133">
        <v>200</v>
      </c>
      <c r="L35" s="133">
        <v>170</v>
      </c>
      <c r="M35" s="133">
        <v>170</v>
      </c>
      <c r="N35" s="133">
        <v>170</v>
      </c>
      <c r="O35" s="133">
        <v>170</v>
      </c>
      <c r="P35" s="133"/>
      <c r="Q35" s="133"/>
      <c r="R35" s="133"/>
      <c r="S35" s="133"/>
      <c r="T35" s="133"/>
      <c r="U35" s="137"/>
      <c r="V35" s="271"/>
      <c r="W35" s="182" t="s">
        <v>56</v>
      </c>
      <c r="X35" s="175">
        <f>AE16*43.2+AF16*43.2+AI16*14.4+AJ16*21.6+AK16*14.4+AL16*21.6</f>
        <v>248400</v>
      </c>
      <c r="Y35" s="175">
        <f t="shared" si="2"/>
        <v>7067500</v>
      </c>
      <c r="Z35" s="175">
        <f t="shared" si="0"/>
        <v>3.5146798726565266E-2</v>
      </c>
      <c r="AA35">
        <f t="shared" si="1"/>
        <v>9.8589211177927094</v>
      </c>
    </row>
    <row r="36" spans="1:27" ht="15.75" x14ac:dyDescent="0.3">
      <c r="A36" s="133" t="s">
        <v>6371</v>
      </c>
      <c r="B36" s="133" t="s">
        <v>5293</v>
      </c>
      <c r="C36" s="133" t="s">
        <v>6394</v>
      </c>
      <c r="D36" s="133"/>
      <c r="E36" s="133"/>
      <c r="F36" s="134" t="s">
        <v>6387</v>
      </c>
      <c r="G36" s="133">
        <v>0</v>
      </c>
      <c r="H36" s="135"/>
      <c r="I36" s="133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3"/>
      <c r="U36" s="137" t="s">
        <v>6372</v>
      </c>
      <c r="V36" s="272"/>
      <c r="W36" s="182" t="s">
        <v>57</v>
      </c>
      <c r="X36" s="175">
        <f>AG16*43.2+AH16*43.2+AI16*13.2+AJ16*19.2+AK16*14.4+AL16*21.6</f>
        <v>243324</v>
      </c>
      <c r="Y36" s="175">
        <f t="shared" si="2"/>
        <v>7067500</v>
      </c>
      <c r="Z36" s="175">
        <f t="shared" si="0"/>
        <v>3.4428581535196325E-2</v>
      </c>
      <c r="AA36">
        <f t="shared" si="1"/>
        <v>9.657456207994338</v>
      </c>
    </row>
    <row r="37" spans="1:27" ht="15.75" x14ac:dyDescent="0.3">
      <c r="A37" s="133" t="s">
        <v>6371</v>
      </c>
      <c r="B37" s="133" t="s">
        <v>5293</v>
      </c>
      <c r="C37" s="133" t="s">
        <v>6394</v>
      </c>
      <c r="D37" s="133"/>
      <c r="E37" s="133"/>
      <c r="F37" s="134" t="s">
        <v>6387</v>
      </c>
      <c r="G37" s="133">
        <v>1</v>
      </c>
      <c r="H37" s="135"/>
      <c r="I37" s="133"/>
      <c r="J37" s="133">
        <v>21</v>
      </c>
      <c r="K37" s="133">
        <v>21</v>
      </c>
      <c r="L37" s="133">
        <v>18</v>
      </c>
      <c r="M37" s="133">
        <v>18</v>
      </c>
      <c r="N37" s="133">
        <v>18</v>
      </c>
      <c r="O37" s="133">
        <v>18</v>
      </c>
      <c r="P37" s="133"/>
      <c r="Q37" s="133"/>
      <c r="R37" s="133"/>
      <c r="S37" s="133"/>
      <c r="T37" s="133"/>
      <c r="U37" s="137" t="s">
        <v>6373</v>
      </c>
    </row>
    <row r="38" spans="1:27" ht="15.75" x14ac:dyDescent="0.3">
      <c r="A38" s="133" t="s">
        <v>6371</v>
      </c>
      <c r="B38" s="133" t="s">
        <v>5293</v>
      </c>
      <c r="C38" s="133" t="s">
        <v>6394</v>
      </c>
      <c r="D38" s="133"/>
      <c r="E38" s="133"/>
      <c r="F38" s="134" t="s">
        <v>6387</v>
      </c>
      <c r="G38" s="133">
        <v>2</v>
      </c>
      <c r="H38" s="135"/>
      <c r="I38" s="133"/>
      <c r="J38" s="133">
        <v>42</v>
      </c>
      <c r="K38" s="133">
        <v>42</v>
      </c>
      <c r="L38" s="133">
        <v>36</v>
      </c>
      <c r="M38" s="133">
        <v>36</v>
      </c>
      <c r="N38" s="133">
        <v>36</v>
      </c>
      <c r="O38" s="133">
        <v>36</v>
      </c>
      <c r="P38" s="133"/>
      <c r="Q38" s="133"/>
      <c r="R38" s="133"/>
      <c r="S38" s="133"/>
      <c r="T38" s="136"/>
      <c r="U38" s="137" t="s">
        <v>6374</v>
      </c>
    </row>
    <row r="39" spans="1:27" ht="15.75" x14ac:dyDescent="0.3">
      <c r="A39" s="133" t="s">
        <v>6371</v>
      </c>
      <c r="B39" s="133" t="s">
        <v>5293</v>
      </c>
      <c r="C39" s="133" t="s">
        <v>6394</v>
      </c>
      <c r="D39" s="133"/>
      <c r="E39" s="133"/>
      <c r="F39" s="134" t="s">
        <v>6387</v>
      </c>
      <c r="G39" s="133">
        <v>3</v>
      </c>
      <c r="H39" s="135"/>
      <c r="I39" s="133"/>
      <c r="J39" s="133">
        <v>63</v>
      </c>
      <c r="K39" s="133">
        <v>63</v>
      </c>
      <c r="L39" s="133">
        <v>54</v>
      </c>
      <c r="M39" s="133">
        <v>54</v>
      </c>
      <c r="N39" s="133">
        <v>54</v>
      </c>
      <c r="O39" s="133">
        <v>54</v>
      </c>
      <c r="P39" s="133"/>
      <c r="Q39" s="133"/>
      <c r="R39" s="133"/>
      <c r="S39" s="133"/>
      <c r="T39" s="133"/>
      <c r="U39" s="137" t="s">
        <v>6375</v>
      </c>
    </row>
    <row r="40" spans="1:27" ht="15.75" x14ac:dyDescent="0.3">
      <c r="A40" s="133" t="s">
        <v>6371</v>
      </c>
      <c r="B40" s="133" t="s">
        <v>5293</v>
      </c>
      <c r="C40" s="133" t="s">
        <v>6394</v>
      </c>
      <c r="D40" s="133"/>
      <c r="E40" s="133"/>
      <c r="F40" s="134" t="s">
        <v>6387</v>
      </c>
      <c r="G40" s="133">
        <v>4</v>
      </c>
      <c r="H40" s="135"/>
      <c r="I40" s="133"/>
      <c r="J40" s="133">
        <v>84</v>
      </c>
      <c r="K40" s="133">
        <v>84</v>
      </c>
      <c r="L40" s="133">
        <v>72</v>
      </c>
      <c r="M40" s="133">
        <v>72</v>
      </c>
      <c r="N40" s="133">
        <v>72</v>
      </c>
      <c r="O40" s="133">
        <v>72</v>
      </c>
      <c r="P40" s="133"/>
      <c r="Q40" s="133"/>
      <c r="R40" s="133"/>
      <c r="S40" s="133"/>
      <c r="T40" s="133"/>
      <c r="U40" s="137" t="s">
        <v>6376</v>
      </c>
    </row>
    <row r="41" spans="1:27" ht="15.75" x14ac:dyDescent="0.3">
      <c r="A41" s="133" t="s">
        <v>6371</v>
      </c>
      <c r="B41" s="133" t="s">
        <v>5293</v>
      </c>
      <c r="C41" s="133" t="s">
        <v>6394</v>
      </c>
      <c r="D41" s="133"/>
      <c r="E41" s="133"/>
      <c r="F41" s="134" t="s">
        <v>6387</v>
      </c>
      <c r="G41" s="133">
        <v>5</v>
      </c>
      <c r="H41" s="135"/>
      <c r="I41" s="133"/>
      <c r="J41" s="133">
        <v>105</v>
      </c>
      <c r="K41" s="133">
        <v>105</v>
      </c>
      <c r="L41" s="133">
        <v>90</v>
      </c>
      <c r="M41" s="133">
        <v>90</v>
      </c>
      <c r="N41" s="133">
        <v>90</v>
      </c>
      <c r="O41" s="133">
        <v>90</v>
      </c>
      <c r="P41" s="133"/>
      <c r="Q41" s="133"/>
      <c r="R41" s="133"/>
      <c r="S41" s="133"/>
      <c r="T41" s="133"/>
      <c r="U41" s="137" t="s">
        <v>6377</v>
      </c>
    </row>
    <row r="42" spans="1:27" ht="15.75" x14ac:dyDescent="0.3">
      <c r="A42" s="133" t="s">
        <v>6371</v>
      </c>
      <c r="B42" s="133" t="s">
        <v>5293</v>
      </c>
      <c r="C42" s="133" t="s">
        <v>6394</v>
      </c>
      <c r="D42" s="133"/>
      <c r="E42" s="133"/>
      <c r="F42" s="134" t="s">
        <v>6387</v>
      </c>
      <c r="G42" s="133">
        <v>6</v>
      </c>
      <c r="H42" s="135"/>
      <c r="I42" s="133"/>
      <c r="J42" s="133">
        <v>126</v>
      </c>
      <c r="K42" s="133">
        <v>126</v>
      </c>
      <c r="L42" s="133">
        <v>108</v>
      </c>
      <c r="M42" s="133">
        <v>108</v>
      </c>
      <c r="N42" s="133">
        <v>108</v>
      </c>
      <c r="O42" s="133">
        <v>108</v>
      </c>
      <c r="P42" s="133"/>
      <c r="Q42" s="133"/>
      <c r="R42" s="133"/>
      <c r="S42" s="133"/>
      <c r="T42" s="133"/>
      <c r="U42" s="137" t="s">
        <v>6378</v>
      </c>
    </row>
    <row r="43" spans="1:27" ht="15.75" x14ac:dyDescent="0.3">
      <c r="A43" s="133" t="s">
        <v>6371</v>
      </c>
      <c r="B43" s="133" t="s">
        <v>5293</v>
      </c>
      <c r="C43" s="133" t="s">
        <v>6394</v>
      </c>
      <c r="D43" s="133"/>
      <c r="E43" s="133"/>
      <c r="F43" s="134" t="s">
        <v>6387</v>
      </c>
      <c r="G43" s="133">
        <v>7</v>
      </c>
      <c r="H43" s="135"/>
      <c r="I43" s="133"/>
      <c r="J43" s="133">
        <v>147</v>
      </c>
      <c r="K43" s="133">
        <v>147</v>
      </c>
      <c r="L43" s="133">
        <v>126</v>
      </c>
      <c r="M43" s="133">
        <v>126</v>
      </c>
      <c r="N43" s="133">
        <v>126</v>
      </c>
      <c r="O43" s="133">
        <v>126</v>
      </c>
      <c r="P43" s="133"/>
      <c r="Q43" s="133"/>
      <c r="R43" s="133"/>
      <c r="S43" s="133"/>
      <c r="T43" s="133"/>
      <c r="U43" s="137" t="s">
        <v>6379</v>
      </c>
    </row>
    <row r="44" spans="1:27" ht="15.75" x14ac:dyDescent="0.3">
      <c r="A44" s="133" t="s">
        <v>6371</v>
      </c>
      <c r="B44" s="133" t="s">
        <v>5293</v>
      </c>
      <c r="C44" s="133" t="s">
        <v>6394</v>
      </c>
      <c r="D44" s="133"/>
      <c r="E44" s="133"/>
      <c r="F44" s="134" t="s">
        <v>6387</v>
      </c>
      <c r="G44" s="133">
        <v>8</v>
      </c>
      <c r="H44" s="135"/>
      <c r="I44" s="133"/>
      <c r="J44" s="133">
        <v>168</v>
      </c>
      <c r="K44" s="133">
        <v>168</v>
      </c>
      <c r="L44" s="133">
        <v>144</v>
      </c>
      <c r="M44" s="133">
        <v>144</v>
      </c>
      <c r="N44" s="133">
        <v>144</v>
      </c>
      <c r="O44" s="133">
        <v>144</v>
      </c>
      <c r="P44" s="133"/>
      <c r="Q44" s="133"/>
      <c r="R44" s="133"/>
      <c r="S44" s="133"/>
      <c r="T44" s="133"/>
      <c r="U44" s="137" t="s">
        <v>6380</v>
      </c>
    </row>
    <row r="45" spans="1:27" ht="15.75" x14ac:dyDescent="0.3">
      <c r="A45" s="133" t="s">
        <v>6371</v>
      </c>
      <c r="B45" s="133" t="s">
        <v>5293</v>
      </c>
      <c r="C45" s="133" t="s">
        <v>6394</v>
      </c>
      <c r="D45" s="133"/>
      <c r="E45" s="133"/>
      <c r="F45" s="134" t="s">
        <v>6387</v>
      </c>
      <c r="G45" s="133">
        <v>9</v>
      </c>
      <c r="H45" s="135"/>
      <c r="I45" s="133"/>
      <c r="J45" s="133">
        <v>189</v>
      </c>
      <c r="K45" s="133">
        <v>189</v>
      </c>
      <c r="L45" s="133">
        <v>162</v>
      </c>
      <c r="M45" s="133">
        <v>162</v>
      </c>
      <c r="N45" s="133">
        <v>162</v>
      </c>
      <c r="O45" s="133">
        <v>162</v>
      </c>
      <c r="P45" s="133"/>
      <c r="Q45" s="133"/>
      <c r="R45" s="133"/>
      <c r="S45" s="133"/>
      <c r="T45" s="133"/>
      <c r="U45" s="137" t="s">
        <v>6381</v>
      </c>
    </row>
    <row r="46" spans="1:27" ht="15.75" x14ac:dyDescent="0.3">
      <c r="A46" s="133" t="s">
        <v>6371</v>
      </c>
      <c r="B46" s="133" t="s">
        <v>5293</v>
      </c>
      <c r="C46" s="133" t="s">
        <v>6394</v>
      </c>
      <c r="D46" s="133"/>
      <c r="E46" s="133"/>
      <c r="F46" s="134" t="s">
        <v>6387</v>
      </c>
      <c r="G46" s="133">
        <v>10</v>
      </c>
      <c r="H46" s="135"/>
      <c r="I46" s="133"/>
      <c r="J46" s="133">
        <v>210</v>
      </c>
      <c r="K46" s="133">
        <v>210</v>
      </c>
      <c r="L46" s="133">
        <v>180</v>
      </c>
      <c r="M46" s="133">
        <v>180</v>
      </c>
      <c r="N46" s="133">
        <v>180</v>
      </c>
      <c r="O46" s="133">
        <v>180</v>
      </c>
      <c r="P46" s="133"/>
      <c r="Q46" s="133"/>
      <c r="R46" s="133"/>
      <c r="S46" s="133"/>
      <c r="T46" s="133"/>
      <c r="U46" s="137"/>
    </row>
    <row r="47" spans="1:27" ht="15.75" x14ac:dyDescent="0.3">
      <c r="A47" s="133" t="s">
        <v>6371</v>
      </c>
      <c r="B47" s="133" t="s">
        <v>5293</v>
      </c>
      <c r="C47" s="133" t="s">
        <v>6394</v>
      </c>
      <c r="D47" s="133"/>
      <c r="E47" s="133"/>
      <c r="F47" s="134" t="s">
        <v>6388</v>
      </c>
      <c r="G47" s="133">
        <v>0</v>
      </c>
      <c r="H47" s="135"/>
      <c r="I47" s="133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3"/>
      <c r="U47" s="137" t="s">
        <v>6372</v>
      </c>
    </row>
    <row r="48" spans="1:27" ht="15.75" x14ac:dyDescent="0.3">
      <c r="A48" s="133" t="s">
        <v>6371</v>
      </c>
      <c r="B48" s="133" t="s">
        <v>5293</v>
      </c>
      <c r="C48" s="133" t="s">
        <v>6394</v>
      </c>
      <c r="D48" s="133"/>
      <c r="E48" s="133"/>
      <c r="F48" s="134" t="s">
        <v>6388</v>
      </c>
      <c r="G48" s="133">
        <v>1</v>
      </c>
      <c r="H48" s="135"/>
      <c r="I48" s="133"/>
      <c r="J48" s="133">
        <v>22</v>
      </c>
      <c r="K48" s="133">
        <v>22</v>
      </c>
      <c r="L48" s="133">
        <v>19</v>
      </c>
      <c r="M48" s="133">
        <v>19</v>
      </c>
      <c r="N48" s="133">
        <v>19</v>
      </c>
      <c r="O48" s="133">
        <v>19</v>
      </c>
      <c r="P48" s="133"/>
      <c r="Q48" s="133"/>
      <c r="R48" s="133"/>
      <c r="S48" s="133"/>
      <c r="T48" s="133"/>
      <c r="U48" s="137" t="s">
        <v>6373</v>
      </c>
    </row>
    <row r="49" spans="1:21" ht="15.75" x14ac:dyDescent="0.3">
      <c r="A49" s="133" t="s">
        <v>6371</v>
      </c>
      <c r="B49" s="133" t="s">
        <v>5293</v>
      </c>
      <c r="C49" s="133" t="s">
        <v>6394</v>
      </c>
      <c r="D49" s="133"/>
      <c r="E49" s="133"/>
      <c r="F49" s="134" t="s">
        <v>6388</v>
      </c>
      <c r="G49" s="133">
        <v>2</v>
      </c>
      <c r="H49" s="135"/>
      <c r="I49" s="133"/>
      <c r="J49" s="133">
        <v>44</v>
      </c>
      <c r="K49" s="133">
        <v>44</v>
      </c>
      <c r="L49" s="133">
        <v>38</v>
      </c>
      <c r="M49" s="133">
        <v>38</v>
      </c>
      <c r="N49" s="133">
        <v>38</v>
      </c>
      <c r="O49" s="133">
        <v>38</v>
      </c>
      <c r="P49" s="133"/>
      <c r="Q49" s="133"/>
      <c r="R49" s="133"/>
      <c r="S49" s="133"/>
      <c r="T49" s="136"/>
      <c r="U49" s="137" t="s">
        <v>6374</v>
      </c>
    </row>
    <row r="50" spans="1:21" ht="15.75" x14ac:dyDescent="0.3">
      <c r="A50" s="133" t="s">
        <v>6371</v>
      </c>
      <c r="B50" s="133" t="s">
        <v>5293</v>
      </c>
      <c r="C50" s="133" t="s">
        <v>6394</v>
      </c>
      <c r="D50" s="133"/>
      <c r="E50" s="133"/>
      <c r="F50" s="134" t="s">
        <v>6388</v>
      </c>
      <c r="G50" s="133">
        <v>3</v>
      </c>
      <c r="H50" s="135"/>
      <c r="I50" s="133"/>
      <c r="J50" s="133">
        <v>66</v>
      </c>
      <c r="K50" s="133">
        <v>66</v>
      </c>
      <c r="L50" s="133">
        <v>57</v>
      </c>
      <c r="M50" s="133">
        <v>57</v>
      </c>
      <c r="N50" s="133">
        <v>57</v>
      </c>
      <c r="O50" s="133">
        <v>57</v>
      </c>
      <c r="P50" s="133"/>
      <c r="Q50" s="133"/>
      <c r="R50" s="133"/>
      <c r="S50" s="133"/>
      <c r="T50" s="133"/>
      <c r="U50" s="137" t="s">
        <v>6375</v>
      </c>
    </row>
    <row r="51" spans="1:21" ht="15.75" x14ac:dyDescent="0.3">
      <c r="A51" s="133" t="s">
        <v>6371</v>
      </c>
      <c r="B51" s="133" t="s">
        <v>5293</v>
      </c>
      <c r="C51" s="133" t="s">
        <v>6394</v>
      </c>
      <c r="D51" s="133"/>
      <c r="E51" s="133"/>
      <c r="F51" s="134" t="s">
        <v>6388</v>
      </c>
      <c r="G51" s="133">
        <v>4</v>
      </c>
      <c r="H51" s="135"/>
      <c r="I51" s="133"/>
      <c r="J51" s="133">
        <v>88</v>
      </c>
      <c r="K51" s="133">
        <v>88</v>
      </c>
      <c r="L51" s="133">
        <v>76</v>
      </c>
      <c r="M51" s="133">
        <v>76</v>
      </c>
      <c r="N51" s="133">
        <v>76</v>
      </c>
      <c r="O51" s="133">
        <v>76</v>
      </c>
      <c r="P51" s="133"/>
      <c r="Q51" s="133"/>
      <c r="R51" s="133"/>
      <c r="S51" s="133"/>
      <c r="T51" s="133"/>
      <c r="U51" s="137" t="s">
        <v>6376</v>
      </c>
    </row>
    <row r="52" spans="1:21" ht="15.75" x14ac:dyDescent="0.3">
      <c r="A52" s="133" t="s">
        <v>6371</v>
      </c>
      <c r="B52" s="133" t="s">
        <v>5293</v>
      </c>
      <c r="C52" s="133" t="s">
        <v>6394</v>
      </c>
      <c r="D52" s="133"/>
      <c r="E52" s="133"/>
      <c r="F52" s="134" t="s">
        <v>6388</v>
      </c>
      <c r="G52" s="133">
        <v>5</v>
      </c>
      <c r="H52" s="135"/>
      <c r="I52" s="133"/>
      <c r="J52" s="133">
        <v>110</v>
      </c>
      <c r="K52" s="133">
        <v>110</v>
      </c>
      <c r="L52" s="133">
        <v>95</v>
      </c>
      <c r="M52" s="133">
        <v>95</v>
      </c>
      <c r="N52" s="133">
        <v>95</v>
      </c>
      <c r="O52" s="133">
        <v>95</v>
      </c>
      <c r="P52" s="133"/>
      <c r="Q52" s="133"/>
      <c r="R52" s="133"/>
      <c r="S52" s="133"/>
      <c r="T52" s="133"/>
      <c r="U52" s="137" t="s">
        <v>6377</v>
      </c>
    </row>
    <row r="53" spans="1:21" ht="15.75" x14ac:dyDescent="0.3">
      <c r="A53" s="133" t="s">
        <v>6371</v>
      </c>
      <c r="B53" s="133" t="s">
        <v>5293</v>
      </c>
      <c r="C53" s="133" t="s">
        <v>6394</v>
      </c>
      <c r="D53" s="133"/>
      <c r="E53" s="133"/>
      <c r="F53" s="134" t="s">
        <v>6388</v>
      </c>
      <c r="G53" s="133">
        <v>6</v>
      </c>
      <c r="H53" s="135"/>
      <c r="I53" s="133"/>
      <c r="J53" s="133">
        <v>132</v>
      </c>
      <c r="K53" s="133">
        <v>132</v>
      </c>
      <c r="L53" s="133">
        <v>114</v>
      </c>
      <c r="M53" s="133">
        <v>114</v>
      </c>
      <c r="N53" s="133">
        <v>114</v>
      </c>
      <c r="O53" s="133">
        <v>114</v>
      </c>
      <c r="P53" s="133"/>
      <c r="Q53" s="133"/>
      <c r="R53" s="133"/>
      <c r="S53" s="133"/>
      <c r="T53" s="133"/>
      <c r="U53" s="137" t="s">
        <v>6378</v>
      </c>
    </row>
    <row r="54" spans="1:21" ht="15.75" x14ac:dyDescent="0.3">
      <c r="A54" s="133" t="s">
        <v>6371</v>
      </c>
      <c r="B54" s="133" t="s">
        <v>5293</v>
      </c>
      <c r="C54" s="133" t="s">
        <v>6394</v>
      </c>
      <c r="D54" s="133"/>
      <c r="E54" s="133"/>
      <c r="F54" s="134" t="s">
        <v>6388</v>
      </c>
      <c r="G54" s="133">
        <v>7</v>
      </c>
      <c r="H54" s="135"/>
      <c r="I54" s="133"/>
      <c r="J54" s="133">
        <v>154</v>
      </c>
      <c r="K54" s="133">
        <v>154</v>
      </c>
      <c r="L54" s="133">
        <v>133</v>
      </c>
      <c r="M54" s="133">
        <v>133</v>
      </c>
      <c r="N54" s="133">
        <v>133</v>
      </c>
      <c r="O54" s="133">
        <v>133</v>
      </c>
      <c r="P54" s="133"/>
      <c r="Q54" s="133"/>
      <c r="R54" s="133"/>
      <c r="S54" s="133"/>
      <c r="T54" s="133"/>
      <c r="U54" s="137" t="s">
        <v>6379</v>
      </c>
    </row>
    <row r="55" spans="1:21" ht="15.75" x14ac:dyDescent="0.3">
      <c r="A55" s="133" t="s">
        <v>6371</v>
      </c>
      <c r="B55" s="133" t="s">
        <v>5293</v>
      </c>
      <c r="C55" s="133" t="s">
        <v>6394</v>
      </c>
      <c r="D55" s="133"/>
      <c r="E55" s="133"/>
      <c r="F55" s="134" t="s">
        <v>6388</v>
      </c>
      <c r="G55" s="133">
        <v>8</v>
      </c>
      <c r="H55" s="135"/>
      <c r="I55" s="133"/>
      <c r="J55" s="133">
        <v>176</v>
      </c>
      <c r="K55" s="133">
        <v>176</v>
      </c>
      <c r="L55" s="133">
        <v>152</v>
      </c>
      <c r="M55" s="133">
        <v>152</v>
      </c>
      <c r="N55" s="133">
        <v>152</v>
      </c>
      <c r="O55" s="133">
        <v>152</v>
      </c>
      <c r="P55" s="133"/>
      <c r="Q55" s="133"/>
      <c r="R55" s="133"/>
      <c r="S55" s="133"/>
      <c r="T55" s="133"/>
      <c r="U55" s="137" t="s">
        <v>6380</v>
      </c>
    </row>
    <row r="56" spans="1:21" ht="15.75" x14ac:dyDescent="0.3">
      <c r="A56" s="133" t="s">
        <v>6371</v>
      </c>
      <c r="B56" s="133" t="s">
        <v>5293</v>
      </c>
      <c r="C56" s="133" t="s">
        <v>6394</v>
      </c>
      <c r="D56" s="133"/>
      <c r="E56" s="133"/>
      <c r="F56" s="134" t="s">
        <v>6388</v>
      </c>
      <c r="G56" s="133">
        <v>9</v>
      </c>
      <c r="H56" s="135"/>
      <c r="I56" s="133"/>
      <c r="J56" s="133">
        <v>198</v>
      </c>
      <c r="K56" s="133">
        <v>198</v>
      </c>
      <c r="L56" s="133">
        <v>171</v>
      </c>
      <c r="M56" s="133">
        <v>171</v>
      </c>
      <c r="N56" s="133">
        <v>171</v>
      </c>
      <c r="O56" s="133">
        <v>171</v>
      </c>
      <c r="P56" s="133"/>
      <c r="Q56" s="133"/>
      <c r="R56" s="133"/>
      <c r="S56" s="133"/>
      <c r="T56" s="133"/>
      <c r="U56" s="137" t="s">
        <v>6381</v>
      </c>
    </row>
    <row r="57" spans="1:21" ht="15.75" x14ac:dyDescent="0.3">
      <c r="A57" s="133" t="s">
        <v>6371</v>
      </c>
      <c r="B57" s="133" t="s">
        <v>5293</v>
      </c>
      <c r="C57" s="133" t="s">
        <v>6394</v>
      </c>
      <c r="D57" s="133"/>
      <c r="E57" s="133"/>
      <c r="F57" s="134" t="s">
        <v>6388</v>
      </c>
      <c r="G57" s="133">
        <v>10</v>
      </c>
      <c r="H57" s="135"/>
      <c r="I57" s="133"/>
      <c r="J57" s="133">
        <v>220</v>
      </c>
      <c r="K57" s="133">
        <v>220</v>
      </c>
      <c r="L57" s="133">
        <v>190</v>
      </c>
      <c r="M57" s="133">
        <v>190</v>
      </c>
      <c r="N57" s="133">
        <v>190</v>
      </c>
      <c r="O57" s="133">
        <v>190</v>
      </c>
      <c r="P57" s="133"/>
      <c r="Q57" s="133"/>
      <c r="R57" s="133"/>
      <c r="S57" s="133"/>
      <c r="T57" s="133"/>
      <c r="U57" s="137"/>
    </row>
    <row r="58" spans="1:21" ht="15.75" x14ac:dyDescent="0.3">
      <c r="A58" s="133" t="s">
        <v>6371</v>
      </c>
      <c r="B58" s="133" t="s">
        <v>5293</v>
      </c>
      <c r="C58" s="133" t="s">
        <v>6394</v>
      </c>
      <c r="D58" s="133"/>
      <c r="E58" s="133"/>
      <c r="F58" s="134" t="s">
        <v>6389</v>
      </c>
      <c r="G58" s="133">
        <v>0</v>
      </c>
      <c r="H58" s="135"/>
      <c r="I58" s="133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3"/>
      <c r="U58" s="137" t="s">
        <v>6372</v>
      </c>
    </row>
    <row r="59" spans="1:21" ht="15.75" x14ac:dyDescent="0.3">
      <c r="A59" s="133" t="s">
        <v>6371</v>
      </c>
      <c r="B59" s="133" t="s">
        <v>5293</v>
      </c>
      <c r="C59" s="133" t="s">
        <v>6394</v>
      </c>
      <c r="D59" s="133"/>
      <c r="E59" s="133"/>
      <c r="F59" s="134" t="s">
        <v>6389</v>
      </c>
      <c r="G59" s="133">
        <v>1</v>
      </c>
      <c r="H59" s="135"/>
      <c r="I59" s="133"/>
      <c r="J59" s="133">
        <v>23</v>
      </c>
      <c r="K59" s="133">
        <v>23</v>
      </c>
      <c r="L59" s="133">
        <v>20</v>
      </c>
      <c r="M59" s="133">
        <v>20</v>
      </c>
      <c r="N59" s="133">
        <v>20</v>
      </c>
      <c r="O59" s="133">
        <v>20</v>
      </c>
      <c r="P59" s="133"/>
      <c r="Q59" s="133"/>
      <c r="R59" s="133"/>
      <c r="S59" s="133"/>
      <c r="T59" s="133"/>
      <c r="U59" s="137" t="s">
        <v>6373</v>
      </c>
    </row>
    <row r="60" spans="1:21" ht="15.75" x14ac:dyDescent="0.3">
      <c r="A60" s="133" t="s">
        <v>6371</v>
      </c>
      <c r="B60" s="133" t="s">
        <v>5293</v>
      </c>
      <c r="C60" s="133" t="s">
        <v>6394</v>
      </c>
      <c r="D60" s="133"/>
      <c r="E60" s="133"/>
      <c r="F60" s="134" t="s">
        <v>6389</v>
      </c>
      <c r="G60" s="133">
        <v>2</v>
      </c>
      <c r="H60" s="135"/>
      <c r="I60" s="133"/>
      <c r="J60" s="133">
        <v>46</v>
      </c>
      <c r="K60" s="133">
        <v>46</v>
      </c>
      <c r="L60" s="133">
        <v>40</v>
      </c>
      <c r="M60" s="133">
        <v>40</v>
      </c>
      <c r="N60" s="133">
        <v>40</v>
      </c>
      <c r="O60" s="133">
        <v>40</v>
      </c>
      <c r="P60" s="133"/>
      <c r="Q60" s="133"/>
      <c r="R60" s="133"/>
      <c r="S60" s="133"/>
      <c r="T60" s="136"/>
      <c r="U60" s="137" t="s">
        <v>6374</v>
      </c>
    </row>
    <row r="61" spans="1:21" ht="15.75" x14ac:dyDescent="0.3">
      <c r="A61" s="133" t="s">
        <v>6371</v>
      </c>
      <c r="B61" s="133" t="s">
        <v>5293</v>
      </c>
      <c r="C61" s="133" t="s">
        <v>6394</v>
      </c>
      <c r="D61" s="133"/>
      <c r="E61" s="133"/>
      <c r="F61" s="134" t="s">
        <v>6389</v>
      </c>
      <c r="G61" s="133">
        <v>3</v>
      </c>
      <c r="H61" s="135"/>
      <c r="I61" s="133"/>
      <c r="J61" s="133">
        <v>69</v>
      </c>
      <c r="K61" s="133">
        <v>69</v>
      </c>
      <c r="L61" s="133">
        <v>60</v>
      </c>
      <c r="M61" s="133">
        <v>60</v>
      </c>
      <c r="N61" s="133">
        <v>60</v>
      </c>
      <c r="O61" s="133">
        <v>60</v>
      </c>
      <c r="P61" s="133"/>
      <c r="Q61" s="133"/>
      <c r="R61" s="133"/>
      <c r="S61" s="133"/>
      <c r="T61" s="133"/>
      <c r="U61" s="137" t="s">
        <v>6375</v>
      </c>
    </row>
    <row r="62" spans="1:21" ht="15.75" x14ac:dyDescent="0.3">
      <c r="A62" s="133" t="s">
        <v>6371</v>
      </c>
      <c r="B62" s="133" t="s">
        <v>5293</v>
      </c>
      <c r="C62" s="133" t="s">
        <v>6394</v>
      </c>
      <c r="D62" s="133"/>
      <c r="E62" s="133"/>
      <c r="F62" s="134" t="s">
        <v>6389</v>
      </c>
      <c r="G62" s="133">
        <v>4</v>
      </c>
      <c r="H62" s="135"/>
      <c r="I62" s="133"/>
      <c r="J62" s="133">
        <v>92</v>
      </c>
      <c r="K62" s="133">
        <v>92</v>
      </c>
      <c r="L62" s="133">
        <v>80</v>
      </c>
      <c r="M62" s="133">
        <v>80</v>
      </c>
      <c r="N62" s="133">
        <v>80</v>
      </c>
      <c r="O62" s="133">
        <v>80</v>
      </c>
      <c r="P62" s="133"/>
      <c r="Q62" s="133"/>
      <c r="R62" s="133"/>
      <c r="S62" s="133"/>
      <c r="T62" s="133"/>
      <c r="U62" s="137" t="s">
        <v>6376</v>
      </c>
    </row>
    <row r="63" spans="1:21" ht="15.75" x14ac:dyDescent="0.3">
      <c r="A63" s="133" t="s">
        <v>6371</v>
      </c>
      <c r="B63" s="133" t="s">
        <v>5293</v>
      </c>
      <c r="C63" s="133" t="s">
        <v>6394</v>
      </c>
      <c r="D63" s="133"/>
      <c r="E63" s="133"/>
      <c r="F63" s="134" t="s">
        <v>6389</v>
      </c>
      <c r="G63" s="133">
        <v>5</v>
      </c>
      <c r="H63" s="135"/>
      <c r="I63" s="133"/>
      <c r="J63" s="133">
        <v>115</v>
      </c>
      <c r="K63" s="133">
        <v>115</v>
      </c>
      <c r="L63" s="133">
        <v>100</v>
      </c>
      <c r="M63" s="133">
        <v>100</v>
      </c>
      <c r="N63" s="133">
        <v>100</v>
      </c>
      <c r="O63" s="133">
        <v>100</v>
      </c>
      <c r="P63" s="133"/>
      <c r="Q63" s="133"/>
      <c r="R63" s="133"/>
      <c r="S63" s="133"/>
      <c r="T63" s="133"/>
      <c r="U63" s="137" t="s">
        <v>6377</v>
      </c>
    </row>
    <row r="64" spans="1:21" ht="15.75" x14ac:dyDescent="0.3">
      <c r="A64" s="133" t="s">
        <v>6371</v>
      </c>
      <c r="B64" s="133" t="s">
        <v>5293</v>
      </c>
      <c r="C64" s="133" t="s">
        <v>6394</v>
      </c>
      <c r="D64" s="133"/>
      <c r="E64" s="133"/>
      <c r="F64" s="134" t="s">
        <v>6389</v>
      </c>
      <c r="G64" s="133">
        <v>6</v>
      </c>
      <c r="H64" s="135"/>
      <c r="I64" s="133"/>
      <c r="J64" s="133">
        <v>138</v>
      </c>
      <c r="K64" s="133">
        <v>138</v>
      </c>
      <c r="L64" s="133">
        <v>120</v>
      </c>
      <c r="M64" s="133">
        <v>120</v>
      </c>
      <c r="N64" s="133">
        <v>120</v>
      </c>
      <c r="O64" s="133">
        <v>120</v>
      </c>
      <c r="P64" s="133"/>
      <c r="Q64" s="133"/>
      <c r="R64" s="133"/>
      <c r="S64" s="133"/>
      <c r="T64" s="133"/>
      <c r="U64" s="137" t="s">
        <v>6378</v>
      </c>
    </row>
    <row r="65" spans="1:21" ht="15.75" x14ac:dyDescent="0.3">
      <c r="A65" s="133" t="s">
        <v>6371</v>
      </c>
      <c r="B65" s="133" t="s">
        <v>5293</v>
      </c>
      <c r="C65" s="133" t="s">
        <v>6394</v>
      </c>
      <c r="D65" s="133"/>
      <c r="E65" s="133"/>
      <c r="F65" s="134" t="s">
        <v>6389</v>
      </c>
      <c r="G65" s="133">
        <v>7</v>
      </c>
      <c r="H65" s="135"/>
      <c r="I65" s="133"/>
      <c r="J65" s="133">
        <v>161</v>
      </c>
      <c r="K65" s="133">
        <v>161</v>
      </c>
      <c r="L65" s="133">
        <v>140</v>
      </c>
      <c r="M65" s="133">
        <v>140</v>
      </c>
      <c r="N65" s="133">
        <v>140</v>
      </c>
      <c r="O65" s="133">
        <v>140</v>
      </c>
      <c r="P65" s="133"/>
      <c r="Q65" s="133"/>
      <c r="R65" s="133"/>
      <c r="S65" s="133"/>
      <c r="T65" s="133"/>
      <c r="U65" s="137" t="s">
        <v>6379</v>
      </c>
    </row>
    <row r="66" spans="1:21" ht="15.75" x14ac:dyDescent="0.3">
      <c r="A66" s="133" t="s">
        <v>6371</v>
      </c>
      <c r="B66" s="133" t="s">
        <v>5293</v>
      </c>
      <c r="C66" s="133" t="s">
        <v>6394</v>
      </c>
      <c r="D66" s="133"/>
      <c r="E66" s="133"/>
      <c r="F66" s="134" t="s">
        <v>6389</v>
      </c>
      <c r="G66" s="133">
        <v>8</v>
      </c>
      <c r="H66" s="135"/>
      <c r="I66" s="133"/>
      <c r="J66" s="133">
        <v>184</v>
      </c>
      <c r="K66" s="133">
        <v>184</v>
      </c>
      <c r="L66" s="133">
        <v>160</v>
      </c>
      <c r="M66" s="133">
        <v>160</v>
      </c>
      <c r="N66" s="133">
        <v>160</v>
      </c>
      <c r="O66" s="133">
        <v>160</v>
      </c>
      <c r="P66" s="133"/>
      <c r="Q66" s="133"/>
      <c r="R66" s="133"/>
      <c r="S66" s="133"/>
      <c r="T66" s="133"/>
      <c r="U66" s="137" t="s">
        <v>6380</v>
      </c>
    </row>
    <row r="67" spans="1:21" ht="15.75" x14ac:dyDescent="0.3">
      <c r="A67" s="133" t="s">
        <v>6371</v>
      </c>
      <c r="B67" s="133" t="s">
        <v>5293</v>
      </c>
      <c r="C67" s="133" t="s">
        <v>6394</v>
      </c>
      <c r="D67" s="133"/>
      <c r="E67" s="133"/>
      <c r="F67" s="134" t="s">
        <v>6389</v>
      </c>
      <c r="G67" s="133">
        <v>9</v>
      </c>
      <c r="H67" s="135"/>
      <c r="I67" s="133"/>
      <c r="J67" s="133">
        <v>207</v>
      </c>
      <c r="K67" s="133">
        <v>207</v>
      </c>
      <c r="L67" s="133">
        <v>180</v>
      </c>
      <c r="M67" s="133">
        <v>180</v>
      </c>
      <c r="N67" s="133">
        <v>180</v>
      </c>
      <c r="O67" s="133">
        <v>180</v>
      </c>
      <c r="P67" s="133"/>
      <c r="Q67" s="133"/>
      <c r="R67" s="133"/>
      <c r="S67" s="133"/>
      <c r="T67" s="133"/>
      <c r="U67" s="137" t="s">
        <v>6381</v>
      </c>
    </row>
    <row r="68" spans="1:21" ht="15.75" x14ac:dyDescent="0.3">
      <c r="A68" s="133" t="s">
        <v>6371</v>
      </c>
      <c r="B68" s="133" t="s">
        <v>5293</v>
      </c>
      <c r="C68" s="133" t="s">
        <v>6394</v>
      </c>
      <c r="D68" s="133"/>
      <c r="E68" s="133"/>
      <c r="F68" s="134" t="s">
        <v>6389</v>
      </c>
      <c r="G68" s="133">
        <v>10</v>
      </c>
      <c r="H68" s="135"/>
      <c r="I68" s="133"/>
      <c r="J68" s="133">
        <v>230</v>
      </c>
      <c r="K68" s="133">
        <v>230</v>
      </c>
      <c r="L68" s="133">
        <v>200</v>
      </c>
      <c r="M68" s="133">
        <v>200</v>
      </c>
      <c r="N68" s="133">
        <v>200</v>
      </c>
      <c r="O68" s="133">
        <v>200</v>
      </c>
      <c r="P68" s="133"/>
      <c r="Q68" s="133"/>
      <c r="R68" s="133"/>
      <c r="S68" s="133"/>
      <c r="T68" s="133"/>
      <c r="U68" s="137"/>
    </row>
    <row r="69" spans="1:21" ht="15.75" x14ac:dyDescent="0.3">
      <c r="A69" s="133" t="s">
        <v>6371</v>
      </c>
      <c r="B69" s="133" t="s">
        <v>5293</v>
      </c>
      <c r="C69" s="133" t="s">
        <v>6394</v>
      </c>
      <c r="D69" s="133"/>
      <c r="E69" s="133"/>
      <c r="F69" s="134" t="s">
        <v>6390</v>
      </c>
      <c r="G69" s="133">
        <v>0</v>
      </c>
      <c r="H69" s="135"/>
      <c r="I69" s="133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3"/>
      <c r="U69" s="137" t="s">
        <v>6372</v>
      </c>
    </row>
    <row r="70" spans="1:21" ht="15.75" x14ac:dyDescent="0.3">
      <c r="A70" s="133" t="s">
        <v>6371</v>
      </c>
      <c r="B70" s="133" t="s">
        <v>5293</v>
      </c>
      <c r="C70" s="133" t="s">
        <v>6394</v>
      </c>
      <c r="D70" s="133"/>
      <c r="E70" s="133"/>
      <c r="F70" s="134" t="s">
        <v>6390</v>
      </c>
      <c r="G70" s="133">
        <v>1</v>
      </c>
      <c r="H70" s="135"/>
      <c r="I70" s="133"/>
      <c r="J70" s="133">
        <v>24</v>
      </c>
      <c r="K70" s="133">
        <v>24</v>
      </c>
      <c r="L70" s="133">
        <v>21</v>
      </c>
      <c r="M70" s="133">
        <v>21</v>
      </c>
      <c r="N70" s="133">
        <v>21</v>
      </c>
      <c r="O70" s="133">
        <v>21</v>
      </c>
      <c r="P70" s="133"/>
      <c r="Q70" s="133"/>
      <c r="R70" s="133"/>
      <c r="S70" s="133"/>
      <c r="T70" s="133"/>
      <c r="U70" s="137" t="s">
        <v>6373</v>
      </c>
    </row>
    <row r="71" spans="1:21" ht="15.75" x14ac:dyDescent="0.3">
      <c r="A71" s="133" t="s">
        <v>6371</v>
      </c>
      <c r="B71" s="133" t="s">
        <v>5293</v>
      </c>
      <c r="C71" s="133" t="s">
        <v>6394</v>
      </c>
      <c r="D71" s="133"/>
      <c r="E71" s="133"/>
      <c r="F71" s="134" t="s">
        <v>6390</v>
      </c>
      <c r="G71" s="133">
        <v>2</v>
      </c>
      <c r="H71" s="135"/>
      <c r="I71" s="133"/>
      <c r="J71" s="133">
        <v>48</v>
      </c>
      <c r="K71" s="133">
        <v>48</v>
      </c>
      <c r="L71" s="133">
        <v>42</v>
      </c>
      <c r="M71" s="133">
        <v>42</v>
      </c>
      <c r="N71" s="133">
        <v>42</v>
      </c>
      <c r="O71" s="133">
        <v>42</v>
      </c>
      <c r="P71" s="133"/>
      <c r="Q71" s="133"/>
      <c r="R71" s="133"/>
      <c r="S71" s="133"/>
      <c r="T71" s="136"/>
      <c r="U71" s="137" t="s">
        <v>6374</v>
      </c>
    </row>
    <row r="72" spans="1:21" ht="15.75" x14ac:dyDescent="0.3">
      <c r="A72" s="133" t="s">
        <v>6371</v>
      </c>
      <c r="B72" s="133" t="s">
        <v>5293</v>
      </c>
      <c r="C72" s="133" t="s">
        <v>6394</v>
      </c>
      <c r="D72" s="133"/>
      <c r="E72" s="133"/>
      <c r="F72" s="134" t="s">
        <v>6390</v>
      </c>
      <c r="G72" s="133">
        <v>3</v>
      </c>
      <c r="H72" s="135"/>
      <c r="I72" s="133"/>
      <c r="J72" s="133">
        <v>72</v>
      </c>
      <c r="K72" s="133">
        <v>72</v>
      </c>
      <c r="L72" s="133">
        <v>63</v>
      </c>
      <c r="M72" s="133">
        <v>63</v>
      </c>
      <c r="N72" s="133">
        <v>63</v>
      </c>
      <c r="O72" s="133">
        <v>63</v>
      </c>
      <c r="P72" s="133"/>
      <c r="Q72" s="133"/>
      <c r="R72" s="133"/>
      <c r="S72" s="133"/>
      <c r="T72" s="133"/>
      <c r="U72" s="137" t="s">
        <v>6375</v>
      </c>
    </row>
    <row r="73" spans="1:21" ht="15.75" x14ac:dyDescent="0.3">
      <c r="A73" s="133" t="s">
        <v>6371</v>
      </c>
      <c r="B73" s="133" t="s">
        <v>5293</v>
      </c>
      <c r="C73" s="133" t="s">
        <v>6394</v>
      </c>
      <c r="D73" s="133"/>
      <c r="E73" s="133"/>
      <c r="F73" s="134" t="s">
        <v>6390</v>
      </c>
      <c r="G73" s="133">
        <v>4</v>
      </c>
      <c r="H73" s="135"/>
      <c r="I73" s="133"/>
      <c r="J73" s="133">
        <v>96</v>
      </c>
      <c r="K73" s="133">
        <v>96</v>
      </c>
      <c r="L73" s="133">
        <v>84</v>
      </c>
      <c r="M73" s="133">
        <v>84</v>
      </c>
      <c r="N73" s="133">
        <v>84</v>
      </c>
      <c r="O73" s="133">
        <v>84</v>
      </c>
      <c r="P73" s="133"/>
      <c r="Q73" s="133"/>
      <c r="R73" s="133"/>
      <c r="S73" s="133"/>
      <c r="T73" s="133"/>
      <c r="U73" s="137" t="s">
        <v>6376</v>
      </c>
    </row>
    <row r="74" spans="1:21" ht="15.75" x14ac:dyDescent="0.3">
      <c r="A74" s="133" t="s">
        <v>6371</v>
      </c>
      <c r="B74" s="133" t="s">
        <v>5293</v>
      </c>
      <c r="C74" s="133" t="s">
        <v>6394</v>
      </c>
      <c r="D74" s="133"/>
      <c r="E74" s="133"/>
      <c r="F74" s="134" t="s">
        <v>6390</v>
      </c>
      <c r="G74" s="133">
        <v>5</v>
      </c>
      <c r="H74" s="135"/>
      <c r="I74" s="133"/>
      <c r="J74" s="133">
        <v>120</v>
      </c>
      <c r="K74" s="133">
        <v>120</v>
      </c>
      <c r="L74" s="133">
        <v>105</v>
      </c>
      <c r="M74" s="133">
        <v>105</v>
      </c>
      <c r="N74" s="133">
        <v>105</v>
      </c>
      <c r="O74" s="133">
        <v>105</v>
      </c>
      <c r="P74" s="133"/>
      <c r="Q74" s="133"/>
      <c r="R74" s="133"/>
      <c r="S74" s="133"/>
      <c r="T74" s="133"/>
      <c r="U74" s="137" t="s">
        <v>6377</v>
      </c>
    </row>
    <row r="75" spans="1:21" ht="15.75" x14ac:dyDescent="0.3">
      <c r="A75" s="133" t="s">
        <v>6371</v>
      </c>
      <c r="B75" s="133" t="s">
        <v>5293</v>
      </c>
      <c r="C75" s="133" t="s">
        <v>6394</v>
      </c>
      <c r="D75" s="133"/>
      <c r="E75" s="133"/>
      <c r="F75" s="134" t="s">
        <v>6390</v>
      </c>
      <c r="G75" s="133">
        <v>6</v>
      </c>
      <c r="H75" s="135"/>
      <c r="I75" s="133"/>
      <c r="J75" s="133">
        <v>144</v>
      </c>
      <c r="K75" s="133">
        <v>144</v>
      </c>
      <c r="L75" s="133">
        <v>126</v>
      </c>
      <c r="M75" s="133">
        <v>126</v>
      </c>
      <c r="N75" s="133">
        <v>126</v>
      </c>
      <c r="O75" s="133">
        <v>126</v>
      </c>
      <c r="P75" s="133"/>
      <c r="Q75" s="133"/>
      <c r="R75" s="133"/>
      <c r="S75" s="133"/>
      <c r="T75" s="133"/>
      <c r="U75" s="137" t="s">
        <v>6378</v>
      </c>
    </row>
    <row r="76" spans="1:21" ht="15.75" x14ac:dyDescent="0.3">
      <c r="A76" s="133" t="s">
        <v>6371</v>
      </c>
      <c r="B76" s="133" t="s">
        <v>5293</v>
      </c>
      <c r="C76" s="133" t="s">
        <v>6394</v>
      </c>
      <c r="D76" s="133"/>
      <c r="E76" s="133"/>
      <c r="F76" s="134" t="s">
        <v>6390</v>
      </c>
      <c r="G76" s="133">
        <v>7</v>
      </c>
      <c r="H76" s="135"/>
      <c r="I76" s="133"/>
      <c r="J76" s="133">
        <v>168</v>
      </c>
      <c r="K76" s="133">
        <v>168</v>
      </c>
      <c r="L76" s="133">
        <v>147</v>
      </c>
      <c r="M76" s="133">
        <v>147</v>
      </c>
      <c r="N76" s="133">
        <v>147</v>
      </c>
      <c r="O76" s="133">
        <v>147</v>
      </c>
      <c r="P76" s="133"/>
      <c r="Q76" s="133"/>
      <c r="R76" s="133"/>
      <c r="S76" s="133"/>
      <c r="T76" s="133"/>
      <c r="U76" s="137" t="s">
        <v>6379</v>
      </c>
    </row>
    <row r="77" spans="1:21" ht="15.75" x14ac:dyDescent="0.3">
      <c r="A77" s="133" t="s">
        <v>6371</v>
      </c>
      <c r="B77" s="133" t="s">
        <v>5293</v>
      </c>
      <c r="C77" s="133" t="s">
        <v>6394</v>
      </c>
      <c r="D77" s="133"/>
      <c r="E77" s="133"/>
      <c r="F77" s="134" t="s">
        <v>6390</v>
      </c>
      <c r="G77" s="133">
        <v>8</v>
      </c>
      <c r="H77" s="135"/>
      <c r="I77" s="133"/>
      <c r="J77" s="133">
        <v>192</v>
      </c>
      <c r="K77" s="133">
        <v>192</v>
      </c>
      <c r="L77" s="133">
        <v>168</v>
      </c>
      <c r="M77" s="133">
        <v>168</v>
      </c>
      <c r="N77" s="133">
        <v>168</v>
      </c>
      <c r="O77" s="133">
        <v>168</v>
      </c>
      <c r="P77" s="133"/>
      <c r="Q77" s="133"/>
      <c r="R77" s="133"/>
      <c r="S77" s="133"/>
      <c r="T77" s="133"/>
      <c r="U77" s="137" t="s">
        <v>6380</v>
      </c>
    </row>
    <row r="78" spans="1:21" ht="15.75" x14ac:dyDescent="0.3">
      <c r="A78" s="133" t="s">
        <v>6371</v>
      </c>
      <c r="B78" s="133" t="s">
        <v>5293</v>
      </c>
      <c r="C78" s="133" t="s">
        <v>6394</v>
      </c>
      <c r="D78" s="133"/>
      <c r="E78" s="133"/>
      <c r="F78" s="134" t="s">
        <v>6390</v>
      </c>
      <c r="G78" s="133">
        <v>9</v>
      </c>
      <c r="H78" s="135"/>
      <c r="I78" s="133"/>
      <c r="J78" s="133">
        <v>216</v>
      </c>
      <c r="K78" s="133">
        <v>216</v>
      </c>
      <c r="L78" s="133">
        <v>189</v>
      </c>
      <c r="M78" s="133">
        <v>189</v>
      </c>
      <c r="N78" s="133">
        <v>189</v>
      </c>
      <c r="O78" s="133">
        <v>189</v>
      </c>
      <c r="P78" s="133"/>
      <c r="Q78" s="133"/>
      <c r="R78" s="133"/>
      <c r="S78" s="133"/>
      <c r="T78" s="133"/>
      <c r="U78" s="137" t="s">
        <v>6381</v>
      </c>
    </row>
    <row r="79" spans="1:21" ht="15.75" x14ac:dyDescent="0.3">
      <c r="A79" s="133" t="s">
        <v>6371</v>
      </c>
      <c r="B79" s="133" t="s">
        <v>5293</v>
      </c>
      <c r="C79" s="133" t="s">
        <v>6394</v>
      </c>
      <c r="D79" s="133"/>
      <c r="E79" s="133"/>
      <c r="F79" s="134" t="s">
        <v>6390</v>
      </c>
      <c r="G79" s="133">
        <v>10</v>
      </c>
      <c r="H79" s="135"/>
      <c r="I79" s="133"/>
      <c r="J79" s="133">
        <v>240</v>
      </c>
      <c r="K79" s="133">
        <v>240</v>
      </c>
      <c r="L79" s="133">
        <v>210</v>
      </c>
      <c r="M79" s="133">
        <v>210</v>
      </c>
      <c r="N79" s="133">
        <v>210</v>
      </c>
      <c r="O79" s="133">
        <v>210</v>
      </c>
      <c r="P79" s="133"/>
      <c r="Q79" s="133"/>
      <c r="R79" s="133"/>
      <c r="S79" s="133"/>
      <c r="T79" s="133"/>
      <c r="U79" s="137"/>
    </row>
    <row r="80" spans="1:21" ht="15.75" x14ac:dyDescent="0.3">
      <c r="A80" s="133" t="s">
        <v>6371</v>
      </c>
      <c r="B80" s="133" t="s">
        <v>5293</v>
      </c>
      <c r="C80" s="133" t="s">
        <v>6394</v>
      </c>
      <c r="D80" s="133"/>
      <c r="E80" s="133"/>
      <c r="F80" s="134" t="s">
        <v>6391</v>
      </c>
      <c r="G80" s="133">
        <v>0</v>
      </c>
      <c r="H80" s="135"/>
      <c r="I80" s="133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3"/>
      <c r="U80" s="137" t="s">
        <v>6372</v>
      </c>
    </row>
    <row r="81" spans="1:21" ht="15.75" x14ac:dyDescent="0.3">
      <c r="A81" s="133" t="s">
        <v>6371</v>
      </c>
      <c r="B81" s="133" t="s">
        <v>5293</v>
      </c>
      <c r="C81" s="133" t="s">
        <v>6394</v>
      </c>
      <c r="D81" s="133"/>
      <c r="E81" s="133"/>
      <c r="F81" s="134" t="s">
        <v>6391</v>
      </c>
      <c r="G81" s="133">
        <v>1</v>
      </c>
      <c r="H81" s="135"/>
      <c r="I81" s="133"/>
      <c r="J81" s="133">
        <v>25</v>
      </c>
      <c r="K81" s="133">
        <v>25</v>
      </c>
      <c r="L81" s="133">
        <v>22</v>
      </c>
      <c r="M81" s="133">
        <v>22</v>
      </c>
      <c r="N81" s="133">
        <v>22</v>
      </c>
      <c r="O81" s="133">
        <v>22</v>
      </c>
      <c r="P81" s="133"/>
      <c r="Q81" s="133"/>
      <c r="R81" s="133"/>
      <c r="S81" s="133"/>
      <c r="T81" s="133"/>
      <c r="U81" s="137" t="s">
        <v>6373</v>
      </c>
    </row>
    <row r="82" spans="1:21" ht="15.75" x14ac:dyDescent="0.3">
      <c r="A82" s="133" t="s">
        <v>6371</v>
      </c>
      <c r="B82" s="133" t="s">
        <v>5293</v>
      </c>
      <c r="C82" s="133" t="s">
        <v>6394</v>
      </c>
      <c r="D82" s="133"/>
      <c r="E82" s="133"/>
      <c r="F82" s="134" t="s">
        <v>6391</v>
      </c>
      <c r="G82" s="133">
        <v>2</v>
      </c>
      <c r="H82" s="135"/>
      <c r="I82" s="133"/>
      <c r="J82" s="133">
        <v>50</v>
      </c>
      <c r="K82" s="133">
        <v>50</v>
      </c>
      <c r="L82" s="133">
        <v>44</v>
      </c>
      <c r="M82" s="133">
        <v>44</v>
      </c>
      <c r="N82" s="133">
        <v>44</v>
      </c>
      <c r="O82" s="133">
        <v>44</v>
      </c>
      <c r="P82" s="133"/>
      <c r="Q82" s="133"/>
      <c r="R82" s="133"/>
      <c r="S82" s="133"/>
      <c r="T82" s="136"/>
      <c r="U82" s="137" t="s">
        <v>6374</v>
      </c>
    </row>
    <row r="83" spans="1:21" ht="15.75" x14ac:dyDescent="0.3">
      <c r="A83" s="133" t="s">
        <v>6371</v>
      </c>
      <c r="B83" s="133" t="s">
        <v>5293</v>
      </c>
      <c r="C83" s="133" t="s">
        <v>6394</v>
      </c>
      <c r="D83" s="133"/>
      <c r="E83" s="133"/>
      <c r="F83" s="134" t="s">
        <v>6391</v>
      </c>
      <c r="G83" s="133">
        <v>3</v>
      </c>
      <c r="H83" s="135"/>
      <c r="I83" s="133"/>
      <c r="J83" s="133">
        <v>75</v>
      </c>
      <c r="K83" s="133">
        <v>75</v>
      </c>
      <c r="L83" s="133">
        <v>66</v>
      </c>
      <c r="M83" s="133">
        <v>66</v>
      </c>
      <c r="N83" s="133">
        <v>66</v>
      </c>
      <c r="O83" s="133">
        <v>66</v>
      </c>
      <c r="P83" s="133"/>
      <c r="Q83" s="133"/>
      <c r="R83" s="133"/>
      <c r="S83" s="133"/>
      <c r="T83" s="133"/>
      <c r="U83" s="137" t="s">
        <v>6375</v>
      </c>
    </row>
    <row r="84" spans="1:21" ht="15.75" x14ac:dyDescent="0.3">
      <c r="A84" s="133" t="s">
        <v>6371</v>
      </c>
      <c r="B84" s="133" t="s">
        <v>5293</v>
      </c>
      <c r="C84" s="133" t="s">
        <v>6394</v>
      </c>
      <c r="D84" s="133"/>
      <c r="E84" s="133"/>
      <c r="F84" s="134" t="s">
        <v>6391</v>
      </c>
      <c r="G84" s="133">
        <v>4</v>
      </c>
      <c r="H84" s="135"/>
      <c r="I84" s="133"/>
      <c r="J84" s="133">
        <v>100</v>
      </c>
      <c r="K84" s="133">
        <v>100</v>
      </c>
      <c r="L84" s="133">
        <v>88</v>
      </c>
      <c r="M84" s="133">
        <v>88</v>
      </c>
      <c r="N84" s="133">
        <v>88</v>
      </c>
      <c r="O84" s="133">
        <v>88</v>
      </c>
      <c r="P84" s="133"/>
      <c r="Q84" s="133"/>
      <c r="R84" s="133"/>
      <c r="S84" s="133"/>
      <c r="T84" s="133"/>
      <c r="U84" s="137" t="s">
        <v>6376</v>
      </c>
    </row>
    <row r="85" spans="1:21" ht="15.75" x14ac:dyDescent="0.3">
      <c r="A85" s="133" t="s">
        <v>6371</v>
      </c>
      <c r="B85" s="133" t="s">
        <v>5293</v>
      </c>
      <c r="C85" s="133" t="s">
        <v>6394</v>
      </c>
      <c r="D85" s="133"/>
      <c r="E85" s="133"/>
      <c r="F85" s="134" t="s">
        <v>6391</v>
      </c>
      <c r="G85" s="133">
        <v>5</v>
      </c>
      <c r="H85" s="135"/>
      <c r="I85" s="133"/>
      <c r="J85" s="133">
        <v>125</v>
      </c>
      <c r="K85" s="133">
        <v>125</v>
      </c>
      <c r="L85" s="133">
        <v>110</v>
      </c>
      <c r="M85" s="133">
        <v>110</v>
      </c>
      <c r="N85" s="133">
        <v>110</v>
      </c>
      <c r="O85" s="133">
        <v>110</v>
      </c>
      <c r="P85" s="133"/>
      <c r="Q85" s="133"/>
      <c r="R85" s="133"/>
      <c r="S85" s="133"/>
      <c r="T85" s="133"/>
      <c r="U85" s="137" t="s">
        <v>6377</v>
      </c>
    </row>
    <row r="86" spans="1:21" ht="15.75" x14ac:dyDescent="0.3">
      <c r="A86" s="133" t="s">
        <v>6371</v>
      </c>
      <c r="B86" s="133" t="s">
        <v>5293</v>
      </c>
      <c r="C86" s="133" t="s">
        <v>6394</v>
      </c>
      <c r="D86" s="133"/>
      <c r="E86" s="133"/>
      <c r="F86" s="134" t="s">
        <v>6391</v>
      </c>
      <c r="G86" s="133">
        <v>6</v>
      </c>
      <c r="H86" s="135"/>
      <c r="I86" s="133"/>
      <c r="J86" s="133">
        <v>150</v>
      </c>
      <c r="K86" s="133">
        <v>150</v>
      </c>
      <c r="L86" s="133">
        <v>132</v>
      </c>
      <c r="M86" s="133">
        <v>132</v>
      </c>
      <c r="N86" s="133">
        <v>132</v>
      </c>
      <c r="O86" s="133">
        <v>132</v>
      </c>
      <c r="P86" s="133"/>
      <c r="Q86" s="133"/>
      <c r="R86" s="133"/>
      <c r="S86" s="133"/>
      <c r="T86" s="133"/>
      <c r="U86" s="137" t="s">
        <v>6378</v>
      </c>
    </row>
    <row r="87" spans="1:21" ht="15.75" x14ac:dyDescent="0.3">
      <c r="A87" s="133" t="s">
        <v>6371</v>
      </c>
      <c r="B87" s="133" t="s">
        <v>5293</v>
      </c>
      <c r="C87" s="133" t="s">
        <v>6394</v>
      </c>
      <c r="D87" s="133"/>
      <c r="E87" s="133"/>
      <c r="F87" s="134" t="s">
        <v>6391</v>
      </c>
      <c r="G87" s="133">
        <v>7</v>
      </c>
      <c r="H87" s="135"/>
      <c r="I87" s="133"/>
      <c r="J87" s="133">
        <v>175</v>
      </c>
      <c r="K87" s="133">
        <v>175</v>
      </c>
      <c r="L87" s="133">
        <v>154</v>
      </c>
      <c r="M87" s="133">
        <v>154</v>
      </c>
      <c r="N87" s="133">
        <v>154</v>
      </c>
      <c r="O87" s="133">
        <v>154</v>
      </c>
      <c r="P87" s="133"/>
      <c r="Q87" s="133"/>
      <c r="R87" s="133"/>
      <c r="S87" s="133"/>
      <c r="T87" s="133"/>
      <c r="U87" s="137" t="s">
        <v>6379</v>
      </c>
    </row>
    <row r="88" spans="1:21" ht="15.75" x14ac:dyDescent="0.3">
      <c r="A88" s="133" t="s">
        <v>6371</v>
      </c>
      <c r="B88" s="133" t="s">
        <v>5293</v>
      </c>
      <c r="C88" s="133" t="s">
        <v>6394</v>
      </c>
      <c r="D88" s="133"/>
      <c r="E88" s="133"/>
      <c r="F88" s="134" t="s">
        <v>6391</v>
      </c>
      <c r="G88" s="133">
        <v>8</v>
      </c>
      <c r="H88" s="135"/>
      <c r="I88" s="133"/>
      <c r="J88" s="133">
        <v>200</v>
      </c>
      <c r="K88" s="133">
        <v>200</v>
      </c>
      <c r="L88" s="133">
        <v>176</v>
      </c>
      <c r="M88" s="133">
        <v>176</v>
      </c>
      <c r="N88" s="133">
        <v>176</v>
      </c>
      <c r="O88" s="133">
        <v>176</v>
      </c>
      <c r="P88" s="133"/>
      <c r="Q88" s="133"/>
      <c r="R88" s="133"/>
      <c r="S88" s="133"/>
      <c r="T88" s="133"/>
      <c r="U88" s="137" t="s">
        <v>6380</v>
      </c>
    </row>
    <row r="89" spans="1:21" ht="15.75" x14ac:dyDescent="0.3">
      <c r="A89" s="133" t="s">
        <v>6371</v>
      </c>
      <c r="B89" s="133" t="s">
        <v>5293</v>
      </c>
      <c r="C89" s="133" t="s">
        <v>6394</v>
      </c>
      <c r="D89" s="133"/>
      <c r="E89" s="133"/>
      <c r="F89" s="134" t="s">
        <v>6391</v>
      </c>
      <c r="G89" s="133">
        <v>9</v>
      </c>
      <c r="H89" s="135"/>
      <c r="I89" s="133"/>
      <c r="J89" s="133">
        <v>225</v>
      </c>
      <c r="K89" s="133">
        <v>225</v>
      </c>
      <c r="L89" s="133">
        <v>198</v>
      </c>
      <c r="M89" s="133">
        <v>198</v>
      </c>
      <c r="N89" s="133">
        <v>198</v>
      </c>
      <c r="O89" s="133">
        <v>198</v>
      </c>
      <c r="P89" s="133"/>
      <c r="Q89" s="133"/>
      <c r="R89" s="133"/>
      <c r="S89" s="133"/>
      <c r="T89" s="133"/>
      <c r="U89" s="137" t="s">
        <v>6381</v>
      </c>
    </row>
    <row r="90" spans="1:21" ht="15.75" x14ac:dyDescent="0.3">
      <c r="A90" s="133" t="s">
        <v>6371</v>
      </c>
      <c r="B90" s="133" t="s">
        <v>5293</v>
      </c>
      <c r="C90" s="133" t="s">
        <v>6394</v>
      </c>
      <c r="D90" s="133"/>
      <c r="E90" s="133"/>
      <c r="F90" s="134" t="s">
        <v>6391</v>
      </c>
      <c r="G90" s="133">
        <v>10</v>
      </c>
      <c r="H90" s="135"/>
      <c r="I90" s="133"/>
      <c r="J90" s="133">
        <v>250</v>
      </c>
      <c r="K90" s="133">
        <v>250</v>
      </c>
      <c r="L90" s="133">
        <v>220</v>
      </c>
      <c r="M90" s="133">
        <v>220</v>
      </c>
      <c r="N90" s="133">
        <v>220</v>
      </c>
      <c r="O90" s="133">
        <v>220</v>
      </c>
      <c r="P90" s="133"/>
      <c r="Q90" s="133"/>
      <c r="R90" s="133"/>
      <c r="S90" s="133"/>
      <c r="T90" s="133"/>
      <c r="U90" s="137"/>
    </row>
    <row r="91" spans="1:21" ht="15.75" x14ac:dyDescent="0.3">
      <c r="A91" s="133" t="s">
        <v>6371</v>
      </c>
      <c r="B91" s="133" t="s">
        <v>5293</v>
      </c>
      <c r="C91" s="133" t="s">
        <v>6394</v>
      </c>
      <c r="D91" s="133"/>
      <c r="E91" s="133"/>
      <c r="F91" s="134" t="s">
        <v>6392</v>
      </c>
      <c r="G91" s="133">
        <v>0</v>
      </c>
      <c r="H91" s="135"/>
      <c r="I91" s="133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3"/>
      <c r="U91" s="137" t="s">
        <v>6372</v>
      </c>
    </row>
    <row r="92" spans="1:21" ht="15.75" x14ac:dyDescent="0.3">
      <c r="A92" s="133" t="s">
        <v>6371</v>
      </c>
      <c r="B92" s="133" t="s">
        <v>5293</v>
      </c>
      <c r="C92" s="133" t="s">
        <v>6394</v>
      </c>
      <c r="D92" s="133"/>
      <c r="E92" s="133"/>
      <c r="F92" s="134" t="s">
        <v>6392</v>
      </c>
      <c r="G92" s="133">
        <v>1</v>
      </c>
      <c r="H92" s="135"/>
      <c r="I92" s="133"/>
      <c r="J92" s="133">
        <v>26</v>
      </c>
      <c r="K92" s="133">
        <v>26</v>
      </c>
      <c r="L92" s="133">
        <v>23</v>
      </c>
      <c r="M92" s="133">
        <v>23</v>
      </c>
      <c r="N92" s="133">
        <v>23</v>
      </c>
      <c r="O92" s="133">
        <v>23</v>
      </c>
      <c r="P92" s="133"/>
      <c r="Q92" s="133"/>
      <c r="R92" s="133"/>
      <c r="S92" s="133"/>
      <c r="T92" s="133"/>
      <c r="U92" s="137" t="s">
        <v>6373</v>
      </c>
    </row>
    <row r="93" spans="1:21" ht="15.75" x14ac:dyDescent="0.3">
      <c r="A93" s="133" t="s">
        <v>6371</v>
      </c>
      <c r="B93" s="133" t="s">
        <v>5293</v>
      </c>
      <c r="C93" s="133" t="s">
        <v>6394</v>
      </c>
      <c r="D93" s="133"/>
      <c r="E93" s="133"/>
      <c r="F93" s="134" t="s">
        <v>6392</v>
      </c>
      <c r="G93" s="133">
        <v>2</v>
      </c>
      <c r="H93" s="135"/>
      <c r="I93" s="133"/>
      <c r="J93" s="133">
        <v>52</v>
      </c>
      <c r="K93" s="133">
        <v>52</v>
      </c>
      <c r="L93" s="133">
        <v>46</v>
      </c>
      <c r="M93" s="133">
        <v>46</v>
      </c>
      <c r="N93" s="133">
        <v>46</v>
      </c>
      <c r="O93" s="133">
        <v>46</v>
      </c>
      <c r="P93" s="133"/>
      <c r="Q93" s="133"/>
      <c r="R93" s="133"/>
      <c r="S93" s="133"/>
      <c r="T93" s="136"/>
      <c r="U93" s="137" t="s">
        <v>6374</v>
      </c>
    </row>
    <row r="94" spans="1:21" ht="15.75" x14ac:dyDescent="0.3">
      <c r="A94" s="133" t="s">
        <v>6371</v>
      </c>
      <c r="B94" s="133" t="s">
        <v>5293</v>
      </c>
      <c r="C94" s="133" t="s">
        <v>6394</v>
      </c>
      <c r="D94" s="133"/>
      <c r="E94" s="133"/>
      <c r="F94" s="134" t="s">
        <v>6392</v>
      </c>
      <c r="G94" s="133">
        <v>3</v>
      </c>
      <c r="H94" s="135"/>
      <c r="I94" s="133"/>
      <c r="J94" s="133">
        <v>78</v>
      </c>
      <c r="K94" s="133">
        <v>78</v>
      </c>
      <c r="L94" s="133">
        <v>69</v>
      </c>
      <c r="M94" s="133">
        <v>69</v>
      </c>
      <c r="N94" s="133">
        <v>69</v>
      </c>
      <c r="O94" s="133">
        <v>69</v>
      </c>
      <c r="P94" s="133"/>
      <c r="Q94" s="133"/>
      <c r="R94" s="133"/>
      <c r="S94" s="133"/>
      <c r="T94" s="133"/>
      <c r="U94" s="137" t="s">
        <v>6375</v>
      </c>
    </row>
    <row r="95" spans="1:21" ht="15.75" x14ac:dyDescent="0.3">
      <c r="A95" s="133" t="s">
        <v>6371</v>
      </c>
      <c r="B95" s="133" t="s">
        <v>5293</v>
      </c>
      <c r="C95" s="133" t="s">
        <v>6394</v>
      </c>
      <c r="D95" s="133"/>
      <c r="E95" s="133"/>
      <c r="F95" s="134" t="s">
        <v>6392</v>
      </c>
      <c r="G95" s="133">
        <v>4</v>
      </c>
      <c r="H95" s="135"/>
      <c r="I95" s="133"/>
      <c r="J95" s="133">
        <v>104</v>
      </c>
      <c r="K95" s="133">
        <v>104</v>
      </c>
      <c r="L95" s="133">
        <v>92</v>
      </c>
      <c r="M95" s="133">
        <v>92</v>
      </c>
      <c r="N95" s="133">
        <v>92</v>
      </c>
      <c r="O95" s="133">
        <v>92</v>
      </c>
      <c r="P95" s="133"/>
      <c r="Q95" s="133"/>
      <c r="R95" s="133"/>
      <c r="S95" s="133"/>
      <c r="T95" s="133"/>
      <c r="U95" s="137" t="s">
        <v>6376</v>
      </c>
    </row>
    <row r="96" spans="1:21" ht="15.75" x14ac:dyDescent="0.3">
      <c r="A96" s="133" t="s">
        <v>6371</v>
      </c>
      <c r="B96" s="133" t="s">
        <v>5293</v>
      </c>
      <c r="C96" s="133" t="s">
        <v>6394</v>
      </c>
      <c r="D96" s="133"/>
      <c r="E96" s="133"/>
      <c r="F96" s="134" t="s">
        <v>6392</v>
      </c>
      <c r="G96" s="133">
        <v>5</v>
      </c>
      <c r="H96" s="135"/>
      <c r="I96" s="133"/>
      <c r="J96" s="133">
        <v>130</v>
      </c>
      <c r="K96" s="133">
        <v>130</v>
      </c>
      <c r="L96" s="133">
        <v>115</v>
      </c>
      <c r="M96" s="133">
        <v>115</v>
      </c>
      <c r="N96" s="133">
        <v>115</v>
      </c>
      <c r="O96" s="133">
        <v>115</v>
      </c>
      <c r="P96" s="133"/>
      <c r="Q96" s="133"/>
      <c r="R96" s="133"/>
      <c r="S96" s="133"/>
      <c r="T96" s="133"/>
      <c r="U96" s="137" t="s">
        <v>6377</v>
      </c>
    </row>
    <row r="97" spans="1:21" ht="15.75" x14ac:dyDescent="0.3">
      <c r="A97" s="133" t="s">
        <v>6371</v>
      </c>
      <c r="B97" s="133" t="s">
        <v>5293</v>
      </c>
      <c r="C97" s="133" t="s">
        <v>6394</v>
      </c>
      <c r="D97" s="133"/>
      <c r="E97" s="133"/>
      <c r="F97" s="134" t="s">
        <v>6392</v>
      </c>
      <c r="G97" s="133">
        <v>6</v>
      </c>
      <c r="H97" s="135"/>
      <c r="I97" s="133"/>
      <c r="J97" s="133">
        <v>156</v>
      </c>
      <c r="K97" s="133">
        <v>156</v>
      </c>
      <c r="L97" s="133">
        <v>138</v>
      </c>
      <c r="M97" s="133">
        <v>138</v>
      </c>
      <c r="N97" s="133">
        <v>138</v>
      </c>
      <c r="O97" s="133">
        <v>138</v>
      </c>
      <c r="P97" s="133"/>
      <c r="Q97" s="133"/>
      <c r="R97" s="133"/>
      <c r="S97" s="133"/>
      <c r="T97" s="133"/>
      <c r="U97" s="137" t="s">
        <v>6378</v>
      </c>
    </row>
    <row r="98" spans="1:21" ht="15.75" x14ac:dyDescent="0.3">
      <c r="A98" s="133" t="s">
        <v>6371</v>
      </c>
      <c r="B98" s="133" t="s">
        <v>5293</v>
      </c>
      <c r="C98" s="133" t="s">
        <v>6394</v>
      </c>
      <c r="D98" s="133"/>
      <c r="E98" s="133"/>
      <c r="F98" s="134" t="s">
        <v>6392</v>
      </c>
      <c r="G98" s="133">
        <v>7</v>
      </c>
      <c r="H98" s="135"/>
      <c r="I98" s="133"/>
      <c r="J98" s="133">
        <v>182</v>
      </c>
      <c r="K98" s="133">
        <v>182</v>
      </c>
      <c r="L98" s="133">
        <v>161</v>
      </c>
      <c r="M98" s="133">
        <v>161</v>
      </c>
      <c r="N98" s="133">
        <v>161</v>
      </c>
      <c r="O98" s="133">
        <v>161</v>
      </c>
      <c r="P98" s="133"/>
      <c r="Q98" s="133"/>
      <c r="R98" s="133"/>
      <c r="S98" s="133"/>
      <c r="T98" s="133"/>
      <c r="U98" s="137" t="s">
        <v>6379</v>
      </c>
    </row>
    <row r="99" spans="1:21" ht="15.75" x14ac:dyDescent="0.3">
      <c r="A99" s="133" t="s">
        <v>6371</v>
      </c>
      <c r="B99" s="133" t="s">
        <v>5293</v>
      </c>
      <c r="C99" s="133" t="s">
        <v>6394</v>
      </c>
      <c r="D99" s="133"/>
      <c r="E99" s="133"/>
      <c r="F99" s="134" t="s">
        <v>6392</v>
      </c>
      <c r="G99" s="133">
        <v>8</v>
      </c>
      <c r="H99" s="135"/>
      <c r="I99" s="133"/>
      <c r="J99" s="133">
        <v>208</v>
      </c>
      <c r="K99" s="133">
        <v>208</v>
      </c>
      <c r="L99" s="133">
        <v>184</v>
      </c>
      <c r="M99" s="133">
        <v>184</v>
      </c>
      <c r="N99" s="133">
        <v>184</v>
      </c>
      <c r="O99" s="133">
        <v>184</v>
      </c>
      <c r="P99" s="133"/>
      <c r="Q99" s="133"/>
      <c r="R99" s="133"/>
      <c r="S99" s="133"/>
      <c r="T99" s="133"/>
      <c r="U99" s="137" t="s">
        <v>6380</v>
      </c>
    </row>
    <row r="100" spans="1:21" ht="15.75" x14ac:dyDescent="0.3">
      <c r="A100" s="133" t="s">
        <v>6371</v>
      </c>
      <c r="B100" s="133" t="s">
        <v>5293</v>
      </c>
      <c r="C100" s="133" t="s">
        <v>6394</v>
      </c>
      <c r="D100" s="133"/>
      <c r="E100" s="133"/>
      <c r="F100" s="134" t="s">
        <v>6392</v>
      </c>
      <c r="G100" s="133">
        <v>9</v>
      </c>
      <c r="H100" s="135"/>
      <c r="I100" s="133"/>
      <c r="J100" s="133">
        <v>234</v>
      </c>
      <c r="K100" s="133">
        <v>234</v>
      </c>
      <c r="L100" s="133">
        <v>207</v>
      </c>
      <c r="M100" s="133">
        <v>207</v>
      </c>
      <c r="N100" s="133">
        <v>207</v>
      </c>
      <c r="O100" s="133">
        <v>207</v>
      </c>
      <c r="P100" s="133"/>
      <c r="Q100" s="133"/>
      <c r="R100" s="133"/>
      <c r="S100" s="133"/>
      <c r="T100" s="133"/>
      <c r="U100" s="137" t="s">
        <v>6381</v>
      </c>
    </row>
    <row r="101" spans="1:21" ht="15.75" x14ac:dyDescent="0.3">
      <c r="A101" s="133" t="s">
        <v>6371</v>
      </c>
      <c r="B101" s="133" t="s">
        <v>5293</v>
      </c>
      <c r="C101" s="133" t="s">
        <v>6394</v>
      </c>
      <c r="D101" s="133"/>
      <c r="E101" s="133"/>
      <c r="F101" s="134" t="s">
        <v>6392</v>
      </c>
      <c r="G101" s="133">
        <v>10</v>
      </c>
      <c r="H101" s="135"/>
      <c r="I101" s="133"/>
      <c r="J101" s="133">
        <v>260</v>
      </c>
      <c r="K101" s="133">
        <v>260</v>
      </c>
      <c r="L101" s="133">
        <v>230</v>
      </c>
      <c r="M101" s="133">
        <v>230</v>
      </c>
      <c r="N101" s="133">
        <v>230</v>
      </c>
      <c r="O101" s="133">
        <v>230</v>
      </c>
      <c r="P101" s="133"/>
      <c r="Q101" s="133"/>
      <c r="R101" s="133"/>
      <c r="S101" s="133"/>
      <c r="T101" s="133"/>
      <c r="U101" s="137"/>
    </row>
    <row r="102" spans="1:21" ht="15.75" x14ac:dyDescent="0.3">
      <c r="A102" s="133" t="s">
        <v>6371</v>
      </c>
      <c r="B102" s="133" t="s">
        <v>5293</v>
      </c>
      <c r="C102" s="133" t="s">
        <v>6394</v>
      </c>
      <c r="D102" s="133"/>
      <c r="E102" s="133"/>
      <c r="F102" s="134" t="s">
        <v>6393</v>
      </c>
      <c r="G102" s="133">
        <v>0</v>
      </c>
      <c r="H102" s="135"/>
      <c r="I102" s="133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3"/>
      <c r="U102" s="137" t="s">
        <v>6372</v>
      </c>
    </row>
    <row r="103" spans="1:21" ht="15.75" x14ac:dyDescent="0.3">
      <c r="A103" s="133" t="s">
        <v>6371</v>
      </c>
      <c r="B103" s="133" t="s">
        <v>5293</v>
      </c>
      <c r="C103" s="133" t="s">
        <v>6394</v>
      </c>
      <c r="D103" s="133"/>
      <c r="E103" s="133"/>
      <c r="F103" s="134" t="s">
        <v>6393</v>
      </c>
      <c r="G103" s="133">
        <v>1</v>
      </c>
      <c r="H103" s="135"/>
      <c r="I103" s="133"/>
      <c r="J103" s="133">
        <v>27</v>
      </c>
      <c r="K103" s="133">
        <v>27</v>
      </c>
      <c r="L103" s="133">
        <v>24</v>
      </c>
      <c r="M103" s="133">
        <v>24</v>
      </c>
      <c r="N103" s="133">
        <v>24</v>
      </c>
      <c r="O103" s="133">
        <v>24</v>
      </c>
      <c r="P103" s="133"/>
      <c r="Q103" s="133"/>
      <c r="R103" s="133"/>
      <c r="S103" s="133"/>
      <c r="T103" s="133"/>
      <c r="U103" s="137" t="s">
        <v>6373</v>
      </c>
    </row>
    <row r="104" spans="1:21" ht="15.75" x14ac:dyDescent="0.3">
      <c r="A104" s="133" t="s">
        <v>6371</v>
      </c>
      <c r="B104" s="133" t="s">
        <v>5293</v>
      </c>
      <c r="C104" s="133" t="s">
        <v>6394</v>
      </c>
      <c r="D104" s="133"/>
      <c r="E104" s="133"/>
      <c r="F104" s="134" t="s">
        <v>6393</v>
      </c>
      <c r="G104" s="133">
        <v>2</v>
      </c>
      <c r="H104" s="135"/>
      <c r="I104" s="133"/>
      <c r="J104" s="133">
        <v>54</v>
      </c>
      <c r="K104" s="133">
        <v>54</v>
      </c>
      <c r="L104" s="133">
        <v>48</v>
      </c>
      <c r="M104" s="133">
        <v>48</v>
      </c>
      <c r="N104" s="133">
        <v>48</v>
      </c>
      <c r="O104" s="133">
        <v>48</v>
      </c>
      <c r="P104" s="133"/>
      <c r="Q104" s="133"/>
      <c r="R104" s="133"/>
      <c r="S104" s="133"/>
      <c r="T104" s="136"/>
      <c r="U104" s="137" t="s">
        <v>6374</v>
      </c>
    </row>
    <row r="105" spans="1:21" ht="15.75" x14ac:dyDescent="0.3">
      <c r="A105" s="133" t="s">
        <v>6371</v>
      </c>
      <c r="B105" s="133" t="s">
        <v>5293</v>
      </c>
      <c r="C105" s="133" t="s">
        <v>6394</v>
      </c>
      <c r="D105" s="133"/>
      <c r="E105" s="133"/>
      <c r="F105" s="134" t="s">
        <v>6393</v>
      </c>
      <c r="G105" s="133">
        <v>3</v>
      </c>
      <c r="H105" s="135"/>
      <c r="I105" s="133"/>
      <c r="J105" s="133">
        <v>81</v>
      </c>
      <c r="K105" s="133">
        <v>81</v>
      </c>
      <c r="L105" s="133">
        <v>72</v>
      </c>
      <c r="M105" s="133">
        <v>72</v>
      </c>
      <c r="N105" s="133">
        <v>72</v>
      </c>
      <c r="O105" s="133">
        <v>72</v>
      </c>
      <c r="P105" s="133"/>
      <c r="Q105" s="133"/>
      <c r="R105" s="133"/>
      <c r="S105" s="133"/>
      <c r="T105" s="133"/>
      <c r="U105" s="137" t="s">
        <v>6375</v>
      </c>
    </row>
    <row r="106" spans="1:21" ht="15.75" x14ac:dyDescent="0.3">
      <c r="A106" s="133" t="s">
        <v>6371</v>
      </c>
      <c r="B106" s="133" t="s">
        <v>5293</v>
      </c>
      <c r="C106" s="133" t="s">
        <v>6394</v>
      </c>
      <c r="D106" s="133"/>
      <c r="E106" s="133"/>
      <c r="F106" s="134" t="s">
        <v>6393</v>
      </c>
      <c r="G106" s="133">
        <v>4</v>
      </c>
      <c r="H106" s="135"/>
      <c r="I106" s="133"/>
      <c r="J106" s="133">
        <v>108</v>
      </c>
      <c r="K106" s="133">
        <v>108</v>
      </c>
      <c r="L106" s="133">
        <v>96</v>
      </c>
      <c r="M106" s="133">
        <v>96</v>
      </c>
      <c r="N106" s="133">
        <v>96</v>
      </c>
      <c r="O106" s="133">
        <v>96</v>
      </c>
      <c r="P106" s="133"/>
      <c r="Q106" s="133"/>
      <c r="R106" s="133"/>
      <c r="S106" s="133"/>
      <c r="T106" s="133"/>
      <c r="U106" s="137" t="s">
        <v>6376</v>
      </c>
    </row>
    <row r="107" spans="1:21" ht="15.75" x14ac:dyDescent="0.3">
      <c r="A107" s="133" t="s">
        <v>6371</v>
      </c>
      <c r="B107" s="133" t="s">
        <v>5293</v>
      </c>
      <c r="C107" s="133" t="s">
        <v>6394</v>
      </c>
      <c r="D107" s="133"/>
      <c r="E107" s="133"/>
      <c r="F107" s="134" t="s">
        <v>6393</v>
      </c>
      <c r="G107" s="133">
        <v>5</v>
      </c>
      <c r="H107" s="135"/>
      <c r="I107" s="133"/>
      <c r="J107" s="133">
        <v>135</v>
      </c>
      <c r="K107" s="133">
        <v>135</v>
      </c>
      <c r="L107" s="133">
        <v>120</v>
      </c>
      <c r="M107" s="133">
        <v>120</v>
      </c>
      <c r="N107" s="133">
        <v>120</v>
      </c>
      <c r="O107" s="133">
        <v>120</v>
      </c>
      <c r="P107" s="133"/>
      <c r="Q107" s="133"/>
      <c r="R107" s="133"/>
      <c r="S107" s="133"/>
      <c r="T107" s="133"/>
      <c r="U107" s="137" t="s">
        <v>6377</v>
      </c>
    </row>
    <row r="108" spans="1:21" ht="15.75" x14ac:dyDescent="0.3">
      <c r="A108" s="133" t="s">
        <v>6371</v>
      </c>
      <c r="B108" s="133" t="s">
        <v>5293</v>
      </c>
      <c r="C108" s="133" t="s">
        <v>6394</v>
      </c>
      <c r="D108" s="133"/>
      <c r="E108" s="133"/>
      <c r="F108" s="134" t="s">
        <v>6393</v>
      </c>
      <c r="G108" s="133">
        <v>6</v>
      </c>
      <c r="H108" s="135"/>
      <c r="I108" s="133"/>
      <c r="J108" s="133">
        <v>162</v>
      </c>
      <c r="K108" s="133">
        <v>162</v>
      </c>
      <c r="L108" s="133">
        <v>144</v>
      </c>
      <c r="M108" s="133">
        <v>144</v>
      </c>
      <c r="N108" s="133">
        <v>144</v>
      </c>
      <c r="O108" s="133">
        <v>144</v>
      </c>
      <c r="P108" s="133"/>
      <c r="Q108" s="133"/>
      <c r="R108" s="133"/>
      <c r="S108" s="133"/>
      <c r="T108" s="133"/>
      <c r="U108" s="137" t="s">
        <v>6378</v>
      </c>
    </row>
    <row r="109" spans="1:21" ht="15.75" x14ac:dyDescent="0.3">
      <c r="A109" s="133" t="s">
        <v>6371</v>
      </c>
      <c r="B109" s="133" t="s">
        <v>5293</v>
      </c>
      <c r="C109" s="133" t="s">
        <v>6394</v>
      </c>
      <c r="D109" s="133"/>
      <c r="E109" s="133"/>
      <c r="F109" s="134" t="s">
        <v>6393</v>
      </c>
      <c r="G109" s="133">
        <v>7</v>
      </c>
      <c r="H109" s="135"/>
      <c r="I109" s="133"/>
      <c r="J109" s="133">
        <v>189</v>
      </c>
      <c r="K109" s="133">
        <v>189</v>
      </c>
      <c r="L109" s="133">
        <v>168</v>
      </c>
      <c r="M109" s="133">
        <v>168</v>
      </c>
      <c r="N109" s="133">
        <v>168</v>
      </c>
      <c r="O109" s="133">
        <v>168</v>
      </c>
      <c r="P109" s="133"/>
      <c r="Q109" s="133"/>
      <c r="R109" s="133"/>
      <c r="S109" s="133"/>
      <c r="T109" s="133"/>
      <c r="U109" s="137" t="s">
        <v>6379</v>
      </c>
    </row>
    <row r="110" spans="1:21" ht="15.75" x14ac:dyDescent="0.3">
      <c r="A110" s="133" t="s">
        <v>6371</v>
      </c>
      <c r="B110" s="133" t="s">
        <v>5293</v>
      </c>
      <c r="C110" s="133" t="s">
        <v>6394</v>
      </c>
      <c r="D110" s="133"/>
      <c r="E110" s="133"/>
      <c r="F110" s="134" t="s">
        <v>6393</v>
      </c>
      <c r="G110" s="133">
        <v>8</v>
      </c>
      <c r="H110" s="135"/>
      <c r="I110" s="133"/>
      <c r="J110" s="133">
        <v>216</v>
      </c>
      <c r="K110" s="133">
        <v>216</v>
      </c>
      <c r="L110" s="133">
        <v>192</v>
      </c>
      <c r="M110" s="133">
        <v>192</v>
      </c>
      <c r="N110" s="133">
        <v>192</v>
      </c>
      <c r="O110" s="133">
        <v>192</v>
      </c>
      <c r="P110" s="133"/>
      <c r="Q110" s="133"/>
      <c r="R110" s="133"/>
      <c r="S110" s="133"/>
      <c r="T110" s="133"/>
      <c r="U110" s="137" t="s">
        <v>6380</v>
      </c>
    </row>
    <row r="111" spans="1:21" ht="15.75" x14ac:dyDescent="0.3">
      <c r="A111" s="133" t="s">
        <v>6371</v>
      </c>
      <c r="B111" s="133" t="s">
        <v>5293</v>
      </c>
      <c r="C111" s="133" t="s">
        <v>6394</v>
      </c>
      <c r="D111" s="133"/>
      <c r="E111" s="133"/>
      <c r="F111" s="134" t="s">
        <v>6393</v>
      </c>
      <c r="G111" s="133">
        <v>9</v>
      </c>
      <c r="H111" s="135"/>
      <c r="I111" s="133"/>
      <c r="J111" s="133">
        <v>243</v>
      </c>
      <c r="K111" s="133">
        <v>243</v>
      </c>
      <c r="L111" s="133">
        <v>216</v>
      </c>
      <c r="M111" s="133">
        <v>216</v>
      </c>
      <c r="N111" s="133">
        <v>216</v>
      </c>
      <c r="O111" s="133">
        <v>216</v>
      </c>
      <c r="P111" s="133"/>
      <c r="Q111" s="133"/>
      <c r="R111" s="133"/>
      <c r="S111" s="133"/>
      <c r="T111" s="133"/>
      <c r="U111" s="137" t="s">
        <v>6381</v>
      </c>
    </row>
    <row r="112" spans="1:21" ht="15.75" x14ac:dyDescent="0.3">
      <c r="A112" s="133" t="s">
        <v>6371</v>
      </c>
      <c r="B112" s="133" t="s">
        <v>5293</v>
      </c>
      <c r="C112" s="133" t="s">
        <v>6394</v>
      </c>
      <c r="D112" s="133"/>
      <c r="E112" s="133"/>
      <c r="F112" s="134" t="s">
        <v>6393</v>
      </c>
      <c r="G112" s="133">
        <v>10</v>
      </c>
      <c r="H112" s="135"/>
      <c r="I112" s="133"/>
      <c r="J112" s="133">
        <v>270</v>
      </c>
      <c r="K112" s="133">
        <v>270</v>
      </c>
      <c r="L112" s="133">
        <v>240</v>
      </c>
      <c r="M112" s="133">
        <v>240</v>
      </c>
      <c r="N112" s="133">
        <v>240</v>
      </c>
      <c r="O112" s="133">
        <v>240</v>
      </c>
      <c r="P112" s="133"/>
      <c r="Q112" s="133"/>
      <c r="R112" s="133"/>
      <c r="S112" s="133"/>
      <c r="T112" s="133"/>
      <c r="U112" s="137"/>
    </row>
    <row r="113" spans="1:21" ht="15.75" x14ac:dyDescent="0.3">
      <c r="A113" s="138" t="s">
        <v>6371</v>
      </c>
      <c r="B113" s="138" t="s">
        <v>5293</v>
      </c>
      <c r="C113" s="138" t="s">
        <v>6401</v>
      </c>
      <c r="D113" s="138"/>
      <c r="E113" s="138"/>
      <c r="F113" s="139" t="s">
        <v>6402</v>
      </c>
      <c r="G113" s="138">
        <v>0</v>
      </c>
      <c r="H113" s="140"/>
      <c r="I113" s="138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38"/>
      <c r="U113" s="142" t="s">
        <v>6412</v>
      </c>
    </row>
    <row r="114" spans="1:21" ht="15.75" x14ac:dyDescent="0.3">
      <c r="A114" s="138" t="s">
        <v>6371</v>
      </c>
      <c r="B114" s="138" t="s">
        <v>5293</v>
      </c>
      <c r="C114" s="138" t="s">
        <v>6401</v>
      </c>
      <c r="D114" s="138"/>
      <c r="E114" s="138"/>
      <c r="F114" s="139" t="s">
        <v>6402</v>
      </c>
      <c r="G114" s="138">
        <v>1</v>
      </c>
      <c r="H114" s="140"/>
      <c r="I114" s="138"/>
      <c r="J114" s="138">
        <v>6</v>
      </c>
      <c r="K114" s="138">
        <v>6</v>
      </c>
      <c r="L114" s="138">
        <v>6</v>
      </c>
      <c r="M114" s="138">
        <v>6</v>
      </c>
      <c r="N114" s="138">
        <v>6</v>
      </c>
      <c r="O114" s="138">
        <v>6</v>
      </c>
      <c r="P114" s="138">
        <v>8</v>
      </c>
      <c r="Q114" s="138">
        <v>8</v>
      </c>
      <c r="R114" s="138">
        <v>8</v>
      </c>
      <c r="S114" s="138">
        <v>8</v>
      </c>
      <c r="T114" s="138"/>
      <c r="U114" s="142" t="s">
        <v>6413</v>
      </c>
    </row>
    <row r="115" spans="1:21" ht="15.75" x14ac:dyDescent="0.3">
      <c r="A115" s="138" t="s">
        <v>6371</v>
      </c>
      <c r="B115" s="138" t="s">
        <v>5293</v>
      </c>
      <c r="C115" s="138" t="s">
        <v>6401</v>
      </c>
      <c r="D115" s="138"/>
      <c r="E115" s="138"/>
      <c r="F115" s="139" t="s">
        <v>6402</v>
      </c>
      <c r="G115" s="138">
        <v>2</v>
      </c>
      <c r="H115" s="140"/>
      <c r="I115" s="138"/>
      <c r="J115" s="138">
        <v>12</v>
      </c>
      <c r="K115" s="138">
        <v>12</v>
      </c>
      <c r="L115" s="138">
        <v>12</v>
      </c>
      <c r="M115" s="138">
        <v>12</v>
      </c>
      <c r="N115" s="138">
        <v>12</v>
      </c>
      <c r="O115" s="138">
        <v>12</v>
      </c>
      <c r="P115" s="138">
        <v>16</v>
      </c>
      <c r="Q115" s="138">
        <v>16</v>
      </c>
      <c r="R115" s="138">
        <v>16</v>
      </c>
      <c r="S115" s="138">
        <v>16</v>
      </c>
      <c r="T115" s="141"/>
      <c r="U115" s="142" t="s">
        <v>6414</v>
      </c>
    </row>
    <row r="116" spans="1:21" ht="15.75" x14ac:dyDescent="0.3">
      <c r="A116" s="138" t="s">
        <v>6371</v>
      </c>
      <c r="B116" s="138" t="s">
        <v>5293</v>
      </c>
      <c r="C116" s="138" t="s">
        <v>6401</v>
      </c>
      <c r="D116" s="138"/>
      <c r="E116" s="138"/>
      <c r="F116" s="139" t="s">
        <v>6402</v>
      </c>
      <c r="G116" s="138">
        <v>3</v>
      </c>
      <c r="H116" s="140"/>
      <c r="I116" s="138"/>
      <c r="J116" s="138">
        <v>18</v>
      </c>
      <c r="K116" s="138">
        <v>18</v>
      </c>
      <c r="L116" s="138">
        <v>18</v>
      </c>
      <c r="M116" s="138">
        <v>18</v>
      </c>
      <c r="N116" s="138">
        <v>18</v>
      </c>
      <c r="O116" s="138">
        <v>18</v>
      </c>
      <c r="P116" s="138">
        <v>24</v>
      </c>
      <c r="Q116" s="138">
        <v>24</v>
      </c>
      <c r="R116" s="138">
        <v>24</v>
      </c>
      <c r="S116" s="138">
        <v>24</v>
      </c>
      <c r="T116" s="138"/>
      <c r="U116" s="142" t="s">
        <v>6415</v>
      </c>
    </row>
    <row r="117" spans="1:21" ht="15.75" x14ac:dyDescent="0.3">
      <c r="A117" s="138" t="s">
        <v>6371</v>
      </c>
      <c r="B117" s="138" t="s">
        <v>5293</v>
      </c>
      <c r="C117" s="138" t="s">
        <v>6401</v>
      </c>
      <c r="D117" s="138"/>
      <c r="E117" s="138"/>
      <c r="F117" s="139" t="s">
        <v>6402</v>
      </c>
      <c r="G117" s="138">
        <v>4</v>
      </c>
      <c r="H117" s="140"/>
      <c r="I117" s="138"/>
      <c r="J117" s="138">
        <v>24</v>
      </c>
      <c r="K117" s="138">
        <v>24</v>
      </c>
      <c r="L117" s="138">
        <v>24</v>
      </c>
      <c r="M117" s="138">
        <v>24</v>
      </c>
      <c r="N117" s="138">
        <v>24</v>
      </c>
      <c r="O117" s="138">
        <v>24</v>
      </c>
      <c r="P117" s="138">
        <v>32</v>
      </c>
      <c r="Q117" s="138">
        <v>32</v>
      </c>
      <c r="R117" s="138">
        <v>32</v>
      </c>
      <c r="S117" s="138">
        <v>32</v>
      </c>
      <c r="T117" s="138"/>
      <c r="U117" s="142" t="s">
        <v>6416</v>
      </c>
    </row>
    <row r="118" spans="1:21" ht="15.75" x14ac:dyDescent="0.3">
      <c r="A118" s="138" t="s">
        <v>6371</v>
      </c>
      <c r="B118" s="138" t="s">
        <v>5293</v>
      </c>
      <c r="C118" s="138" t="s">
        <v>6401</v>
      </c>
      <c r="D118" s="138"/>
      <c r="E118" s="138"/>
      <c r="F118" s="139" t="s">
        <v>6402</v>
      </c>
      <c r="G118" s="138">
        <v>5</v>
      </c>
      <c r="H118" s="140"/>
      <c r="I118" s="138"/>
      <c r="J118" s="138">
        <v>30</v>
      </c>
      <c r="K118" s="138">
        <v>30</v>
      </c>
      <c r="L118" s="138">
        <v>30</v>
      </c>
      <c r="M118" s="138">
        <v>30</v>
      </c>
      <c r="N118" s="138">
        <v>30</v>
      </c>
      <c r="O118" s="138">
        <v>30</v>
      </c>
      <c r="P118" s="138">
        <v>40</v>
      </c>
      <c r="Q118" s="138">
        <v>40</v>
      </c>
      <c r="R118" s="138">
        <v>40</v>
      </c>
      <c r="S118" s="138">
        <v>40</v>
      </c>
      <c r="T118" s="138"/>
      <c r="U118" s="142" t="s">
        <v>6417</v>
      </c>
    </row>
    <row r="119" spans="1:21" ht="15.75" x14ac:dyDescent="0.3">
      <c r="A119" s="138" t="s">
        <v>6371</v>
      </c>
      <c r="B119" s="138" t="s">
        <v>5293</v>
      </c>
      <c r="C119" s="138" t="s">
        <v>6401</v>
      </c>
      <c r="D119" s="138"/>
      <c r="E119" s="138"/>
      <c r="F119" s="139" t="s">
        <v>6402</v>
      </c>
      <c r="G119" s="138">
        <v>6</v>
      </c>
      <c r="H119" s="140"/>
      <c r="I119" s="138"/>
      <c r="J119" s="138">
        <v>36</v>
      </c>
      <c r="K119" s="138">
        <v>36</v>
      </c>
      <c r="L119" s="138">
        <v>36</v>
      </c>
      <c r="M119" s="138">
        <v>36</v>
      </c>
      <c r="N119" s="138">
        <v>36</v>
      </c>
      <c r="O119" s="138">
        <v>36</v>
      </c>
      <c r="P119" s="138">
        <v>48</v>
      </c>
      <c r="Q119" s="138">
        <v>48</v>
      </c>
      <c r="R119" s="138">
        <v>48</v>
      </c>
      <c r="S119" s="138">
        <v>48</v>
      </c>
      <c r="T119" s="138"/>
      <c r="U119" s="142" t="s">
        <v>6418</v>
      </c>
    </row>
    <row r="120" spans="1:21" ht="15.75" x14ac:dyDescent="0.3">
      <c r="A120" s="138" t="s">
        <v>6371</v>
      </c>
      <c r="B120" s="138" t="s">
        <v>5293</v>
      </c>
      <c r="C120" s="138" t="s">
        <v>6401</v>
      </c>
      <c r="D120" s="138"/>
      <c r="E120" s="138"/>
      <c r="F120" s="139" t="s">
        <v>6402</v>
      </c>
      <c r="G120" s="138">
        <v>7</v>
      </c>
      <c r="H120" s="140"/>
      <c r="I120" s="138"/>
      <c r="J120" s="138">
        <v>42</v>
      </c>
      <c r="K120" s="138">
        <v>42</v>
      </c>
      <c r="L120" s="138">
        <v>42</v>
      </c>
      <c r="M120" s="138">
        <v>42</v>
      </c>
      <c r="N120" s="138">
        <v>42</v>
      </c>
      <c r="O120" s="138">
        <v>42</v>
      </c>
      <c r="P120" s="138">
        <v>56</v>
      </c>
      <c r="Q120" s="138">
        <v>56</v>
      </c>
      <c r="R120" s="138">
        <v>56</v>
      </c>
      <c r="S120" s="138">
        <v>56</v>
      </c>
      <c r="T120" s="138"/>
      <c r="U120" s="142" t="s">
        <v>6419</v>
      </c>
    </row>
    <row r="121" spans="1:21" ht="15.75" x14ac:dyDescent="0.3">
      <c r="A121" s="138" t="s">
        <v>6371</v>
      </c>
      <c r="B121" s="138" t="s">
        <v>5293</v>
      </c>
      <c r="C121" s="138" t="s">
        <v>6401</v>
      </c>
      <c r="D121" s="138"/>
      <c r="E121" s="138"/>
      <c r="F121" s="139" t="s">
        <v>6402</v>
      </c>
      <c r="G121" s="138">
        <v>8</v>
      </c>
      <c r="H121" s="140"/>
      <c r="I121" s="138"/>
      <c r="J121" s="138">
        <v>48</v>
      </c>
      <c r="K121" s="138">
        <v>48</v>
      </c>
      <c r="L121" s="138">
        <v>48</v>
      </c>
      <c r="M121" s="138">
        <v>48</v>
      </c>
      <c r="N121" s="138">
        <v>48</v>
      </c>
      <c r="O121" s="138">
        <v>48</v>
      </c>
      <c r="P121" s="138">
        <v>64</v>
      </c>
      <c r="Q121" s="138">
        <v>64</v>
      </c>
      <c r="R121" s="138">
        <v>64</v>
      </c>
      <c r="S121" s="138">
        <v>64</v>
      </c>
      <c r="T121" s="138"/>
      <c r="U121" s="142" t="s">
        <v>6420</v>
      </c>
    </row>
    <row r="122" spans="1:21" ht="15.75" x14ac:dyDescent="0.3">
      <c r="A122" s="138" t="s">
        <v>6371</v>
      </c>
      <c r="B122" s="138" t="s">
        <v>5293</v>
      </c>
      <c r="C122" s="138" t="s">
        <v>6401</v>
      </c>
      <c r="D122" s="138"/>
      <c r="E122" s="138"/>
      <c r="F122" s="139" t="s">
        <v>6402</v>
      </c>
      <c r="G122" s="138">
        <v>9</v>
      </c>
      <c r="H122" s="140"/>
      <c r="I122" s="138"/>
      <c r="J122" s="138">
        <v>54</v>
      </c>
      <c r="K122" s="138">
        <v>54</v>
      </c>
      <c r="L122" s="138">
        <v>54</v>
      </c>
      <c r="M122" s="138">
        <v>54</v>
      </c>
      <c r="N122" s="138">
        <v>54</v>
      </c>
      <c r="O122" s="138">
        <v>54</v>
      </c>
      <c r="P122" s="138">
        <v>72</v>
      </c>
      <c r="Q122" s="138">
        <v>72</v>
      </c>
      <c r="R122" s="138">
        <v>72</v>
      </c>
      <c r="S122" s="138">
        <v>72</v>
      </c>
      <c r="T122" s="138"/>
      <c r="U122" s="142" t="s">
        <v>6421</v>
      </c>
    </row>
    <row r="123" spans="1:21" ht="15.75" x14ac:dyDescent="0.3">
      <c r="A123" s="138" t="s">
        <v>6371</v>
      </c>
      <c r="B123" s="138" t="s">
        <v>5293</v>
      </c>
      <c r="C123" s="138" t="s">
        <v>6401</v>
      </c>
      <c r="D123" s="138"/>
      <c r="E123" s="138"/>
      <c r="F123" s="139" t="s">
        <v>6402</v>
      </c>
      <c r="G123" s="138">
        <v>10</v>
      </c>
      <c r="H123" s="140"/>
      <c r="I123" s="138"/>
      <c r="J123" s="138">
        <v>60</v>
      </c>
      <c r="K123" s="138">
        <v>60</v>
      </c>
      <c r="L123" s="138">
        <v>60</v>
      </c>
      <c r="M123" s="138">
        <v>60</v>
      </c>
      <c r="N123" s="138">
        <v>60</v>
      </c>
      <c r="O123" s="138">
        <v>60</v>
      </c>
      <c r="P123" s="138">
        <v>80</v>
      </c>
      <c r="Q123" s="138">
        <v>80</v>
      </c>
      <c r="R123" s="138">
        <v>80</v>
      </c>
      <c r="S123" s="138">
        <v>80</v>
      </c>
      <c r="T123" s="138"/>
      <c r="U123" s="142"/>
    </row>
    <row r="124" spans="1:21" ht="15.75" x14ac:dyDescent="0.3">
      <c r="A124" s="138" t="s">
        <v>6371</v>
      </c>
      <c r="B124" s="138" t="s">
        <v>5293</v>
      </c>
      <c r="C124" s="138" t="s">
        <v>6401</v>
      </c>
      <c r="D124" s="138"/>
      <c r="E124" s="138"/>
      <c r="F124" s="139" t="s">
        <v>6403</v>
      </c>
      <c r="G124" s="138">
        <v>0</v>
      </c>
      <c r="H124" s="140"/>
      <c r="I124" s="138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38"/>
      <c r="U124" s="142" t="s">
        <v>6412</v>
      </c>
    </row>
    <row r="125" spans="1:21" ht="15.75" x14ac:dyDescent="0.3">
      <c r="A125" s="138" t="s">
        <v>6371</v>
      </c>
      <c r="B125" s="138" t="s">
        <v>5293</v>
      </c>
      <c r="C125" s="138" t="s">
        <v>6401</v>
      </c>
      <c r="D125" s="138"/>
      <c r="E125" s="138"/>
      <c r="F125" s="139" t="s">
        <v>6403</v>
      </c>
      <c r="G125" s="138">
        <v>1</v>
      </c>
      <c r="H125" s="140"/>
      <c r="I125" s="138"/>
      <c r="J125" s="138">
        <v>7</v>
      </c>
      <c r="K125" s="138">
        <v>7</v>
      </c>
      <c r="L125" s="138">
        <v>7</v>
      </c>
      <c r="M125" s="138">
        <v>7</v>
      </c>
      <c r="N125" s="138">
        <v>7</v>
      </c>
      <c r="O125" s="138">
        <v>7</v>
      </c>
      <c r="P125" s="138">
        <v>9</v>
      </c>
      <c r="Q125" s="138">
        <v>9</v>
      </c>
      <c r="R125" s="138">
        <v>9</v>
      </c>
      <c r="S125" s="138">
        <v>9</v>
      </c>
      <c r="T125" s="138"/>
      <c r="U125" s="142" t="s">
        <v>6413</v>
      </c>
    </row>
    <row r="126" spans="1:21" ht="15.75" x14ac:dyDescent="0.3">
      <c r="A126" s="138" t="s">
        <v>6371</v>
      </c>
      <c r="B126" s="138" t="s">
        <v>5293</v>
      </c>
      <c r="C126" s="138" t="s">
        <v>6401</v>
      </c>
      <c r="D126" s="138"/>
      <c r="E126" s="138"/>
      <c r="F126" s="139" t="s">
        <v>6403</v>
      </c>
      <c r="G126" s="138">
        <v>2</v>
      </c>
      <c r="H126" s="140"/>
      <c r="I126" s="138"/>
      <c r="J126" s="138">
        <v>14</v>
      </c>
      <c r="K126" s="138">
        <v>14</v>
      </c>
      <c r="L126" s="138">
        <v>14</v>
      </c>
      <c r="M126" s="138">
        <v>14</v>
      </c>
      <c r="N126" s="138">
        <v>14</v>
      </c>
      <c r="O126" s="138">
        <v>14</v>
      </c>
      <c r="P126" s="138">
        <v>18</v>
      </c>
      <c r="Q126" s="138">
        <v>18</v>
      </c>
      <c r="R126" s="138">
        <v>18</v>
      </c>
      <c r="S126" s="138">
        <v>18</v>
      </c>
      <c r="T126" s="141"/>
      <c r="U126" s="142" t="s">
        <v>6414</v>
      </c>
    </row>
    <row r="127" spans="1:21" ht="15.75" x14ac:dyDescent="0.3">
      <c r="A127" s="138" t="s">
        <v>6371</v>
      </c>
      <c r="B127" s="138" t="s">
        <v>5293</v>
      </c>
      <c r="C127" s="138" t="s">
        <v>6401</v>
      </c>
      <c r="D127" s="138"/>
      <c r="E127" s="138"/>
      <c r="F127" s="139" t="s">
        <v>6403</v>
      </c>
      <c r="G127" s="138">
        <v>3</v>
      </c>
      <c r="H127" s="140"/>
      <c r="I127" s="138"/>
      <c r="J127" s="138">
        <v>21</v>
      </c>
      <c r="K127" s="138">
        <v>21</v>
      </c>
      <c r="L127" s="138">
        <v>21</v>
      </c>
      <c r="M127" s="138">
        <v>21</v>
      </c>
      <c r="N127" s="138">
        <v>21</v>
      </c>
      <c r="O127" s="138">
        <v>21</v>
      </c>
      <c r="P127" s="138">
        <v>27</v>
      </c>
      <c r="Q127" s="138">
        <v>27</v>
      </c>
      <c r="R127" s="138">
        <v>27</v>
      </c>
      <c r="S127" s="138">
        <v>27</v>
      </c>
      <c r="T127" s="138"/>
      <c r="U127" s="142" t="s">
        <v>6415</v>
      </c>
    </row>
    <row r="128" spans="1:21" ht="15.75" x14ac:dyDescent="0.3">
      <c r="A128" s="138" t="s">
        <v>6371</v>
      </c>
      <c r="B128" s="138" t="s">
        <v>5293</v>
      </c>
      <c r="C128" s="138" t="s">
        <v>6401</v>
      </c>
      <c r="D128" s="138"/>
      <c r="E128" s="138"/>
      <c r="F128" s="139" t="s">
        <v>6403</v>
      </c>
      <c r="G128" s="138">
        <v>4</v>
      </c>
      <c r="H128" s="140"/>
      <c r="I128" s="138"/>
      <c r="J128" s="138">
        <v>28</v>
      </c>
      <c r="K128" s="138">
        <v>28</v>
      </c>
      <c r="L128" s="138">
        <v>28</v>
      </c>
      <c r="M128" s="138">
        <v>28</v>
      </c>
      <c r="N128" s="138">
        <v>28</v>
      </c>
      <c r="O128" s="138">
        <v>28</v>
      </c>
      <c r="P128" s="138">
        <v>36</v>
      </c>
      <c r="Q128" s="138">
        <v>36</v>
      </c>
      <c r="R128" s="138">
        <v>36</v>
      </c>
      <c r="S128" s="138">
        <v>36</v>
      </c>
      <c r="T128" s="138"/>
      <c r="U128" s="142" t="s">
        <v>6416</v>
      </c>
    </row>
    <row r="129" spans="1:21" ht="15.75" x14ac:dyDescent="0.3">
      <c r="A129" s="138" t="s">
        <v>6371</v>
      </c>
      <c r="B129" s="138" t="s">
        <v>5293</v>
      </c>
      <c r="C129" s="138" t="s">
        <v>6401</v>
      </c>
      <c r="D129" s="138"/>
      <c r="E129" s="138"/>
      <c r="F129" s="139" t="s">
        <v>6403</v>
      </c>
      <c r="G129" s="138">
        <v>5</v>
      </c>
      <c r="H129" s="140"/>
      <c r="I129" s="138"/>
      <c r="J129" s="138">
        <v>35</v>
      </c>
      <c r="K129" s="138">
        <v>35</v>
      </c>
      <c r="L129" s="138">
        <v>35</v>
      </c>
      <c r="M129" s="138">
        <v>35</v>
      </c>
      <c r="N129" s="138">
        <v>35</v>
      </c>
      <c r="O129" s="138">
        <v>35</v>
      </c>
      <c r="P129" s="138">
        <v>45</v>
      </c>
      <c r="Q129" s="138">
        <v>45</v>
      </c>
      <c r="R129" s="138">
        <v>45</v>
      </c>
      <c r="S129" s="138">
        <v>45</v>
      </c>
      <c r="T129" s="138"/>
      <c r="U129" s="142" t="s">
        <v>6417</v>
      </c>
    </row>
    <row r="130" spans="1:21" ht="15.75" x14ac:dyDescent="0.3">
      <c r="A130" s="138" t="s">
        <v>6371</v>
      </c>
      <c r="B130" s="138" t="s">
        <v>5293</v>
      </c>
      <c r="C130" s="138" t="s">
        <v>6401</v>
      </c>
      <c r="D130" s="138"/>
      <c r="E130" s="138"/>
      <c r="F130" s="139" t="s">
        <v>6403</v>
      </c>
      <c r="G130" s="138">
        <v>6</v>
      </c>
      <c r="H130" s="140"/>
      <c r="I130" s="138"/>
      <c r="J130" s="138">
        <v>42</v>
      </c>
      <c r="K130" s="138">
        <v>42</v>
      </c>
      <c r="L130" s="138">
        <v>42</v>
      </c>
      <c r="M130" s="138">
        <v>42</v>
      </c>
      <c r="N130" s="138">
        <v>42</v>
      </c>
      <c r="O130" s="138">
        <v>42</v>
      </c>
      <c r="P130" s="138">
        <v>54</v>
      </c>
      <c r="Q130" s="138">
        <v>54</v>
      </c>
      <c r="R130" s="138">
        <v>54</v>
      </c>
      <c r="S130" s="138">
        <v>54</v>
      </c>
      <c r="T130" s="138"/>
      <c r="U130" s="142" t="s">
        <v>6418</v>
      </c>
    </row>
    <row r="131" spans="1:21" ht="15.75" x14ac:dyDescent="0.3">
      <c r="A131" s="138" t="s">
        <v>6371</v>
      </c>
      <c r="B131" s="138" t="s">
        <v>5293</v>
      </c>
      <c r="C131" s="138" t="s">
        <v>6401</v>
      </c>
      <c r="D131" s="138"/>
      <c r="E131" s="138"/>
      <c r="F131" s="139" t="s">
        <v>6403</v>
      </c>
      <c r="G131" s="138">
        <v>7</v>
      </c>
      <c r="H131" s="140"/>
      <c r="I131" s="138"/>
      <c r="J131" s="138">
        <v>49</v>
      </c>
      <c r="K131" s="138">
        <v>49</v>
      </c>
      <c r="L131" s="138">
        <v>49</v>
      </c>
      <c r="M131" s="138">
        <v>49</v>
      </c>
      <c r="N131" s="138">
        <v>49</v>
      </c>
      <c r="O131" s="138">
        <v>49</v>
      </c>
      <c r="P131" s="138">
        <v>63</v>
      </c>
      <c r="Q131" s="138">
        <v>63</v>
      </c>
      <c r="R131" s="138">
        <v>63</v>
      </c>
      <c r="S131" s="138">
        <v>63</v>
      </c>
      <c r="T131" s="138"/>
      <c r="U131" s="142" t="s">
        <v>6419</v>
      </c>
    </row>
    <row r="132" spans="1:21" ht="15.75" x14ac:dyDescent="0.3">
      <c r="A132" s="138" t="s">
        <v>6371</v>
      </c>
      <c r="B132" s="138" t="s">
        <v>5293</v>
      </c>
      <c r="C132" s="138" t="s">
        <v>6401</v>
      </c>
      <c r="D132" s="138"/>
      <c r="E132" s="138"/>
      <c r="F132" s="139" t="s">
        <v>6403</v>
      </c>
      <c r="G132" s="138">
        <v>8</v>
      </c>
      <c r="H132" s="140"/>
      <c r="I132" s="138"/>
      <c r="J132" s="138">
        <v>56</v>
      </c>
      <c r="K132" s="138">
        <v>56</v>
      </c>
      <c r="L132" s="138">
        <v>56</v>
      </c>
      <c r="M132" s="138">
        <v>56</v>
      </c>
      <c r="N132" s="138">
        <v>56</v>
      </c>
      <c r="O132" s="138">
        <v>56</v>
      </c>
      <c r="P132" s="138">
        <v>72</v>
      </c>
      <c r="Q132" s="138">
        <v>72</v>
      </c>
      <c r="R132" s="138">
        <v>72</v>
      </c>
      <c r="S132" s="138">
        <v>72</v>
      </c>
      <c r="T132" s="138"/>
      <c r="U132" s="142" t="s">
        <v>6420</v>
      </c>
    </row>
    <row r="133" spans="1:21" ht="15.75" x14ac:dyDescent="0.3">
      <c r="A133" s="138" t="s">
        <v>6371</v>
      </c>
      <c r="B133" s="138" t="s">
        <v>5293</v>
      </c>
      <c r="C133" s="138" t="s">
        <v>6401</v>
      </c>
      <c r="D133" s="138"/>
      <c r="E133" s="138"/>
      <c r="F133" s="139" t="s">
        <v>6403</v>
      </c>
      <c r="G133" s="138">
        <v>9</v>
      </c>
      <c r="H133" s="140"/>
      <c r="I133" s="138"/>
      <c r="J133" s="138">
        <v>63</v>
      </c>
      <c r="K133" s="138">
        <v>63</v>
      </c>
      <c r="L133" s="138">
        <v>63</v>
      </c>
      <c r="M133" s="138">
        <v>63</v>
      </c>
      <c r="N133" s="138">
        <v>63</v>
      </c>
      <c r="O133" s="138">
        <v>63</v>
      </c>
      <c r="P133" s="138">
        <v>81</v>
      </c>
      <c r="Q133" s="138">
        <v>81</v>
      </c>
      <c r="R133" s="138">
        <v>81</v>
      </c>
      <c r="S133" s="138">
        <v>81</v>
      </c>
      <c r="T133" s="138"/>
      <c r="U133" s="142" t="s">
        <v>6421</v>
      </c>
    </row>
    <row r="134" spans="1:21" ht="15.75" x14ac:dyDescent="0.3">
      <c r="A134" s="138" t="s">
        <v>6371</v>
      </c>
      <c r="B134" s="138" t="s">
        <v>5293</v>
      </c>
      <c r="C134" s="138" t="s">
        <v>6401</v>
      </c>
      <c r="D134" s="138"/>
      <c r="E134" s="138"/>
      <c r="F134" s="139" t="s">
        <v>6403</v>
      </c>
      <c r="G134" s="138">
        <v>10</v>
      </c>
      <c r="H134" s="140"/>
      <c r="I134" s="138"/>
      <c r="J134" s="138">
        <v>70</v>
      </c>
      <c r="K134" s="138">
        <v>70</v>
      </c>
      <c r="L134" s="138">
        <v>70</v>
      </c>
      <c r="M134" s="138">
        <v>70</v>
      </c>
      <c r="N134" s="138">
        <v>70</v>
      </c>
      <c r="O134" s="138">
        <v>70</v>
      </c>
      <c r="P134" s="138">
        <v>90</v>
      </c>
      <c r="Q134" s="138">
        <v>90</v>
      </c>
      <c r="R134" s="138">
        <v>90</v>
      </c>
      <c r="S134" s="138">
        <v>90</v>
      </c>
      <c r="T134" s="138"/>
      <c r="U134" s="142"/>
    </row>
    <row r="135" spans="1:21" ht="15.75" x14ac:dyDescent="0.3">
      <c r="A135" s="138" t="s">
        <v>6371</v>
      </c>
      <c r="B135" s="138" t="s">
        <v>5293</v>
      </c>
      <c r="C135" s="138" t="s">
        <v>6401</v>
      </c>
      <c r="D135" s="138"/>
      <c r="E135" s="138"/>
      <c r="F135" s="139" t="s">
        <v>6404</v>
      </c>
      <c r="G135" s="138">
        <v>0</v>
      </c>
      <c r="H135" s="140"/>
      <c r="I135" s="138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38"/>
      <c r="U135" s="142" t="s">
        <v>6412</v>
      </c>
    </row>
    <row r="136" spans="1:21" ht="15.75" x14ac:dyDescent="0.3">
      <c r="A136" s="138" t="s">
        <v>6371</v>
      </c>
      <c r="B136" s="138" t="s">
        <v>5293</v>
      </c>
      <c r="C136" s="138" t="s">
        <v>6401</v>
      </c>
      <c r="D136" s="138"/>
      <c r="E136" s="138"/>
      <c r="F136" s="139" t="s">
        <v>6404</v>
      </c>
      <c r="G136" s="138">
        <v>1</v>
      </c>
      <c r="H136" s="140"/>
      <c r="I136" s="138"/>
      <c r="J136" s="138">
        <v>8</v>
      </c>
      <c r="K136" s="138">
        <v>8</v>
      </c>
      <c r="L136" s="138">
        <v>8</v>
      </c>
      <c r="M136" s="138">
        <v>8</v>
      </c>
      <c r="N136" s="138">
        <v>8</v>
      </c>
      <c r="O136" s="138">
        <v>8</v>
      </c>
      <c r="P136" s="138">
        <v>10</v>
      </c>
      <c r="Q136" s="138">
        <v>10</v>
      </c>
      <c r="R136" s="138">
        <v>10</v>
      </c>
      <c r="S136" s="138">
        <v>10</v>
      </c>
      <c r="T136" s="138"/>
      <c r="U136" s="142" t="s">
        <v>6413</v>
      </c>
    </row>
    <row r="137" spans="1:21" ht="15.75" x14ac:dyDescent="0.3">
      <c r="A137" s="138" t="s">
        <v>6371</v>
      </c>
      <c r="B137" s="138" t="s">
        <v>5293</v>
      </c>
      <c r="C137" s="138" t="s">
        <v>6401</v>
      </c>
      <c r="D137" s="138"/>
      <c r="E137" s="138"/>
      <c r="F137" s="139" t="s">
        <v>6404</v>
      </c>
      <c r="G137" s="138">
        <v>2</v>
      </c>
      <c r="H137" s="140"/>
      <c r="I137" s="138"/>
      <c r="J137" s="138">
        <v>16</v>
      </c>
      <c r="K137" s="138">
        <v>16</v>
      </c>
      <c r="L137" s="138">
        <v>16</v>
      </c>
      <c r="M137" s="138">
        <v>16</v>
      </c>
      <c r="N137" s="138">
        <v>16</v>
      </c>
      <c r="O137" s="138">
        <v>16</v>
      </c>
      <c r="P137" s="138">
        <v>20</v>
      </c>
      <c r="Q137" s="138">
        <v>20</v>
      </c>
      <c r="R137" s="138">
        <v>20</v>
      </c>
      <c r="S137" s="138">
        <v>20</v>
      </c>
      <c r="T137" s="141"/>
      <c r="U137" s="142" t="s">
        <v>6414</v>
      </c>
    </row>
    <row r="138" spans="1:21" ht="15.75" x14ac:dyDescent="0.3">
      <c r="A138" s="138" t="s">
        <v>6371</v>
      </c>
      <c r="B138" s="138" t="s">
        <v>5293</v>
      </c>
      <c r="C138" s="138" t="s">
        <v>6401</v>
      </c>
      <c r="D138" s="138"/>
      <c r="E138" s="138"/>
      <c r="F138" s="139" t="s">
        <v>6404</v>
      </c>
      <c r="G138" s="138">
        <v>3</v>
      </c>
      <c r="H138" s="140"/>
      <c r="I138" s="138"/>
      <c r="J138" s="138">
        <v>24</v>
      </c>
      <c r="K138" s="138">
        <v>24</v>
      </c>
      <c r="L138" s="138">
        <v>24</v>
      </c>
      <c r="M138" s="138">
        <v>24</v>
      </c>
      <c r="N138" s="138">
        <v>24</v>
      </c>
      <c r="O138" s="138">
        <v>24</v>
      </c>
      <c r="P138" s="138">
        <v>30</v>
      </c>
      <c r="Q138" s="138">
        <v>30</v>
      </c>
      <c r="R138" s="138">
        <v>30</v>
      </c>
      <c r="S138" s="138">
        <v>30</v>
      </c>
      <c r="T138" s="138"/>
      <c r="U138" s="142" t="s">
        <v>6415</v>
      </c>
    </row>
    <row r="139" spans="1:21" ht="15.75" x14ac:dyDescent="0.3">
      <c r="A139" s="138" t="s">
        <v>6371</v>
      </c>
      <c r="B139" s="138" t="s">
        <v>5293</v>
      </c>
      <c r="C139" s="138" t="s">
        <v>6401</v>
      </c>
      <c r="D139" s="138"/>
      <c r="E139" s="138"/>
      <c r="F139" s="139" t="s">
        <v>6404</v>
      </c>
      <c r="G139" s="138">
        <v>4</v>
      </c>
      <c r="H139" s="140"/>
      <c r="I139" s="138"/>
      <c r="J139" s="138">
        <v>32</v>
      </c>
      <c r="K139" s="138">
        <v>32</v>
      </c>
      <c r="L139" s="138">
        <v>32</v>
      </c>
      <c r="M139" s="138">
        <v>32</v>
      </c>
      <c r="N139" s="138">
        <v>32</v>
      </c>
      <c r="O139" s="138">
        <v>32</v>
      </c>
      <c r="P139" s="138">
        <v>40</v>
      </c>
      <c r="Q139" s="138">
        <v>40</v>
      </c>
      <c r="R139" s="138">
        <v>40</v>
      </c>
      <c r="S139" s="138">
        <v>40</v>
      </c>
      <c r="T139" s="138"/>
      <c r="U139" s="142" t="s">
        <v>6416</v>
      </c>
    </row>
    <row r="140" spans="1:21" ht="15.75" x14ac:dyDescent="0.3">
      <c r="A140" s="138" t="s">
        <v>6371</v>
      </c>
      <c r="B140" s="138" t="s">
        <v>5293</v>
      </c>
      <c r="C140" s="138" t="s">
        <v>6401</v>
      </c>
      <c r="D140" s="138"/>
      <c r="E140" s="138"/>
      <c r="F140" s="139" t="s">
        <v>6404</v>
      </c>
      <c r="G140" s="138">
        <v>5</v>
      </c>
      <c r="H140" s="140"/>
      <c r="I140" s="138"/>
      <c r="J140" s="138">
        <v>40</v>
      </c>
      <c r="K140" s="138">
        <v>40</v>
      </c>
      <c r="L140" s="138">
        <v>40</v>
      </c>
      <c r="M140" s="138">
        <v>40</v>
      </c>
      <c r="N140" s="138">
        <v>40</v>
      </c>
      <c r="O140" s="138">
        <v>40</v>
      </c>
      <c r="P140" s="138">
        <v>50</v>
      </c>
      <c r="Q140" s="138">
        <v>50</v>
      </c>
      <c r="R140" s="138">
        <v>50</v>
      </c>
      <c r="S140" s="138">
        <v>50</v>
      </c>
      <c r="T140" s="138"/>
      <c r="U140" s="142" t="s">
        <v>6417</v>
      </c>
    </row>
    <row r="141" spans="1:21" ht="15.75" x14ac:dyDescent="0.3">
      <c r="A141" s="138" t="s">
        <v>6371</v>
      </c>
      <c r="B141" s="138" t="s">
        <v>5293</v>
      </c>
      <c r="C141" s="138" t="s">
        <v>6401</v>
      </c>
      <c r="D141" s="138"/>
      <c r="E141" s="138"/>
      <c r="F141" s="139" t="s">
        <v>6404</v>
      </c>
      <c r="G141" s="138">
        <v>6</v>
      </c>
      <c r="H141" s="140"/>
      <c r="I141" s="138"/>
      <c r="J141" s="138">
        <v>48</v>
      </c>
      <c r="K141" s="138">
        <v>48</v>
      </c>
      <c r="L141" s="138">
        <v>48</v>
      </c>
      <c r="M141" s="138">
        <v>48</v>
      </c>
      <c r="N141" s="138">
        <v>48</v>
      </c>
      <c r="O141" s="138">
        <v>48</v>
      </c>
      <c r="P141" s="138">
        <v>60</v>
      </c>
      <c r="Q141" s="138">
        <v>60</v>
      </c>
      <c r="R141" s="138">
        <v>60</v>
      </c>
      <c r="S141" s="138">
        <v>60</v>
      </c>
      <c r="T141" s="138"/>
      <c r="U141" s="142" t="s">
        <v>6418</v>
      </c>
    </row>
    <row r="142" spans="1:21" ht="15.75" x14ac:dyDescent="0.3">
      <c r="A142" s="138" t="s">
        <v>6371</v>
      </c>
      <c r="B142" s="138" t="s">
        <v>5293</v>
      </c>
      <c r="C142" s="138" t="s">
        <v>6401</v>
      </c>
      <c r="D142" s="138"/>
      <c r="E142" s="138"/>
      <c r="F142" s="139" t="s">
        <v>6404</v>
      </c>
      <c r="G142" s="138">
        <v>7</v>
      </c>
      <c r="H142" s="140"/>
      <c r="I142" s="138"/>
      <c r="J142" s="138">
        <v>56</v>
      </c>
      <c r="K142" s="138">
        <v>56</v>
      </c>
      <c r="L142" s="138">
        <v>56</v>
      </c>
      <c r="M142" s="138">
        <v>56</v>
      </c>
      <c r="N142" s="138">
        <v>56</v>
      </c>
      <c r="O142" s="138">
        <v>56</v>
      </c>
      <c r="P142" s="138">
        <v>70</v>
      </c>
      <c r="Q142" s="138">
        <v>70</v>
      </c>
      <c r="R142" s="138">
        <v>70</v>
      </c>
      <c r="S142" s="138">
        <v>70</v>
      </c>
      <c r="T142" s="138"/>
      <c r="U142" s="142" t="s">
        <v>6419</v>
      </c>
    </row>
    <row r="143" spans="1:21" ht="15.75" x14ac:dyDescent="0.3">
      <c r="A143" s="138" t="s">
        <v>6371</v>
      </c>
      <c r="B143" s="138" t="s">
        <v>5293</v>
      </c>
      <c r="C143" s="138" t="s">
        <v>6401</v>
      </c>
      <c r="D143" s="138"/>
      <c r="E143" s="138"/>
      <c r="F143" s="139" t="s">
        <v>6404</v>
      </c>
      <c r="G143" s="138">
        <v>8</v>
      </c>
      <c r="H143" s="140"/>
      <c r="I143" s="138"/>
      <c r="J143" s="138">
        <v>64</v>
      </c>
      <c r="K143" s="138">
        <v>64</v>
      </c>
      <c r="L143" s="138">
        <v>64</v>
      </c>
      <c r="M143" s="138">
        <v>64</v>
      </c>
      <c r="N143" s="138">
        <v>64</v>
      </c>
      <c r="O143" s="138">
        <v>64</v>
      </c>
      <c r="P143" s="138">
        <v>80</v>
      </c>
      <c r="Q143" s="138">
        <v>80</v>
      </c>
      <c r="R143" s="138">
        <v>80</v>
      </c>
      <c r="S143" s="138">
        <v>80</v>
      </c>
      <c r="T143" s="138"/>
      <c r="U143" s="142" t="s">
        <v>6420</v>
      </c>
    </row>
    <row r="144" spans="1:21" ht="15.75" x14ac:dyDescent="0.3">
      <c r="A144" s="138" t="s">
        <v>6371</v>
      </c>
      <c r="B144" s="138" t="s">
        <v>5293</v>
      </c>
      <c r="C144" s="138" t="s">
        <v>6401</v>
      </c>
      <c r="D144" s="138"/>
      <c r="E144" s="138"/>
      <c r="F144" s="139" t="s">
        <v>6404</v>
      </c>
      <c r="G144" s="138">
        <v>9</v>
      </c>
      <c r="H144" s="140"/>
      <c r="I144" s="138"/>
      <c r="J144" s="138">
        <v>72</v>
      </c>
      <c r="K144" s="138">
        <v>72</v>
      </c>
      <c r="L144" s="138">
        <v>72</v>
      </c>
      <c r="M144" s="138">
        <v>72</v>
      </c>
      <c r="N144" s="138">
        <v>72</v>
      </c>
      <c r="O144" s="138">
        <v>72</v>
      </c>
      <c r="P144" s="138">
        <v>90</v>
      </c>
      <c r="Q144" s="138">
        <v>90</v>
      </c>
      <c r="R144" s="138">
        <v>90</v>
      </c>
      <c r="S144" s="138">
        <v>90</v>
      </c>
      <c r="T144" s="138"/>
      <c r="U144" s="142" t="s">
        <v>6421</v>
      </c>
    </row>
    <row r="145" spans="1:21" ht="15.75" x14ac:dyDescent="0.3">
      <c r="A145" s="138" t="s">
        <v>6371</v>
      </c>
      <c r="B145" s="138" t="s">
        <v>5293</v>
      </c>
      <c r="C145" s="138" t="s">
        <v>6401</v>
      </c>
      <c r="D145" s="138"/>
      <c r="E145" s="138"/>
      <c r="F145" s="139" t="s">
        <v>6404</v>
      </c>
      <c r="G145" s="138">
        <v>10</v>
      </c>
      <c r="H145" s="140"/>
      <c r="I145" s="138"/>
      <c r="J145" s="138">
        <v>80</v>
      </c>
      <c r="K145" s="138">
        <v>80</v>
      </c>
      <c r="L145" s="138">
        <v>80</v>
      </c>
      <c r="M145" s="138">
        <v>80</v>
      </c>
      <c r="N145" s="138">
        <v>80</v>
      </c>
      <c r="O145" s="138">
        <v>80</v>
      </c>
      <c r="P145" s="138">
        <v>100</v>
      </c>
      <c r="Q145" s="138">
        <v>100</v>
      </c>
      <c r="R145" s="138">
        <v>100</v>
      </c>
      <c r="S145" s="138">
        <v>100</v>
      </c>
      <c r="T145" s="138"/>
      <c r="U145" s="142"/>
    </row>
    <row r="146" spans="1:21" ht="15.75" x14ac:dyDescent="0.3">
      <c r="A146" s="138" t="s">
        <v>6371</v>
      </c>
      <c r="B146" s="138" t="s">
        <v>5293</v>
      </c>
      <c r="C146" s="138" t="s">
        <v>6401</v>
      </c>
      <c r="D146" s="138"/>
      <c r="E146" s="138"/>
      <c r="F146" s="139" t="s">
        <v>6405</v>
      </c>
      <c r="G146" s="138">
        <v>0</v>
      </c>
      <c r="H146" s="140"/>
      <c r="I146" s="138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38"/>
      <c r="U146" s="142" t="s">
        <v>6412</v>
      </c>
    </row>
    <row r="147" spans="1:21" ht="15.75" x14ac:dyDescent="0.3">
      <c r="A147" s="138" t="s">
        <v>6371</v>
      </c>
      <c r="B147" s="138" t="s">
        <v>5293</v>
      </c>
      <c r="C147" s="138" t="s">
        <v>6401</v>
      </c>
      <c r="D147" s="138"/>
      <c r="E147" s="138"/>
      <c r="F147" s="139" t="s">
        <v>6405</v>
      </c>
      <c r="G147" s="138">
        <v>1</v>
      </c>
      <c r="H147" s="140"/>
      <c r="I147" s="138"/>
      <c r="J147" s="138">
        <v>9</v>
      </c>
      <c r="K147" s="138">
        <v>9</v>
      </c>
      <c r="L147" s="138">
        <v>9</v>
      </c>
      <c r="M147" s="138">
        <v>9</v>
      </c>
      <c r="N147" s="138">
        <v>9</v>
      </c>
      <c r="O147" s="138">
        <v>9</v>
      </c>
      <c r="P147" s="138">
        <v>11</v>
      </c>
      <c r="Q147" s="138">
        <v>11</v>
      </c>
      <c r="R147" s="138">
        <v>11</v>
      </c>
      <c r="S147" s="138">
        <v>11</v>
      </c>
      <c r="T147" s="138"/>
      <c r="U147" s="142" t="s">
        <v>6413</v>
      </c>
    </row>
    <row r="148" spans="1:21" ht="15.75" x14ac:dyDescent="0.3">
      <c r="A148" s="138" t="s">
        <v>6371</v>
      </c>
      <c r="B148" s="138" t="s">
        <v>5293</v>
      </c>
      <c r="C148" s="138" t="s">
        <v>6401</v>
      </c>
      <c r="D148" s="138"/>
      <c r="E148" s="138"/>
      <c r="F148" s="139" t="s">
        <v>6405</v>
      </c>
      <c r="G148" s="138">
        <v>2</v>
      </c>
      <c r="H148" s="140"/>
      <c r="I148" s="138"/>
      <c r="J148" s="138">
        <v>18</v>
      </c>
      <c r="K148" s="138">
        <v>18</v>
      </c>
      <c r="L148" s="138">
        <v>18</v>
      </c>
      <c r="M148" s="138">
        <v>18</v>
      </c>
      <c r="N148" s="138">
        <v>18</v>
      </c>
      <c r="O148" s="138">
        <v>18</v>
      </c>
      <c r="P148" s="138">
        <v>22</v>
      </c>
      <c r="Q148" s="138">
        <v>22</v>
      </c>
      <c r="R148" s="138">
        <v>22</v>
      </c>
      <c r="S148" s="138">
        <v>22</v>
      </c>
      <c r="T148" s="141"/>
      <c r="U148" s="142" t="s">
        <v>6414</v>
      </c>
    </row>
    <row r="149" spans="1:21" ht="15.75" x14ac:dyDescent="0.3">
      <c r="A149" s="138" t="s">
        <v>6371</v>
      </c>
      <c r="B149" s="138" t="s">
        <v>5293</v>
      </c>
      <c r="C149" s="138" t="s">
        <v>6401</v>
      </c>
      <c r="D149" s="138"/>
      <c r="E149" s="138"/>
      <c r="F149" s="139" t="s">
        <v>6405</v>
      </c>
      <c r="G149" s="138">
        <v>3</v>
      </c>
      <c r="H149" s="140"/>
      <c r="I149" s="138"/>
      <c r="J149" s="138">
        <v>27</v>
      </c>
      <c r="K149" s="138">
        <v>27</v>
      </c>
      <c r="L149" s="138">
        <v>27</v>
      </c>
      <c r="M149" s="138">
        <v>27</v>
      </c>
      <c r="N149" s="138">
        <v>27</v>
      </c>
      <c r="O149" s="138">
        <v>27</v>
      </c>
      <c r="P149" s="138">
        <v>33</v>
      </c>
      <c r="Q149" s="138">
        <v>33</v>
      </c>
      <c r="R149" s="138">
        <v>33</v>
      </c>
      <c r="S149" s="138">
        <v>33</v>
      </c>
      <c r="T149" s="138"/>
      <c r="U149" s="142" t="s">
        <v>6415</v>
      </c>
    </row>
    <row r="150" spans="1:21" ht="15.75" x14ac:dyDescent="0.3">
      <c r="A150" s="138" t="s">
        <v>6371</v>
      </c>
      <c r="B150" s="138" t="s">
        <v>5293</v>
      </c>
      <c r="C150" s="138" t="s">
        <v>6401</v>
      </c>
      <c r="D150" s="138"/>
      <c r="E150" s="138"/>
      <c r="F150" s="139" t="s">
        <v>6405</v>
      </c>
      <c r="G150" s="138">
        <v>4</v>
      </c>
      <c r="H150" s="140"/>
      <c r="I150" s="138"/>
      <c r="J150" s="138">
        <v>36</v>
      </c>
      <c r="K150" s="138">
        <v>36</v>
      </c>
      <c r="L150" s="138">
        <v>36</v>
      </c>
      <c r="M150" s="138">
        <v>36</v>
      </c>
      <c r="N150" s="138">
        <v>36</v>
      </c>
      <c r="O150" s="138">
        <v>36</v>
      </c>
      <c r="P150" s="138">
        <v>44</v>
      </c>
      <c r="Q150" s="138">
        <v>44</v>
      </c>
      <c r="R150" s="138">
        <v>44</v>
      </c>
      <c r="S150" s="138">
        <v>44</v>
      </c>
      <c r="T150" s="138"/>
      <c r="U150" s="142" t="s">
        <v>6416</v>
      </c>
    </row>
    <row r="151" spans="1:21" ht="15.75" x14ac:dyDescent="0.3">
      <c r="A151" s="138" t="s">
        <v>6371</v>
      </c>
      <c r="B151" s="138" t="s">
        <v>5293</v>
      </c>
      <c r="C151" s="138" t="s">
        <v>6401</v>
      </c>
      <c r="D151" s="138"/>
      <c r="E151" s="138"/>
      <c r="F151" s="139" t="s">
        <v>6405</v>
      </c>
      <c r="G151" s="138">
        <v>5</v>
      </c>
      <c r="H151" s="140"/>
      <c r="I151" s="138"/>
      <c r="J151" s="138">
        <v>45</v>
      </c>
      <c r="K151" s="138">
        <v>45</v>
      </c>
      <c r="L151" s="138">
        <v>45</v>
      </c>
      <c r="M151" s="138">
        <v>45</v>
      </c>
      <c r="N151" s="138">
        <v>45</v>
      </c>
      <c r="O151" s="138">
        <v>45</v>
      </c>
      <c r="P151" s="138">
        <v>55</v>
      </c>
      <c r="Q151" s="138">
        <v>55</v>
      </c>
      <c r="R151" s="138">
        <v>55</v>
      </c>
      <c r="S151" s="138">
        <v>55</v>
      </c>
      <c r="T151" s="138"/>
      <c r="U151" s="142" t="s">
        <v>6417</v>
      </c>
    </row>
    <row r="152" spans="1:21" ht="15.75" x14ac:dyDescent="0.3">
      <c r="A152" s="138" t="s">
        <v>6371</v>
      </c>
      <c r="B152" s="138" t="s">
        <v>5293</v>
      </c>
      <c r="C152" s="138" t="s">
        <v>6401</v>
      </c>
      <c r="D152" s="138"/>
      <c r="E152" s="138"/>
      <c r="F152" s="139" t="s">
        <v>6405</v>
      </c>
      <c r="G152" s="138">
        <v>6</v>
      </c>
      <c r="H152" s="140"/>
      <c r="I152" s="138"/>
      <c r="J152" s="138">
        <v>54</v>
      </c>
      <c r="K152" s="138">
        <v>54</v>
      </c>
      <c r="L152" s="138">
        <v>54</v>
      </c>
      <c r="M152" s="138">
        <v>54</v>
      </c>
      <c r="N152" s="138">
        <v>54</v>
      </c>
      <c r="O152" s="138">
        <v>54</v>
      </c>
      <c r="P152" s="138">
        <v>66</v>
      </c>
      <c r="Q152" s="138">
        <v>66</v>
      </c>
      <c r="R152" s="138">
        <v>66</v>
      </c>
      <c r="S152" s="138">
        <v>66</v>
      </c>
      <c r="T152" s="138"/>
      <c r="U152" s="142" t="s">
        <v>6418</v>
      </c>
    </row>
    <row r="153" spans="1:21" ht="15.75" x14ac:dyDescent="0.3">
      <c r="A153" s="138" t="s">
        <v>6371</v>
      </c>
      <c r="B153" s="138" t="s">
        <v>5293</v>
      </c>
      <c r="C153" s="138" t="s">
        <v>6401</v>
      </c>
      <c r="D153" s="138"/>
      <c r="E153" s="138"/>
      <c r="F153" s="139" t="s">
        <v>6405</v>
      </c>
      <c r="G153" s="138">
        <v>7</v>
      </c>
      <c r="H153" s="140"/>
      <c r="I153" s="138"/>
      <c r="J153" s="138">
        <v>63</v>
      </c>
      <c r="K153" s="138">
        <v>63</v>
      </c>
      <c r="L153" s="138">
        <v>63</v>
      </c>
      <c r="M153" s="138">
        <v>63</v>
      </c>
      <c r="N153" s="138">
        <v>63</v>
      </c>
      <c r="O153" s="138">
        <v>63</v>
      </c>
      <c r="P153" s="138">
        <v>77</v>
      </c>
      <c r="Q153" s="138">
        <v>77</v>
      </c>
      <c r="R153" s="138">
        <v>77</v>
      </c>
      <c r="S153" s="138">
        <v>77</v>
      </c>
      <c r="T153" s="138"/>
      <c r="U153" s="142" t="s">
        <v>6419</v>
      </c>
    </row>
    <row r="154" spans="1:21" ht="15.75" x14ac:dyDescent="0.3">
      <c r="A154" s="138" t="s">
        <v>6371</v>
      </c>
      <c r="B154" s="138" t="s">
        <v>5293</v>
      </c>
      <c r="C154" s="138" t="s">
        <v>6401</v>
      </c>
      <c r="D154" s="138"/>
      <c r="E154" s="138"/>
      <c r="F154" s="139" t="s">
        <v>6405</v>
      </c>
      <c r="G154" s="138">
        <v>8</v>
      </c>
      <c r="H154" s="140"/>
      <c r="I154" s="138"/>
      <c r="J154" s="138">
        <v>72</v>
      </c>
      <c r="K154" s="138">
        <v>72</v>
      </c>
      <c r="L154" s="138">
        <v>72</v>
      </c>
      <c r="M154" s="138">
        <v>72</v>
      </c>
      <c r="N154" s="138">
        <v>72</v>
      </c>
      <c r="O154" s="138">
        <v>72</v>
      </c>
      <c r="P154" s="138">
        <v>88</v>
      </c>
      <c r="Q154" s="138">
        <v>88</v>
      </c>
      <c r="R154" s="138">
        <v>88</v>
      </c>
      <c r="S154" s="138">
        <v>88</v>
      </c>
      <c r="T154" s="138"/>
      <c r="U154" s="142" t="s">
        <v>6420</v>
      </c>
    </row>
    <row r="155" spans="1:21" ht="15.75" x14ac:dyDescent="0.3">
      <c r="A155" s="138" t="s">
        <v>6371</v>
      </c>
      <c r="B155" s="138" t="s">
        <v>5293</v>
      </c>
      <c r="C155" s="138" t="s">
        <v>6401</v>
      </c>
      <c r="D155" s="138"/>
      <c r="E155" s="138"/>
      <c r="F155" s="139" t="s">
        <v>6405</v>
      </c>
      <c r="G155" s="138">
        <v>9</v>
      </c>
      <c r="H155" s="140"/>
      <c r="I155" s="138"/>
      <c r="J155" s="138">
        <v>81</v>
      </c>
      <c r="K155" s="138">
        <v>81</v>
      </c>
      <c r="L155" s="138">
        <v>81</v>
      </c>
      <c r="M155" s="138">
        <v>81</v>
      </c>
      <c r="N155" s="138">
        <v>81</v>
      </c>
      <c r="O155" s="138">
        <v>81</v>
      </c>
      <c r="P155" s="138">
        <v>99</v>
      </c>
      <c r="Q155" s="138">
        <v>99</v>
      </c>
      <c r="R155" s="138">
        <v>99</v>
      </c>
      <c r="S155" s="138">
        <v>99</v>
      </c>
      <c r="T155" s="138"/>
      <c r="U155" s="142" t="s">
        <v>6421</v>
      </c>
    </row>
    <row r="156" spans="1:21" ht="15.75" x14ac:dyDescent="0.3">
      <c r="A156" s="138" t="s">
        <v>6371</v>
      </c>
      <c r="B156" s="138" t="s">
        <v>5293</v>
      </c>
      <c r="C156" s="138" t="s">
        <v>6401</v>
      </c>
      <c r="D156" s="138"/>
      <c r="E156" s="138"/>
      <c r="F156" s="139" t="s">
        <v>6405</v>
      </c>
      <c r="G156" s="138">
        <v>10</v>
      </c>
      <c r="H156" s="140"/>
      <c r="I156" s="138"/>
      <c r="J156" s="138">
        <v>90</v>
      </c>
      <c r="K156" s="138">
        <v>90</v>
      </c>
      <c r="L156" s="138">
        <v>90</v>
      </c>
      <c r="M156" s="138">
        <v>90</v>
      </c>
      <c r="N156" s="138">
        <v>90</v>
      </c>
      <c r="O156" s="138">
        <v>90</v>
      </c>
      <c r="P156" s="138">
        <v>110</v>
      </c>
      <c r="Q156" s="138">
        <v>110</v>
      </c>
      <c r="R156" s="138">
        <v>110</v>
      </c>
      <c r="S156" s="138">
        <v>110</v>
      </c>
      <c r="T156" s="138"/>
      <c r="U156" s="142"/>
    </row>
    <row r="157" spans="1:21" ht="15.75" x14ac:dyDescent="0.3">
      <c r="A157" s="138" t="s">
        <v>6371</v>
      </c>
      <c r="B157" s="138" t="s">
        <v>5293</v>
      </c>
      <c r="C157" s="138" t="s">
        <v>6401</v>
      </c>
      <c r="D157" s="138"/>
      <c r="E157" s="138"/>
      <c r="F157" s="139" t="s">
        <v>6406</v>
      </c>
      <c r="G157" s="138">
        <v>0</v>
      </c>
      <c r="H157" s="140"/>
      <c r="I157" s="138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38"/>
      <c r="U157" s="142" t="s">
        <v>6412</v>
      </c>
    </row>
    <row r="158" spans="1:21" ht="15.75" x14ac:dyDescent="0.3">
      <c r="A158" s="138" t="s">
        <v>6371</v>
      </c>
      <c r="B158" s="138" t="s">
        <v>5293</v>
      </c>
      <c r="C158" s="138" t="s">
        <v>6401</v>
      </c>
      <c r="D158" s="138"/>
      <c r="E158" s="138"/>
      <c r="F158" s="139" t="s">
        <v>6406</v>
      </c>
      <c r="G158" s="138">
        <v>1</v>
      </c>
      <c r="H158" s="140"/>
      <c r="I158" s="138"/>
      <c r="J158" s="138">
        <v>10</v>
      </c>
      <c r="K158" s="138">
        <v>10</v>
      </c>
      <c r="L158" s="138">
        <v>10</v>
      </c>
      <c r="M158" s="138">
        <v>10</v>
      </c>
      <c r="N158" s="138">
        <v>10</v>
      </c>
      <c r="O158" s="138">
        <v>10</v>
      </c>
      <c r="P158" s="138">
        <v>12</v>
      </c>
      <c r="Q158" s="138">
        <v>12</v>
      </c>
      <c r="R158" s="138">
        <v>12</v>
      </c>
      <c r="S158" s="138">
        <v>12</v>
      </c>
      <c r="T158" s="138"/>
      <c r="U158" s="142" t="s">
        <v>6413</v>
      </c>
    </row>
    <row r="159" spans="1:21" ht="15.75" x14ac:dyDescent="0.3">
      <c r="A159" s="138" t="s">
        <v>6371</v>
      </c>
      <c r="B159" s="138" t="s">
        <v>5293</v>
      </c>
      <c r="C159" s="138" t="s">
        <v>6401</v>
      </c>
      <c r="D159" s="138"/>
      <c r="E159" s="138"/>
      <c r="F159" s="139" t="s">
        <v>6406</v>
      </c>
      <c r="G159" s="138">
        <v>2</v>
      </c>
      <c r="H159" s="140"/>
      <c r="I159" s="138"/>
      <c r="J159" s="138">
        <v>20</v>
      </c>
      <c r="K159" s="138">
        <v>20</v>
      </c>
      <c r="L159" s="138">
        <v>20</v>
      </c>
      <c r="M159" s="138">
        <v>20</v>
      </c>
      <c r="N159" s="138">
        <v>20</v>
      </c>
      <c r="O159" s="138">
        <v>20</v>
      </c>
      <c r="P159" s="138">
        <v>24</v>
      </c>
      <c r="Q159" s="138">
        <v>24</v>
      </c>
      <c r="R159" s="138">
        <v>24</v>
      </c>
      <c r="S159" s="138">
        <v>24</v>
      </c>
      <c r="T159" s="141"/>
      <c r="U159" s="142" t="s">
        <v>6414</v>
      </c>
    </row>
    <row r="160" spans="1:21" ht="15.75" x14ac:dyDescent="0.3">
      <c r="A160" s="138" t="s">
        <v>6371</v>
      </c>
      <c r="B160" s="138" t="s">
        <v>5293</v>
      </c>
      <c r="C160" s="138" t="s">
        <v>6401</v>
      </c>
      <c r="D160" s="138"/>
      <c r="E160" s="138"/>
      <c r="F160" s="139" t="s">
        <v>6406</v>
      </c>
      <c r="G160" s="138">
        <v>3</v>
      </c>
      <c r="H160" s="140"/>
      <c r="I160" s="138"/>
      <c r="J160" s="138">
        <v>30</v>
      </c>
      <c r="K160" s="138">
        <v>30</v>
      </c>
      <c r="L160" s="138">
        <v>30</v>
      </c>
      <c r="M160" s="138">
        <v>30</v>
      </c>
      <c r="N160" s="138">
        <v>30</v>
      </c>
      <c r="O160" s="138">
        <v>30</v>
      </c>
      <c r="P160" s="138">
        <v>36</v>
      </c>
      <c r="Q160" s="138">
        <v>36</v>
      </c>
      <c r="R160" s="138">
        <v>36</v>
      </c>
      <c r="S160" s="138">
        <v>36</v>
      </c>
      <c r="T160" s="138"/>
      <c r="U160" s="142" t="s">
        <v>6415</v>
      </c>
    </row>
    <row r="161" spans="1:21" ht="15.75" x14ac:dyDescent="0.3">
      <c r="A161" s="138" t="s">
        <v>6371</v>
      </c>
      <c r="B161" s="138" t="s">
        <v>5293</v>
      </c>
      <c r="C161" s="138" t="s">
        <v>6401</v>
      </c>
      <c r="D161" s="138"/>
      <c r="E161" s="138"/>
      <c r="F161" s="139" t="s">
        <v>6406</v>
      </c>
      <c r="G161" s="138">
        <v>4</v>
      </c>
      <c r="H161" s="140"/>
      <c r="I161" s="138"/>
      <c r="J161" s="138">
        <v>40</v>
      </c>
      <c r="K161" s="138">
        <v>40</v>
      </c>
      <c r="L161" s="138">
        <v>40</v>
      </c>
      <c r="M161" s="138">
        <v>40</v>
      </c>
      <c r="N161" s="138">
        <v>40</v>
      </c>
      <c r="O161" s="138">
        <v>40</v>
      </c>
      <c r="P161" s="138">
        <v>48</v>
      </c>
      <c r="Q161" s="138">
        <v>48</v>
      </c>
      <c r="R161" s="138">
        <v>48</v>
      </c>
      <c r="S161" s="138">
        <v>48</v>
      </c>
      <c r="T161" s="138"/>
      <c r="U161" s="142" t="s">
        <v>6416</v>
      </c>
    </row>
    <row r="162" spans="1:21" ht="15.75" x14ac:dyDescent="0.3">
      <c r="A162" s="138" t="s">
        <v>6371</v>
      </c>
      <c r="B162" s="138" t="s">
        <v>5293</v>
      </c>
      <c r="C162" s="138" t="s">
        <v>6401</v>
      </c>
      <c r="D162" s="138"/>
      <c r="E162" s="138"/>
      <c r="F162" s="139" t="s">
        <v>6406</v>
      </c>
      <c r="G162" s="138">
        <v>5</v>
      </c>
      <c r="H162" s="140"/>
      <c r="I162" s="138"/>
      <c r="J162" s="138">
        <v>50</v>
      </c>
      <c r="K162" s="138">
        <v>50</v>
      </c>
      <c r="L162" s="138">
        <v>50</v>
      </c>
      <c r="M162" s="138">
        <v>50</v>
      </c>
      <c r="N162" s="138">
        <v>50</v>
      </c>
      <c r="O162" s="138">
        <v>50</v>
      </c>
      <c r="P162" s="138">
        <v>60</v>
      </c>
      <c r="Q162" s="138">
        <v>60</v>
      </c>
      <c r="R162" s="138">
        <v>60</v>
      </c>
      <c r="S162" s="138">
        <v>60</v>
      </c>
      <c r="T162" s="138"/>
      <c r="U162" s="142" t="s">
        <v>6417</v>
      </c>
    </row>
    <row r="163" spans="1:21" ht="15.75" x14ac:dyDescent="0.3">
      <c r="A163" s="138" t="s">
        <v>6371</v>
      </c>
      <c r="B163" s="138" t="s">
        <v>5293</v>
      </c>
      <c r="C163" s="138" t="s">
        <v>6401</v>
      </c>
      <c r="D163" s="138"/>
      <c r="E163" s="138"/>
      <c r="F163" s="139" t="s">
        <v>6406</v>
      </c>
      <c r="G163" s="138">
        <v>6</v>
      </c>
      <c r="H163" s="140"/>
      <c r="I163" s="138"/>
      <c r="J163" s="138">
        <v>60</v>
      </c>
      <c r="K163" s="138">
        <v>60</v>
      </c>
      <c r="L163" s="138">
        <v>60</v>
      </c>
      <c r="M163" s="138">
        <v>60</v>
      </c>
      <c r="N163" s="138">
        <v>60</v>
      </c>
      <c r="O163" s="138">
        <v>60</v>
      </c>
      <c r="P163" s="138">
        <v>72</v>
      </c>
      <c r="Q163" s="138">
        <v>72</v>
      </c>
      <c r="R163" s="138">
        <v>72</v>
      </c>
      <c r="S163" s="138">
        <v>72</v>
      </c>
      <c r="T163" s="138"/>
      <c r="U163" s="142" t="s">
        <v>6418</v>
      </c>
    </row>
    <row r="164" spans="1:21" ht="15.75" x14ac:dyDescent="0.3">
      <c r="A164" s="138" t="s">
        <v>6371</v>
      </c>
      <c r="B164" s="138" t="s">
        <v>5293</v>
      </c>
      <c r="C164" s="138" t="s">
        <v>6401</v>
      </c>
      <c r="D164" s="138"/>
      <c r="E164" s="138"/>
      <c r="F164" s="139" t="s">
        <v>6406</v>
      </c>
      <c r="G164" s="138">
        <v>7</v>
      </c>
      <c r="H164" s="140"/>
      <c r="I164" s="138"/>
      <c r="J164" s="138">
        <v>70</v>
      </c>
      <c r="K164" s="138">
        <v>70</v>
      </c>
      <c r="L164" s="138">
        <v>70</v>
      </c>
      <c r="M164" s="138">
        <v>70</v>
      </c>
      <c r="N164" s="138">
        <v>70</v>
      </c>
      <c r="O164" s="138">
        <v>70</v>
      </c>
      <c r="P164" s="138">
        <v>84</v>
      </c>
      <c r="Q164" s="138">
        <v>84</v>
      </c>
      <c r="R164" s="138">
        <v>84</v>
      </c>
      <c r="S164" s="138">
        <v>84</v>
      </c>
      <c r="T164" s="138"/>
      <c r="U164" s="142" t="s">
        <v>6419</v>
      </c>
    </row>
    <row r="165" spans="1:21" ht="15.75" x14ac:dyDescent="0.3">
      <c r="A165" s="138" t="s">
        <v>6371</v>
      </c>
      <c r="B165" s="138" t="s">
        <v>5293</v>
      </c>
      <c r="C165" s="138" t="s">
        <v>6401</v>
      </c>
      <c r="D165" s="138"/>
      <c r="E165" s="138"/>
      <c r="F165" s="139" t="s">
        <v>6406</v>
      </c>
      <c r="G165" s="138">
        <v>8</v>
      </c>
      <c r="H165" s="140"/>
      <c r="I165" s="138"/>
      <c r="J165" s="138">
        <v>80</v>
      </c>
      <c r="K165" s="138">
        <v>80</v>
      </c>
      <c r="L165" s="138">
        <v>80</v>
      </c>
      <c r="M165" s="138">
        <v>80</v>
      </c>
      <c r="N165" s="138">
        <v>80</v>
      </c>
      <c r="O165" s="138">
        <v>80</v>
      </c>
      <c r="P165" s="138">
        <v>96</v>
      </c>
      <c r="Q165" s="138">
        <v>96</v>
      </c>
      <c r="R165" s="138">
        <v>96</v>
      </c>
      <c r="S165" s="138">
        <v>96</v>
      </c>
      <c r="T165" s="138"/>
      <c r="U165" s="142" t="s">
        <v>6420</v>
      </c>
    </row>
    <row r="166" spans="1:21" ht="15.75" x14ac:dyDescent="0.3">
      <c r="A166" s="138" t="s">
        <v>6371</v>
      </c>
      <c r="B166" s="138" t="s">
        <v>5293</v>
      </c>
      <c r="C166" s="138" t="s">
        <v>6401</v>
      </c>
      <c r="D166" s="138"/>
      <c r="E166" s="138"/>
      <c r="F166" s="139" t="s">
        <v>6406</v>
      </c>
      <c r="G166" s="138">
        <v>9</v>
      </c>
      <c r="H166" s="140"/>
      <c r="I166" s="138"/>
      <c r="J166" s="138">
        <v>90</v>
      </c>
      <c r="K166" s="138">
        <v>90</v>
      </c>
      <c r="L166" s="138">
        <v>90</v>
      </c>
      <c r="M166" s="138">
        <v>90</v>
      </c>
      <c r="N166" s="138">
        <v>90</v>
      </c>
      <c r="O166" s="138">
        <v>90</v>
      </c>
      <c r="P166" s="138">
        <v>108</v>
      </c>
      <c r="Q166" s="138">
        <v>108</v>
      </c>
      <c r="R166" s="138">
        <v>108</v>
      </c>
      <c r="S166" s="138">
        <v>108</v>
      </c>
      <c r="T166" s="138"/>
      <c r="U166" s="142" t="s">
        <v>6421</v>
      </c>
    </row>
    <row r="167" spans="1:21" ht="15.75" x14ac:dyDescent="0.3">
      <c r="A167" s="138" t="s">
        <v>6371</v>
      </c>
      <c r="B167" s="138" t="s">
        <v>5293</v>
      </c>
      <c r="C167" s="138" t="s">
        <v>6401</v>
      </c>
      <c r="D167" s="138"/>
      <c r="E167" s="138"/>
      <c r="F167" s="139" t="s">
        <v>6406</v>
      </c>
      <c r="G167" s="138">
        <v>10</v>
      </c>
      <c r="H167" s="140"/>
      <c r="I167" s="138"/>
      <c r="J167" s="138">
        <v>100</v>
      </c>
      <c r="K167" s="138">
        <v>100</v>
      </c>
      <c r="L167" s="138">
        <v>100</v>
      </c>
      <c r="M167" s="138">
        <v>100</v>
      </c>
      <c r="N167" s="138">
        <v>100</v>
      </c>
      <c r="O167" s="138">
        <v>100</v>
      </c>
      <c r="P167" s="138">
        <v>120</v>
      </c>
      <c r="Q167" s="138">
        <v>120</v>
      </c>
      <c r="R167" s="138">
        <v>120</v>
      </c>
      <c r="S167" s="138">
        <v>120</v>
      </c>
      <c r="T167" s="138"/>
      <c r="U167" s="142"/>
    </row>
    <row r="168" spans="1:21" ht="15.75" x14ac:dyDescent="0.3">
      <c r="A168" s="138" t="s">
        <v>6371</v>
      </c>
      <c r="B168" s="138" t="s">
        <v>5293</v>
      </c>
      <c r="C168" s="138" t="s">
        <v>6401</v>
      </c>
      <c r="D168" s="138"/>
      <c r="E168" s="138"/>
      <c r="F168" s="139" t="s">
        <v>6407</v>
      </c>
      <c r="G168" s="138">
        <v>0</v>
      </c>
      <c r="H168" s="140"/>
      <c r="I168" s="138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38"/>
      <c r="U168" s="142" t="s">
        <v>6412</v>
      </c>
    </row>
    <row r="169" spans="1:21" ht="15.75" x14ac:dyDescent="0.3">
      <c r="A169" s="138" t="s">
        <v>6371</v>
      </c>
      <c r="B169" s="138" t="s">
        <v>5293</v>
      </c>
      <c r="C169" s="138" t="s">
        <v>6401</v>
      </c>
      <c r="D169" s="138"/>
      <c r="E169" s="138"/>
      <c r="F169" s="139" t="s">
        <v>6407</v>
      </c>
      <c r="G169" s="138">
        <v>1</v>
      </c>
      <c r="H169" s="140"/>
      <c r="I169" s="138"/>
      <c r="J169" s="138">
        <v>11</v>
      </c>
      <c r="K169" s="138">
        <v>11</v>
      </c>
      <c r="L169" s="138">
        <v>11</v>
      </c>
      <c r="M169" s="138">
        <v>11</v>
      </c>
      <c r="N169" s="138">
        <v>11</v>
      </c>
      <c r="O169" s="138">
        <v>11</v>
      </c>
      <c r="P169" s="138">
        <v>13</v>
      </c>
      <c r="Q169" s="138">
        <v>13</v>
      </c>
      <c r="R169" s="138">
        <v>13</v>
      </c>
      <c r="S169" s="138">
        <v>13</v>
      </c>
      <c r="T169" s="138"/>
      <c r="U169" s="142" t="s">
        <v>6413</v>
      </c>
    </row>
    <row r="170" spans="1:21" ht="15.75" x14ac:dyDescent="0.3">
      <c r="A170" s="138" t="s">
        <v>6371</v>
      </c>
      <c r="B170" s="138" t="s">
        <v>5293</v>
      </c>
      <c r="C170" s="138" t="s">
        <v>6401</v>
      </c>
      <c r="D170" s="138"/>
      <c r="E170" s="138"/>
      <c r="F170" s="139" t="s">
        <v>6407</v>
      </c>
      <c r="G170" s="138">
        <v>2</v>
      </c>
      <c r="H170" s="140"/>
      <c r="I170" s="138"/>
      <c r="J170" s="138">
        <v>22</v>
      </c>
      <c r="K170" s="138">
        <v>22</v>
      </c>
      <c r="L170" s="138">
        <v>22</v>
      </c>
      <c r="M170" s="138">
        <v>22</v>
      </c>
      <c r="N170" s="138">
        <v>22</v>
      </c>
      <c r="O170" s="138">
        <v>22</v>
      </c>
      <c r="P170" s="138">
        <v>26</v>
      </c>
      <c r="Q170" s="138">
        <v>26</v>
      </c>
      <c r="R170" s="138">
        <v>26</v>
      </c>
      <c r="S170" s="138">
        <v>26</v>
      </c>
      <c r="T170" s="141"/>
      <c r="U170" s="142" t="s">
        <v>6414</v>
      </c>
    </row>
    <row r="171" spans="1:21" ht="15.75" x14ac:dyDescent="0.3">
      <c r="A171" s="138" t="s">
        <v>6371</v>
      </c>
      <c r="B171" s="138" t="s">
        <v>5293</v>
      </c>
      <c r="C171" s="138" t="s">
        <v>6401</v>
      </c>
      <c r="D171" s="138"/>
      <c r="E171" s="138"/>
      <c r="F171" s="139" t="s">
        <v>6407</v>
      </c>
      <c r="G171" s="138">
        <v>3</v>
      </c>
      <c r="H171" s="140"/>
      <c r="I171" s="138"/>
      <c r="J171" s="138">
        <v>33</v>
      </c>
      <c r="K171" s="138">
        <v>33</v>
      </c>
      <c r="L171" s="138">
        <v>33</v>
      </c>
      <c r="M171" s="138">
        <v>33</v>
      </c>
      <c r="N171" s="138">
        <v>33</v>
      </c>
      <c r="O171" s="138">
        <v>33</v>
      </c>
      <c r="P171" s="138">
        <v>39</v>
      </c>
      <c r="Q171" s="138">
        <v>39</v>
      </c>
      <c r="R171" s="138">
        <v>39</v>
      </c>
      <c r="S171" s="138">
        <v>39</v>
      </c>
      <c r="T171" s="138"/>
      <c r="U171" s="142" t="s">
        <v>6415</v>
      </c>
    </row>
    <row r="172" spans="1:21" ht="15.75" x14ac:dyDescent="0.3">
      <c r="A172" s="138" t="s">
        <v>6371</v>
      </c>
      <c r="B172" s="138" t="s">
        <v>5293</v>
      </c>
      <c r="C172" s="138" t="s">
        <v>6401</v>
      </c>
      <c r="D172" s="138"/>
      <c r="E172" s="138"/>
      <c r="F172" s="139" t="s">
        <v>6407</v>
      </c>
      <c r="G172" s="138">
        <v>4</v>
      </c>
      <c r="H172" s="140"/>
      <c r="I172" s="138"/>
      <c r="J172" s="138">
        <v>44</v>
      </c>
      <c r="K172" s="138">
        <v>44</v>
      </c>
      <c r="L172" s="138">
        <v>44</v>
      </c>
      <c r="M172" s="138">
        <v>44</v>
      </c>
      <c r="N172" s="138">
        <v>44</v>
      </c>
      <c r="O172" s="138">
        <v>44</v>
      </c>
      <c r="P172" s="138">
        <v>52</v>
      </c>
      <c r="Q172" s="138">
        <v>52</v>
      </c>
      <c r="R172" s="138">
        <v>52</v>
      </c>
      <c r="S172" s="138">
        <v>52</v>
      </c>
      <c r="T172" s="138"/>
      <c r="U172" s="142" t="s">
        <v>6416</v>
      </c>
    </row>
    <row r="173" spans="1:21" ht="15.75" x14ac:dyDescent="0.3">
      <c r="A173" s="138" t="s">
        <v>6371</v>
      </c>
      <c r="B173" s="138" t="s">
        <v>5293</v>
      </c>
      <c r="C173" s="138" t="s">
        <v>6401</v>
      </c>
      <c r="D173" s="138"/>
      <c r="E173" s="138"/>
      <c r="F173" s="139" t="s">
        <v>6407</v>
      </c>
      <c r="G173" s="138">
        <v>5</v>
      </c>
      <c r="H173" s="140"/>
      <c r="I173" s="138"/>
      <c r="J173" s="138">
        <v>55</v>
      </c>
      <c r="K173" s="138">
        <v>55</v>
      </c>
      <c r="L173" s="138">
        <v>55</v>
      </c>
      <c r="M173" s="138">
        <v>55</v>
      </c>
      <c r="N173" s="138">
        <v>55</v>
      </c>
      <c r="O173" s="138">
        <v>55</v>
      </c>
      <c r="P173" s="138">
        <v>65</v>
      </c>
      <c r="Q173" s="138">
        <v>65</v>
      </c>
      <c r="R173" s="138">
        <v>65</v>
      </c>
      <c r="S173" s="138">
        <v>65</v>
      </c>
      <c r="T173" s="138"/>
      <c r="U173" s="142" t="s">
        <v>6417</v>
      </c>
    </row>
    <row r="174" spans="1:21" ht="15.75" x14ac:dyDescent="0.3">
      <c r="A174" s="138" t="s">
        <v>6371</v>
      </c>
      <c r="B174" s="138" t="s">
        <v>5293</v>
      </c>
      <c r="C174" s="138" t="s">
        <v>6401</v>
      </c>
      <c r="D174" s="138"/>
      <c r="E174" s="138"/>
      <c r="F174" s="139" t="s">
        <v>6407</v>
      </c>
      <c r="G174" s="138">
        <v>6</v>
      </c>
      <c r="H174" s="140"/>
      <c r="I174" s="138"/>
      <c r="J174" s="138">
        <v>66</v>
      </c>
      <c r="K174" s="138">
        <v>66</v>
      </c>
      <c r="L174" s="138">
        <v>66</v>
      </c>
      <c r="M174" s="138">
        <v>66</v>
      </c>
      <c r="N174" s="138">
        <v>66</v>
      </c>
      <c r="O174" s="138">
        <v>66</v>
      </c>
      <c r="P174" s="138">
        <v>78</v>
      </c>
      <c r="Q174" s="138">
        <v>78</v>
      </c>
      <c r="R174" s="138">
        <v>78</v>
      </c>
      <c r="S174" s="138">
        <v>78</v>
      </c>
      <c r="T174" s="138"/>
      <c r="U174" s="142" t="s">
        <v>6418</v>
      </c>
    </row>
    <row r="175" spans="1:21" ht="15.75" x14ac:dyDescent="0.3">
      <c r="A175" s="138" t="s">
        <v>6371</v>
      </c>
      <c r="B175" s="138" t="s">
        <v>5293</v>
      </c>
      <c r="C175" s="138" t="s">
        <v>6401</v>
      </c>
      <c r="D175" s="138"/>
      <c r="E175" s="138"/>
      <c r="F175" s="139" t="s">
        <v>6407</v>
      </c>
      <c r="G175" s="138">
        <v>7</v>
      </c>
      <c r="H175" s="140"/>
      <c r="I175" s="138"/>
      <c r="J175" s="138">
        <v>77</v>
      </c>
      <c r="K175" s="138">
        <v>77</v>
      </c>
      <c r="L175" s="138">
        <v>77</v>
      </c>
      <c r="M175" s="138">
        <v>77</v>
      </c>
      <c r="N175" s="138">
        <v>77</v>
      </c>
      <c r="O175" s="138">
        <v>77</v>
      </c>
      <c r="P175" s="138">
        <v>91</v>
      </c>
      <c r="Q175" s="138">
        <v>91</v>
      </c>
      <c r="R175" s="138">
        <v>91</v>
      </c>
      <c r="S175" s="138">
        <v>91</v>
      </c>
      <c r="T175" s="138"/>
      <c r="U175" s="142" t="s">
        <v>6419</v>
      </c>
    </row>
    <row r="176" spans="1:21" ht="15.75" x14ac:dyDescent="0.3">
      <c r="A176" s="138" t="s">
        <v>6371</v>
      </c>
      <c r="B176" s="138" t="s">
        <v>5293</v>
      </c>
      <c r="C176" s="138" t="s">
        <v>6401</v>
      </c>
      <c r="D176" s="138"/>
      <c r="E176" s="138"/>
      <c r="F176" s="139" t="s">
        <v>6407</v>
      </c>
      <c r="G176" s="138">
        <v>8</v>
      </c>
      <c r="H176" s="140"/>
      <c r="I176" s="138"/>
      <c r="J176" s="138">
        <v>88</v>
      </c>
      <c r="K176" s="138">
        <v>88</v>
      </c>
      <c r="L176" s="138">
        <v>88</v>
      </c>
      <c r="M176" s="138">
        <v>88</v>
      </c>
      <c r="N176" s="138">
        <v>88</v>
      </c>
      <c r="O176" s="138">
        <v>88</v>
      </c>
      <c r="P176" s="138">
        <v>104</v>
      </c>
      <c r="Q176" s="138">
        <v>104</v>
      </c>
      <c r="R176" s="138">
        <v>104</v>
      </c>
      <c r="S176" s="138">
        <v>104</v>
      </c>
      <c r="T176" s="138"/>
      <c r="U176" s="142" t="s">
        <v>6420</v>
      </c>
    </row>
    <row r="177" spans="1:21" ht="15.75" x14ac:dyDescent="0.3">
      <c r="A177" s="138" t="s">
        <v>6371</v>
      </c>
      <c r="B177" s="138" t="s">
        <v>5293</v>
      </c>
      <c r="C177" s="138" t="s">
        <v>6401</v>
      </c>
      <c r="D177" s="138"/>
      <c r="E177" s="138"/>
      <c r="F177" s="139" t="s">
        <v>6407</v>
      </c>
      <c r="G177" s="138">
        <v>9</v>
      </c>
      <c r="H177" s="140"/>
      <c r="I177" s="138"/>
      <c r="J177" s="138">
        <v>99</v>
      </c>
      <c r="K177" s="138">
        <v>99</v>
      </c>
      <c r="L177" s="138">
        <v>99</v>
      </c>
      <c r="M177" s="138">
        <v>99</v>
      </c>
      <c r="N177" s="138">
        <v>99</v>
      </c>
      <c r="O177" s="138">
        <v>99</v>
      </c>
      <c r="P177" s="138">
        <v>117</v>
      </c>
      <c r="Q177" s="138">
        <v>117</v>
      </c>
      <c r="R177" s="138">
        <v>117</v>
      </c>
      <c r="S177" s="138">
        <v>117</v>
      </c>
      <c r="T177" s="138"/>
      <c r="U177" s="142" t="s">
        <v>6421</v>
      </c>
    </row>
    <row r="178" spans="1:21" ht="15.75" x14ac:dyDescent="0.3">
      <c r="A178" s="138" t="s">
        <v>6371</v>
      </c>
      <c r="B178" s="138" t="s">
        <v>5293</v>
      </c>
      <c r="C178" s="138" t="s">
        <v>6401</v>
      </c>
      <c r="D178" s="138"/>
      <c r="E178" s="138"/>
      <c r="F178" s="139" t="s">
        <v>6407</v>
      </c>
      <c r="G178" s="138">
        <v>10</v>
      </c>
      <c r="H178" s="140"/>
      <c r="I178" s="138"/>
      <c r="J178" s="138">
        <v>110</v>
      </c>
      <c r="K178" s="138">
        <v>110</v>
      </c>
      <c r="L178" s="138">
        <v>110</v>
      </c>
      <c r="M178" s="138">
        <v>110</v>
      </c>
      <c r="N178" s="138">
        <v>110</v>
      </c>
      <c r="O178" s="138">
        <v>110</v>
      </c>
      <c r="P178" s="138">
        <v>130</v>
      </c>
      <c r="Q178" s="138">
        <v>130</v>
      </c>
      <c r="R178" s="138">
        <v>130</v>
      </c>
      <c r="S178" s="138">
        <v>130</v>
      </c>
      <c r="T178" s="138"/>
      <c r="U178" s="142"/>
    </row>
    <row r="179" spans="1:21" ht="15.75" x14ac:dyDescent="0.3">
      <c r="A179" s="138" t="s">
        <v>6371</v>
      </c>
      <c r="B179" s="138" t="s">
        <v>5293</v>
      </c>
      <c r="C179" s="138" t="s">
        <v>6401</v>
      </c>
      <c r="D179" s="138"/>
      <c r="E179" s="138"/>
      <c r="F179" s="139" t="s">
        <v>6408</v>
      </c>
      <c r="G179" s="138">
        <v>0</v>
      </c>
      <c r="H179" s="140"/>
      <c r="I179" s="138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38"/>
      <c r="U179" s="142" t="s">
        <v>6412</v>
      </c>
    </row>
    <row r="180" spans="1:21" ht="15.75" x14ac:dyDescent="0.3">
      <c r="A180" s="138" t="s">
        <v>6371</v>
      </c>
      <c r="B180" s="138" t="s">
        <v>5293</v>
      </c>
      <c r="C180" s="138" t="s">
        <v>6401</v>
      </c>
      <c r="D180" s="138"/>
      <c r="E180" s="138"/>
      <c r="F180" s="139" t="s">
        <v>6408</v>
      </c>
      <c r="G180" s="138">
        <v>1</v>
      </c>
      <c r="H180" s="140"/>
      <c r="I180" s="138"/>
      <c r="J180" s="138">
        <v>12</v>
      </c>
      <c r="K180" s="138">
        <v>12</v>
      </c>
      <c r="L180" s="138">
        <v>12</v>
      </c>
      <c r="M180" s="138">
        <v>12</v>
      </c>
      <c r="N180" s="138">
        <v>12</v>
      </c>
      <c r="O180" s="138">
        <v>12</v>
      </c>
      <c r="P180" s="138">
        <v>14</v>
      </c>
      <c r="Q180" s="138">
        <v>14</v>
      </c>
      <c r="R180" s="138">
        <v>14</v>
      </c>
      <c r="S180" s="138">
        <v>14</v>
      </c>
      <c r="T180" s="138"/>
      <c r="U180" s="142" t="s">
        <v>6413</v>
      </c>
    </row>
    <row r="181" spans="1:21" ht="15.75" x14ac:dyDescent="0.3">
      <c r="A181" s="138" t="s">
        <v>6371</v>
      </c>
      <c r="B181" s="138" t="s">
        <v>5293</v>
      </c>
      <c r="C181" s="138" t="s">
        <v>6401</v>
      </c>
      <c r="D181" s="138"/>
      <c r="E181" s="138"/>
      <c r="F181" s="139" t="s">
        <v>6408</v>
      </c>
      <c r="G181" s="138">
        <v>2</v>
      </c>
      <c r="H181" s="140"/>
      <c r="I181" s="138"/>
      <c r="J181" s="138">
        <v>24</v>
      </c>
      <c r="K181" s="138">
        <v>24</v>
      </c>
      <c r="L181" s="138">
        <v>24</v>
      </c>
      <c r="M181" s="138">
        <v>24</v>
      </c>
      <c r="N181" s="138">
        <v>24</v>
      </c>
      <c r="O181" s="138">
        <v>24</v>
      </c>
      <c r="P181" s="138">
        <v>28</v>
      </c>
      <c r="Q181" s="138">
        <v>28</v>
      </c>
      <c r="R181" s="138">
        <v>28</v>
      </c>
      <c r="S181" s="138">
        <v>28</v>
      </c>
      <c r="T181" s="141"/>
      <c r="U181" s="142" t="s">
        <v>6414</v>
      </c>
    </row>
    <row r="182" spans="1:21" ht="15.75" x14ac:dyDescent="0.3">
      <c r="A182" s="138" t="s">
        <v>6371</v>
      </c>
      <c r="B182" s="138" t="s">
        <v>5293</v>
      </c>
      <c r="C182" s="138" t="s">
        <v>6401</v>
      </c>
      <c r="D182" s="138"/>
      <c r="E182" s="138"/>
      <c r="F182" s="139" t="s">
        <v>6408</v>
      </c>
      <c r="G182" s="138">
        <v>3</v>
      </c>
      <c r="H182" s="140"/>
      <c r="I182" s="138"/>
      <c r="J182" s="138">
        <v>36</v>
      </c>
      <c r="K182" s="138">
        <v>36</v>
      </c>
      <c r="L182" s="138">
        <v>36</v>
      </c>
      <c r="M182" s="138">
        <v>36</v>
      </c>
      <c r="N182" s="138">
        <v>36</v>
      </c>
      <c r="O182" s="138">
        <v>36</v>
      </c>
      <c r="P182" s="138">
        <v>42</v>
      </c>
      <c r="Q182" s="138">
        <v>42</v>
      </c>
      <c r="R182" s="138">
        <v>42</v>
      </c>
      <c r="S182" s="138">
        <v>42</v>
      </c>
      <c r="T182" s="138"/>
      <c r="U182" s="142" t="s">
        <v>6415</v>
      </c>
    </row>
    <row r="183" spans="1:21" ht="15.75" x14ac:dyDescent="0.3">
      <c r="A183" s="138" t="s">
        <v>6371</v>
      </c>
      <c r="B183" s="138" t="s">
        <v>5293</v>
      </c>
      <c r="C183" s="138" t="s">
        <v>6401</v>
      </c>
      <c r="D183" s="138"/>
      <c r="E183" s="138"/>
      <c r="F183" s="139" t="s">
        <v>6408</v>
      </c>
      <c r="G183" s="138">
        <v>4</v>
      </c>
      <c r="H183" s="140"/>
      <c r="I183" s="138"/>
      <c r="J183" s="138">
        <v>48</v>
      </c>
      <c r="K183" s="138">
        <v>48</v>
      </c>
      <c r="L183" s="138">
        <v>48</v>
      </c>
      <c r="M183" s="138">
        <v>48</v>
      </c>
      <c r="N183" s="138">
        <v>48</v>
      </c>
      <c r="O183" s="138">
        <v>48</v>
      </c>
      <c r="P183" s="138">
        <v>56</v>
      </c>
      <c r="Q183" s="138">
        <v>56</v>
      </c>
      <c r="R183" s="138">
        <v>56</v>
      </c>
      <c r="S183" s="138">
        <v>56</v>
      </c>
      <c r="T183" s="138"/>
      <c r="U183" s="142" t="s">
        <v>6416</v>
      </c>
    </row>
    <row r="184" spans="1:21" ht="15.75" x14ac:dyDescent="0.3">
      <c r="A184" s="138" t="s">
        <v>6371</v>
      </c>
      <c r="B184" s="138" t="s">
        <v>5293</v>
      </c>
      <c r="C184" s="138" t="s">
        <v>6401</v>
      </c>
      <c r="D184" s="138"/>
      <c r="E184" s="138"/>
      <c r="F184" s="139" t="s">
        <v>6408</v>
      </c>
      <c r="G184" s="138">
        <v>5</v>
      </c>
      <c r="H184" s="140"/>
      <c r="I184" s="138"/>
      <c r="J184" s="138">
        <v>60</v>
      </c>
      <c r="K184" s="138">
        <v>60</v>
      </c>
      <c r="L184" s="138">
        <v>60</v>
      </c>
      <c r="M184" s="138">
        <v>60</v>
      </c>
      <c r="N184" s="138">
        <v>60</v>
      </c>
      <c r="O184" s="138">
        <v>60</v>
      </c>
      <c r="P184" s="138">
        <v>70</v>
      </c>
      <c r="Q184" s="138">
        <v>70</v>
      </c>
      <c r="R184" s="138">
        <v>70</v>
      </c>
      <c r="S184" s="138">
        <v>70</v>
      </c>
      <c r="T184" s="138"/>
      <c r="U184" s="142" t="s">
        <v>6417</v>
      </c>
    </row>
    <row r="185" spans="1:21" ht="15.75" x14ac:dyDescent="0.3">
      <c r="A185" s="138" t="s">
        <v>6371</v>
      </c>
      <c r="B185" s="138" t="s">
        <v>5293</v>
      </c>
      <c r="C185" s="138" t="s">
        <v>6401</v>
      </c>
      <c r="D185" s="138"/>
      <c r="E185" s="138"/>
      <c r="F185" s="139" t="s">
        <v>6408</v>
      </c>
      <c r="G185" s="138">
        <v>6</v>
      </c>
      <c r="H185" s="140"/>
      <c r="I185" s="138"/>
      <c r="J185" s="138">
        <v>72</v>
      </c>
      <c r="K185" s="138">
        <v>72</v>
      </c>
      <c r="L185" s="138">
        <v>72</v>
      </c>
      <c r="M185" s="138">
        <v>72</v>
      </c>
      <c r="N185" s="138">
        <v>72</v>
      </c>
      <c r="O185" s="138">
        <v>72</v>
      </c>
      <c r="P185" s="138">
        <v>84</v>
      </c>
      <c r="Q185" s="138">
        <v>84</v>
      </c>
      <c r="R185" s="138">
        <v>84</v>
      </c>
      <c r="S185" s="138">
        <v>84</v>
      </c>
      <c r="T185" s="138"/>
      <c r="U185" s="142" t="s">
        <v>6418</v>
      </c>
    </row>
    <row r="186" spans="1:21" ht="15.75" x14ac:dyDescent="0.3">
      <c r="A186" s="138" t="s">
        <v>6371</v>
      </c>
      <c r="B186" s="138" t="s">
        <v>5293</v>
      </c>
      <c r="C186" s="138" t="s">
        <v>6401</v>
      </c>
      <c r="D186" s="138"/>
      <c r="E186" s="138"/>
      <c r="F186" s="139" t="s">
        <v>6408</v>
      </c>
      <c r="G186" s="138">
        <v>7</v>
      </c>
      <c r="H186" s="140"/>
      <c r="I186" s="138"/>
      <c r="J186" s="138">
        <v>84</v>
      </c>
      <c r="K186" s="138">
        <v>84</v>
      </c>
      <c r="L186" s="138">
        <v>84</v>
      </c>
      <c r="M186" s="138">
        <v>84</v>
      </c>
      <c r="N186" s="138">
        <v>84</v>
      </c>
      <c r="O186" s="138">
        <v>84</v>
      </c>
      <c r="P186" s="138">
        <v>98</v>
      </c>
      <c r="Q186" s="138">
        <v>98</v>
      </c>
      <c r="R186" s="138">
        <v>98</v>
      </c>
      <c r="S186" s="138">
        <v>98</v>
      </c>
      <c r="T186" s="138"/>
      <c r="U186" s="142" t="s">
        <v>6419</v>
      </c>
    </row>
    <row r="187" spans="1:21" ht="15.75" x14ac:dyDescent="0.3">
      <c r="A187" s="138" t="s">
        <v>6371</v>
      </c>
      <c r="B187" s="138" t="s">
        <v>5293</v>
      </c>
      <c r="C187" s="138" t="s">
        <v>6401</v>
      </c>
      <c r="D187" s="138"/>
      <c r="E187" s="138"/>
      <c r="F187" s="139" t="s">
        <v>6408</v>
      </c>
      <c r="G187" s="138">
        <v>8</v>
      </c>
      <c r="H187" s="140"/>
      <c r="I187" s="138"/>
      <c r="J187" s="138">
        <v>96</v>
      </c>
      <c r="K187" s="138">
        <v>96</v>
      </c>
      <c r="L187" s="138">
        <v>96</v>
      </c>
      <c r="M187" s="138">
        <v>96</v>
      </c>
      <c r="N187" s="138">
        <v>96</v>
      </c>
      <c r="O187" s="138">
        <v>96</v>
      </c>
      <c r="P187" s="138">
        <v>112</v>
      </c>
      <c r="Q187" s="138">
        <v>112</v>
      </c>
      <c r="R187" s="138">
        <v>112</v>
      </c>
      <c r="S187" s="138">
        <v>112</v>
      </c>
      <c r="T187" s="138"/>
      <c r="U187" s="142" t="s">
        <v>6420</v>
      </c>
    </row>
    <row r="188" spans="1:21" ht="15.75" x14ac:dyDescent="0.3">
      <c r="A188" s="138" t="s">
        <v>6371</v>
      </c>
      <c r="B188" s="138" t="s">
        <v>5293</v>
      </c>
      <c r="C188" s="138" t="s">
        <v>6401</v>
      </c>
      <c r="D188" s="138"/>
      <c r="E188" s="138"/>
      <c r="F188" s="139" t="s">
        <v>6408</v>
      </c>
      <c r="G188" s="138">
        <v>9</v>
      </c>
      <c r="H188" s="140"/>
      <c r="I188" s="138"/>
      <c r="J188" s="138">
        <v>108</v>
      </c>
      <c r="K188" s="138">
        <v>108</v>
      </c>
      <c r="L188" s="138">
        <v>108</v>
      </c>
      <c r="M188" s="138">
        <v>108</v>
      </c>
      <c r="N188" s="138">
        <v>108</v>
      </c>
      <c r="O188" s="138">
        <v>108</v>
      </c>
      <c r="P188" s="138">
        <v>126</v>
      </c>
      <c r="Q188" s="138">
        <v>126</v>
      </c>
      <c r="R188" s="138">
        <v>126</v>
      </c>
      <c r="S188" s="138">
        <v>126</v>
      </c>
      <c r="T188" s="138"/>
      <c r="U188" s="142" t="s">
        <v>6421</v>
      </c>
    </row>
    <row r="189" spans="1:21" ht="15.75" x14ac:dyDescent="0.3">
      <c r="A189" s="138" t="s">
        <v>6371</v>
      </c>
      <c r="B189" s="138" t="s">
        <v>5293</v>
      </c>
      <c r="C189" s="138" t="s">
        <v>6401</v>
      </c>
      <c r="D189" s="138"/>
      <c r="E189" s="138"/>
      <c r="F189" s="139" t="s">
        <v>6408</v>
      </c>
      <c r="G189" s="138">
        <v>10</v>
      </c>
      <c r="H189" s="140"/>
      <c r="I189" s="138"/>
      <c r="J189" s="138">
        <v>120</v>
      </c>
      <c r="K189" s="138">
        <v>120</v>
      </c>
      <c r="L189" s="138">
        <v>120</v>
      </c>
      <c r="M189" s="138">
        <v>120</v>
      </c>
      <c r="N189" s="138">
        <v>120</v>
      </c>
      <c r="O189" s="138">
        <v>120</v>
      </c>
      <c r="P189" s="138">
        <v>140</v>
      </c>
      <c r="Q189" s="138">
        <v>140</v>
      </c>
      <c r="R189" s="138">
        <v>140</v>
      </c>
      <c r="S189" s="138">
        <v>140</v>
      </c>
      <c r="T189" s="138"/>
      <c r="U189" s="142"/>
    </row>
    <row r="190" spans="1:21" ht="15.75" x14ac:dyDescent="0.3">
      <c r="A190" s="138" t="s">
        <v>6371</v>
      </c>
      <c r="B190" s="138" t="s">
        <v>5293</v>
      </c>
      <c r="C190" s="138" t="s">
        <v>6401</v>
      </c>
      <c r="D190" s="138"/>
      <c r="E190" s="138"/>
      <c r="F190" s="139" t="s">
        <v>6409</v>
      </c>
      <c r="G190" s="138">
        <v>0</v>
      </c>
      <c r="H190" s="140"/>
      <c r="I190" s="138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38"/>
      <c r="U190" s="142" t="s">
        <v>6412</v>
      </c>
    </row>
    <row r="191" spans="1:21" ht="15.75" x14ac:dyDescent="0.3">
      <c r="A191" s="138" t="s">
        <v>6371</v>
      </c>
      <c r="B191" s="138" t="s">
        <v>5293</v>
      </c>
      <c r="C191" s="138" t="s">
        <v>6401</v>
      </c>
      <c r="D191" s="138"/>
      <c r="E191" s="138"/>
      <c r="F191" s="139" t="s">
        <v>6409</v>
      </c>
      <c r="G191" s="138">
        <v>1</v>
      </c>
      <c r="H191" s="140"/>
      <c r="I191" s="138"/>
      <c r="J191" s="138">
        <v>13</v>
      </c>
      <c r="K191" s="138">
        <v>13</v>
      </c>
      <c r="L191" s="138">
        <v>13</v>
      </c>
      <c r="M191" s="138">
        <v>13</v>
      </c>
      <c r="N191" s="138">
        <v>13</v>
      </c>
      <c r="O191" s="138">
        <v>13</v>
      </c>
      <c r="P191" s="138">
        <v>15</v>
      </c>
      <c r="Q191" s="138">
        <v>15</v>
      </c>
      <c r="R191" s="138">
        <v>15</v>
      </c>
      <c r="S191" s="138">
        <v>15</v>
      </c>
      <c r="T191" s="138"/>
      <c r="U191" s="142" t="s">
        <v>6413</v>
      </c>
    </row>
    <row r="192" spans="1:21" ht="15.75" x14ac:dyDescent="0.3">
      <c r="A192" s="138" t="s">
        <v>6371</v>
      </c>
      <c r="B192" s="138" t="s">
        <v>5293</v>
      </c>
      <c r="C192" s="138" t="s">
        <v>6401</v>
      </c>
      <c r="D192" s="138"/>
      <c r="E192" s="138"/>
      <c r="F192" s="139" t="s">
        <v>6409</v>
      </c>
      <c r="G192" s="138">
        <v>2</v>
      </c>
      <c r="H192" s="140"/>
      <c r="I192" s="138"/>
      <c r="J192" s="138">
        <v>26</v>
      </c>
      <c r="K192" s="138">
        <v>26</v>
      </c>
      <c r="L192" s="138">
        <v>26</v>
      </c>
      <c r="M192" s="138">
        <v>26</v>
      </c>
      <c r="N192" s="138">
        <v>26</v>
      </c>
      <c r="O192" s="138">
        <v>26</v>
      </c>
      <c r="P192" s="138">
        <v>30</v>
      </c>
      <c r="Q192" s="138">
        <v>30</v>
      </c>
      <c r="R192" s="138">
        <v>30</v>
      </c>
      <c r="S192" s="138">
        <v>30</v>
      </c>
      <c r="T192" s="141"/>
      <c r="U192" s="142" t="s">
        <v>6414</v>
      </c>
    </row>
    <row r="193" spans="1:21" ht="15.75" x14ac:dyDescent="0.3">
      <c r="A193" s="138" t="s">
        <v>6371</v>
      </c>
      <c r="B193" s="138" t="s">
        <v>5293</v>
      </c>
      <c r="C193" s="138" t="s">
        <v>6401</v>
      </c>
      <c r="D193" s="138"/>
      <c r="E193" s="138"/>
      <c r="F193" s="139" t="s">
        <v>6409</v>
      </c>
      <c r="G193" s="138">
        <v>3</v>
      </c>
      <c r="H193" s="140"/>
      <c r="I193" s="138"/>
      <c r="J193" s="138">
        <v>39</v>
      </c>
      <c r="K193" s="138">
        <v>39</v>
      </c>
      <c r="L193" s="138">
        <v>39</v>
      </c>
      <c r="M193" s="138">
        <v>39</v>
      </c>
      <c r="N193" s="138">
        <v>39</v>
      </c>
      <c r="O193" s="138">
        <v>39</v>
      </c>
      <c r="P193" s="138">
        <v>45</v>
      </c>
      <c r="Q193" s="138">
        <v>45</v>
      </c>
      <c r="R193" s="138">
        <v>45</v>
      </c>
      <c r="S193" s="138">
        <v>45</v>
      </c>
      <c r="T193" s="138"/>
      <c r="U193" s="142" t="s">
        <v>6415</v>
      </c>
    </row>
    <row r="194" spans="1:21" ht="15.75" x14ac:dyDescent="0.3">
      <c r="A194" s="138" t="s">
        <v>6371</v>
      </c>
      <c r="B194" s="138" t="s">
        <v>5293</v>
      </c>
      <c r="C194" s="138" t="s">
        <v>6401</v>
      </c>
      <c r="D194" s="138"/>
      <c r="E194" s="138"/>
      <c r="F194" s="139" t="s">
        <v>6409</v>
      </c>
      <c r="G194" s="138">
        <v>4</v>
      </c>
      <c r="H194" s="140"/>
      <c r="I194" s="138"/>
      <c r="J194" s="138">
        <v>52</v>
      </c>
      <c r="K194" s="138">
        <v>52</v>
      </c>
      <c r="L194" s="138">
        <v>52</v>
      </c>
      <c r="M194" s="138">
        <v>52</v>
      </c>
      <c r="N194" s="138">
        <v>52</v>
      </c>
      <c r="O194" s="138">
        <v>52</v>
      </c>
      <c r="P194" s="138">
        <v>60</v>
      </c>
      <c r="Q194" s="138">
        <v>60</v>
      </c>
      <c r="R194" s="138">
        <v>60</v>
      </c>
      <c r="S194" s="138">
        <v>60</v>
      </c>
      <c r="T194" s="138"/>
      <c r="U194" s="142" t="s">
        <v>6416</v>
      </c>
    </row>
    <row r="195" spans="1:21" ht="15.75" x14ac:dyDescent="0.3">
      <c r="A195" s="138" t="s">
        <v>6371</v>
      </c>
      <c r="B195" s="138" t="s">
        <v>5293</v>
      </c>
      <c r="C195" s="138" t="s">
        <v>6401</v>
      </c>
      <c r="D195" s="138"/>
      <c r="E195" s="138"/>
      <c r="F195" s="139" t="s">
        <v>6409</v>
      </c>
      <c r="G195" s="138">
        <v>5</v>
      </c>
      <c r="H195" s="140"/>
      <c r="I195" s="138"/>
      <c r="J195" s="138">
        <v>65</v>
      </c>
      <c r="K195" s="138">
        <v>65</v>
      </c>
      <c r="L195" s="138">
        <v>65</v>
      </c>
      <c r="M195" s="138">
        <v>65</v>
      </c>
      <c r="N195" s="138">
        <v>65</v>
      </c>
      <c r="O195" s="138">
        <v>65</v>
      </c>
      <c r="P195" s="138">
        <v>75</v>
      </c>
      <c r="Q195" s="138">
        <v>75</v>
      </c>
      <c r="R195" s="138">
        <v>75</v>
      </c>
      <c r="S195" s="138">
        <v>75</v>
      </c>
      <c r="T195" s="138"/>
      <c r="U195" s="142" t="s">
        <v>6417</v>
      </c>
    </row>
    <row r="196" spans="1:21" ht="15.75" x14ac:dyDescent="0.3">
      <c r="A196" s="138" t="s">
        <v>6371</v>
      </c>
      <c r="B196" s="138" t="s">
        <v>5293</v>
      </c>
      <c r="C196" s="138" t="s">
        <v>6401</v>
      </c>
      <c r="D196" s="138"/>
      <c r="E196" s="138"/>
      <c r="F196" s="139" t="s">
        <v>6409</v>
      </c>
      <c r="G196" s="138">
        <v>6</v>
      </c>
      <c r="H196" s="140"/>
      <c r="I196" s="138"/>
      <c r="J196" s="138">
        <v>78</v>
      </c>
      <c r="K196" s="138">
        <v>78</v>
      </c>
      <c r="L196" s="138">
        <v>78</v>
      </c>
      <c r="M196" s="138">
        <v>78</v>
      </c>
      <c r="N196" s="138">
        <v>78</v>
      </c>
      <c r="O196" s="138">
        <v>78</v>
      </c>
      <c r="P196" s="138">
        <v>90</v>
      </c>
      <c r="Q196" s="138">
        <v>90</v>
      </c>
      <c r="R196" s="138">
        <v>90</v>
      </c>
      <c r="S196" s="138">
        <v>90</v>
      </c>
      <c r="T196" s="138"/>
      <c r="U196" s="142" t="s">
        <v>6418</v>
      </c>
    </row>
    <row r="197" spans="1:21" ht="15.75" x14ac:dyDescent="0.3">
      <c r="A197" s="138" t="s">
        <v>6371</v>
      </c>
      <c r="B197" s="138" t="s">
        <v>5293</v>
      </c>
      <c r="C197" s="138" t="s">
        <v>6401</v>
      </c>
      <c r="D197" s="138"/>
      <c r="E197" s="138"/>
      <c r="F197" s="139" t="s">
        <v>6409</v>
      </c>
      <c r="G197" s="138">
        <v>7</v>
      </c>
      <c r="H197" s="140"/>
      <c r="I197" s="138"/>
      <c r="J197" s="138">
        <v>91</v>
      </c>
      <c r="K197" s="138">
        <v>91</v>
      </c>
      <c r="L197" s="138">
        <v>91</v>
      </c>
      <c r="M197" s="138">
        <v>91</v>
      </c>
      <c r="N197" s="138">
        <v>91</v>
      </c>
      <c r="O197" s="138">
        <v>91</v>
      </c>
      <c r="P197" s="138">
        <v>105</v>
      </c>
      <c r="Q197" s="138">
        <v>105</v>
      </c>
      <c r="R197" s="138">
        <v>105</v>
      </c>
      <c r="S197" s="138">
        <v>105</v>
      </c>
      <c r="T197" s="138"/>
      <c r="U197" s="142" t="s">
        <v>6419</v>
      </c>
    </row>
    <row r="198" spans="1:21" ht="15.75" x14ac:dyDescent="0.3">
      <c r="A198" s="138" t="s">
        <v>6371</v>
      </c>
      <c r="B198" s="138" t="s">
        <v>5293</v>
      </c>
      <c r="C198" s="138" t="s">
        <v>6401</v>
      </c>
      <c r="D198" s="138"/>
      <c r="E198" s="138"/>
      <c r="F198" s="139" t="s">
        <v>6409</v>
      </c>
      <c r="G198" s="138">
        <v>8</v>
      </c>
      <c r="H198" s="140"/>
      <c r="I198" s="138"/>
      <c r="J198" s="138">
        <v>104</v>
      </c>
      <c r="K198" s="138">
        <v>104</v>
      </c>
      <c r="L198" s="138">
        <v>104</v>
      </c>
      <c r="M198" s="138">
        <v>104</v>
      </c>
      <c r="N198" s="138">
        <v>104</v>
      </c>
      <c r="O198" s="138">
        <v>104</v>
      </c>
      <c r="P198" s="138">
        <v>120</v>
      </c>
      <c r="Q198" s="138">
        <v>120</v>
      </c>
      <c r="R198" s="138">
        <v>120</v>
      </c>
      <c r="S198" s="138">
        <v>120</v>
      </c>
      <c r="T198" s="138"/>
      <c r="U198" s="142" t="s">
        <v>6420</v>
      </c>
    </row>
    <row r="199" spans="1:21" ht="15.75" x14ac:dyDescent="0.3">
      <c r="A199" s="138" t="s">
        <v>6371</v>
      </c>
      <c r="B199" s="138" t="s">
        <v>5293</v>
      </c>
      <c r="C199" s="138" t="s">
        <v>6401</v>
      </c>
      <c r="D199" s="138"/>
      <c r="E199" s="138"/>
      <c r="F199" s="139" t="s">
        <v>6409</v>
      </c>
      <c r="G199" s="138">
        <v>9</v>
      </c>
      <c r="H199" s="140"/>
      <c r="I199" s="138"/>
      <c r="J199" s="138">
        <v>117</v>
      </c>
      <c r="K199" s="138">
        <v>117</v>
      </c>
      <c r="L199" s="138">
        <v>117</v>
      </c>
      <c r="M199" s="138">
        <v>117</v>
      </c>
      <c r="N199" s="138">
        <v>117</v>
      </c>
      <c r="O199" s="138">
        <v>117</v>
      </c>
      <c r="P199" s="138">
        <v>135</v>
      </c>
      <c r="Q199" s="138">
        <v>135</v>
      </c>
      <c r="R199" s="138">
        <v>135</v>
      </c>
      <c r="S199" s="138">
        <v>135</v>
      </c>
      <c r="T199" s="138"/>
      <c r="U199" s="142" t="s">
        <v>6421</v>
      </c>
    </row>
    <row r="200" spans="1:21" ht="15.75" x14ac:dyDescent="0.3">
      <c r="A200" s="138" t="s">
        <v>6371</v>
      </c>
      <c r="B200" s="138" t="s">
        <v>5293</v>
      </c>
      <c r="C200" s="138" t="s">
        <v>6401</v>
      </c>
      <c r="D200" s="138"/>
      <c r="E200" s="138"/>
      <c r="F200" s="139" t="s">
        <v>6409</v>
      </c>
      <c r="G200" s="138">
        <v>10</v>
      </c>
      <c r="H200" s="140"/>
      <c r="I200" s="138"/>
      <c r="J200" s="138">
        <v>130</v>
      </c>
      <c r="K200" s="138">
        <v>130</v>
      </c>
      <c r="L200" s="138">
        <v>130</v>
      </c>
      <c r="M200" s="138">
        <v>130</v>
      </c>
      <c r="N200" s="138">
        <v>130</v>
      </c>
      <c r="O200" s="138">
        <v>130</v>
      </c>
      <c r="P200" s="138">
        <v>150</v>
      </c>
      <c r="Q200" s="138">
        <v>150</v>
      </c>
      <c r="R200" s="138">
        <v>150</v>
      </c>
      <c r="S200" s="138">
        <v>150</v>
      </c>
      <c r="T200" s="138"/>
      <c r="U200" s="142"/>
    </row>
    <row r="201" spans="1:21" ht="15.75" x14ac:dyDescent="0.3">
      <c r="A201" s="138" t="s">
        <v>6371</v>
      </c>
      <c r="B201" s="138" t="s">
        <v>5293</v>
      </c>
      <c r="C201" s="138" t="s">
        <v>6401</v>
      </c>
      <c r="D201" s="138"/>
      <c r="E201" s="138"/>
      <c r="F201" s="139" t="s">
        <v>6410</v>
      </c>
      <c r="G201" s="138">
        <v>0</v>
      </c>
      <c r="H201" s="140"/>
      <c r="I201" s="138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38"/>
      <c r="U201" s="142" t="s">
        <v>6412</v>
      </c>
    </row>
    <row r="202" spans="1:21" ht="15.75" x14ac:dyDescent="0.3">
      <c r="A202" s="138" t="s">
        <v>6371</v>
      </c>
      <c r="B202" s="138" t="s">
        <v>5293</v>
      </c>
      <c r="C202" s="138" t="s">
        <v>6401</v>
      </c>
      <c r="D202" s="138"/>
      <c r="E202" s="138"/>
      <c r="F202" s="139" t="s">
        <v>6410</v>
      </c>
      <c r="G202" s="138">
        <v>1</v>
      </c>
      <c r="H202" s="140"/>
      <c r="I202" s="138"/>
      <c r="J202" s="138">
        <v>14</v>
      </c>
      <c r="K202" s="138">
        <v>14</v>
      </c>
      <c r="L202" s="138">
        <v>14</v>
      </c>
      <c r="M202" s="138">
        <v>14</v>
      </c>
      <c r="N202" s="138">
        <v>14</v>
      </c>
      <c r="O202" s="138">
        <v>14</v>
      </c>
      <c r="P202" s="138">
        <v>16</v>
      </c>
      <c r="Q202" s="138">
        <v>16</v>
      </c>
      <c r="R202" s="138">
        <v>16</v>
      </c>
      <c r="S202" s="138">
        <v>16</v>
      </c>
      <c r="T202" s="138"/>
      <c r="U202" s="142" t="s">
        <v>6413</v>
      </c>
    </row>
    <row r="203" spans="1:21" ht="15.75" x14ac:dyDescent="0.3">
      <c r="A203" s="138" t="s">
        <v>6371</v>
      </c>
      <c r="B203" s="138" t="s">
        <v>5293</v>
      </c>
      <c r="C203" s="138" t="s">
        <v>6401</v>
      </c>
      <c r="D203" s="138"/>
      <c r="E203" s="138"/>
      <c r="F203" s="139" t="s">
        <v>6410</v>
      </c>
      <c r="G203" s="138">
        <v>2</v>
      </c>
      <c r="H203" s="140"/>
      <c r="I203" s="138"/>
      <c r="J203" s="138">
        <v>28</v>
      </c>
      <c r="K203" s="138">
        <v>28</v>
      </c>
      <c r="L203" s="138">
        <v>28</v>
      </c>
      <c r="M203" s="138">
        <v>28</v>
      </c>
      <c r="N203" s="138">
        <v>28</v>
      </c>
      <c r="O203" s="138">
        <v>28</v>
      </c>
      <c r="P203" s="138">
        <v>32</v>
      </c>
      <c r="Q203" s="138">
        <v>32</v>
      </c>
      <c r="R203" s="138">
        <v>32</v>
      </c>
      <c r="S203" s="138">
        <v>32</v>
      </c>
      <c r="T203" s="141"/>
      <c r="U203" s="142" t="s">
        <v>6414</v>
      </c>
    </row>
    <row r="204" spans="1:21" ht="15.75" x14ac:dyDescent="0.3">
      <c r="A204" s="138" t="s">
        <v>6371</v>
      </c>
      <c r="B204" s="138" t="s">
        <v>5293</v>
      </c>
      <c r="C204" s="138" t="s">
        <v>6401</v>
      </c>
      <c r="D204" s="138"/>
      <c r="E204" s="138"/>
      <c r="F204" s="139" t="s">
        <v>6410</v>
      </c>
      <c r="G204" s="138">
        <v>3</v>
      </c>
      <c r="H204" s="140"/>
      <c r="I204" s="138"/>
      <c r="J204" s="138">
        <v>42</v>
      </c>
      <c r="K204" s="138">
        <v>42</v>
      </c>
      <c r="L204" s="138">
        <v>42</v>
      </c>
      <c r="M204" s="138">
        <v>42</v>
      </c>
      <c r="N204" s="138">
        <v>42</v>
      </c>
      <c r="O204" s="138">
        <v>42</v>
      </c>
      <c r="P204" s="138">
        <v>48</v>
      </c>
      <c r="Q204" s="138">
        <v>48</v>
      </c>
      <c r="R204" s="138">
        <v>48</v>
      </c>
      <c r="S204" s="138">
        <v>48</v>
      </c>
      <c r="T204" s="138"/>
      <c r="U204" s="142" t="s">
        <v>6415</v>
      </c>
    </row>
    <row r="205" spans="1:21" ht="15.75" x14ac:dyDescent="0.3">
      <c r="A205" s="138" t="s">
        <v>6371</v>
      </c>
      <c r="B205" s="138" t="s">
        <v>5293</v>
      </c>
      <c r="C205" s="138" t="s">
        <v>6401</v>
      </c>
      <c r="D205" s="138"/>
      <c r="E205" s="138"/>
      <c r="F205" s="139" t="s">
        <v>6410</v>
      </c>
      <c r="G205" s="138">
        <v>4</v>
      </c>
      <c r="H205" s="140"/>
      <c r="I205" s="138"/>
      <c r="J205" s="138">
        <v>56</v>
      </c>
      <c r="K205" s="138">
        <v>56</v>
      </c>
      <c r="L205" s="138">
        <v>56</v>
      </c>
      <c r="M205" s="138">
        <v>56</v>
      </c>
      <c r="N205" s="138">
        <v>56</v>
      </c>
      <c r="O205" s="138">
        <v>56</v>
      </c>
      <c r="P205" s="138">
        <v>64</v>
      </c>
      <c r="Q205" s="138">
        <v>64</v>
      </c>
      <c r="R205" s="138">
        <v>64</v>
      </c>
      <c r="S205" s="138">
        <v>64</v>
      </c>
      <c r="T205" s="138"/>
      <c r="U205" s="142" t="s">
        <v>6416</v>
      </c>
    </row>
    <row r="206" spans="1:21" ht="15.75" x14ac:dyDescent="0.3">
      <c r="A206" s="138" t="s">
        <v>6371</v>
      </c>
      <c r="B206" s="138" t="s">
        <v>5293</v>
      </c>
      <c r="C206" s="138" t="s">
        <v>6401</v>
      </c>
      <c r="D206" s="138"/>
      <c r="E206" s="138"/>
      <c r="F206" s="139" t="s">
        <v>6410</v>
      </c>
      <c r="G206" s="138">
        <v>5</v>
      </c>
      <c r="H206" s="140"/>
      <c r="I206" s="138"/>
      <c r="J206" s="138">
        <v>70</v>
      </c>
      <c r="K206" s="138">
        <v>70</v>
      </c>
      <c r="L206" s="138">
        <v>70</v>
      </c>
      <c r="M206" s="138">
        <v>70</v>
      </c>
      <c r="N206" s="138">
        <v>70</v>
      </c>
      <c r="O206" s="138">
        <v>70</v>
      </c>
      <c r="P206" s="138">
        <v>80</v>
      </c>
      <c r="Q206" s="138">
        <v>80</v>
      </c>
      <c r="R206" s="138">
        <v>80</v>
      </c>
      <c r="S206" s="138">
        <v>80</v>
      </c>
      <c r="T206" s="138"/>
      <c r="U206" s="142" t="s">
        <v>6417</v>
      </c>
    </row>
    <row r="207" spans="1:21" ht="15.75" x14ac:dyDescent="0.3">
      <c r="A207" s="138" t="s">
        <v>6371</v>
      </c>
      <c r="B207" s="138" t="s">
        <v>5293</v>
      </c>
      <c r="C207" s="138" t="s">
        <v>6401</v>
      </c>
      <c r="D207" s="138"/>
      <c r="E207" s="138"/>
      <c r="F207" s="139" t="s">
        <v>6410</v>
      </c>
      <c r="G207" s="138">
        <v>6</v>
      </c>
      <c r="H207" s="140"/>
      <c r="I207" s="138"/>
      <c r="J207" s="138">
        <v>84</v>
      </c>
      <c r="K207" s="138">
        <v>84</v>
      </c>
      <c r="L207" s="138">
        <v>84</v>
      </c>
      <c r="M207" s="138">
        <v>84</v>
      </c>
      <c r="N207" s="138">
        <v>84</v>
      </c>
      <c r="O207" s="138">
        <v>84</v>
      </c>
      <c r="P207" s="138">
        <v>96</v>
      </c>
      <c r="Q207" s="138">
        <v>96</v>
      </c>
      <c r="R207" s="138">
        <v>96</v>
      </c>
      <c r="S207" s="138">
        <v>96</v>
      </c>
      <c r="T207" s="138"/>
      <c r="U207" s="142" t="s">
        <v>6418</v>
      </c>
    </row>
    <row r="208" spans="1:21" ht="15.75" x14ac:dyDescent="0.3">
      <c r="A208" s="138" t="s">
        <v>6371</v>
      </c>
      <c r="B208" s="138" t="s">
        <v>5293</v>
      </c>
      <c r="C208" s="138" t="s">
        <v>6401</v>
      </c>
      <c r="D208" s="138"/>
      <c r="E208" s="138"/>
      <c r="F208" s="139" t="s">
        <v>6410</v>
      </c>
      <c r="G208" s="138">
        <v>7</v>
      </c>
      <c r="H208" s="140"/>
      <c r="I208" s="138"/>
      <c r="J208" s="138">
        <v>98</v>
      </c>
      <c r="K208" s="138">
        <v>98</v>
      </c>
      <c r="L208" s="138">
        <v>98</v>
      </c>
      <c r="M208" s="138">
        <v>98</v>
      </c>
      <c r="N208" s="138">
        <v>98</v>
      </c>
      <c r="O208" s="138">
        <v>98</v>
      </c>
      <c r="P208" s="138">
        <v>112</v>
      </c>
      <c r="Q208" s="138">
        <v>112</v>
      </c>
      <c r="R208" s="138">
        <v>112</v>
      </c>
      <c r="S208" s="138">
        <v>112</v>
      </c>
      <c r="T208" s="138"/>
      <c r="U208" s="142" t="s">
        <v>6419</v>
      </c>
    </row>
    <row r="209" spans="1:21" ht="15.75" x14ac:dyDescent="0.3">
      <c r="A209" s="138" t="s">
        <v>6371</v>
      </c>
      <c r="B209" s="138" t="s">
        <v>5293</v>
      </c>
      <c r="C209" s="138" t="s">
        <v>6401</v>
      </c>
      <c r="D209" s="138"/>
      <c r="E209" s="138"/>
      <c r="F209" s="139" t="s">
        <v>6410</v>
      </c>
      <c r="G209" s="138">
        <v>8</v>
      </c>
      <c r="H209" s="140"/>
      <c r="I209" s="138"/>
      <c r="J209" s="138">
        <v>112</v>
      </c>
      <c r="K209" s="138">
        <v>112</v>
      </c>
      <c r="L209" s="138">
        <v>112</v>
      </c>
      <c r="M209" s="138">
        <v>112</v>
      </c>
      <c r="N209" s="138">
        <v>112</v>
      </c>
      <c r="O209" s="138">
        <v>112</v>
      </c>
      <c r="P209" s="138">
        <v>128</v>
      </c>
      <c r="Q209" s="138">
        <v>128</v>
      </c>
      <c r="R209" s="138">
        <v>128</v>
      </c>
      <c r="S209" s="138">
        <v>128</v>
      </c>
      <c r="T209" s="138"/>
      <c r="U209" s="142" t="s">
        <v>6420</v>
      </c>
    </row>
    <row r="210" spans="1:21" ht="15.75" x14ac:dyDescent="0.3">
      <c r="A210" s="138" t="s">
        <v>6371</v>
      </c>
      <c r="B210" s="138" t="s">
        <v>5293</v>
      </c>
      <c r="C210" s="138" t="s">
        <v>6401</v>
      </c>
      <c r="D210" s="138"/>
      <c r="E210" s="138"/>
      <c r="F210" s="139" t="s">
        <v>6410</v>
      </c>
      <c r="G210" s="138">
        <v>9</v>
      </c>
      <c r="H210" s="140"/>
      <c r="I210" s="138"/>
      <c r="J210" s="138">
        <v>126</v>
      </c>
      <c r="K210" s="138">
        <v>126</v>
      </c>
      <c r="L210" s="138">
        <v>126</v>
      </c>
      <c r="M210" s="138">
        <v>126</v>
      </c>
      <c r="N210" s="138">
        <v>126</v>
      </c>
      <c r="O210" s="138">
        <v>126</v>
      </c>
      <c r="P210" s="138">
        <v>144</v>
      </c>
      <c r="Q210" s="138">
        <v>144</v>
      </c>
      <c r="R210" s="138">
        <v>144</v>
      </c>
      <c r="S210" s="138">
        <v>144</v>
      </c>
      <c r="T210" s="138"/>
      <c r="U210" s="142" t="s">
        <v>6421</v>
      </c>
    </row>
    <row r="211" spans="1:21" ht="15.75" x14ac:dyDescent="0.3">
      <c r="A211" s="138" t="s">
        <v>6371</v>
      </c>
      <c r="B211" s="138" t="s">
        <v>5293</v>
      </c>
      <c r="C211" s="138" t="s">
        <v>6401</v>
      </c>
      <c r="D211" s="138"/>
      <c r="E211" s="138"/>
      <c r="F211" s="139" t="s">
        <v>6410</v>
      </c>
      <c r="G211" s="138">
        <v>10</v>
      </c>
      <c r="H211" s="140"/>
      <c r="I211" s="138"/>
      <c r="J211" s="138">
        <v>140</v>
      </c>
      <c r="K211" s="138">
        <v>140</v>
      </c>
      <c r="L211" s="138">
        <v>140</v>
      </c>
      <c r="M211" s="138">
        <v>140</v>
      </c>
      <c r="N211" s="138">
        <v>140</v>
      </c>
      <c r="O211" s="138">
        <v>140</v>
      </c>
      <c r="P211" s="138">
        <v>160</v>
      </c>
      <c r="Q211" s="138">
        <v>160</v>
      </c>
      <c r="R211" s="138">
        <v>160</v>
      </c>
      <c r="S211" s="138">
        <v>160</v>
      </c>
      <c r="T211" s="138"/>
      <c r="U211" s="142"/>
    </row>
    <row r="212" spans="1:21" ht="15.75" x14ac:dyDescent="0.3">
      <c r="A212" s="138" t="s">
        <v>6371</v>
      </c>
      <c r="B212" s="138" t="s">
        <v>5293</v>
      </c>
      <c r="C212" s="138" t="s">
        <v>6401</v>
      </c>
      <c r="D212" s="138"/>
      <c r="E212" s="138"/>
      <c r="F212" s="139" t="s">
        <v>6411</v>
      </c>
      <c r="G212" s="138">
        <v>0</v>
      </c>
      <c r="H212" s="140"/>
      <c r="I212" s="138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38"/>
      <c r="U212" s="142" t="s">
        <v>6412</v>
      </c>
    </row>
    <row r="213" spans="1:21" ht="15.75" x14ac:dyDescent="0.3">
      <c r="A213" s="138" t="s">
        <v>6371</v>
      </c>
      <c r="B213" s="138" t="s">
        <v>5293</v>
      </c>
      <c r="C213" s="138" t="s">
        <v>6401</v>
      </c>
      <c r="D213" s="138"/>
      <c r="E213" s="138"/>
      <c r="F213" s="139" t="s">
        <v>6411</v>
      </c>
      <c r="G213" s="138">
        <v>1</v>
      </c>
      <c r="H213" s="140"/>
      <c r="I213" s="138"/>
      <c r="J213" s="138">
        <v>15</v>
      </c>
      <c r="K213" s="138">
        <v>15</v>
      </c>
      <c r="L213" s="138">
        <v>15</v>
      </c>
      <c r="M213" s="138">
        <v>15</v>
      </c>
      <c r="N213" s="138">
        <v>15</v>
      </c>
      <c r="O213" s="138">
        <v>15</v>
      </c>
      <c r="P213" s="138">
        <v>17</v>
      </c>
      <c r="Q213" s="138">
        <v>17</v>
      </c>
      <c r="R213" s="138">
        <v>17</v>
      </c>
      <c r="S213" s="138">
        <v>17</v>
      </c>
      <c r="T213" s="138"/>
      <c r="U213" s="142" t="s">
        <v>6413</v>
      </c>
    </row>
    <row r="214" spans="1:21" ht="15.75" x14ac:dyDescent="0.3">
      <c r="A214" s="138" t="s">
        <v>6371</v>
      </c>
      <c r="B214" s="138" t="s">
        <v>5293</v>
      </c>
      <c r="C214" s="138" t="s">
        <v>6401</v>
      </c>
      <c r="D214" s="138"/>
      <c r="E214" s="138"/>
      <c r="F214" s="139" t="s">
        <v>6411</v>
      </c>
      <c r="G214" s="138">
        <v>2</v>
      </c>
      <c r="H214" s="140"/>
      <c r="I214" s="138"/>
      <c r="J214" s="138">
        <v>30</v>
      </c>
      <c r="K214" s="138">
        <v>30</v>
      </c>
      <c r="L214" s="138">
        <v>30</v>
      </c>
      <c r="M214" s="138">
        <v>30</v>
      </c>
      <c r="N214" s="138">
        <v>30</v>
      </c>
      <c r="O214" s="138">
        <v>30</v>
      </c>
      <c r="P214" s="138">
        <v>34</v>
      </c>
      <c r="Q214" s="138">
        <v>34</v>
      </c>
      <c r="R214" s="138">
        <v>34</v>
      </c>
      <c r="S214" s="138">
        <v>34</v>
      </c>
      <c r="T214" s="141"/>
      <c r="U214" s="142" t="s">
        <v>6414</v>
      </c>
    </row>
    <row r="215" spans="1:21" ht="15.75" x14ac:dyDescent="0.3">
      <c r="A215" s="138" t="s">
        <v>6371</v>
      </c>
      <c r="B215" s="138" t="s">
        <v>5293</v>
      </c>
      <c r="C215" s="138" t="s">
        <v>6401</v>
      </c>
      <c r="D215" s="138"/>
      <c r="E215" s="138"/>
      <c r="F215" s="139" t="s">
        <v>6411</v>
      </c>
      <c r="G215" s="138">
        <v>3</v>
      </c>
      <c r="H215" s="140"/>
      <c r="I215" s="138"/>
      <c r="J215" s="138">
        <v>45</v>
      </c>
      <c r="K215" s="138">
        <v>45</v>
      </c>
      <c r="L215" s="138">
        <v>45</v>
      </c>
      <c r="M215" s="138">
        <v>45</v>
      </c>
      <c r="N215" s="138">
        <v>45</v>
      </c>
      <c r="O215" s="138">
        <v>45</v>
      </c>
      <c r="P215" s="138">
        <v>51</v>
      </c>
      <c r="Q215" s="138">
        <v>51</v>
      </c>
      <c r="R215" s="138">
        <v>51</v>
      </c>
      <c r="S215" s="138">
        <v>51</v>
      </c>
      <c r="T215" s="138"/>
      <c r="U215" s="142" t="s">
        <v>6415</v>
      </c>
    </row>
    <row r="216" spans="1:21" ht="15.75" x14ac:dyDescent="0.3">
      <c r="A216" s="138" t="s">
        <v>6371</v>
      </c>
      <c r="B216" s="138" t="s">
        <v>5293</v>
      </c>
      <c r="C216" s="138" t="s">
        <v>6401</v>
      </c>
      <c r="D216" s="138"/>
      <c r="E216" s="138"/>
      <c r="F216" s="139" t="s">
        <v>6411</v>
      </c>
      <c r="G216" s="138">
        <v>4</v>
      </c>
      <c r="H216" s="140"/>
      <c r="I216" s="138"/>
      <c r="J216" s="138">
        <v>60</v>
      </c>
      <c r="K216" s="138">
        <v>60</v>
      </c>
      <c r="L216" s="138">
        <v>60</v>
      </c>
      <c r="M216" s="138">
        <v>60</v>
      </c>
      <c r="N216" s="138">
        <v>60</v>
      </c>
      <c r="O216" s="138">
        <v>60</v>
      </c>
      <c r="P216" s="138">
        <v>68</v>
      </c>
      <c r="Q216" s="138">
        <v>68</v>
      </c>
      <c r="R216" s="138">
        <v>68</v>
      </c>
      <c r="S216" s="138">
        <v>68</v>
      </c>
      <c r="T216" s="138"/>
      <c r="U216" s="142" t="s">
        <v>6416</v>
      </c>
    </row>
    <row r="217" spans="1:21" ht="15.75" x14ac:dyDescent="0.3">
      <c r="A217" s="138" t="s">
        <v>6371</v>
      </c>
      <c r="B217" s="138" t="s">
        <v>5293</v>
      </c>
      <c r="C217" s="138" t="s">
        <v>6401</v>
      </c>
      <c r="D217" s="138"/>
      <c r="E217" s="138"/>
      <c r="F217" s="139" t="s">
        <v>6411</v>
      </c>
      <c r="G217" s="138">
        <v>5</v>
      </c>
      <c r="H217" s="140"/>
      <c r="I217" s="138"/>
      <c r="J217" s="138">
        <v>75</v>
      </c>
      <c r="K217" s="138">
        <v>75</v>
      </c>
      <c r="L217" s="138">
        <v>75</v>
      </c>
      <c r="M217" s="138">
        <v>75</v>
      </c>
      <c r="N217" s="138">
        <v>75</v>
      </c>
      <c r="O217" s="138">
        <v>75</v>
      </c>
      <c r="P217" s="138">
        <v>85</v>
      </c>
      <c r="Q217" s="138">
        <v>85</v>
      </c>
      <c r="R217" s="138">
        <v>85</v>
      </c>
      <c r="S217" s="138">
        <v>85</v>
      </c>
      <c r="T217" s="138"/>
      <c r="U217" s="142" t="s">
        <v>6417</v>
      </c>
    </row>
    <row r="218" spans="1:21" ht="15.75" x14ac:dyDescent="0.3">
      <c r="A218" s="138" t="s">
        <v>6371</v>
      </c>
      <c r="B218" s="138" t="s">
        <v>5293</v>
      </c>
      <c r="C218" s="138" t="s">
        <v>6401</v>
      </c>
      <c r="D218" s="138"/>
      <c r="E218" s="138"/>
      <c r="F218" s="139" t="s">
        <v>6411</v>
      </c>
      <c r="G218" s="138">
        <v>6</v>
      </c>
      <c r="H218" s="140"/>
      <c r="I218" s="138"/>
      <c r="J218" s="138">
        <v>90</v>
      </c>
      <c r="K218" s="138">
        <v>90</v>
      </c>
      <c r="L218" s="138">
        <v>90</v>
      </c>
      <c r="M218" s="138">
        <v>90</v>
      </c>
      <c r="N218" s="138">
        <v>90</v>
      </c>
      <c r="O218" s="138">
        <v>90</v>
      </c>
      <c r="P218" s="138">
        <v>102</v>
      </c>
      <c r="Q218" s="138">
        <v>102</v>
      </c>
      <c r="R218" s="138">
        <v>102</v>
      </c>
      <c r="S218" s="138">
        <v>102</v>
      </c>
      <c r="T218" s="138"/>
      <c r="U218" s="142" t="s">
        <v>6418</v>
      </c>
    </row>
    <row r="219" spans="1:21" ht="15.75" x14ac:dyDescent="0.3">
      <c r="A219" s="138" t="s">
        <v>6371</v>
      </c>
      <c r="B219" s="138" t="s">
        <v>5293</v>
      </c>
      <c r="C219" s="138" t="s">
        <v>6401</v>
      </c>
      <c r="D219" s="138"/>
      <c r="E219" s="138"/>
      <c r="F219" s="139" t="s">
        <v>6411</v>
      </c>
      <c r="G219" s="138">
        <v>7</v>
      </c>
      <c r="H219" s="140"/>
      <c r="I219" s="138"/>
      <c r="J219" s="138">
        <v>105</v>
      </c>
      <c r="K219" s="138">
        <v>105</v>
      </c>
      <c r="L219" s="138">
        <v>105</v>
      </c>
      <c r="M219" s="138">
        <v>105</v>
      </c>
      <c r="N219" s="138">
        <v>105</v>
      </c>
      <c r="O219" s="138">
        <v>105</v>
      </c>
      <c r="P219" s="138">
        <v>119</v>
      </c>
      <c r="Q219" s="138">
        <v>119</v>
      </c>
      <c r="R219" s="138">
        <v>119</v>
      </c>
      <c r="S219" s="138">
        <v>119</v>
      </c>
      <c r="T219" s="138"/>
      <c r="U219" s="142" t="s">
        <v>6419</v>
      </c>
    </row>
    <row r="220" spans="1:21" ht="15.75" x14ac:dyDescent="0.3">
      <c r="A220" s="138" t="s">
        <v>6371</v>
      </c>
      <c r="B220" s="138" t="s">
        <v>5293</v>
      </c>
      <c r="C220" s="138" t="s">
        <v>6401</v>
      </c>
      <c r="D220" s="138"/>
      <c r="E220" s="138"/>
      <c r="F220" s="139" t="s">
        <v>6411</v>
      </c>
      <c r="G220" s="138">
        <v>8</v>
      </c>
      <c r="H220" s="140"/>
      <c r="I220" s="138"/>
      <c r="J220" s="138">
        <v>120</v>
      </c>
      <c r="K220" s="138">
        <v>120</v>
      </c>
      <c r="L220" s="138">
        <v>120</v>
      </c>
      <c r="M220" s="138">
        <v>120</v>
      </c>
      <c r="N220" s="138">
        <v>120</v>
      </c>
      <c r="O220" s="138">
        <v>120</v>
      </c>
      <c r="P220" s="138">
        <v>136</v>
      </c>
      <c r="Q220" s="138">
        <v>136</v>
      </c>
      <c r="R220" s="138">
        <v>136</v>
      </c>
      <c r="S220" s="138">
        <v>136</v>
      </c>
      <c r="T220" s="138"/>
      <c r="U220" s="142" t="s">
        <v>6420</v>
      </c>
    </row>
    <row r="221" spans="1:21" ht="15.75" x14ac:dyDescent="0.3">
      <c r="A221" s="138" t="s">
        <v>6371</v>
      </c>
      <c r="B221" s="138" t="s">
        <v>5293</v>
      </c>
      <c r="C221" s="138" t="s">
        <v>6401</v>
      </c>
      <c r="D221" s="138"/>
      <c r="E221" s="138"/>
      <c r="F221" s="139" t="s">
        <v>6411</v>
      </c>
      <c r="G221" s="138">
        <v>9</v>
      </c>
      <c r="H221" s="140"/>
      <c r="I221" s="138"/>
      <c r="J221" s="138">
        <v>135</v>
      </c>
      <c r="K221" s="138">
        <v>135</v>
      </c>
      <c r="L221" s="138">
        <v>135</v>
      </c>
      <c r="M221" s="138">
        <v>135</v>
      </c>
      <c r="N221" s="138">
        <v>135</v>
      </c>
      <c r="O221" s="138">
        <v>135</v>
      </c>
      <c r="P221" s="138">
        <v>153</v>
      </c>
      <c r="Q221" s="138">
        <v>153</v>
      </c>
      <c r="R221" s="138">
        <v>153</v>
      </c>
      <c r="S221" s="138">
        <v>153</v>
      </c>
      <c r="T221" s="138"/>
      <c r="U221" s="142" t="s">
        <v>6421</v>
      </c>
    </row>
    <row r="222" spans="1:21" ht="15.75" x14ac:dyDescent="0.3">
      <c r="A222" s="138" t="s">
        <v>6371</v>
      </c>
      <c r="B222" s="138" t="s">
        <v>5293</v>
      </c>
      <c r="C222" s="138" t="s">
        <v>6401</v>
      </c>
      <c r="D222" s="138"/>
      <c r="E222" s="138"/>
      <c r="F222" s="139" t="s">
        <v>6411</v>
      </c>
      <c r="G222" s="138">
        <v>10</v>
      </c>
      <c r="H222" s="140"/>
      <c r="I222" s="138"/>
      <c r="J222" s="138">
        <v>150</v>
      </c>
      <c r="K222" s="138">
        <v>150</v>
      </c>
      <c r="L222" s="138">
        <v>150</v>
      </c>
      <c r="M222" s="138">
        <v>150</v>
      </c>
      <c r="N222" s="138">
        <v>150</v>
      </c>
      <c r="O222" s="138">
        <v>150</v>
      </c>
      <c r="P222" s="138">
        <v>170</v>
      </c>
      <c r="Q222" s="138">
        <v>170</v>
      </c>
      <c r="R222" s="138">
        <v>170</v>
      </c>
      <c r="S222" s="138">
        <v>170</v>
      </c>
      <c r="T222" s="138"/>
      <c r="U222" s="142"/>
    </row>
    <row r="223" spans="1:21" ht="15.75" x14ac:dyDescent="0.3">
      <c r="A223" s="143" t="s">
        <v>6371</v>
      </c>
      <c r="B223" s="143" t="s">
        <v>5293</v>
      </c>
      <c r="C223" s="143" t="s">
        <v>6423</v>
      </c>
      <c r="D223" s="143"/>
      <c r="E223" s="143"/>
      <c r="F223" s="144" t="s">
        <v>6424</v>
      </c>
      <c r="G223" s="143">
        <v>0</v>
      </c>
      <c r="H223" s="145"/>
      <c r="I223" s="143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3"/>
      <c r="U223" s="147" t="s">
        <v>6434</v>
      </c>
    </row>
    <row r="224" spans="1:21" ht="15.75" x14ac:dyDescent="0.3">
      <c r="A224" s="143" t="s">
        <v>6371</v>
      </c>
      <c r="B224" s="143" t="s">
        <v>5293</v>
      </c>
      <c r="C224" s="143" t="s">
        <v>6423</v>
      </c>
      <c r="D224" s="143"/>
      <c r="E224" s="143"/>
      <c r="F224" s="144" t="s">
        <v>6424</v>
      </c>
      <c r="G224" s="143">
        <v>1</v>
      </c>
      <c r="H224" s="145"/>
      <c r="I224" s="143"/>
      <c r="J224" s="143">
        <v>6</v>
      </c>
      <c r="K224" s="143">
        <v>6</v>
      </c>
      <c r="L224" s="143">
        <v>6</v>
      </c>
      <c r="M224" s="143">
        <v>6</v>
      </c>
      <c r="N224" s="143">
        <v>6</v>
      </c>
      <c r="O224" s="143">
        <v>6</v>
      </c>
      <c r="P224" s="143">
        <v>4</v>
      </c>
      <c r="Q224" s="143">
        <v>4</v>
      </c>
      <c r="R224" s="143">
        <v>4</v>
      </c>
      <c r="S224" s="143">
        <v>4</v>
      </c>
      <c r="T224" s="143"/>
      <c r="U224" s="147" t="s">
        <v>6435</v>
      </c>
    </row>
    <row r="225" spans="1:21" ht="15.75" x14ac:dyDescent="0.3">
      <c r="A225" s="143" t="s">
        <v>6371</v>
      </c>
      <c r="B225" s="143" t="s">
        <v>5293</v>
      </c>
      <c r="C225" s="143" t="s">
        <v>6423</v>
      </c>
      <c r="D225" s="143"/>
      <c r="E225" s="143"/>
      <c r="F225" s="144" t="s">
        <v>6424</v>
      </c>
      <c r="G225" s="143">
        <v>2</v>
      </c>
      <c r="H225" s="145"/>
      <c r="I225" s="143"/>
      <c r="J225" s="143">
        <v>12</v>
      </c>
      <c r="K225" s="143">
        <v>12</v>
      </c>
      <c r="L225" s="143">
        <v>12</v>
      </c>
      <c r="M225" s="143">
        <v>12</v>
      </c>
      <c r="N225" s="143">
        <v>12</v>
      </c>
      <c r="O225" s="143">
        <v>12</v>
      </c>
      <c r="P225" s="143">
        <v>8</v>
      </c>
      <c r="Q225" s="143">
        <v>8</v>
      </c>
      <c r="R225" s="143">
        <v>8</v>
      </c>
      <c r="S225" s="143">
        <v>8</v>
      </c>
      <c r="T225" s="146"/>
      <c r="U225" s="147" t="s">
        <v>6436</v>
      </c>
    </row>
    <row r="226" spans="1:21" ht="15.75" x14ac:dyDescent="0.3">
      <c r="A226" s="143" t="s">
        <v>6371</v>
      </c>
      <c r="B226" s="143" t="s">
        <v>5293</v>
      </c>
      <c r="C226" s="143" t="s">
        <v>6423</v>
      </c>
      <c r="D226" s="143"/>
      <c r="E226" s="143"/>
      <c r="F226" s="144" t="s">
        <v>6424</v>
      </c>
      <c r="G226" s="143">
        <v>3</v>
      </c>
      <c r="H226" s="145"/>
      <c r="I226" s="143"/>
      <c r="J226" s="143">
        <v>18</v>
      </c>
      <c r="K226" s="143">
        <v>18</v>
      </c>
      <c r="L226" s="143">
        <v>18</v>
      </c>
      <c r="M226" s="143">
        <v>18</v>
      </c>
      <c r="N226" s="143">
        <v>18</v>
      </c>
      <c r="O226" s="143">
        <v>18</v>
      </c>
      <c r="P226" s="143">
        <v>12</v>
      </c>
      <c r="Q226" s="143">
        <v>12</v>
      </c>
      <c r="R226" s="143">
        <v>12</v>
      </c>
      <c r="S226" s="143">
        <v>12</v>
      </c>
      <c r="T226" s="143"/>
      <c r="U226" s="147" t="s">
        <v>6437</v>
      </c>
    </row>
    <row r="227" spans="1:21" ht="15.75" x14ac:dyDescent="0.3">
      <c r="A227" s="143" t="s">
        <v>6371</v>
      </c>
      <c r="B227" s="143" t="s">
        <v>5293</v>
      </c>
      <c r="C227" s="143" t="s">
        <v>6423</v>
      </c>
      <c r="D227" s="143"/>
      <c r="E227" s="143"/>
      <c r="F227" s="144" t="s">
        <v>6424</v>
      </c>
      <c r="G227" s="143">
        <v>4</v>
      </c>
      <c r="H227" s="145"/>
      <c r="I227" s="143"/>
      <c r="J227" s="143">
        <v>24</v>
      </c>
      <c r="K227" s="143">
        <v>24</v>
      </c>
      <c r="L227" s="143">
        <v>24</v>
      </c>
      <c r="M227" s="143">
        <v>24</v>
      </c>
      <c r="N227" s="143">
        <v>24</v>
      </c>
      <c r="O227" s="143">
        <v>24</v>
      </c>
      <c r="P227" s="143">
        <v>16</v>
      </c>
      <c r="Q227" s="143">
        <v>16</v>
      </c>
      <c r="R227" s="143">
        <v>16</v>
      </c>
      <c r="S227" s="143">
        <v>16</v>
      </c>
      <c r="T227" s="143"/>
      <c r="U227" s="147" t="s">
        <v>6438</v>
      </c>
    </row>
    <row r="228" spans="1:21" ht="15.75" x14ac:dyDescent="0.3">
      <c r="A228" s="143" t="s">
        <v>6371</v>
      </c>
      <c r="B228" s="143" t="s">
        <v>5293</v>
      </c>
      <c r="C228" s="143" t="s">
        <v>6423</v>
      </c>
      <c r="D228" s="143"/>
      <c r="E228" s="143"/>
      <c r="F228" s="144" t="s">
        <v>6424</v>
      </c>
      <c r="G228" s="143">
        <v>5</v>
      </c>
      <c r="H228" s="145"/>
      <c r="I228" s="143"/>
      <c r="J228" s="143">
        <v>30</v>
      </c>
      <c r="K228" s="143">
        <v>30</v>
      </c>
      <c r="L228" s="143">
        <v>30</v>
      </c>
      <c r="M228" s="143">
        <v>30</v>
      </c>
      <c r="N228" s="143">
        <v>30</v>
      </c>
      <c r="O228" s="143">
        <v>30</v>
      </c>
      <c r="P228" s="143">
        <v>20</v>
      </c>
      <c r="Q228" s="143">
        <v>20</v>
      </c>
      <c r="R228" s="143">
        <v>20</v>
      </c>
      <c r="S228" s="143">
        <v>20</v>
      </c>
      <c r="T228" s="143"/>
      <c r="U228" s="147" t="s">
        <v>6439</v>
      </c>
    </row>
    <row r="229" spans="1:21" ht="15.75" x14ac:dyDescent="0.3">
      <c r="A229" s="143" t="s">
        <v>6371</v>
      </c>
      <c r="B229" s="143" t="s">
        <v>5293</v>
      </c>
      <c r="C229" s="143" t="s">
        <v>6423</v>
      </c>
      <c r="D229" s="143"/>
      <c r="E229" s="143"/>
      <c r="F229" s="144" t="s">
        <v>6424</v>
      </c>
      <c r="G229" s="143">
        <v>6</v>
      </c>
      <c r="H229" s="145"/>
      <c r="I229" s="143"/>
      <c r="J229" s="143">
        <v>36</v>
      </c>
      <c r="K229" s="143">
        <v>36</v>
      </c>
      <c r="L229" s="143">
        <v>36</v>
      </c>
      <c r="M229" s="143">
        <v>36</v>
      </c>
      <c r="N229" s="143">
        <v>36</v>
      </c>
      <c r="O229" s="143">
        <v>36</v>
      </c>
      <c r="P229" s="143">
        <v>24</v>
      </c>
      <c r="Q229" s="143">
        <v>24</v>
      </c>
      <c r="R229" s="143">
        <v>24</v>
      </c>
      <c r="S229" s="143">
        <v>24</v>
      </c>
      <c r="T229" s="143"/>
      <c r="U229" s="147" t="s">
        <v>6440</v>
      </c>
    </row>
    <row r="230" spans="1:21" ht="15.75" x14ac:dyDescent="0.3">
      <c r="A230" s="143" t="s">
        <v>6371</v>
      </c>
      <c r="B230" s="143" t="s">
        <v>5293</v>
      </c>
      <c r="C230" s="143" t="s">
        <v>6423</v>
      </c>
      <c r="D230" s="143"/>
      <c r="E230" s="143"/>
      <c r="F230" s="144" t="s">
        <v>6424</v>
      </c>
      <c r="G230" s="143">
        <v>7</v>
      </c>
      <c r="H230" s="145"/>
      <c r="I230" s="143"/>
      <c r="J230" s="143">
        <v>42</v>
      </c>
      <c r="K230" s="143">
        <v>42</v>
      </c>
      <c r="L230" s="143">
        <v>42</v>
      </c>
      <c r="M230" s="143">
        <v>42</v>
      </c>
      <c r="N230" s="143">
        <v>42</v>
      </c>
      <c r="O230" s="143">
        <v>42</v>
      </c>
      <c r="P230" s="143">
        <v>28</v>
      </c>
      <c r="Q230" s="143">
        <v>28</v>
      </c>
      <c r="R230" s="143">
        <v>28</v>
      </c>
      <c r="S230" s="143">
        <v>28</v>
      </c>
      <c r="T230" s="143"/>
      <c r="U230" s="147" t="s">
        <v>6441</v>
      </c>
    </row>
    <row r="231" spans="1:21" ht="15.75" x14ac:dyDescent="0.3">
      <c r="A231" s="143" t="s">
        <v>6371</v>
      </c>
      <c r="B231" s="143" t="s">
        <v>5293</v>
      </c>
      <c r="C231" s="143" t="s">
        <v>6423</v>
      </c>
      <c r="D231" s="143"/>
      <c r="E231" s="143"/>
      <c r="F231" s="144" t="s">
        <v>6424</v>
      </c>
      <c r="G231" s="143">
        <v>8</v>
      </c>
      <c r="H231" s="145"/>
      <c r="I231" s="143"/>
      <c r="J231" s="143">
        <v>48</v>
      </c>
      <c r="K231" s="143">
        <v>48</v>
      </c>
      <c r="L231" s="143">
        <v>48</v>
      </c>
      <c r="M231" s="143">
        <v>48</v>
      </c>
      <c r="N231" s="143">
        <v>48</v>
      </c>
      <c r="O231" s="143">
        <v>48</v>
      </c>
      <c r="P231" s="143">
        <v>32</v>
      </c>
      <c r="Q231" s="143">
        <v>32</v>
      </c>
      <c r="R231" s="143">
        <v>32</v>
      </c>
      <c r="S231" s="143">
        <v>32</v>
      </c>
      <c r="T231" s="143"/>
      <c r="U231" s="147" t="s">
        <v>6442</v>
      </c>
    </row>
    <row r="232" spans="1:21" ht="15.75" x14ac:dyDescent="0.3">
      <c r="A232" s="143" t="s">
        <v>6371</v>
      </c>
      <c r="B232" s="143" t="s">
        <v>5293</v>
      </c>
      <c r="C232" s="143" t="s">
        <v>6423</v>
      </c>
      <c r="D232" s="143"/>
      <c r="E232" s="143"/>
      <c r="F232" s="144" t="s">
        <v>6424</v>
      </c>
      <c r="G232" s="143">
        <v>9</v>
      </c>
      <c r="H232" s="145"/>
      <c r="I232" s="143"/>
      <c r="J232" s="143">
        <v>54</v>
      </c>
      <c r="K232" s="143">
        <v>54</v>
      </c>
      <c r="L232" s="143">
        <v>54</v>
      </c>
      <c r="M232" s="143">
        <v>54</v>
      </c>
      <c r="N232" s="143">
        <v>54</v>
      </c>
      <c r="O232" s="143">
        <v>54</v>
      </c>
      <c r="P232" s="143">
        <v>36</v>
      </c>
      <c r="Q232" s="143">
        <v>36</v>
      </c>
      <c r="R232" s="143">
        <v>36</v>
      </c>
      <c r="S232" s="143">
        <v>36</v>
      </c>
      <c r="T232" s="143"/>
      <c r="U232" s="147" t="s">
        <v>6443</v>
      </c>
    </row>
    <row r="233" spans="1:21" ht="15.75" x14ac:dyDescent="0.3">
      <c r="A233" s="143" t="s">
        <v>6371</v>
      </c>
      <c r="B233" s="143" t="s">
        <v>5293</v>
      </c>
      <c r="C233" s="143" t="s">
        <v>6423</v>
      </c>
      <c r="D233" s="143"/>
      <c r="E233" s="143"/>
      <c r="F233" s="144" t="s">
        <v>6424</v>
      </c>
      <c r="G233" s="143">
        <v>10</v>
      </c>
      <c r="H233" s="145"/>
      <c r="I233" s="143"/>
      <c r="J233" s="143">
        <v>60</v>
      </c>
      <c r="K233" s="143">
        <v>60</v>
      </c>
      <c r="L233" s="143">
        <v>60</v>
      </c>
      <c r="M233" s="143">
        <v>60</v>
      </c>
      <c r="N233" s="143">
        <v>60</v>
      </c>
      <c r="O233" s="143">
        <v>60</v>
      </c>
      <c r="P233" s="143">
        <v>40</v>
      </c>
      <c r="Q233" s="143">
        <v>40</v>
      </c>
      <c r="R233" s="143">
        <v>40</v>
      </c>
      <c r="S233" s="143">
        <v>40</v>
      </c>
      <c r="T233" s="143"/>
      <c r="U233" s="147"/>
    </row>
    <row r="234" spans="1:21" ht="15.75" x14ac:dyDescent="0.3">
      <c r="A234" s="143" t="s">
        <v>6371</v>
      </c>
      <c r="B234" s="143" t="s">
        <v>5293</v>
      </c>
      <c r="C234" s="143" t="s">
        <v>6423</v>
      </c>
      <c r="D234" s="143"/>
      <c r="E234" s="143"/>
      <c r="F234" s="144" t="s">
        <v>6425</v>
      </c>
      <c r="G234" s="143">
        <v>0</v>
      </c>
      <c r="H234" s="145"/>
      <c r="I234" s="143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3"/>
      <c r="U234" s="147" t="s">
        <v>6434</v>
      </c>
    </row>
    <row r="235" spans="1:21" ht="15.75" x14ac:dyDescent="0.3">
      <c r="A235" s="143" t="s">
        <v>6371</v>
      </c>
      <c r="B235" s="143" t="s">
        <v>5293</v>
      </c>
      <c r="C235" s="143" t="s">
        <v>6423</v>
      </c>
      <c r="D235" s="143"/>
      <c r="E235" s="143"/>
      <c r="F235" s="144" t="s">
        <v>6425</v>
      </c>
      <c r="G235" s="143">
        <v>1</v>
      </c>
      <c r="H235" s="145"/>
      <c r="I235" s="143"/>
      <c r="J235" s="143">
        <v>7</v>
      </c>
      <c r="K235" s="143">
        <v>7</v>
      </c>
      <c r="L235" s="143">
        <v>7</v>
      </c>
      <c r="M235" s="143">
        <v>7</v>
      </c>
      <c r="N235" s="143">
        <v>7</v>
      </c>
      <c r="O235" s="143">
        <v>7</v>
      </c>
      <c r="P235" s="143">
        <v>5</v>
      </c>
      <c r="Q235" s="143">
        <v>5</v>
      </c>
      <c r="R235" s="143">
        <v>5</v>
      </c>
      <c r="S235" s="143">
        <v>5</v>
      </c>
      <c r="T235" s="143"/>
      <c r="U235" s="147" t="s">
        <v>6435</v>
      </c>
    </row>
    <row r="236" spans="1:21" ht="15.75" x14ac:dyDescent="0.3">
      <c r="A236" s="143" t="s">
        <v>6371</v>
      </c>
      <c r="B236" s="143" t="s">
        <v>5293</v>
      </c>
      <c r="C236" s="143" t="s">
        <v>6423</v>
      </c>
      <c r="D236" s="143"/>
      <c r="E236" s="143"/>
      <c r="F236" s="144" t="s">
        <v>6425</v>
      </c>
      <c r="G236" s="143">
        <v>2</v>
      </c>
      <c r="H236" s="145"/>
      <c r="I236" s="143"/>
      <c r="J236" s="143">
        <v>14</v>
      </c>
      <c r="K236" s="143">
        <v>14</v>
      </c>
      <c r="L236" s="143">
        <v>14</v>
      </c>
      <c r="M236" s="143">
        <v>14</v>
      </c>
      <c r="N236" s="143">
        <v>14</v>
      </c>
      <c r="O236" s="143">
        <v>14</v>
      </c>
      <c r="P236" s="143">
        <v>10</v>
      </c>
      <c r="Q236" s="143">
        <v>10</v>
      </c>
      <c r="R236" s="143">
        <v>10</v>
      </c>
      <c r="S236" s="143">
        <v>10</v>
      </c>
      <c r="T236" s="146"/>
      <c r="U236" s="147" t="s">
        <v>6436</v>
      </c>
    </row>
    <row r="237" spans="1:21" ht="15.75" x14ac:dyDescent="0.3">
      <c r="A237" s="143" t="s">
        <v>6371</v>
      </c>
      <c r="B237" s="143" t="s">
        <v>5293</v>
      </c>
      <c r="C237" s="143" t="s">
        <v>6423</v>
      </c>
      <c r="D237" s="143"/>
      <c r="E237" s="143"/>
      <c r="F237" s="144" t="s">
        <v>6425</v>
      </c>
      <c r="G237" s="143">
        <v>3</v>
      </c>
      <c r="H237" s="145"/>
      <c r="I237" s="143"/>
      <c r="J237" s="143">
        <v>21</v>
      </c>
      <c r="K237" s="143">
        <v>21</v>
      </c>
      <c r="L237" s="143">
        <v>21</v>
      </c>
      <c r="M237" s="143">
        <v>21</v>
      </c>
      <c r="N237" s="143">
        <v>21</v>
      </c>
      <c r="O237" s="143">
        <v>21</v>
      </c>
      <c r="P237" s="143">
        <v>15</v>
      </c>
      <c r="Q237" s="143">
        <v>15</v>
      </c>
      <c r="R237" s="143">
        <v>15</v>
      </c>
      <c r="S237" s="143">
        <v>15</v>
      </c>
      <c r="T237" s="143"/>
      <c r="U237" s="147" t="s">
        <v>6437</v>
      </c>
    </row>
    <row r="238" spans="1:21" ht="15.75" x14ac:dyDescent="0.3">
      <c r="A238" s="143" t="s">
        <v>6371</v>
      </c>
      <c r="B238" s="143" t="s">
        <v>5293</v>
      </c>
      <c r="C238" s="143" t="s">
        <v>6423</v>
      </c>
      <c r="D238" s="143"/>
      <c r="E238" s="143"/>
      <c r="F238" s="144" t="s">
        <v>6425</v>
      </c>
      <c r="G238" s="143">
        <v>4</v>
      </c>
      <c r="H238" s="145"/>
      <c r="I238" s="143"/>
      <c r="J238" s="143">
        <v>28</v>
      </c>
      <c r="K238" s="143">
        <v>28</v>
      </c>
      <c r="L238" s="143">
        <v>28</v>
      </c>
      <c r="M238" s="143">
        <v>28</v>
      </c>
      <c r="N238" s="143">
        <v>28</v>
      </c>
      <c r="O238" s="143">
        <v>28</v>
      </c>
      <c r="P238" s="143">
        <v>20</v>
      </c>
      <c r="Q238" s="143">
        <v>20</v>
      </c>
      <c r="R238" s="143">
        <v>20</v>
      </c>
      <c r="S238" s="143">
        <v>20</v>
      </c>
      <c r="T238" s="143"/>
      <c r="U238" s="147" t="s">
        <v>6438</v>
      </c>
    </row>
    <row r="239" spans="1:21" ht="15.75" x14ac:dyDescent="0.3">
      <c r="A239" s="143" t="s">
        <v>6371</v>
      </c>
      <c r="B239" s="143" t="s">
        <v>5293</v>
      </c>
      <c r="C239" s="143" t="s">
        <v>6423</v>
      </c>
      <c r="D239" s="143"/>
      <c r="E239" s="143"/>
      <c r="F239" s="144" t="s">
        <v>6425</v>
      </c>
      <c r="G239" s="143">
        <v>5</v>
      </c>
      <c r="H239" s="145"/>
      <c r="I239" s="143"/>
      <c r="J239" s="143">
        <v>35</v>
      </c>
      <c r="K239" s="143">
        <v>35</v>
      </c>
      <c r="L239" s="143">
        <v>35</v>
      </c>
      <c r="M239" s="143">
        <v>35</v>
      </c>
      <c r="N239" s="143">
        <v>35</v>
      </c>
      <c r="O239" s="143">
        <v>35</v>
      </c>
      <c r="P239" s="143">
        <v>25</v>
      </c>
      <c r="Q239" s="143">
        <v>25</v>
      </c>
      <c r="R239" s="143">
        <v>25</v>
      </c>
      <c r="S239" s="143">
        <v>25</v>
      </c>
      <c r="T239" s="143"/>
      <c r="U239" s="147" t="s">
        <v>6439</v>
      </c>
    </row>
    <row r="240" spans="1:21" ht="15.75" x14ac:dyDescent="0.3">
      <c r="A240" s="143" t="s">
        <v>6371</v>
      </c>
      <c r="B240" s="143" t="s">
        <v>5293</v>
      </c>
      <c r="C240" s="143" t="s">
        <v>6423</v>
      </c>
      <c r="D240" s="143"/>
      <c r="E240" s="143"/>
      <c r="F240" s="144" t="s">
        <v>6425</v>
      </c>
      <c r="G240" s="143">
        <v>6</v>
      </c>
      <c r="H240" s="145"/>
      <c r="I240" s="143"/>
      <c r="J240" s="143">
        <v>42</v>
      </c>
      <c r="K240" s="143">
        <v>42</v>
      </c>
      <c r="L240" s="143">
        <v>42</v>
      </c>
      <c r="M240" s="143">
        <v>42</v>
      </c>
      <c r="N240" s="143">
        <v>42</v>
      </c>
      <c r="O240" s="143">
        <v>42</v>
      </c>
      <c r="P240" s="143">
        <v>30</v>
      </c>
      <c r="Q240" s="143">
        <v>30</v>
      </c>
      <c r="R240" s="143">
        <v>30</v>
      </c>
      <c r="S240" s="143">
        <v>30</v>
      </c>
      <c r="T240" s="143"/>
      <c r="U240" s="147" t="s">
        <v>6440</v>
      </c>
    </row>
    <row r="241" spans="1:21" ht="15.75" x14ac:dyDescent="0.3">
      <c r="A241" s="143" t="s">
        <v>6371</v>
      </c>
      <c r="B241" s="143" t="s">
        <v>5293</v>
      </c>
      <c r="C241" s="143" t="s">
        <v>6423</v>
      </c>
      <c r="D241" s="143"/>
      <c r="E241" s="143"/>
      <c r="F241" s="144" t="s">
        <v>6425</v>
      </c>
      <c r="G241" s="143">
        <v>7</v>
      </c>
      <c r="H241" s="145"/>
      <c r="I241" s="143"/>
      <c r="J241" s="143">
        <v>49</v>
      </c>
      <c r="K241" s="143">
        <v>49</v>
      </c>
      <c r="L241" s="143">
        <v>49</v>
      </c>
      <c r="M241" s="143">
        <v>49</v>
      </c>
      <c r="N241" s="143">
        <v>49</v>
      </c>
      <c r="O241" s="143">
        <v>49</v>
      </c>
      <c r="P241" s="143">
        <v>35</v>
      </c>
      <c r="Q241" s="143">
        <v>35</v>
      </c>
      <c r="R241" s="143">
        <v>35</v>
      </c>
      <c r="S241" s="143">
        <v>35</v>
      </c>
      <c r="T241" s="143"/>
      <c r="U241" s="147" t="s">
        <v>6441</v>
      </c>
    </row>
    <row r="242" spans="1:21" ht="15.75" x14ac:dyDescent="0.3">
      <c r="A242" s="143" t="s">
        <v>6371</v>
      </c>
      <c r="B242" s="143" t="s">
        <v>5293</v>
      </c>
      <c r="C242" s="143" t="s">
        <v>6423</v>
      </c>
      <c r="D242" s="143"/>
      <c r="E242" s="143"/>
      <c r="F242" s="144" t="s">
        <v>6425</v>
      </c>
      <c r="G242" s="143">
        <v>8</v>
      </c>
      <c r="H242" s="145"/>
      <c r="I242" s="143"/>
      <c r="J242" s="143">
        <v>56</v>
      </c>
      <c r="K242" s="143">
        <v>56</v>
      </c>
      <c r="L242" s="143">
        <v>56</v>
      </c>
      <c r="M242" s="143">
        <v>56</v>
      </c>
      <c r="N242" s="143">
        <v>56</v>
      </c>
      <c r="O242" s="143">
        <v>56</v>
      </c>
      <c r="P242" s="143">
        <v>40</v>
      </c>
      <c r="Q242" s="143">
        <v>40</v>
      </c>
      <c r="R242" s="143">
        <v>40</v>
      </c>
      <c r="S242" s="143">
        <v>40</v>
      </c>
      <c r="T242" s="143"/>
      <c r="U242" s="147" t="s">
        <v>6442</v>
      </c>
    </row>
    <row r="243" spans="1:21" ht="15.75" x14ac:dyDescent="0.3">
      <c r="A243" s="143" t="s">
        <v>6371</v>
      </c>
      <c r="B243" s="143" t="s">
        <v>5293</v>
      </c>
      <c r="C243" s="143" t="s">
        <v>6423</v>
      </c>
      <c r="D243" s="143"/>
      <c r="E243" s="143"/>
      <c r="F243" s="144" t="s">
        <v>6425</v>
      </c>
      <c r="G243" s="143">
        <v>9</v>
      </c>
      <c r="H243" s="145"/>
      <c r="I243" s="143"/>
      <c r="J243" s="143">
        <v>63</v>
      </c>
      <c r="K243" s="143">
        <v>63</v>
      </c>
      <c r="L243" s="143">
        <v>63</v>
      </c>
      <c r="M243" s="143">
        <v>63</v>
      </c>
      <c r="N243" s="143">
        <v>63</v>
      </c>
      <c r="O243" s="143">
        <v>63</v>
      </c>
      <c r="P243" s="143">
        <v>45</v>
      </c>
      <c r="Q243" s="143">
        <v>45</v>
      </c>
      <c r="R243" s="143">
        <v>45</v>
      </c>
      <c r="S243" s="143">
        <v>45</v>
      </c>
      <c r="T243" s="143"/>
      <c r="U243" s="147" t="s">
        <v>6443</v>
      </c>
    </row>
    <row r="244" spans="1:21" ht="15.75" x14ac:dyDescent="0.3">
      <c r="A244" s="143" t="s">
        <v>6371</v>
      </c>
      <c r="B244" s="143" t="s">
        <v>5293</v>
      </c>
      <c r="C244" s="143" t="s">
        <v>6423</v>
      </c>
      <c r="D244" s="143"/>
      <c r="E244" s="143"/>
      <c r="F244" s="144" t="s">
        <v>6425</v>
      </c>
      <c r="G244" s="143">
        <v>10</v>
      </c>
      <c r="H244" s="145"/>
      <c r="I244" s="143"/>
      <c r="J244" s="143">
        <v>70</v>
      </c>
      <c r="K244" s="143">
        <v>70</v>
      </c>
      <c r="L244" s="143">
        <v>70</v>
      </c>
      <c r="M244" s="143">
        <v>70</v>
      </c>
      <c r="N244" s="143">
        <v>70</v>
      </c>
      <c r="O244" s="143">
        <v>70</v>
      </c>
      <c r="P244" s="143">
        <v>50</v>
      </c>
      <c r="Q244" s="143">
        <v>50</v>
      </c>
      <c r="R244" s="143">
        <v>50</v>
      </c>
      <c r="S244" s="143">
        <v>50</v>
      </c>
      <c r="T244" s="143"/>
      <c r="U244" s="147"/>
    </row>
    <row r="245" spans="1:21" ht="15.75" x14ac:dyDescent="0.3">
      <c r="A245" s="143" t="s">
        <v>6371</v>
      </c>
      <c r="B245" s="143" t="s">
        <v>5293</v>
      </c>
      <c r="C245" s="143" t="s">
        <v>6423</v>
      </c>
      <c r="D245" s="143"/>
      <c r="E245" s="143"/>
      <c r="F245" s="144" t="s">
        <v>6426</v>
      </c>
      <c r="G245" s="143">
        <v>0</v>
      </c>
      <c r="H245" s="145"/>
      <c r="I245" s="143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3"/>
      <c r="U245" s="147" t="s">
        <v>6434</v>
      </c>
    </row>
    <row r="246" spans="1:21" ht="15.75" x14ac:dyDescent="0.3">
      <c r="A246" s="143" t="s">
        <v>6371</v>
      </c>
      <c r="B246" s="143" t="s">
        <v>5293</v>
      </c>
      <c r="C246" s="143" t="s">
        <v>6423</v>
      </c>
      <c r="D246" s="143"/>
      <c r="E246" s="143"/>
      <c r="F246" s="144" t="s">
        <v>6426</v>
      </c>
      <c r="G246" s="143">
        <v>1</v>
      </c>
      <c r="H246" s="145"/>
      <c r="I246" s="143"/>
      <c r="J246" s="143">
        <v>8</v>
      </c>
      <c r="K246" s="143">
        <v>8</v>
      </c>
      <c r="L246" s="143">
        <v>8</v>
      </c>
      <c r="M246" s="143">
        <v>8</v>
      </c>
      <c r="N246" s="143">
        <v>8</v>
      </c>
      <c r="O246" s="143">
        <v>8</v>
      </c>
      <c r="P246" s="143">
        <v>6</v>
      </c>
      <c r="Q246" s="143">
        <v>6</v>
      </c>
      <c r="R246" s="143">
        <v>6</v>
      </c>
      <c r="S246" s="143">
        <v>6</v>
      </c>
      <c r="T246" s="143"/>
      <c r="U246" s="147" t="s">
        <v>6435</v>
      </c>
    </row>
    <row r="247" spans="1:21" ht="15.75" x14ac:dyDescent="0.3">
      <c r="A247" s="143" t="s">
        <v>6371</v>
      </c>
      <c r="B247" s="143" t="s">
        <v>5293</v>
      </c>
      <c r="C247" s="143" t="s">
        <v>6423</v>
      </c>
      <c r="D247" s="143"/>
      <c r="E247" s="143"/>
      <c r="F247" s="144" t="s">
        <v>6426</v>
      </c>
      <c r="G247" s="143">
        <v>2</v>
      </c>
      <c r="H247" s="145"/>
      <c r="I247" s="143"/>
      <c r="J247" s="143">
        <v>16</v>
      </c>
      <c r="K247" s="143">
        <v>16</v>
      </c>
      <c r="L247" s="143">
        <v>16</v>
      </c>
      <c r="M247" s="143">
        <v>16</v>
      </c>
      <c r="N247" s="143">
        <v>16</v>
      </c>
      <c r="O247" s="143">
        <v>16</v>
      </c>
      <c r="P247" s="143">
        <v>12</v>
      </c>
      <c r="Q247" s="143">
        <v>12</v>
      </c>
      <c r="R247" s="143">
        <v>12</v>
      </c>
      <c r="S247" s="143">
        <v>12</v>
      </c>
      <c r="T247" s="146"/>
      <c r="U247" s="147" t="s">
        <v>6436</v>
      </c>
    </row>
    <row r="248" spans="1:21" ht="15.75" x14ac:dyDescent="0.3">
      <c r="A248" s="143" t="s">
        <v>6371</v>
      </c>
      <c r="B248" s="143" t="s">
        <v>5293</v>
      </c>
      <c r="C248" s="143" t="s">
        <v>6423</v>
      </c>
      <c r="D248" s="143"/>
      <c r="E248" s="143"/>
      <c r="F248" s="144" t="s">
        <v>6426</v>
      </c>
      <c r="G248" s="143">
        <v>3</v>
      </c>
      <c r="H248" s="145"/>
      <c r="I248" s="143"/>
      <c r="J248" s="143">
        <v>24</v>
      </c>
      <c r="K248" s="143">
        <v>24</v>
      </c>
      <c r="L248" s="143">
        <v>24</v>
      </c>
      <c r="M248" s="143">
        <v>24</v>
      </c>
      <c r="N248" s="143">
        <v>24</v>
      </c>
      <c r="O248" s="143">
        <v>24</v>
      </c>
      <c r="P248" s="143">
        <v>18</v>
      </c>
      <c r="Q248" s="143">
        <v>18</v>
      </c>
      <c r="R248" s="143">
        <v>18</v>
      </c>
      <c r="S248" s="143">
        <v>18</v>
      </c>
      <c r="T248" s="143"/>
      <c r="U248" s="147" t="s">
        <v>6437</v>
      </c>
    </row>
    <row r="249" spans="1:21" ht="15.75" x14ac:dyDescent="0.3">
      <c r="A249" s="143" t="s">
        <v>6371</v>
      </c>
      <c r="B249" s="143" t="s">
        <v>5293</v>
      </c>
      <c r="C249" s="143" t="s">
        <v>6423</v>
      </c>
      <c r="D249" s="143"/>
      <c r="E249" s="143"/>
      <c r="F249" s="144" t="s">
        <v>6426</v>
      </c>
      <c r="G249" s="143">
        <v>4</v>
      </c>
      <c r="H249" s="145"/>
      <c r="I249" s="143"/>
      <c r="J249" s="143">
        <v>32</v>
      </c>
      <c r="K249" s="143">
        <v>32</v>
      </c>
      <c r="L249" s="143">
        <v>32</v>
      </c>
      <c r="M249" s="143">
        <v>32</v>
      </c>
      <c r="N249" s="143">
        <v>32</v>
      </c>
      <c r="O249" s="143">
        <v>32</v>
      </c>
      <c r="P249" s="143">
        <v>24</v>
      </c>
      <c r="Q249" s="143">
        <v>24</v>
      </c>
      <c r="R249" s="143">
        <v>24</v>
      </c>
      <c r="S249" s="143">
        <v>24</v>
      </c>
      <c r="T249" s="143"/>
      <c r="U249" s="147" t="s">
        <v>6438</v>
      </c>
    </row>
    <row r="250" spans="1:21" ht="15.75" x14ac:dyDescent="0.3">
      <c r="A250" s="143" t="s">
        <v>6371</v>
      </c>
      <c r="B250" s="143" t="s">
        <v>5293</v>
      </c>
      <c r="C250" s="143" t="s">
        <v>6423</v>
      </c>
      <c r="D250" s="143"/>
      <c r="E250" s="143"/>
      <c r="F250" s="144" t="s">
        <v>6426</v>
      </c>
      <c r="G250" s="143">
        <v>5</v>
      </c>
      <c r="H250" s="145"/>
      <c r="I250" s="143"/>
      <c r="J250" s="143">
        <v>40</v>
      </c>
      <c r="K250" s="143">
        <v>40</v>
      </c>
      <c r="L250" s="143">
        <v>40</v>
      </c>
      <c r="M250" s="143">
        <v>40</v>
      </c>
      <c r="N250" s="143">
        <v>40</v>
      </c>
      <c r="O250" s="143">
        <v>40</v>
      </c>
      <c r="P250" s="143">
        <v>30</v>
      </c>
      <c r="Q250" s="143">
        <v>30</v>
      </c>
      <c r="R250" s="143">
        <v>30</v>
      </c>
      <c r="S250" s="143">
        <v>30</v>
      </c>
      <c r="T250" s="143"/>
      <c r="U250" s="147" t="s">
        <v>6439</v>
      </c>
    </row>
    <row r="251" spans="1:21" ht="15.75" x14ac:dyDescent="0.3">
      <c r="A251" s="143" t="s">
        <v>6371</v>
      </c>
      <c r="B251" s="143" t="s">
        <v>5293</v>
      </c>
      <c r="C251" s="143" t="s">
        <v>6423</v>
      </c>
      <c r="D251" s="143"/>
      <c r="E251" s="143"/>
      <c r="F251" s="144" t="s">
        <v>6426</v>
      </c>
      <c r="G251" s="143">
        <v>6</v>
      </c>
      <c r="H251" s="145"/>
      <c r="I251" s="143"/>
      <c r="J251" s="143">
        <v>48</v>
      </c>
      <c r="K251" s="143">
        <v>48</v>
      </c>
      <c r="L251" s="143">
        <v>48</v>
      </c>
      <c r="M251" s="143">
        <v>48</v>
      </c>
      <c r="N251" s="143">
        <v>48</v>
      </c>
      <c r="O251" s="143">
        <v>48</v>
      </c>
      <c r="P251" s="143">
        <v>36</v>
      </c>
      <c r="Q251" s="143">
        <v>36</v>
      </c>
      <c r="R251" s="143">
        <v>36</v>
      </c>
      <c r="S251" s="143">
        <v>36</v>
      </c>
      <c r="T251" s="143"/>
      <c r="U251" s="147" t="s">
        <v>6440</v>
      </c>
    </row>
    <row r="252" spans="1:21" ht="15.75" x14ac:dyDescent="0.3">
      <c r="A252" s="143" t="s">
        <v>6371</v>
      </c>
      <c r="B252" s="143" t="s">
        <v>5293</v>
      </c>
      <c r="C252" s="143" t="s">
        <v>6423</v>
      </c>
      <c r="D252" s="143"/>
      <c r="E252" s="143"/>
      <c r="F252" s="144" t="s">
        <v>6426</v>
      </c>
      <c r="G252" s="143">
        <v>7</v>
      </c>
      <c r="H252" s="145"/>
      <c r="I252" s="143"/>
      <c r="J252" s="143">
        <v>56</v>
      </c>
      <c r="K252" s="143">
        <v>56</v>
      </c>
      <c r="L252" s="143">
        <v>56</v>
      </c>
      <c r="M252" s="143">
        <v>56</v>
      </c>
      <c r="N252" s="143">
        <v>56</v>
      </c>
      <c r="O252" s="143">
        <v>56</v>
      </c>
      <c r="P252" s="143">
        <v>42</v>
      </c>
      <c r="Q252" s="143">
        <v>42</v>
      </c>
      <c r="R252" s="143">
        <v>42</v>
      </c>
      <c r="S252" s="143">
        <v>42</v>
      </c>
      <c r="T252" s="143"/>
      <c r="U252" s="147" t="s">
        <v>6441</v>
      </c>
    </row>
    <row r="253" spans="1:21" ht="15.75" x14ac:dyDescent="0.3">
      <c r="A253" s="143" t="s">
        <v>6371</v>
      </c>
      <c r="B253" s="143" t="s">
        <v>5293</v>
      </c>
      <c r="C253" s="143" t="s">
        <v>6423</v>
      </c>
      <c r="D253" s="143"/>
      <c r="E253" s="143"/>
      <c r="F253" s="144" t="s">
        <v>6426</v>
      </c>
      <c r="G253" s="143">
        <v>8</v>
      </c>
      <c r="H253" s="145"/>
      <c r="I253" s="143"/>
      <c r="J253" s="143">
        <v>64</v>
      </c>
      <c r="K253" s="143">
        <v>64</v>
      </c>
      <c r="L253" s="143">
        <v>64</v>
      </c>
      <c r="M253" s="143">
        <v>64</v>
      </c>
      <c r="N253" s="143">
        <v>64</v>
      </c>
      <c r="O253" s="143">
        <v>64</v>
      </c>
      <c r="P253" s="143">
        <v>48</v>
      </c>
      <c r="Q253" s="143">
        <v>48</v>
      </c>
      <c r="R253" s="143">
        <v>48</v>
      </c>
      <c r="S253" s="143">
        <v>48</v>
      </c>
      <c r="T253" s="143"/>
      <c r="U253" s="147" t="s">
        <v>6442</v>
      </c>
    </row>
    <row r="254" spans="1:21" ht="15.75" x14ac:dyDescent="0.3">
      <c r="A254" s="143" t="s">
        <v>6371</v>
      </c>
      <c r="B254" s="143" t="s">
        <v>5293</v>
      </c>
      <c r="C254" s="143" t="s">
        <v>6423</v>
      </c>
      <c r="D254" s="143"/>
      <c r="E254" s="143"/>
      <c r="F254" s="144" t="s">
        <v>6426</v>
      </c>
      <c r="G254" s="143">
        <v>9</v>
      </c>
      <c r="H254" s="145"/>
      <c r="I254" s="143"/>
      <c r="J254" s="143">
        <v>72</v>
      </c>
      <c r="K254" s="143">
        <v>72</v>
      </c>
      <c r="L254" s="143">
        <v>72</v>
      </c>
      <c r="M254" s="143">
        <v>72</v>
      </c>
      <c r="N254" s="143">
        <v>72</v>
      </c>
      <c r="O254" s="143">
        <v>72</v>
      </c>
      <c r="P254" s="143">
        <v>54</v>
      </c>
      <c r="Q254" s="143">
        <v>54</v>
      </c>
      <c r="R254" s="143">
        <v>54</v>
      </c>
      <c r="S254" s="143">
        <v>54</v>
      </c>
      <c r="T254" s="143"/>
      <c r="U254" s="147" t="s">
        <v>6443</v>
      </c>
    </row>
    <row r="255" spans="1:21" ht="15.75" x14ac:dyDescent="0.3">
      <c r="A255" s="143" t="s">
        <v>6371</v>
      </c>
      <c r="B255" s="143" t="s">
        <v>5293</v>
      </c>
      <c r="C255" s="143" t="s">
        <v>6423</v>
      </c>
      <c r="D255" s="143"/>
      <c r="E255" s="143"/>
      <c r="F255" s="144" t="s">
        <v>6426</v>
      </c>
      <c r="G255" s="143">
        <v>10</v>
      </c>
      <c r="H255" s="145"/>
      <c r="I255" s="143"/>
      <c r="J255" s="143">
        <v>80</v>
      </c>
      <c r="K255" s="143">
        <v>80</v>
      </c>
      <c r="L255" s="143">
        <v>80</v>
      </c>
      <c r="M255" s="143">
        <v>80</v>
      </c>
      <c r="N255" s="143">
        <v>80</v>
      </c>
      <c r="O255" s="143">
        <v>80</v>
      </c>
      <c r="P255" s="143">
        <v>60</v>
      </c>
      <c r="Q255" s="143">
        <v>60</v>
      </c>
      <c r="R255" s="143">
        <v>60</v>
      </c>
      <c r="S255" s="143">
        <v>60</v>
      </c>
      <c r="T255" s="143"/>
      <c r="U255" s="147"/>
    </row>
    <row r="256" spans="1:21" ht="15.75" x14ac:dyDescent="0.3">
      <c r="A256" s="143" t="s">
        <v>6371</v>
      </c>
      <c r="B256" s="143" t="s">
        <v>5293</v>
      </c>
      <c r="C256" s="143" t="s">
        <v>6423</v>
      </c>
      <c r="D256" s="143"/>
      <c r="E256" s="143"/>
      <c r="F256" s="144" t="s">
        <v>6427</v>
      </c>
      <c r="G256" s="143">
        <v>0</v>
      </c>
      <c r="H256" s="145"/>
      <c r="I256" s="143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3"/>
      <c r="U256" s="147" t="s">
        <v>6434</v>
      </c>
    </row>
    <row r="257" spans="1:21" ht="15.75" x14ac:dyDescent="0.3">
      <c r="A257" s="143" t="s">
        <v>6371</v>
      </c>
      <c r="B257" s="143" t="s">
        <v>5293</v>
      </c>
      <c r="C257" s="143" t="s">
        <v>6423</v>
      </c>
      <c r="D257" s="143"/>
      <c r="E257" s="143"/>
      <c r="F257" s="144" t="s">
        <v>6427</v>
      </c>
      <c r="G257" s="143">
        <v>1</v>
      </c>
      <c r="H257" s="145"/>
      <c r="I257" s="143"/>
      <c r="J257" s="143">
        <v>9</v>
      </c>
      <c r="K257" s="143">
        <v>9</v>
      </c>
      <c r="L257" s="143">
        <v>9</v>
      </c>
      <c r="M257" s="143">
        <v>9</v>
      </c>
      <c r="N257" s="143">
        <v>9</v>
      </c>
      <c r="O257" s="143">
        <v>9</v>
      </c>
      <c r="P257" s="143">
        <v>7</v>
      </c>
      <c r="Q257" s="143">
        <v>7</v>
      </c>
      <c r="R257" s="143">
        <v>7</v>
      </c>
      <c r="S257" s="143">
        <v>7</v>
      </c>
      <c r="T257" s="143"/>
      <c r="U257" s="147" t="s">
        <v>6435</v>
      </c>
    </row>
    <row r="258" spans="1:21" ht="15.75" x14ac:dyDescent="0.3">
      <c r="A258" s="143" t="s">
        <v>6371</v>
      </c>
      <c r="B258" s="143" t="s">
        <v>5293</v>
      </c>
      <c r="C258" s="143" t="s">
        <v>6423</v>
      </c>
      <c r="D258" s="143"/>
      <c r="E258" s="143"/>
      <c r="F258" s="144" t="s">
        <v>6427</v>
      </c>
      <c r="G258" s="143">
        <v>2</v>
      </c>
      <c r="H258" s="145"/>
      <c r="I258" s="143"/>
      <c r="J258" s="143">
        <v>18</v>
      </c>
      <c r="K258" s="143">
        <v>18</v>
      </c>
      <c r="L258" s="143">
        <v>18</v>
      </c>
      <c r="M258" s="143">
        <v>18</v>
      </c>
      <c r="N258" s="143">
        <v>18</v>
      </c>
      <c r="O258" s="143">
        <v>18</v>
      </c>
      <c r="P258" s="143">
        <v>14</v>
      </c>
      <c r="Q258" s="143">
        <v>14</v>
      </c>
      <c r="R258" s="143">
        <v>14</v>
      </c>
      <c r="S258" s="143">
        <v>14</v>
      </c>
      <c r="T258" s="146"/>
      <c r="U258" s="147" t="s">
        <v>6436</v>
      </c>
    </row>
    <row r="259" spans="1:21" ht="15.75" x14ac:dyDescent="0.3">
      <c r="A259" s="143" t="s">
        <v>6371</v>
      </c>
      <c r="B259" s="143" t="s">
        <v>5293</v>
      </c>
      <c r="C259" s="143" t="s">
        <v>6423</v>
      </c>
      <c r="D259" s="143"/>
      <c r="E259" s="143"/>
      <c r="F259" s="144" t="s">
        <v>6427</v>
      </c>
      <c r="G259" s="143">
        <v>3</v>
      </c>
      <c r="H259" s="145"/>
      <c r="I259" s="143"/>
      <c r="J259" s="143">
        <v>27</v>
      </c>
      <c r="K259" s="143">
        <v>27</v>
      </c>
      <c r="L259" s="143">
        <v>27</v>
      </c>
      <c r="M259" s="143">
        <v>27</v>
      </c>
      <c r="N259" s="143">
        <v>27</v>
      </c>
      <c r="O259" s="143">
        <v>27</v>
      </c>
      <c r="P259" s="143">
        <v>21</v>
      </c>
      <c r="Q259" s="143">
        <v>21</v>
      </c>
      <c r="R259" s="143">
        <v>21</v>
      </c>
      <c r="S259" s="143">
        <v>21</v>
      </c>
      <c r="T259" s="143"/>
      <c r="U259" s="147" t="s">
        <v>6437</v>
      </c>
    </row>
    <row r="260" spans="1:21" ht="15.75" x14ac:dyDescent="0.3">
      <c r="A260" s="143" t="s">
        <v>6371</v>
      </c>
      <c r="B260" s="143" t="s">
        <v>5293</v>
      </c>
      <c r="C260" s="143" t="s">
        <v>6423</v>
      </c>
      <c r="D260" s="143"/>
      <c r="E260" s="143"/>
      <c r="F260" s="144" t="s">
        <v>6427</v>
      </c>
      <c r="G260" s="143">
        <v>4</v>
      </c>
      <c r="H260" s="145"/>
      <c r="I260" s="143"/>
      <c r="J260" s="143">
        <v>36</v>
      </c>
      <c r="K260" s="143">
        <v>36</v>
      </c>
      <c r="L260" s="143">
        <v>36</v>
      </c>
      <c r="M260" s="143">
        <v>36</v>
      </c>
      <c r="N260" s="143">
        <v>36</v>
      </c>
      <c r="O260" s="143">
        <v>36</v>
      </c>
      <c r="P260" s="143">
        <v>28</v>
      </c>
      <c r="Q260" s="143">
        <v>28</v>
      </c>
      <c r="R260" s="143">
        <v>28</v>
      </c>
      <c r="S260" s="143">
        <v>28</v>
      </c>
      <c r="T260" s="143"/>
      <c r="U260" s="147" t="s">
        <v>6438</v>
      </c>
    </row>
    <row r="261" spans="1:21" ht="15.75" x14ac:dyDescent="0.3">
      <c r="A261" s="143" t="s">
        <v>6371</v>
      </c>
      <c r="B261" s="143" t="s">
        <v>5293</v>
      </c>
      <c r="C261" s="143" t="s">
        <v>6423</v>
      </c>
      <c r="D261" s="143"/>
      <c r="E261" s="143"/>
      <c r="F261" s="144" t="s">
        <v>6427</v>
      </c>
      <c r="G261" s="143">
        <v>5</v>
      </c>
      <c r="H261" s="145"/>
      <c r="I261" s="143"/>
      <c r="J261" s="143">
        <v>45</v>
      </c>
      <c r="K261" s="143">
        <v>45</v>
      </c>
      <c r="L261" s="143">
        <v>45</v>
      </c>
      <c r="M261" s="143">
        <v>45</v>
      </c>
      <c r="N261" s="143">
        <v>45</v>
      </c>
      <c r="O261" s="143">
        <v>45</v>
      </c>
      <c r="P261" s="143">
        <v>35</v>
      </c>
      <c r="Q261" s="143">
        <v>35</v>
      </c>
      <c r="R261" s="143">
        <v>35</v>
      </c>
      <c r="S261" s="143">
        <v>35</v>
      </c>
      <c r="T261" s="143"/>
      <c r="U261" s="147" t="s">
        <v>6439</v>
      </c>
    </row>
    <row r="262" spans="1:21" ht="15.75" x14ac:dyDescent="0.3">
      <c r="A262" s="143" t="s">
        <v>6371</v>
      </c>
      <c r="B262" s="143" t="s">
        <v>5293</v>
      </c>
      <c r="C262" s="143" t="s">
        <v>6423</v>
      </c>
      <c r="D262" s="143"/>
      <c r="E262" s="143"/>
      <c r="F262" s="144" t="s">
        <v>6427</v>
      </c>
      <c r="G262" s="143">
        <v>6</v>
      </c>
      <c r="H262" s="145"/>
      <c r="I262" s="143"/>
      <c r="J262" s="143">
        <v>54</v>
      </c>
      <c r="K262" s="143">
        <v>54</v>
      </c>
      <c r="L262" s="143">
        <v>54</v>
      </c>
      <c r="M262" s="143">
        <v>54</v>
      </c>
      <c r="N262" s="143">
        <v>54</v>
      </c>
      <c r="O262" s="143">
        <v>54</v>
      </c>
      <c r="P262" s="143">
        <v>42</v>
      </c>
      <c r="Q262" s="143">
        <v>42</v>
      </c>
      <c r="R262" s="143">
        <v>42</v>
      </c>
      <c r="S262" s="143">
        <v>42</v>
      </c>
      <c r="T262" s="143"/>
      <c r="U262" s="147" t="s">
        <v>6440</v>
      </c>
    </row>
    <row r="263" spans="1:21" ht="15.75" x14ac:dyDescent="0.3">
      <c r="A263" s="143" t="s">
        <v>6371</v>
      </c>
      <c r="B263" s="143" t="s">
        <v>5293</v>
      </c>
      <c r="C263" s="143" t="s">
        <v>6423</v>
      </c>
      <c r="D263" s="143"/>
      <c r="E263" s="143"/>
      <c r="F263" s="144" t="s">
        <v>6427</v>
      </c>
      <c r="G263" s="143">
        <v>7</v>
      </c>
      <c r="H263" s="145"/>
      <c r="I263" s="143"/>
      <c r="J263" s="143">
        <v>63</v>
      </c>
      <c r="K263" s="143">
        <v>63</v>
      </c>
      <c r="L263" s="143">
        <v>63</v>
      </c>
      <c r="M263" s="143">
        <v>63</v>
      </c>
      <c r="N263" s="143">
        <v>63</v>
      </c>
      <c r="O263" s="143">
        <v>63</v>
      </c>
      <c r="P263" s="143">
        <v>49</v>
      </c>
      <c r="Q263" s="143">
        <v>49</v>
      </c>
      <c r="R263" s="143">
        <v>49</v>
      </c>
      <c r="S263" s="143">
        <v>49</v>
      </c>
      <c r="T263" s="143"/>
      <c r="U263" s="147" t="s">
        <v>6441</v>
      </c>
    </row>
    <row r="264" spans="1:21" ht="15.75" x14ac:dyDescent="0.3">
      <c r="A264" s="143" t="s">
        <v>6371</v>
      </c>
      <c r="B264" s="143" t="s">
        <v>5293</v>
      </c>
      <c r="C264" s="143" t="s">
        <v>6423</v>
      </c>
      <c r="D264" s="143"/>
      <c r="E264" s="143"/>
      <c r="F264" s="144" t="s">
        <v>6427</v>
      </c>
      <c r="G264" s="143">
        <v>8</v>
      </c>
      <c r="H264" s="145"/>
      <c r="I264" s="143"/>
      <c r="J264" s="143">
        <v>72</v>
      </c>
      <c r="K264" s="143">
        <v>72</v>
      </c>
      <c r="L264" s="143">
        <v>72</v>
      </c>
      <c r="M264" s="143">
        <v>72</v>
      </c>
      <c r="N264" s="143">
        <v>72</v>
      </c>
      <c r="O264" s="143">
        <v>72</v>
      </c>
      <c r="P264" s="143">
        <v>56</v>
      </c>
      <c r="Q264" s="143">
        <v>56</v>
      </c>
      <c r="R264" s="143">
        <v>56</v>
      </c>
      <c r="S264" s="143">
        <v>56</v>
      </c>
      <c r="T264" s="143"/>
      <c r="U264" s="147" t="s">
        <v>6442</v>
      </c>
    </row>
    <row r="265" spans="1:21" ht="15.75" x14ac:dyDescent="0.3">
      <c r="A265" s="143" t="s">
        <v>6371</v>
      </c>
      <c r="B265" s="143" t="s">
        <v>5293</v>
      </c>
      <c r="C265" s="143" t="s">
        <v>6423</v>
      </c>
      <c r="D265" s="143"/>
      <c r="E265" s="143"/>
      <c r="F265" s="144" t="s">
        <v>6427</v>
      </c>
      <c r="G265" s="143">
        <v>9</v>
      </c>
      <c r="H265" s="145"/>
      <c r="I265" s="143"/>
      <c r="J265" s="143">
        <v>81</v>
      </c>
      <c r="K265" s="143">
        <v>81</v>
      </c>
      <c r="L265" s="143">
        <v>81</v>
      </c>
      <c r="M265" s="143">
        <v>81</v>
      </c>
      <c r="N265" s="143">
        <v>81</v>
      </c>
      <c r="O265" s="143">
        <v>81</v>
      </c>
      <c r="P265" s="143">
        <v>63</v>
      </c>
      <c r="Q265" s="143">
        <v>63</v>
      </c>
      <c r="R265" s="143">
        <v>63</v>
      </c>
      <c r="S265" s="143">
        <v>63</v>
      </c>
      <c r="T265" s="143"/>
      <c r="U265" s="147" t="s">
        <v>6443</v>
      </c>
    </row>
    <row r="266" spans="1:21" ht="15.75" x14ac:dyDescent="0.3">
      <c r="A266" s="143" t="s">
        <v>6371</v>
      </c>
      <c r="B266" s="143" t="s">
        <v>5293</v>
      </c>
      <c r="C266" s="143" t="s">
        <v>6423</v>
      </c>
      <c r="D266" s="143"/>
      <c r="E266" s="143"/>
      <c r="F266" s="144" t="s">
        <v>6427</v>
      </c>
      <c r="G266" s="143">
        <v>10</v>
      </c>
      <c r="H266" s="145"/>
      <c r="I266" s="143"/>
      <c r="J266" s="143">
        <v>90</v>
      </c>
      <c r="K266" s="143">
        <v>90</v>
      </c>
      <c r="L266" s="143">
        <v>90</v>
      </c>
      <c r="M266" s="143">
        <v>90</v>
      </c>
      <c r="N266" s="143">
        <v>90</v>
      </c>
      <c r="O266" s="143">
        <v>90</v>
      </c>
      <c r="P266" s="143">
        <v>70</v>
      </c>
      <c r="Q266" s="143">
        <v>70</v>
      </c>
      <c r="R266" s="143">
        <v>70</v>
      </c>
      <c r="S266" s="143">
        <v>70</v>
      </c>
      <c r="T266" s="143"/>
      <c r="U266" s="147"/>
    </row>
    <row r="267" spans="1:21" ht="15.75" x14ac:dyDescent="0.3">
      <c r="A267" s="143" t="s">
        <v>6371</v>
      </c>
      <c r="B267" s="143" t="s">
        <v>5293</v>
      </c>
      <c r="C267" s="143" t="s">
        <v>6423</v>
      </c>
      <c r="D267" s="143"/>
      <c r="E267" s="143"/>
      <c r="F267" s="144" t="s">
        <v>6428</v>
      </c>
      <c r="G267" s="143">
        <v>0</v>
      </c>
      <c r="H267" s="145"/>
      <c r="I267" s="143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3"/>
      <c r="U267" s="147" t="s">
        <v>6434</v>
      </c>
    </row>
    <row r="268" spans="1:21" ht="15.75" x14ac:dyDescent="0.3">
      <c r="A268" s="143" t="s">
        <v>6371</v>
      </c>
      <c r="B268" s="143" t="s">
        <v>5293</v>
      </c>
      <c r="C268" s="143" t="s">
        <v>6423</v>
      </c>
      <c r="D268" s="143"/>
      <c r="E268" s="143"/>
      <c r="F268" s="144" t="s">
        <v>6428</v>
      </c>
      <c r="G268" s="143">
        <v>1</v>
      </c>
      <c r="H268" s="145"/>
      <c r="I268" s="143"/>
      <c r="J268" s="143">
        <v>10</v>
      </c>
      <c r="K268" s="143">
        <v>10</v>
      </c>
      <c r="L268" s="143">
        <v>10</v>
      </c>
      <c r="M268" s="143">
        <v>10</v>
      </c>
      <c r="N268" s="143">
        <v>10</v>
      </c>
      <c r="O268" s="143">
        <v>10</v>
      </c>
      <c r="P268" s="143">
        <v>8</v>
      </c>
      <c r="Q268" s="143">
        <v>8</v>
      </c>
      <c r="R268" s="143">
        <v>8</v>
      </c>
      <c r="S268" s="143">
        <v>8</v>
      </c>
      <c r="T268" s="143"/>
      <c r="U268" s="147" t="s">
        <v>6435</v>
      </c>
    </row>
    <row r="269" spans="1:21" ht="15.75" x14ac:dyDescent="0.3">
      <c r="A269" s="143" t="s">
        <v>6371</v>
      </c>
      <c r="B269" s="143" t="s">
        <v>5293</v>
      </c>
      <c r="C269" s="143" t="s">
        <v>6423</v>
      </c>
      <c r="D269" s="143"/>
      <c r="E269" s="143"/>
      <c r="F269" s="144" t="s">
        <v>6428</v>
      </c>
      <c r="G269" s="143">
        <v>2</v>
      </c>
      <c r="H269" s="145"/>
      <c r="I269" s="143"/>
      <c r="J269" s="143">
        <v>20</v>
      </c>
      <c r="K269" s="143">
        <v>20</v>
      </c>
      <c r="L269" s="143">
        <v>20</v>
      </c>
      <c r="M269" s="143">
        <v>20</v>
      </c>
      <c r="N269" s="143">
        <v>20</v>
      </c>
      <c r="O269" s="143">
        <v>20</v>
      </c>
      <c r="P269" s="143">
        <v>16</v>
      </c>
      <c r="Q269" s="143">
        <v>16</v>
      </c>
      <c r="R269" s="143">
        <v>16</v>
      </c>
      <c r="S269" s="143">
        <v>16</v>
      </c>
      <c r="T269" s="146"/>
      <c r="U269" s="147" t="s">
        <v>6436</v>
      </c>
    </row>
    <row r="270" spans="1:21" ht="15.75" x14ac:dyDescent="0.3">
      <c r="A270" s="143" t="s">
        <v>6371</v>
      </c>
      <c r="B270" s="143" t="s">
        <v>5293</v>
      </c>
      <c r="C270" s="143" t="s">
        <v>6423</v>
      </c>
      <c r="D270" s="143"/>
      <c r="E270" s="143"/>
      <c r="F270" s="144" t="s">
        <v>6428</v>
      </c>
      <c r="G270" s="143">
        <v>3</v>
      </c>
      <c r="H270" s="145"/>
      <c r="I270" s="143"/>
      <c r="J270" s="143">
        <v>30</v>
      </c>
      <c r="K270" s="143">
        <v>30</v>
      </c>
      <c r="L270" s="143">
        <v>30</v>
      </c>
      <c r="M270" s="143">
        <v>30</v>
      </c>
      <c r="N270" s="143">
        <v>30</v>
      </c>
      <c r="O270" s="143">
        <v>30</v>
      </c>
      <c r="P270" s="143">
        <v>24</v>
      </c>
      <c r="Q270" s="143">
        <v>24</v>
      </c>
      <c r="R270" s="143">
        <v>24</v>
      </c>
      <c r="S270" s="143">
        <v>24</v>
      </c>
      <c r="T270" s="143"/>
      <c r="U270" s="147" t="s">
        <v>6437</v>
      </c>
    </row>
    <row r="271" spans="1:21" ht="15.75" x14ac:dyDescent="0.3">
      <c r="A271" s="143" t="s">
        <v>6371</v>
      </c>
      <c r="B271" s="143" t="s">
        <v>5293</v>
      </c>
      <c r="C271" s="143" t="s">
        <v>6423</v>
      </c>
      <c r="D271" s="143"/>
      <c r="E271" s="143"/>
      <c r="F271" s="144" t="s">
        <v>6428</v>
      </c>
      <c r="G271" s="143">
        <v>4</v>
      </c>
      <c r="H271" s="145"/>
      <c r="I271" s="143"/>
      <c r="J271" s="143">
        <v>40</v>
      </c>
      <c r="K271" s="143">
        <v>40</v>
      </c>
      <c r="L271" s="143">
        <v>40</v>
      </c>
      <c r="M271" s="143">
        <v>40</v>
      </c>
      <c r="N271" s="143">
        <v>40</v>
      </c>
      <c r="O271" s="143">
        <v>40</v>
      </c>
      <c r="P271" s="143">
        <v>32</v>
      </c>
      <c r="Q271" s="143">
        <v>32</v>
      </c>
      <c r="R271" s="143">
        <v>32</v>
      </c>
      <c r="S271" s="143">
        <v>32</v>
      </c>
      <c r="T271" s="143"/>
      <c r="U271" s="147" t="s">
        <v>6438</v>
      </c>
    </row>
    <row r="272" spans="1:21" ht="15.75" x14ac:dyDescent="0.3">
      <c r="A272" s="143" t="s">
        <v>6371</v>
      </c>
      <c r="B272" s="143" t="s">
        <v>5293</v>
      </c>
      <c r="C272" s="143" t="s">
        <v>6423</v>
      </c>
      <c r="D272" s="143"/>
      <c r="E272" s="143"/>
      <c r="F272" s="144" t="s">
        <v>6428</v>
      </c>
      <c r="G272" s="143">
        <v>5</v>
      </c>
      <c r="H272" s="145"/>
      <c r="I272" s="143"/>
      <c r="J272" s="143">
        <v>50</v>
      </c>
      <c r="K272" s="143">
        <v>50</v>
      </c>
      <c r="L272" s="143">
        <v>50</v>
      </c>
      <c r="M272" s="143">
        <v>50</v>
      </c>
      <c r="N272" s="143">
        <v>50</v>
      </c>
      <c r="O272" s="143">
        <v>50</v>
      </c>
      <c r="P272" s="143">
        <v>40</v>
      </c>
      <c r="Q272" s="143">
        <v>40</v>
      </c>
      <c r="R272" s="143">
        <v>40</v>
      </c>
      <c r="S272" s="143">
        <v>40</v>
      </c>
      <c r="T272" s="143"/>
      <c r="U272" s="147" t="s">
        <v>6439</v>
      </c>
    </row>
    <row r="273" spans="1:21" ht="15.75" x14ac:dyDescent="0.3">
      <c r="A273" s="143" t="s">
        <v>6371</v>
      </c>
      <c r="B273" s="143" t="s">
        <v>5293</v>
      </c>
      <c r="C273" s="143" t="s">
        <v>6423</v>
      </c>
      <c r="D273" s="143"/>
      <c r="E273" s="143"/>
      <c r="F273" s="144" t="s">
        <v>6428</v>
      </c>
      <c r="G273" s="143">
        <v>6</v>
      </c>
      <c r="H273" s="145"/>
      <c r="I273" s="143"/>
      <c r="J273" s="143">
        <v>60</v>
      </c>
      <c r="K273" s="143">
        <v>60</v>
      </c>
      <c r="L273" s="143">
        <v>60</v>
      </c>
      <c r="M273" s="143">
        <v>60</v>
      </c>
      <c r="N273" s="143">
        <v>60</v>
      </c>
      <c r="O273" s="143">
        <v>60</v>
      </c>
      <c r="P273" s="143">
        <v>48</v>
      </c>
      <c r="Q273" s="143">
        <v>48</v>
      </c>
      <c r="R273" s="143">
        <v>48</v>
      </c>
      <c r="S273" s="143">
        <v>48</v>
      </c>
      <c r="T273" s="143"/>
      <c r="U273" s="147" t="s">
        <v>6440</v>
      </c>
    </row>
    <row r="274" spans="1:21" ht="15.75" x14ac:dyDescent="0.3">
      <c r="A274" s="143" t="s">
        <v>6371</v>
      </c>
      <c r="B274" s="143" t="s">
        <v>5293</v>
      </c>
      <c r="C274" s="143" t="s">
        <v>6423</v>
      </c>
      <c r="D274" s="143"/>
      <c r="E274" s="143"/>
      <c r="F274" s="144" t="s">
        <v>6428</v>
      </c>
      <c r="G274" s="143">
        <v>7</v>
      </c>
      <c r="H274" s="145"/>
      <c r="I274" s="143"/>
      <c r="J274" s="143">
        <v>70</v>
      </c>
      <c r="K274" s="143">
        <v>70</v>
      </c>
      <c r="L274" s="143">
        <v>70</v>
      </c>
      <c r="M274" s="143">
        <v>70</v>
      </c>
      <c r="N274" s="143">
        <v>70</v>
      </c>
      <c r="O274" s="143">
        <v>70</v>
      </c>
      <c r="P274" s="143">
        <v>56</v>
      </c>
      <c r="Q274" s="143">
        <v>56</v>
      </c>
      <c r="R274" s="143">
        <v>56</v>
      </c>
      <c r="S274" s="143">
        <v>56</v>
      </c>
      <c r="T274" s="143"/>
      <c r="U274" s="147" t="s">
        <v>6441</v>
      </c>
    </row>
    <row r="275" spans="1:21" ht="15.75" x14ac:dyDescent="0.3">
      <c r="A275" s="143" t="s">
        <v>6371</v>
      </c>
      <c r="B275" s="143" t="s">
        <v>5293</v>
      </c>
      <c r="C275" s="143" t="s">
        <v>6423</v>
      </c>
      <c r="D275" s="143"/>
      <c r="E275" s="143"/>
      <c r="F275" s="144" t="s">
        <v>6428</v>
      </c>
      <c r="G275" s="143">
        <v>8</v>
      </c>
      <c r="H275" s="145"/>
      <c r="I275" s="143"/>
      <c r="J275" s="143">
        <v>80</v>
      </c>
      <c r="K275" s="143">
        <v>80</v>
      </c>
      <c r="L275" s="143">
        <v>80</v>
      </c>
      <c r="M275" s="143">
        <v>80</v>
      </c>
      <c r="N275" s="143">
        <v>80</v>
      </c>
      <c r="O275" s="143">
        <v>80</v>
      </c>
      <c r="P275" s="143">
        <v>64</v>
      </c>
      <c r="Q275" s="143">
        <v>64</v>
      </c>
      <c r="R275" s="143">
        <v>64</v>
      </c>
      <c r="S275" s="143">
        <v>64</v>
      </c>
      <c r="T275" s="143"/>
      <c r="U275" s="147" t="s">
        <v>6442</v>
      </c>
    </row>
    <row r="276" spans="1:21" ht="15.75" x14ac:dyDescent="0.3">
      <c r="A276" s="143" t="s">
        <v>6371</v>
      </c>
      <c r="B276" s="143" t="s">
        <v>5293</v>
      </c>
      <c r="C276" s="143" t="s">
        <v>6423</v>
      </c>
      <c r="D276" s="143"/>
      <c r="E276" s="143"/>
      <c r="F276" s="144" t="s">
        <v>6428</v>
      </c>
      <c r="G276" s="143">
        <v>9</v>
      </c>
      <c r="H276" s="145"/>
      <c r="I276" s="143"/>
      <c r="J276" s="143">
        <v>90</v>
      </c>
      <c r="K276" s="143">
        <v>90</v>
      </c>
      <c r="L276" s="143">
        <v>90</v>
      </c>
      <c r="M276" s="143">
        <v>90</v>
      </c>
      <c r="N276" s="143">
        <v>90</v>
      </c>
      <c r="O276" s="143">
        <v>90</v>
      </c>
      <c r="P276" s="143">
        <v>72</v>
      </c>
      <c r="Q276" s="143">
        <v>72</v>
      </c>
      <c r="R276" s="143">
        <v>72</v>
      </c>
      <c r="S276" s="143">
        <v>72</v>
      </c>
      <c r="T276" s="143"/>
      <c r="U276" s="147" t="s">
        <v>6443</v>
      </c>
    </row>
    <row r="277" spans="1:21" ht="15.75" x14ac:dyDescent="0.3">
      <c r="A277" s="143" t="s">
        <v>6371</v>
      </c>
      <c r="B277" s="143" t="s">
        <v>5293</v>
      </c>
      <c r="C277" s="143" t="s">
        <v>6423</v>
      </c>
      <c r="D277" s="143"/>
      <c r="E277" s="143"/>
      <c r="F277" s="144" t="s">
        <v>6428</v>
      </c>
      <c r="G277" s="143">
        <v>10</v>
      </c>
      <c r="H277" s="145"/>
      <c r="I277" s="143"/>
      <c r="J277" s="143">
        <v>100</v>
      </c>
      <c r="K277" s="143">
        <v>100</v>
      </c>
      <c r="L277" s="143">
        <v>100</v>
      </c>
      <c r="M277" s="143">
        <v>100</v>
      </c>
      <c r="N277" s="143">
        <v>100</v>
      </c>
      <c r="O277" s="143">
        <v>100</v>
      </c>
      <c r="P277" s="143">
        <v>80</v>
      </c>
      <c r="Q277" s="143">
        <v>80</v>
      </c>
      <c r="R277" s="143">
        <v>80</v>
      </c>
      <c r="S277" s="143">
        <v>80</v>
      </c>
      <c r="T277" s="143"/>
      <c r="U277" s="147"/>
    </row>
    <row r="278" spans="1:21" ht="15.75" x14ac:dyDescent="0.3">
      <c r="A278" s="143" t="s">
        <v>6371</v>
      </c>
      <c r="B278" s="143" t="s">
        <v>5293</v>
      </c>
      <c r="C278" s="143" t="s">
        <v>6423</v>
      </c>
      <c r="D278" s="143"/>
      <c r="E278" s="143"/>
      <c r="F278" s="144" t="s">
        <v>6429</v>
      </c>
      <c r="G278" s="143">
        <v>0</v>
      </c>
      <c r="H278" s="145"/>
      <c r="I278" s="143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3"/>
      <c r="U278" s="147" t="s">
        <v>6434</v>
      </c>
    </row>
    <row r="279" spans="1:21" ht="15.75" x14ac:dyDescent="0.3">
      <c r="A279" s="143" t="s">
        <v>6371</v>
      </c>
      <c r="B279" s="143" t="s">
        <v>5293</v>
      </c>
      <c r="C279" s="143" t="s">
        <v>6423</v>
      </c>
      <c r="D279" s="143"/>
      <c r="E279" s="143"/>
      <c r="F279" s="144" t="s">
        <v>6429</v>
      </c>
      <c r="G279" s="143">
        <v>1</v>
      </c>
      <c r="H279" s="145"/>
      <c r="I279" s="143"/>
      <c r="J279" s="143">
        <v>11</v>
      </c>
      <c r="K279" s="143">
        <v>11</v>
      </c>
      <c r="L279" s="143">
        <v>11</v>
      </c>
      <c r="M279" s="143">
        <v>11</v>
      </c>
      <c r="N279" s="143">
        <v>11</v>
      </c>
      <c r="O279" s="143">
        <v>11</v>
      </c>
      <c r="P279" s="143">
        <v>9</v>
      </c>
      <c r="Q279" s="143">
        <v>9</v>
      </c>
      <c r="R279" s="143">
        <v>9</v>
      </c>
      <c r="S279" s="143">
        <v>9</v>
      </c>
      <c r="T279" s="143"/>
      <c r="U279" s="147" t="s">
        <v>6435</v>
      </c>
    </row>
    <row r="280" spans="1:21" ht="15.75" x14ac:dyDescent="0.3">
      <c r="A280" s="143" t="s">
        <v>6371</v>
      </c>
      <c r="B280" s="143" t="s">
        <v>5293</v>
      </c>
      <c r="C280" s="143" t="s">
        <v>6423</v>
      </c>
      <c r="D280" s="143"/>
      <c r="E280" s="143"/>
      <c r="F280" s="144" t="s">
        <v>6429</v>
      </c>
      <c r="G280" s="143">
        <v>2</v>
      </c>
      <c r="H280" s="145"/>
      <c r="I280" s="143"/>
      <c r="J280" s="143">
        <v>22</v>
      </c>
      <c r="K280" s="143">
        <v>22</v>
      </c>
      <c r="L280" s="143">
        <v>22</v>
      </c>
      <c r="M280" s="143">
        <v>22</v>
      </c>
      <c r="N280" s="143">
        <v>22</v>
      </c>
      <c r="O280" s="143">
        <v>22</v>
      </c>
      <c r="P280" s="143">
        <v>18</v>
      </c>
      <c r="Q280" s="143">
        <v>18</v>
      </c>
      <c r="R280" s="143">
        <v>18</v>
      </c>
      <c r="S280" s="143">
        <v>18</v>
      </c>
      <c r="T280" s="146"/>
      <c r="U280" s="147" t="s">
        <v>6436</v>
      </c>
    </row>
    <row r="281" spans="1:21" ht="15.75" x14ac:dyDescent="0.3">
      <c r="A281" s="143" t="s">
        <v>6371</v>
      </c>
      <c r="B281" s="143" t="s">
        <v>5293</v>
      </c>
      <c r="C281" s="143" t="s">
        <v>6423</v>
      </c>
      <c r="D281" s="143"/>
      <c r="E281" s="143"/>
      <c r="F281" s="144" t="s">
        <v>6429</v>
      </c>
      <c r="G281" s="143">
        <v>3</v>
      </c>
      <c r="H281" s="145"/>
      <c r="I281" s="143"/>
      <c r="J281" s="143">
        <v>33</v>
      </c>
      <c r="K281" s="143">
        <v>33</v>
      </c>
      <c r="L281" s="143">
        <v>33</v>
      </c>
      <c r="M281" s="143">
        <v>33</v>
      </c>
      <c r="N281" s="143">
        <v>33</v>
      </c>
      <c r="O281" s="143">
        <v>33</v>
      </c>
      <c r="P281" s="143">
        <v>27</v>
      </c>
      <c r="Q281" s="143">
        <v>27</v>
      </c>
      <c r="R281" s="143">
        <v>27</v>
      </c>
      <c r="S281" s="143">
        <v>27</v>
      </c>
      <c r="T281" s="143"/>
      <c r="U281" s="147" t="s">
        <v>6437</v>
      </c>
    </row>
    <row r="282" spans="1:21" ht="15.75" x14ac:dyDescent="0.3">
      <c r="A282" s="143" t="s">
        <v>6371</v>
      </c>
      <c r="B282" s="143" t="s">
        <v>5293</v>
      </c>
      <c r="C282" s="143" t="s">
        <v>6423</v>
      </c>
      <c r="D282" s="143"/>
      <c r="E282" s="143"/>
      <c r="F282" s="144" t="s">
        <v>6429</v>
      </c>
      <c r="G282" s="143">
        <v>4</v>
      </c>
      <c r="H282" s="145"/>
      <c r="I282" s="143"/>
      <c r="J282" s="143">
        <v>44</v>
      </c>
      <c r="K282" s="143">
        <v>44</v>
      </c>
      <c r="L282" s="143">
        <v>44</v>
      </c>
      <c r="M282" s="143">
        <v>44</v>
      </c>
      <c r="N282" s="143">
        <v>44</v>
      </c>
      <c r="O282" s="143">
        <v>44</v>
      </c>
      <c r="P282" s="143">
        <v>36</v>
      </c>
      <c r="Q282" s="143">
        <v>36</v>
      </c>
      <c r="R282" s="143">
        <v>36</v>
      </c>
      <c r="S282" s="143">
        <v>36</v>
      </c>
      <c r="T282" s="143"/>
      <c r="U282" s="147" t="s">
        <v>6438</v>
      </c>
    </row>
    <row r="283" spans="1:21" ht="15.75" x14ac:dyDescent="0.3">
      <c r="A283" s="143" t="s">
        <v>6371</v>
      </c>
      <c r="B283" s="143" t="s">
        <v>5293</v>
      </c>
      <c r="C283" s="143" t="s">
        <v>6423</v>
      </c>
      <c r="D283" s="143"/>
      <c r="E283" s="143"/>
      <c r="F283" s="144" t="s">
        <v>6429</v>
      </c>
      <c r="G283" s="143">
        <v>5</v>
      </c>
      <c r="H283" s="145"/>
      <c r="I283" s="143"/>
      <c r="J283" s="143">
        <v>55</v>
      </c>
      <c r="K283" s="143">
        <v>55</v>
      </c>
      <c r="L283" s="143">
        <v>55</v>
      </c>
      <c r="M283" s="143">
        <v>55</v>
      </c>
      <c r="N283" s="143">
        <v>55</v>
      </c>
      <c r="O283" s="143">
        <v>55</v>
      </c>
      <c r="P283" s="143">
        <v>45</v>
      </c>
      <c r="Q283" s="143">
        <v>45</v>
      </c>
      <c r="R283" s="143">
        <v>45</v>
      </c>
      <c r="S283" s="143">
        <v>45</v>
      </c>
      <c r="T283" s="143"/>
      <c r="U283" s="147" t="s">
        <v>6439</v>
      </c>
    </row>
    <row r="284" spans="1:21" ht="15.75" x14ac:dyDescent="0.3">
      <c r="A284" s="143" t="s">
        <v>6371</v>
      </c>
      <c r="B284" s="143" t="s">
        <v>5293</v>
      </c>
      <c r="C284" s="143" t="s">
        <v>6423</v>
      </c>
      <c r="D284" s="143"/>
      <c r="E284" s="143"/>
      <c r="F284" s="144" t="s">
        <v>6429</v>
      </c>
      <c r="G284" s="143">
        <v>6</v>
      </c>
      <c r="H284" s="145"/>
      <c r="I284" s="143"/>
      <c r="J284" s="143">
        <v>66</v>
      </c>
      <c r="K284" s="143">
        <v>66</v>
      </c>
      <c r="L284" s="143">
        <v>66</v>
      </c>
      <c r="M284" s="143">
        <v>66</v>
      </c>
      <c r="N284" s="143">
        <v>66</v>
      </c>
      <c r="O284" s="143">
        <v>66</v>
      </c>
      <c r="P284" s="143">
        <v>54</v>
      </c>
      <c r="Q284" s="143">
        <v>54</v>
      </c>
      <c r="R284" s="143">
        <v>54</v>
      </c>
      <c r="S284" s="143">
        <v>54</v>
      </c>
      <c r="T284" s="143"/>
      <c r="U284" s="147" t="s">
        <v>6440</v>
      </c>
    </row>
    <row r="285" spans="1:21" ht="15.75" x14ac:dyDescent="0.3">
      <c r="A285" s="143" t="s">
        <v>6371</v>
      </c>
      <c r="B285" s="143" t="s">
        <v>5293</v>
      </c>
      <c r="C285" s="143" t="s">
        <v>6423</v>
      </c>
      <c r="D285" s="143"/>
      <c r="E285" s="143"/>
      <c r="F285" s="144" t="s">
        <v>6429</v>
      </c>
      <c r="G285" s="143">
        <v>7</v>
      </c>
      <c r="H285" s="145"/>
      <c r="I285" s="143"/>
      <c r="J285" s="143">
        <v>77</v>
      </c>
      <c r="K285" s="143">
        <v>77</v>
      </c>
      <c r="L285" s="143">
        <v>77</v>
      </c>
      <c r="M285" s="143">
        <v>77</v>
      </c>
      <c r="N285" s="143">
        <v>77</v>
      </c>
      <c r="O285" s="143">
        <v>77</v>
      </c>
      <c r="P285" s="143">
        <v>63</v>
      </c>
      <c r="Q285" s="143">
        <v>63</v>
      </c>
      <c r="R285" s="143">
        <v>63</v>
      </c>
      <c r="S285" s="143">
        <v>63</v>
      </c>
      <c r="T285" s="143"/>
      <c r="U285" s="147" t="s">
        <v>6441</v>
      </c>
    </row>
    <row r="286" spans="1:21" ht="15.75" x14ac:dyDescent="0.3">
      <c r="A286" s="143" t="s">
        <v>6371</v>
      </c>
      <c r="B286" s="143" t="s">
        <v>5293</v>
      </c>
      <c r="C286" s="143" t="s">
        <v>6423</v>
      </c>
      <c r="D286" s="143"/>
      <c r="E286" s="143"/>
      <c r="F286" s="144" t="s">
        <v>6429</v>
      </c>
      <c r="G286" s="143">
        <v>8</v>
      </c>
      <c r="H286" s="145"/>
      <c r="I286" s="143"/>
      <c r="J286" s="143">
        <v>88</v>
      </c>
      <c r="K286" s="143">
        <v>88</v>
      </c>
      <c r="L286" s="143">
        <v>88</v>
      </c>
      <c r="M286" s="143">
        <v>88</v>
      </c>
      <c r="N286" s="143">
        <v>88</v>
      </c>
      <c r="O286" s="143">
        <v>88</v>
      </c>
      <c r="P286" s="143">
        <v>72</v>
      </c>
      <c r="Q286" s="143">
        <v>72</v>
      </c>
      <c r="R286" s="143">
        <v>72</v>
      </c>
      <c r="S286" s="143">
        <v>72</v>
      </c>
      <c r="T286" s="143"/>
      <c r="U286" s="147" t="s">
        <v>6442</v>
      </c>
    </row>
    <row r="287" spans="1:21" ht="15.75" x14ac:dyDescent="0.3">
      <c r="A287" s="143" t="s">
        <v>6371</v>
      </c>
      <c r="B287" s="143" t="s">
        <v>5293</v>
      </c>
      <c r="C287" s="143" t="s">
        <v>6423</v>
      </c>
      <c r="D287" s="143"/>
      <c r="E287" s="143"/>
      <c r="F287" s="144" t="s">
        <v>6429</v>
      </c>
      <c r="G287" s="143">
        <v>9</v>
      </c>
      <c r="H287" s="145"/>
      <c r="I287" s="143"/>
      <c r="J287" s="143">
        <v>99</v>
      </c>
      <c r="K287" s="143">
        <v>99</v>
      </c>
      <c r="L287" s="143">
        <v>99</v>
      </c>
      <c r="M287" s="143">
        <v>99</v>
      </c>
      <c r="N287" s="143">
        <v>99</v>
      </c>
      <c r="O287" s="143">
        <v>99</v>
      </c>
      <c r="P287" s="143">
        <v>81</v>
      </c>
      <c r="Q287" s="143">
        <v>81</v>
      </c>
      <c r="R287" s="143">
        <v>81</v>
      </c>
      <c r="S287" s="143">
        <v>81</v>
      </c>
      <c r="T287" s="143"/>
      <c r="U287" s="147" t="s">
        <v>6443</v>
      </c>
    </row>
    <row r="288" spans="1:21" ht="15.75" x14ac:dyDescent="0.3">
      <c r="A288" s="143" t="s">
        <v>6371</v>
      </c>
      <c r="B288" s="143" t="s">
        <v>5293</v>
      </c>
      <c r="C288" s="143" t="s">
        <v>6423</v>
      </c>
      <c r="D288" s="143"/>
      <c r="E288" s="143"/>
      <c r="F288" s="144" t="s">
        <v>6429</v>
      </c>
      <c r="G288" s="143">
        <v>10</v>
      </c>
      <c r="H288" s="145"/>
      <c r="I288" s="143"/>
      <c r="J288" s="143">
        <v>110</v>
      </c>
      <c r="K288" s="143">
        <v>110</v>
      </c>
      <c r="L288" s="143">
        <v>110</v>
      </c>
      <c r="M288" s="143">
        <v>110</v>
      </c>
      <c r="N288" s="143">
        <v>110</v>
      </c>
      <c r="O288" s="143">
        <v>110</v>
      </c>
      <c r="P288" s="143">
        <v>90</v>
      </c>
      <c r="Q288" s="143">
        <v>90</v>
      </c>
      <c r="R288" s="143">
        <v>90</v>
      </c>
      <c r="S288" s="143">
        <v>90</v>
      </c>
      <c r="T288" s="143"/>
      <c r="U288" s="147"/>
    </row>
    <row r="289" spans="1:21" ht="15.75" x14ac:dyDescent="0.3">
      <c r="A289" s="143" t="s">
        <v>6371</v>
      </c>
      <c r="B289" s="143" t="s">
        <v>5293</v>
      </c>
      <c r="C289" s="143" t="s">
        <v>6423</v>
      </c>
      <c r="D289" s="143"/>
      <c r="E289" s="143"/>
      <c r="F289" s="144" t="s">
        <v>6430</v>
      </c>
      <c r="G289" s="143">
        <v>0</v>
      </c>
      <c r="H289" s="145"/>
      <c r="I289" s="143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3"/>
      <c r="U289" s="147" t="s">
        <v>6434</v>
      </c>
    </row>
    <row r="290" spans="1:21" ht="15.75" x14ac:dyDescent="0.3">
      <c r="A290" s="143" t="s">
        <v>6371</v>
      </c>
      <c r="B290" s="143" t="s">
        <v>5293</v>
      </c>
      <c r="C290" s="143" t="s">
        <v>6423</v>
      </c>
      <c r="D290" s="143"/>
      <c r="E290" s="143"/>
      <c r="F290" s="144" t="s">
        <v>6430</v>
      </c>
      <c r="G290" s="143">
        <v>1</v>
      </c>
      <c r="H290" s="145"/>
      <c r="I290" s="143"/>
      <c r="J290" s="143">
        <v>12</v>
      </c>
      <c r="K290" s="143">
        <v>12</v>
      </c>
      <c r="L290" s="143">
        <v>12</v>
      </c>
      <c r="M290" s="143">
        <v>12</v>
      </c>
      <c r="N290" s="143">
        <v>12</v>
      </c>
      <c r="O290" s="143">
        <v>12</v>
      </c>
      <c r="P290" s="143">
        <v>10</v>
      </c>
      <c r="Q290" s="143">
        <v>10</v>
      </c>
      <c r="R290" s="143">
        <v>10</v>
      </c>
      <c r="S290" s="143">
        <v>10</v>
      </c>
      <c r="T290" s="143"/>
      <c r="U290" s="147" t="s">
        <v>6435</v>
      </c>
    </row>
    <row r="291" spans="1:21" ht="15.75" x14ac:dyDescent="0.3">
      <c r="A291" s="143" t="s">
        <v>6371</v>
      </c>
      <c r="B291" s="143" t="s">
        <v>5293</v>
      </c>
      <c r="C291" s="143" t="s">
        <v>6423</v>
      </c>
      <c r="D291" s="143"/>
      <c r="E291" s="143"/>
      <c r="F291" s="144" t="s">
        <v>6430</v>
      </c>
      <c r="G291" s="143">
        <v>2</v>
      </c>
      <c r="H291" s="145"/>
      <c r="I291" s="143"/>
      <c r="J291" s="143">
        <v>24</v>
      </c>
      <c r="K291" s="143">
        <v>24</v>
      </c>
      <c r="L291" s="143">
        <v>24</v>
      </c>
      <c r="M291" s="143">
        <v>24</v>
      </c>
      <c r="N291" s="143">
        <v>24</v>
      </c>
      <c r="O291" s="143">
        <v>24</v>
      </c>
      <c r="P291" s="143">
        <v>20</v>
      </c>
      <c r="Q291" s="143">
        <v>20</v>
      </c>
      <c r="R291" s="143">
        <v>20</v>
      </c>
      <c r="S291" s="143">
        <v>20</v>
      </c>
      <c r="T291" s="146"/>
      <c r="U291" s="147" t="s">
        <v>6436</v>
      </c>
    </row>
    <row r="292" spans="1:21" ht="15.75" x14ac:dyDescent="0.3">
      <c r="A292" s="143" t="s">
        <v>6371</v>
      </c>
      <c r="B292" s="143" t="s">
        <v>5293</v>
      </c>
      <c r="C292" s="143" t="s">
        <v>6423</v>
      </c>
      <c r="D292" s="143"/>
      <c r="E292" s="143"/>
      <c r="F292" s="144" t="s">
        <v>6430</v>
      </c>
      <c r="G292" s="143">
        <v>3</v>
      </c>
      <c r="H292" s="145"/>
      <c r="I292" s="143"/>
      <c r="J292" s="143">
        <v>36</v>
      </c>
      <c r="K292" s="143">
        <v>36</v>
      </c>
      <c r="L292" s="143">
        <v>36</v>
      </c>
      <c r="M292" s="143">
        <v>36</v>
      </c>
      <c r="N292" s="143">
        <v>36</v>
      </c>
      <c r="O292" s="143">
        <v>36</v>
      </c>
      <c r="P292" s="143">
        <v>30</v>
      </c>
      <c r="Q292" s="143">
        <v>30</v>
      </c>
      <c r="R292" s="143">
        <v>30</v>
      </c>
      <c r="S292" s="143">
        <v>30</v>
      </c>
      <c r="T292" s="143"/>
      <c r="U292" s="147" t="s">
        <v>6437</v>
      </c>
    </row>
    <row r="293" spans="1:21" ht="15.75" x14ac:dyDescent="0.3">
      <c r="A293" s="143" t="s">
        <v>6371</v>
      </c>
      <c r="B293" s="143" t="s">
        <v>5293</v>
      </c>
      <c r="C293" s="143" t="s">
        <v>6423</v>
      </c>
      <c r="D293" s="143"/>
      <c r="E293" s="143"/>
      <c r="F293" s="144" t="s">
        <v>6430</v>
      </c>
      <c r="G293" s="143">
        <v>4</v>
      </c>
      <c r="H293" s="145"/>
      <c r="I293" s="143"/>
      <c r="J293" s="143">
        <v>48</v>
      </c>
      <c r="K293" s="143">
        <v>48</v>
      </c>
      <c r="L293" s="143">
        <v>48</v>
      </c>
      <c r="M293" s="143">
        <v>48</v>
      </c>
      <c r="N293" s="143">
        <v>48</v>
      </c>
      <c r="O293" s="143">
        <v>48</v>
      </c>
      <c r="P293" s="143">
        <v>40</v>
      </c>
      <c r="Q293" s="143">
        <v>40</v>
      </c>
      <c r="R293" s="143">
        <v>40</v>
      </c>
      <c r="S293" s="143">
        <v>40</v>
      </c>
      <c r="T293" s="143"/>
      <c r="U293" s="147" t="s">
        <v>6438</v>
      </c>
    </row>
    <row r="294" spans="1:21" ht="15.75" x14ac:dyDescent="0.3">
      <c r="A294" s="143" t="s">
        <v>6371</v>
      </c>
      <c r="B294" s="143" t="s">
        <v>5293</v>
      </c>
      <c r="C294" s="143" t="s">
        <v>6423</v>
      </c>
      <c r="D294" s="143"/>
      <c r="E294" s="143"/>
      <c r="F294" s="144" t="s">
        <v>6430</v>
      </c>
      <c r="G294" s="143">
        <v>5</v>
      </c>
      <c r="H294" s="145"/>
      <c r="I294" s="143"/>
      <c r="J294" s="143">
        <v>60</v>
      </c>
      <c r="K294" s="143">
        <v>60</v>
      </c>
      <c r="L294" s="143">
        <v>60</v>
      </c>
      <c r="M294" s="143">
        <v>60</v>
      </c>
      <c r="N294" s="143">
        <v>60</v>
      </c>
      <c r="O294" s="143">
        <v>60</v>
      </c>
      <c r="P294" s="143">
        <v>50</v>
      </c>
      <c r="Q294" s="143">
        <v>50</v>
      </c>
      <c r="R294" s="143">
        <v>50</v>
      </c>
      <c r="S294" s="143">
        <v>50</v>
      </c>
      <c r="T294" s="143"/>
      <c r="U294" s="147" t="s">
        <v>6439</v>
      </c>
    </row>
    <row r="295" spans="1:21" ht="15.75" x14ac:dyDescent="0.3">
      <c r="A295" s="143" t="s">
        <v>6371</v>
      </c>
      <c r="B295" s="143" t="s">
        <v>5293</v>
      </c>
      <c r="C295" s="143" t="s">
        <v>6423</v>
      </c>
      <c r="D295" s="143"/>
      <c r="E295" s="143"/>
      <c r="F295" s="144" t="s">
        <v>6430</v>
      </c>
      <c r="G295" s="143">
        <v>6</v>
      </c>
      <c r="H295" s="145"/>
      <c r="I295" s="143"/>
      <c r="J295" s="143">
        <v>72</v>
      </c>
      <c r="K295" s="143">
        <v>72</v>
      </c>
      <c r="L295" s="143">
        <v>72</v>
      </c>
      <c r="M295" s="143">
        <v>72</v>
      </c>
      <c r="N295" s="143">
        <v>72</v>
      </c>
      <c r="O295" s="143">
        <v>72</v>
      </c>
      <c r="P295" s="143">
        <v>60</v>
      </c>
      <c r="Q295" s="143">
        <v>60</v>
      </c>
      <c r="R295" s="143">
        <v>60</v>
      </c>
      <c r="S295" s="143">
        <v>60</v>
      </c>
      <c r="T295" s="143"/>
      <c r="U295" s="147" t="s">
        <v>6440</v>
      </c>
    </row>
    <row r="296" spans="1:21" ht="15.75" x14ac:dyDescent="0.3">
      <c r="A296" s="143" t="s">
        <v>6371</v>
      </c>
      <c r="B296" s="143" t="s">
        <v>5293</v>
      </c>
      <c r="C296" s="143" t="s">
        <v>6423</v>
      </c>
      <c r="D296" s="143"/>
      <c r="E296" s="143"/>
      <c r="F296" s="144" t="s">
        <v>6430</v>
      </c>
      <c r="G296" s="143">
        <v>7</v>
      </c>
      <c r="H296" s="145"/>
      <c r="I296" s="143"/>
      <c r="J296" s="143">
        <v>84</v>
      </c>
      <c r="K296" s="143">
        <v>84</v>
      </c>
      <c r="L296" s="143">
        <v>84</v>
      </c>
      <c r="M296" s="143">
        <v>84</v>
      </c>
      <c r="N296" s="143">
        <v>84</v>
      </c>
      <c r="O296" s="143">
        <v>84</v>
      </c>
      <c r="P296" s="143">
        <v>70</v>
      </c>
      <c r="Q296" s="143">
        <v>70</v>
      </c>
      <c r="R296" s="143">
        <v>70</v>
      </c>
      <c r="S296" s="143">
        <v>70</v>
      </c>
      <c r="T296" s="143"/>
      <c r="U296" s="147" t="s">
        <v>6441</v>
      </c>
    </row>
    <row r="297" spans="1:21" ht="15.75" x14ac:dyDescent="0.3">
      <c r="A297" s="143" t="s">
        <v>6371</v>
      </c>
      <c r="B297" s="143" t="s">
        <v>5293</v>
      </c>
      <c r="C297" s="143" t="s">
        <v>6423</v>
      </c>
      <c r="D297" s="143"/>
      <c r="E297" s="143"/>
      <c r="F297" s="144" t="s">
        <v>6430</v>
      </c>
      <c r="G297" s="143">
        <v>8</v>
      </c>
      <c r="H297" s="145"/>
      <c r="I297" s="143"/>
      <c r="J297" s="143">
        <v>96</v>
      </c>
      <c r="K297" s="143">
        <v>96</v>
      </c>
      <c r="L297" s="143">
        <v>96</v>
      </c>
      <c r="M297" s="143">
        <v>96</v>
      </c>
      <c r="N297" s="143">
        <v>96</v>
      </c>
      <c r="O297" s="143">
        <v>96</v>
      </c>
      <c r="P297" s="143">
        <v>80</v>
      </c>
      <c r="Q297" s="143">
        <v>80</v>
      </c>
      <c r="R297" s="143">
        <v>80</v>
      </c>
      <c r="S297" s="143">
        <v>80</v>
      </c>
      <c r="T297" s="143"/>
      <c r="U297" s="147" t="s">
        <v>6442</v>
      </c>
    </row>
    <row r="298" spans="1:21" ht="15.75" x14ac:dyDescent="0.3">
      <c r="A298" s="143" t="s">
        <v>6371</v>
      </c>
      <c r="B298" s="143" t="s">
        <v>5293</v>
      </c>
      <c r="C298" s="143" t="s">
        <v>6423</v>
      </c>
      <c r="D298" s="143"/>
      <c r="E298" s="143"/>
      <c r="F298" s="144" t="s">
        <v>6430</v>
      </c>
      <c r="G298" s="143">
        <v>9</v>
      </c>
      <c r="H298" s="145"/>
      <c r="I298" s="143"/>
      <c r="J298" s="143">
        <v>108</v>
      </c>
      <c r="K298" s="143">
        <v>108</v>
      </c>
      <c r="L298" s="143">
        <v>108</v>
      </c>
      <c r="M298" s="143">
        <v>108</v>
      </c>
      <c r="N298" s="143">
        <v>108</v>
      </c>
      <c r="O298" s="143">
        <v>108</v>
      </c>
      <c r="P298" s="143">
        <v>90</v>
      </c>
      <c r="Q298" s="143">
        <v>90</v>
      </c>
      <c r="R298" s="143">
        <v>90</v>
      </c>
      <c r="S298" s="143">
        <v>90</v>
      </c>
      <c r="T298" s="143"/>
      <c r="U298" s="147" t="s">
        <v>6443</v>
      </c>
    </row>
    <row r="299" spans="1:21" ht="15.75" x14ac:dyDescent="0.3">
      <c r="A299" s="143" t="s">
        <v>6371</v>
      </c>
      <c r="B299" s="143" t="s">
        <v>5293</v>
      </c>
      <c r="C299" s="143" t="s">
        <v>6423</v>
      </c>
      <c r="D299" s="143"/>
      <c r="E299" s="143"/>
      <c r="F299" s="144" t="s">
        <v>6430</v>
      </c>
      <c r="G299" s="143">
        <v>10</v>
      </c>
      <c r="H299" s="145"/>
      <c r="I299" s="143"/>
      <c r="J299" s="143">
        <v>120</v>
      </c>
      <c r="K299" s="143">
        <v>120</v>
      </c>
      <c r="L299" s="143">
        <v>120</v>
      </c>
      <c r="M299" s="143">
        <v>120</v>
      </c>
      <c r="N299" s="143">
        <v>120</v>
      </c>
      <c r="O299" s="143">
        <v>120</v>
      </c>
      <c r="P299" s="143">
        <v>100</v>
      </c>
      <c r="Q299" s="143">
        <v>100</v>
      </c>
      <c r="R299" s="143">
        <v>100</v>
      </c>
      <c r="S299" s="143">
        <v>100</v>
      </c>
      <c r="T299" s="143"/>
      <c r="U299" s="147"/>
    </row>
    <row r="300" spans="1:21" ht="15.75" x14ac:dyDescent="0.3">
      <c r="A300" s="143" t="s">
        <v>6371</v>
      </c>
      <c r="B300" s="143" t="s">
        <v>5293</v>
      </c>
      <c r="C300" s="143" t="s">
        <v>6423</v>
      </c>
      <c r="D300" s="143"/>
      <c r="E300" s="143"/>
      <c r="F300" s="144" t="s">
        <v>6431</v>
      </c>
      <c r="G300" s="143">
        <v>0</v>
      </c>
      <c r="H300" s="145"/>
      <c r="I300" s="143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3"/>
      <c r="U300" s="147" t="s">
        <v>6434</v>
      </c>
    </row>
    <row r="301" spans="1:21" ht="15.75" x14ac:dyDescent="0.3">
      <c r="A301" s="143" t="s">
        <v>6371</v>
      </c>
      <c r="B301" s="143" t="s">
        <v>5293</v>
      </c>
      <c r="C301" s="143" t="s">
        <v>6423</v>
      </c>
      <c r="D301" s="143"/>
      <c r="E301" s="143"/>
      <c r="F301" s="144" t="s">
        <v>6431</v>
      </c>
      <c r="G301" s="143">
        <v>1</v>
      </c>
      <c r="H301" s="145"/>
      <c r="I301" s="143"/>
      <c r="J301" s="143">
        <v>13</v>
      </c>
      <c r="K301" s="143">
        <v>13</v>
      </c>
      <c r="L301" s="143">
        <v>13</v>
      </c>
      <c r="M301" s="143">
        <v>13</v>
      </c>
      <c r="N301" s="143">
        <v>13</v>
      </c>
      <c r="O301" s="143">
        <v>13</v>
      </c>
      <c r="P301" s="143">
        <v>11</v>
      </c>
      <c r="Q301" s="143">
        <v>11</v>
      </c>
      <c r="R301" s="143">
        <v>11</v>
      </c>
      <c r="S301" s="143">
        <v>11</v>
      </c>
      <c r="T301" s="143"/>
      <c r="U301" s="147" t="s">
        <v>6435</v>
      </c>
    </row>
    <row r="302" spans="1:21" ht="15.75" x14ac:dyDescent="0.3">
      <c r="A302" s="143" t="s">
        <v>6371</v>
      </c>
      <c r="B302" s="143" t="s">
        <v>5293</v>
      </c>
      <c r="C302" s="143" t="s">
        <v>6423</v>
      </c>
      <c r="D302" s="143"/>
      <c r="E302" s="143"/>
      <c r="F302" s="144" t="s">
        <v>6431</v>
      </c>
      <c r="G302" s="143">
        <v>2</v>
      </c>
      <c r="H302" s="145"/>
      <c r="I302" s="143"/>
      <c r="J302" s="143">
        <v>26</v>
      </c>
      <c r="K302" s="143">
        <v>26</v>
      </c>
      <c r="L302" s="143">
        <v>26</v>
      </c>
      <c r="M302" s="143">
        <v>26</v>
      </c>
      <c r="N302" s="143">
        <v>26</v>
      </c>
      <c r="O302" s="143">
        <v>26</v>
      </c>
      <c r="P302" s="143">
        <v>22</v>
      </c>
      <c r="Q302" s="143">
        <v>22</v>
      </c>
      <c r="R302" s="143">
        <v>22</v>
      </c>
      <c r="S302" s="143">
        <v>22</v>
      </c>
      <c r="T302" s="146"/>
      <c r="U302" s="147" t="s">
        <v>6436</v>
      </c>
    </row>
    <row r="303" spans="1:21" ht="15.75" x14ac:dyDescent="0.3">
      <c r="A303" s="143" t="s">
        <v>6371</v>
      </c>
      <c r="B303" s="143" t="s">
        <v>5293</v>
      </c>
      <c r="C303" s="143" t="s">
        <v>6423</v>
      </c>
      <c r="D303" s="143"/>
      <c r="E303" s="143"/>
      <c r="F303" s="144" t="s">
        <v>6431</v>
      </c>
      <c r="G303" s="143">
        <v>3</v>
      </c>
      <c r="H303" s="145"/>
      <c r="I303" s="143"/>
      <c r="J303" s="143">
        <v>39</v>
      </c>
      <c r="K303" s="143">
        <v>39</v>
      </c>
      <c r="L303" s="143">
        <v>39</v>
      </c>
      <c r="M303" s="143">
        <v>39</v>
      </c>
      <c r="N303" s="143">
        <v>39</v>
      </c>
      <c r="O303" s="143">
        <v>39</v>
      </c>
      <c r="P303" s="143">
        <v>33</v>
      </c>
      <c r="Q303" s="143">
        <v>33</v>
      </c>
      <c r="R303" s="143">
        <v>33</v>
      </c>
      <c r="S303" s="143">
        <v>33</v>
      </c>
      <c r="T303" s="143"/>
      <c r="U303" s="147" t="s">
        <v>6437</v>
      </c>
    </row>
    <row r="304" spans="1:21" ht="15.75" x14ac:dyDescent="0.3">
      <c r="A304" s="143" t="s">
        <v>6371</v>
      </c>
      <c r="B304" s="143" t="s">
        <v>5293</v>
      </c>
      <c r="C304" s="143" t="s">
        <v>6423</v>
      </c>
      <c r="D304" s="143"/>
      <c r="E304" s="143"/>
      <c r="F304" s="144" t="s">
        <v>6431</v>
      </c>
      <c r="G304" s="143">
        <v>4</v>
      </c>
      <c r="H304" s="145"/>
      <c r="I304" s="143"/>
      <c r="J304" s="143">
        <v>52</v>
      </c>
      <c r="K304" s="143">
        <v>52</v>
      </c>
      <c r="L304" s="143">
        <v>52</v>
      </c>
      <c r="M304" s="143">
        <v>52</v>
      </c>
      <c r="N304" s="143">
        <v>52</v>
      </c>
      <c r="O304" s="143">
        <v>52</v>
      </c>
      <c r="P304" s="143">
        <v>44</v>
      </c>
      <c r="Q304" s="143">
        <v>44</v>
      </c>
      <c r="R304" s="143">
        <v>44</v>
      </c>
      <c r="S304" s="143">
        <v>44</v>
      </c>
      <c r="T304" s="143"/>
      <c r="U304" s="147" t="s">
        <v>6438</v>
      </c>
    </row>
    <row r="305" spans="1:21" ht="15.75" x14ac:dyDescent="0.3">
      <c r="A305" s="143" t="s">
        <v>6371</v>
      </c>
      <c r="B305" s="143" t="s">
        <v>5293</v>
      </c>
      <c r="C305" s="143" t="s">
        <v>6423</v>
      </c>
      <c r="D305" s="143"/>
      <c r="E305" s="143"/>
      <c r="F305" s="144" t="s">
        <v>6431</v>
      </c>
      <c r="G305" s="143">
        <v>5</v>
      </c>
      <c r="H305" s="145"/>
      <c r="I305" s="143"/>
      <c r="J305" s="143">
        <v>65</v>
      </c>
      <c r="K305" s="143">
        <v>65</v>
      </c>
      <c r="L305" s="143">
        <v>65</v>
      </c>
      <c r="M305" s="143">
        <v>65</v>
      </c>
      <c r="N305" s="143">
        <v>65</v>
      </c>
      <c r="O305" s="143">
        <v>65</v>
      </c>
      <c r="P305" s="143">
        <v>55</v>
      </c>
      <c r="Q305" s="143">
        <v>55</v>
      </c>
      <c r="R305" s="143">
        <v>55</v>
      </c>
      <c r="S305" s="143">
        <v>55</v>
      </c>
      <c r="T305" s="143"/>
      <c r="U305" s="147" t="s">
        <v>6439</v>
      </c>
    </row>
    <row r="306" spans="1:21" ht="15.75" x14ac:dyDescent="0.3">
      <c r="A306" s="143" t="s">
        <v>6371</v>
      </c>
      <c r="B306" s="143" t="s">
        <v>5293</v>
      </c>
      <c r="C306" s="143" t="s">
        <v>6423</v>
      </c>
      <c r="D306" s="143"/>
      <c r="E306" s="143"/>
      <c r="F306" s="144" t="s">
        <v>6431</v>
      </c>
      <c r="G306" s="143">
        <v>6</v>
      </c>
      <c r="H306" s="145"/>
      <c r="I306" s="143"/>
      <c r="J306" s="143">
        <v>78</v>
      </c>
      <c r="K306" s="143">
        <v>78</v>
      </c>
      <c r="L306" s="143">
        <v>78</v>
      </c>
      <c r="M306" s="143">
        <v>78</v>
      </c>
      <c r="N306" s="143">
        <v>78</v>
      </c>
      <c r="O306" s="143">
        <v>78</v>
      </c>
      <c r="P306" s="143">
        <v>66</v>
      </c>
      <c r="Q306" s="143">
        <v>66</v>
      </c>
      <c r="R306" s="143">
        <v>66</v>
      </c>
      <c r="S306" s="143">
        <v>66</v>
      </c>
      <c r="T306" s="143"/>
      <c r="U306" s="147" t="s">
        <v>6440</v>
      </c>
    </row>
    <row r="307" spans="1:21" ht="15.75" x14ac:dyDescent="0.3">
      <c r="A307" s="143" t="s">
        <v>6371</v>
      </c>
      <c r="B307" s="143" t="s">
        <v>5293</v>
      </c>
      <c r="C307" s="143" t="s">
        <v>6423</v>
      </c>
      <c r="D307" s="143"/>
      <c r="E307" s="143"/>
      <c r="F307" s="144" t="s">
        <v>6431</v>
      </c>
      <c r="G307" s="143">
        <v>7</v>
      </c>
      <c r="H307" s="145"/>
      <c r="I307" s="143"/>
      <c r="J307" s="143">
        <v>91</v>
      </c>
      <c r="K307" s="143">
        <v>91</v>
      </c>
      <c r="L307" s="143">
        <v>91</v>
      </c>
      <c r="M307" s="143">
        <v>91</v>
      </c>
      <c r="N307" s="143">
        <v>91</v>
      </c>
      <c r="O307" s="143">
        <v>91</v>
      </c>
      <c r="P307" s="143">
        <v>77</v>
      </c>
      <c r="Q307" s="143">
        <v>77</v>
      </c>
      <c r="R307" s="143">
        <v>77</v>
      </c>
      <c r="S307" s="143">
        <v>77</v>
      </c>
      <c r="T307" s="143"/>
      <c r="U307" s="147" t="s">
        <v>6441</v>
      </c>
    </row>
    <row r="308" spans="1:21" ht="15.75" x14ac:dyDescent="0.3">
      <c r="A308" s="143" t="s">
        <v>6371</v>
      </c>
      <c r="B308" s="143" t="s">
        <v>5293</v>
      </c>
      <c r="C308" s="143" t="s">
        <v>6423</v>
      </c>
      <c r="D308" s="143"/>
      <c r="E308" s="143"/>
      <c r="F308" s="144" t="s">
        <v>6431</v>
      </c>
      <c r="G308" s="143">
        <v>8</v>
      </c>
      <c r="H308" s="145"/>
      <c r="I308" s="143"/>
      <c r="J308" s="143">
        <v>104</v>
      </c>
      <c r="K308" s="143">
        <v>104</v>
      </c>
      <c r="L308" s="143">
        <v>104</v>
      </c>
      <c r="M308" s="143">
        <v>104</v>
      </c>
      <c r="N308" s="143">
        <v>104</v>
      </c>
      <c r="O308" s="143">
        <v>104</v>
      </c>
      <c r="P308" s="143">
        <v>88</v>
      </c>
      <c r="Q308" s="143">
        <v>88</v>
      </c>
      <c r="R308" s="143">
        <v>88</v>
      </c>
      <c r="S308" s="143">
        <v>88</v>
      </c>
      <c r="T308" s="143"/>
      <c r="U308" s="147" t="s">
        <v>6442</v>
      </c>
    </row>
    <row r="309" spans="1:21" ht="15.75" x14ac:dyDescent="0.3">
      <c r="A309" s="143" t="s">
        <v>6371</v>
      </c>
      <c r="B309" s="143" t="s">
        <v>5293</v>
      </c>
      <c r="C309" s="143" t="s">
        <v>6423</v>
      </c>
      <c r="D309" s="143"/>
      <c r="E309" s="143"/>
      <c r="F309" s="144" t="s">
        <v>6431</v>
      </c>
      <c r="G309" s="143">
        <v>9</v>
      </c>
      <c r="H309" s="145"/>
      <c r="I309" s="143"/>
      <c r="J309" s="143">
        <v>117</v>
      </c>
      <c r="K309" s="143">
        <v>117</v>
      </c>
      <c r="L309" s="143">
        <v>117</v>
      </c>
      <c r="M309" s="143">
        <v>117</v>
      </c>
      <c r="N309" s="143">
        <v>117</v>
      </c>
      <c r="O309" s="143">
        <v>117</v>
      </c>
      <c r="P309" s="143">
        <v>99</v>
      </c>
      <c r="Q309" s="143">
        <v>99</v>
      </c>
      <c r="R309" s="143">
        <v>99</v>
      </c>
      <c r="S309" s="143">
        <v>99</v>
      </c>
      <c r="T309" s="143"/>
      <c r="U309" s="147" t="s">
        <v>6443</v>
      </c>
    </row>
    <row r="310" spans="1:21" ht="15.75" x14ac:dyDescent="0.3">
      <c r="A310" s="143" t="s">
        <v>6371</v>
      </c>
      <c r="B310" s="143" t="s">
        <v>5293</v>
      </c>
      <c r="C310" s="143" t="s">
        <v>6423</v>
      </c>
      <c r="D310" s="143"/>
      <c r="E310" s="143"/>
      <c r="F310" s="144" t="s">
        <v>6431</v>
      </c>
      <c r="G310" s="143">
        <v>10</v>
      </c>
      <c r="H310" s="145"/>
      <c r="I310" s="143"/>
      <c r="J310" s="143">
        <v>130</v>
      </c>
      <c r="K310" s="143">
        <v>130</v>
      </c>
      <c r="L310" s="143">
        <v>130</v>
      </c>
      <c r="M310" s="143">
        <v>130</v>
      </c>
      <c r="N310" s="143">
        <v>130</v>
      </c>
      <c r="O310" s="143">
        <v>130</v>
      </c>
      <c r="P310" s="143">
        <v>110</v>
      </c>
      <c r="Q310" s="143">
        <v>110</v>
      </c>
      <c r="R310" s="143">
        <v>110</v>
      </c>
      <c r="S310" s="143">
        <v>110</v>
      </c>
      <c r="T310" s="143"/>
      <c r="U310" s="147"/>
    </row>
    <row r="311" spans="1:21" ht="15.75" x14ac:dyDescent="0.3">
      <c r="A311" s="143" t="s">
        <v>6371</v>
      </c>
      <c r="B311" s="143" t="s">
        <v>5293</v>
      </c>
      <c r="C311" s="143" t="s">
        <v>6423</v>
      </c>
      <c r="D311" s="143"/>
      <c r="E311" s="143"/>
      <c r="F311" s="144" t="s">
        <v>6432</v>
      </c>
      <c r="G311" s="143">
        <v>0</v>
      </c>
      <c r="H311" s="145"/>
      <c r="I311" s="143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3"/>
      <c r="U311" s="147" t="s">
        <v>6434</v>
      </c>
    </row>
    <row r="312" spans="1:21" ht="15.75" x14ac:dyDescent="0.3">
      <c r="A312" s="143" t="s">
        <v>6371</v>
      </c>
      <c r="B312" s="143" t="s">
        <v>5293</v>
      </c>
      <c r="C312" s="143" t="s">
        <v>6423</v>
      </c>
      <c r="D312" s="143"/>
      <c r="E312" s="143"/>
      <c r="F312" s="144" t="s">
        <v>6432</v>
      </c>
      <c r="G312" s="143">
        <v>1</v>
      </c>
      <c r="H312" s="145"/>
      <c r="I312" s="143"/>
      <c r="J312" s="143">
        <v>14</v>
      </c>
      <c r="K312" s="143">
        <v>14</v>
      </c>
      <c r="L312" s="143">
        <v>14</v>
      </c>
      <c r="M312" s="143">
        <v>14</v>
      </c>
      <c r="N312" s="143">
        <v>14</v>
      </c>
      <c r="O312" s="143">
        <v>14</v>
      </c>
      <c r="P312" s="143">
        <v>12</v>
      </c>
      <c r="Q312" s="143">
        <v>12</v>
      </c>
      <c r="R312" s="143">
        <v>12</v>
      </c>
      <c r="S312" s="143">
        <v>12</v>
      </c>
      <c r="T312" s="143"/>
      <c r="U312" s="147" t="s">
        <v>6435</v>
      </c>
    </row>
    <row r="313" spans="1:21" ht="15.75" x14ac:dyDescent="0.3">
      <c r="A313" s="143" t="s">
        <v>6371</v>
      </c>
      <c r="B313" s="143" t="s">
        <v>5293</v>
      </c>
      <c r="C313" s="143" t="s">
        <v>6423</v>
      </c>
      <c r="D313" s="143"/>
      <c r="E313" s="143"/>
      <c r="F313" s="144" t="s">
        <v>6432</v>
      </c>
      <c r="G313" s="143">
        <v>2</v>
      </c>
      <c r="H313" s="145"/>
      <c r="I313" s="143"/>
      <c r="J313" s="143">
        <v>28</v>
      </c>
      <c r="K313" s="143">
        <v>28</v>
      </c>
      <c r="L313" s="143">
        <v>28</v>
      </c>
      <c r="M313" s="143">
        <v>28</v>
      </c>
      <c r="N313" s="143">
        <v>28</v>
      </c>
      <c r="O313" s="143">
        <v>28</v>
      </c>
      <c r="P313" s="143">
        <v>24</v>
      </c>
      <c r="Q313" s="143">
        <v>24</v>
      </c>
      <c r="R313" s="143">
        <v>24</v>
      </c>
      <c r="S313" s="143">
        <v>24</v>
      </c>
      <c r="T313" s="146"/>
      <c r="U313" s="147" t="s">
        <v>6436</v>
      </c>
    </row>
    <row r="314" spans="1:21" ht="15.75" x14ac:dyDescent="0.3">
      <c r="A314" s="143" t="s">
        <v>6371</v>
      </c>
      <c r="B314" s="143" t="s">
        <v>5293</v>
      </c>
      <c r="C314" s="143" t="s">
        <v>6423</v>
      </c>
      <c r="D314" s="143"/>
      <c r="E314" s="143"/>
      <c r="F314" s="144" t="s">
        <v>6432</v>
      </c>
      <c r="G314" s="143">
        <v>3</v>
      </c>
      <c r="H314" s="145"/>
      <c r="I314" s="143"/>
      <c r="J314" s="143">
        <v>42</v>
      </c>
      <c r="K314" s="143">
        <v>42</v>
      </c>
      <c r="L314" s="143">
        <v>42</v>
      </c>
      <c r="M314" s="143">
        <v>42</v>
      </c>
      <c r="N314" s="143">
        <v>42</v>
      </c>
      <c r="O314" s="143">
        <v>42</v>
      </c>
      <c r="P314" s="143">
        <v>36</v>
      </c>
      <c r="Q314" s="143">
        <v>36</v>
      </c>
      <c r="R314" s="143">
        <v>36</v>
      </c>
      <c r="S314" s="143">
        <v>36</v>
      </c>
      <c r="T314" s="143"/>
      <c r="U314" s="147" t="s">
        <v>6437</v>
      </c>
    </row>
    <row r="315" spans="1:21" ht="15.75" x14ac:dyDescent="0.3">
      <c r="A315" s="143" t="s">
        <v>6371</v>
      </c>
      <c r="B315" s="143" t="s">
        <v>5293</v>
      </c>
      <c r="C315" s="143" t="s">
        <v>6423</v>
      </c>
      <c r="D315" s="143"/>
      <c r="E315" s="143"/>
      <c r="F315" s="144" t="s">
        <v>6432</v>
      </c>
      <c r="G315" s="143">
        <v>4</v>
      </c>
      <c r="H315" s="145"/>
      <c r="I315" s="143"/>
      <c r="J315" s="143">
        <v>56</v>
      </c>
      <c r="K315" s="143">
        <v>56</v>
      </c>
      <c r="L315" s="143">
        <v>56</v>
      </c>
      <c r="M315" s="143">
        <v>56</v>
      </c>
      <c r="N315" s="143">
        <v>56</v>
      </c>
      <c r="O315" s="143">
        <v>56</v>
      </c>
      <c r="P315" s="143">
        <v>48</v>
      </c>
      <c r="Q315" s="143">
        <v>48</v>
      </c>
      <c r="R315" s="143">
        <v>48</v>
      </c>
      <c r="S315" s="143">
        <v>48</v>
      </c>
      <c r="T315" s="143"/>
      <c r="U315" s="147" t="s">
        <v>6438</v>
      </c>
    </row>
    <row r="316" spans="1:21" ht="15.75" x14ac:dyDescent="0.3">
      <c r="A316" s="143" t="s">
        <v>6371</v>
      </c>
      <c r="B316" s="143" t="s">
        <v>5293</v>
      </c>
      <c r="C316" s="143" t="s">
        <v>6423</v>
      </c>
      <c r="D316" s="143"/>
      <c r="E316" s="143"/>
      <c r="F316" s="144" t="s">
        <v>6432</v>
      </c>
      <c r="G316" s="143">
        <v>5</v>
      </c>
      <c r="H316" s="145"/>
      <c r="I316" s="143"/>
      <c r="J316" s="143">
        <v>70</v>
      </c>
      <c r="K316" s="143">
        <v>70</v>
      </c>
      <c r="L316" s="143">
        <v>70</v>
      </c>
      <c r="M316" s="143">
        <v>70</v>
      </c>
      <c r="N316" s="143">
        <v>70</v>
      </c>
      <c r="O316" s="143">
        <v>70</v>
      </c>
      <c r="P316" s="143">
        <v>60</v>
      </c>
      <c r="Q316" s="143">
        <v>60</v>
      </c>
      <c r="R316" s="143">
        <v>60</v>
      </c>
      <c r="S316" s="143">
        <v>60</v>
      </c>
      <c r="T316" s="143"/>
      <c r="U316" s="147" t="s">
        <v>6439</v>
      </c>
    </row>
    <row r="317" spans="1:21" ht="15.75" x14ac:dyDescent="0.3">
      <c r="A317" s="143" t="s">
        <v>6371</v>
      </c>
      <c r="B317" s="143" t="s">
        <v>5293</v>
      </c>
      <c r="C317" s="143" t="s">
        <v>6423</v>
      </c>
      <c r="D317" s="143"/>
      <c r="E317" s="143"/>
      <c r="F317" s="144" t="s">
        <v>6432</v>
      </c>
      <c r="G317" s="143">
        <v>6</v>
      </c>
      <c r="H317" s="145"/>
      <c r="I317" s="143"/>
      <c r="J317" s="143">
        <v>84</v>
      </c>
      <c r="K317" s="143">
        <v>84</v>
      </c>
      <c r="L317" s="143">
        <v>84</v>
      </c>
      <c r="M317" s="143">
        <v>84</v>
      </c>
      <c r="N317" s="143">
        <v>84</v>
      </c>
      <c r="O317" s="143">
        <v>84</v>
      </c>
      <c r="P317" s="143">
        <v>72</v>
      </c>
      <c r="Q317" s="143">
        <v>72</v>
      </c>
      <c r="R317" s="143">
        <v>72</v>
      </c>
      <c r="S317" s="143">
        <v>72</v>
      </c>
      <c r="T317" s="143"/>
      <c r="U317" s="147" t="s">
        <v>6440</v>
      </c>
    </row>
    <row r="318" spans="1:21" ht="15.75" x14ac:dyDescent="0.3">
      <c r="A318" s="143" t="s">
        <v>6371</v>
      </c>
      <c r="B318" s="143" t="s">
        <v>5293</v>
      </c>
      <c r="C318" s="143" t="s">
        <v>6423</v>
      </c>
      <c r="D318" s="143"/>
      <c r="E318" s="143"/>
      <c r="F318" s="144" t="s">
        <v>6432</v>
      </c>
      <c r="G318" s="143">
        <v>7</v>
      </c>
      <c r="H318" s="145"/>
      <c r="I318" s="143"/>
      <c r="J318" s="143">
        <v>98</v>
      </c>
      <c r="K318" s="143">
        <v>98</v>
      </c>
      <c r="L318" s="143">
        <v>98</v>
      </c>
      <c r="M318" s="143">
        <v>98</v>
      </c>
      <c r="N318" s="143">
        <v>98</v>
      </c>
      <c r="O318" s="143">
        <v>98</v>
      </c>
      <c r="P318" s="143">
        <v>84</v>
      </c>
      <c r="Q318" s="143">
        <v>84</v>
      </c>
      <c r="R318" s="143">
        <v>84</v>
      </c>
      <c r="S318" s="143">
        <v>84</v>
      </c>
      <c r="T318" s="143"/>
      <c r="U318" s="147" t="s">
        <v>6441</v>
      </c>
    </row>
    <row r="319" spans="1:21" ht="15.75" x14ac:dyDescent="0.3">
      <c r="A319" s="143" t="s">
        <v>6371</v>
      </c>
      <c r="B319" s="143" t="s">
        <v>5293</v>
      </c>
      <c r="C319" s="143" t="s">
        <v>6423</v>
      </c>
      <c r="D319" s="143"/>
      <c r="E319" s="143"/>
      <c r="F319" s="144" t="s">
        <v>6432</v>
      </c>
      <c r="G319" s="143">
        <v>8</v>
      </c>
      <c r="H319" s="145"/>
      <c r="I319" s="143"/>
      <c r="J319" s="143">
        <v>112</v>
      </c>
      <c r="K319" s="143">
        <v>112</v>
      </c>
      <c r="L319" s="143">
        <v>112</v>
      </c>
      <c r="M319" s="143">
        <v>112</v>
      </c>
      <c r="N319" s="143">
        <v>112</v>
      </c>
      <c r="O319" s="143">
        <v>112</v>
      </c>
      <c r="P319" s="143">
        <v>96</v>
      </c>
      <c r="Q319" s="143">
        <v>96</v>
      </c>
      <c r="R319" s="143">
        <v>96</v>
      </c>
      <c r="S319" s="143">
        <v>96</v>
      </c>
      <c r="T319" s="143"/>
      <c r="U319" s="147" t="s">
        <v>6442</v>
      </c>
    </row>
    <row r="320" spans="1:21" ht="15.75" x14ac:dyDescent="0.3">
      <c r="A320" s="143" t="s">
        <v>6371</v>
      </c>
      <c r="B320" s="143" t="s">
        <v>5293</v>
      </c>
      <c r="C320" s="143" t="s">
        <v>6423</v>
      </c>
      <c r="D320" s="143"/>
      <c r="E320" s="143"/>
      <c r="F320" s="144" t="s">
        <v>6432</v>
      </c>
      <c r="G320" s="143">
        <v>9</v>
      </c>
      <c r="H320" s="145"/>
      <c r="I320" s="143"/>
      <c r="J320" s="143">
        <v>126</v>
      </c>
      <c r="K320" s="143">
        <v>126</v>
      </c>
      <c r="L320" s="143">
        <v>126</v>
      </c>
      <c r="M320" s="143">
        <v>126</v>
      </c>
      <c r="N320" s="143">
        <v>126</v>
      </c>
      <c r="O320" s="143">
        <v>126</v>
      </c>
      <c r="P320" s="143">
        <v>108</v>
      </c>
      <c r="Q320" s="143">
        <v>108</v>
      </c>
      <c r="R320" s="143">
        <v>108</v>
      </c>
      <c r="S320" s="143">
        <v>108</v>
      </c>
      <c r="T320" s="143"/>
      <c r="U320" s="147" t="s">
        <v>6443</v>
      </c>
    </row>
    <row r="321" spans="1:21" ht="15.75" x14ac:dyDescent="0.3">
      <c r="A321" s="143" t="s">
        <v>6371</v>
      </c>
      <c r="B321" s="143" t="s">
        <v>5293</v>
      </c>
      <c r="C321" s="143" t="s">
        <v>6423</v>
      </c>
      <c r="D321" s="143"/>
      <c r="E321" s="143"/>
      <c r="F321" s="144" t="s">
        <v>6432</v>
      </c>
      <c r="G321" s="143">
        <v>10</v>
      </c>
      <c r="H321" s="145"/>
      <c r="I321" s="143"/>
      <c r="J321" s="143">
        <v>140</v>
      </c>
      <c r="K321" s="143">
        <v>140</v>
      </c>
      <c r="L321" s="143">
        <v>140</v>
      </c>
      <c r="M321" s="143">
        <v>140</v>
      </c>
      <c r="N321" s="143">
        <v>140</v>
      </c>
      <c r="O321" s="143">
        <v>140</v>
      </c>
      <c r="P321" s="143">
        <v>120</v>
      </c>
      <c r="Q321" s="143">
        <v>120</v>
      </c>
      <c r="R321" s="143">
        <v>120</v>
      </c>
      <c r="S321" s="143">
        <v>120</v>
      </c>
      <c r="T321" s="143"/>
      <c r="U321" s="147"/>
    </row>
    <row r="322" spans="1:21" ht="15.75" x14ac:dyDescent="0.3">
      <c r="A322" s="143" t="s">
        <v>6371</v>
      </c>
      <c r="B322" s="143" t="s">
        <v>5293</v>
      </c>
      <c r="C322" s="143" t="s">
        <v>6423</v>
      </c>
      <c r="D322" s="143"/>
      <c r="E322" s="143"/>
      <c r="F322" s="144" t="s">
        <v>6433</v>
      </c>
      <c r="G322" s="143">
        <v>0</v>
      </c>
      <c r="H322" s="145"/>
      <c r="I322" s="143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3"/>
      <c r="U322" s="147" t="s">
        <v>6434</v>
      </c>
    </row>
    <row r="323" spans="1:21" ht="15.75" x14ac:dyDescent="0.3">
      <c r="A323" s="143" t="s">
        <v>6371</v>
      </c>
      <c r="B323" s="143" t="s">
        <v>5293</v>
      </c>
      <c r="C323" s="143" t="s">
        <v>6423</v>
      </c>
      <c r="D323" s="143"/>
      <c r="E323" s="143"/>
      <c r="F323" s="144" t="s">
        <v>6433</v>
      </c>
      <c r="G323" s="143">
        <v>1</v>
      </c>
      <c r="H323" s="145"/>
      <c r="I323" s="143"/>
      <c r="J323" s="143">
        <v>15</v>
      </c>
      <c r="K323" s="143">
        <v>15</v>
      </c>
      <c r="L323" s="143">
        <v>15</v>
      </c>
      <c r="M323" s="143">
        <v>15</v>
      </c>
      <c r="N323" s="143">
        <v>15</v>
      </c>
      <c r="O323" s="143">
        <v>15</v>
      </c>
      <c r="P323" s="143">
        <v>13</v>
      </c>
      <c r="Q323" s="143">
        <v>13</v>
      </c>
      <c r="R323" s="143">
        <v>13</v>
      </c>
      <c r="S323" s="143">
        <v>13</v>
      </c>
      <c r="T323" s="143"/>
      <c r="U323" s="147" t="s">
        <v>6435</v>
      </c>
    </row>
    <row r="324" spans="1:21" ht="15.75" x14ac:dyDescent="0.3">
      <c r="A324" s="143" t="s">
        <v>6371</v>
      </c>
      <c r="B324" s="143" t="s">
        <v>5293</v>
      </c>
      <c r="C324" s="143" t="s">
        <v>6423</v>
      </c>
      <c r="D324" s="143"/>
      <c r="E324" s="143"/>
      <c r="F324" s="144" t="s">
        <v>6433</v>
      </c>
      <c r="G324" s="143">
        <v>2</v>
      </c>
      <c r="H324" s="145"/>
      <c r="I324" s="143"/>
      <c r="J324" s="143">
        <v>30</v>
      </c>
      <c r="K324" s="143">
        <v>30</v>
      </c>
      <c r="L324" s="143">
        <v>30</v>
      </c>
      <c r="M324" s="143">
        <v>30</v>
      </c>
      <c r="N324" s="143">
        <v>30</v>
      </c>
      <c r="O324" s="143">
        <v>30</v>
      </c>
      <c r="P324" s="143">
        <v>26</v>
      </c>
      <c r="Q324" s="143">
        <v>26</v>
      </c>
      <c r="R324" s="143">
        <v>26</v>
      </c>
      <c r="S324" s="143">
        <v>26</v>
      </c>
      <c r="T324" s="146"/>
      <c r="U324" s="147" t="s">
        <v>6436</v>
      </c>
    </row>
    <row r="325" spans="1:21" ht="15.75" x14ac:dyDescent="0.3">
      <c r="A325" s="143" t="s">
        <v>6371</v>
      </c>
      <c r="B325" s="143" t="s">
        <v>5293</v>
      </c>
      <c r="C325" s="143" t="s">
        <v>6423</v>
      </c>
      <c r="D325" s="143"/>
      <c r="E325" s="143"/>
      <c r="F325" s="144" t="s">
        <v>6433</v>
      </c>
      <c r="G325" s="143">
        <v>3</v>
      </c>
      <c r="H325" s="145"/>
      <c r="I325" s="143"/>
      <c r="J325" s="143">
        <v>45</v>
      </c>
      <c r="K325" s="143">
        <v>45</v>
      </c>
      <c r="L325" s="143">
        <v>45</v>
      </c>
      <c r="M325" s="143">
        <v>45</v>
      </c>
      <c r="N325" s="143">
        <v>45</v>
      </c>
      <c r="O325" s="143">
        <v>45</v>
      </c>
      <c r="P325" s="143">
        <v>39</v>
      </c>
      <c r="Q325" s="143">
        <v>39</v>
      </c>
      <c r="R325" s="143">
        <v>39</v>
      </c>
      <c r="S325" s="143">
        <v>39</v>
      </c>
      <c r="T325" s="143"/>
      <c r="U325" s="147" t="s">
        <v>6437</v>
      </c>
    </row>
    <row r="326" spans="1:21" ht="15.75" x14ac:dyDescent="0.3">
      <c r="A326" s="143" t="s">
        <v>6371</v>
      </c>
      <c r="B326" s="143" t="s">
        <v>5293</v>
      </c>
      <c r="C326" s="143" t="s">
        <v>6423</v>
      </c>
      <c r="D326" s="143"/>
      <c r="E326" s="143"/>
      <c r="F326" s="144" t="s">
        <v>6433</v>
      </c>
      <c r="G326" s="143">
        <v>4</v>
      </c>
      <c r="H326" s="145"/>
      <c r="I326" s="143"/>
      <c r="J326" s="143">
        <v>60</v>
      </c>
      <c r="K326" s="143">
        <v>60</v>
      </c>
      <c r="L326" s="143">
        <v>60</v>
      </c>
      <c r="M326" s="143">
        <v>60</v>
      </c>
      <c r="N326" s="143">
        <v>60</v>
      </c>
      <c r="O326" s="143">
        <v>60</v>
      </c>
      <c r="P326" s="143">
        <v>52</v>
      </c>
      <c r="Q326" s="143">
        <v>52</v>
      </c>
      <c r="R326" s="143">
        <v>52</v>
      </c>
      <c r="S326" s="143">
        <v>52</v>
      </c>
      <c r="T326" s="143"/>
      <c r="U326" s="147" t="s">
        <v>6438</v>
      </c>
    </row>
    <row r="327" spans="1:21" ht="15.75" x14ac:dyDescent="0.3">
      <c r="A327" s="143" t="s">
        <v>6371</v>
      </c>
      <c r="B327" s="143" t="s">
        <v>5293</v>
      </c>
      <c r="C327" s="143" t="s">
        <v>6423</v>
      </c>
      <c r="D327" s="143"/>
      <c r="E327" s="143"/>
      <c r="F327" s="144" t="s">
        <v>6433</v>
      </c>
      <c r="G327" s="143">
        <v>5</v>
      </c>
      <c r="H327" s="145"/>
      <c r="I327" s="143"/>
      <c r="J327" s="143">
        <v>75</v>
      </c>
      <c r="K327" s="143">
        <v>75</v>
      </c>
      <c r="L327" s="143">
        <v>75</v>
      </c>
      <c r="M327" s="143">
        <v>75</v>
      </c>
      <c r="N327" s="143">
        <v>75</v>
      </c>
      <c r="O327" s="143">
        <v>75</v>
      </c>
      <c r="P327" s="143">
        <v>65</v>
      </c>
      <c r="Q327" s="143">
        <v>65</v>
      </c>
      <c r="R327" s="143">
        <v>65</v>
      </c>
      <c r="S327" s="143">
        <v>65</v>
      </c>
      <c r="T327" s="143"/>
      <c r="U327" s="147" t="s">
        <v>6439</v>
      </c>
    </row>
    <row r="328" spans="1:21" ht="15.75" x14ac:dyDescent="0.3">
      <c r="A328" s="143" t="s">
        <v>6371</v>
      </c>
      <c r="B328" s="143" t="s">
        <v>5293</v>
      </c>
      <c r="C328" s="143" t="s">
        <v>6423</v>
      </c>
      <c r="D328" s="143"/>
      <c r="E328" s="143"/>
      <c r="F328" s="144" t="s">
        <v>6433</v>
      </c>
      <c r="G328" s="143">
        <v>6</v>
      </c>
      <c r="H328" s="145"/>
      <c r="I328" s="143"/>
      <c r="J328" s="143">
        <v>90</v>
      </c>
      <c r="K328" s="143">
        <v>90</v>
      </c>
      <c r="L328" s="143">
        <v>90</v>
      </c>
      <c r="M328" s="143">
        <v>90</v>
      </c>
      <c r="N328" s="143">
        <v>90</v>
      </c>
      <c r="O328" s="143">
        <v>90</v>
      </c>
      <c r="P328" s="143">
        <v>78</v>
      </c>
      <c r="Q328" s="143">
        <v>78</v>
      </c>
      <c r="R328" s="143">
        <v>78</v>
      </c>
      <c r="S328" s="143">
        <v>78</v>
      </c>
      <c r="T328" s="143"/>
      <c r="U328" s="147" t="s">
        <v>6440</v>
      </c>
    </row>
    <row r="329" spans="1:21" ht="15.75" x14ac:dyDescent="0.3">
      <c r="A329" s="143" t="s">
        <v>6371</v>
      </c>
      <c r="B329" s="143" t="s">
        <v>5293</v>
      </c>
      <c r="C329" s="143" t="s">
        <v>6423</v>
      </c>
      <c r="D329" s="143"/>
      <c r="E329" s="143"/>
      <c r="F329" s="144" t="s">
        <v>6433</v>
      </c>
      <c r="G329" s="143">
        <v>7</v>
      </c>
      <c r="H329" s="145"/>
      <c r="I329" s="143"/>
      <c r="J329" s="143">
        <v>105</v>
      </c>
      <c r="K329" s="143">
        <v>105</v>
      </c>
      <c r="L329" s="143">
        <v>105</v>
      </c>
      <c r="M329" s="143">
        <v>105</v>
      </c>
      <c r="N329" s="143">
        <v>105</v>
      </c>
      <c r="O329" s="143">
        <v>105</v>
      </c>
      <c r="P329" s="143">
        <v>91</v>
      </c>
      <c r="Q329" s="143">
        <v>91</v>
      </c>
      <c r="R329" s="143">
        <v>91</v>
      </c>
      <c r="S329" s="143">
        <v>91</v>
      </c>
      <c r="T329" s="143"/>
      <c r="U329" s="147" t="s">
        <v>6441</v>
      </c>
    </row>
    <row r="330" spans="1:21" ht="15.75" x14ac:dyDescent="0.3">
      <c r="A330" s="143" t="s">
        <v>6371</v>
      </c>
      <c r="B330" s="143" t="s">
        <v>5293</v>
      </c>
      <c r="C330" s="143" t="s">
        <v>6423</v>
      </c>
      <c r="D330" s="143"/>
      <c r="E330" s="143"/>
      <c r="F330" s="144" t="s">
        <v>6433</v>
      </c>
      <c r="G330" s="143">
        <v>8</v>
      </c>
      <c r="H330" s="145"/>
      <c r="I330" s="143"/>
      <c r="J330" s="143">
        <v>120</v>
      </c>
      <c r="K330" s="143">
        <v>120</v>
      </c>
      <c r="L330" s="143">
        <v>120</v>
      </c>
      <c r="M330" s="143">
        <v>120</v>
      </c>
      <c r="N330" s="143">
        <v>120</v>
      </c>
      <c r="O330" s="143">
        <v>120</v>
      </c>
      <c r="P330" s="143">
        <v>104</v>
      </c>
      <c r="Q330" s="143">
        <v>104</v>
      </c>
      <c r="R330" s="143">
        <v>104</v>
      </c>
      <c r="S330" s="143">
        <v>104</v>
      </c>
      <c r="T330" s="143"/>
      <c r="U330" s="147" t="s">
        <v>6442</v>
      </c>
    </row>
    <row r="331" spans="1:21" ht="15.75" x14ac:dyDescent="0.3">
      <c r="A331" s="143" t="s">
        <v>6371</v>
      </c>
      <c r="B331" s="143" t="s">
        <v>5293</v>
      </c>
      <c r="C331" s="143" t="s">
        <v>6423</v>
      </c>
      <c r="D331" s="143"/>
      <c r="E331" s="143"/>
      <c r="F331" s="144" t="s">
        <v>6433</v>
      </c>
      <c r="G331" s="143">
        <v>9</v>
      </c>
      <c r="H331" s="145"/>
      <c r="I331" s="143"/>
      <c r="J331" s="143">
        <v>135</v>
      </c>
      <c r="K331" s="143">
        <v>135</v>
      </c>
      <c r="L331" s="143">
        <v>135</v>
      </c>
      <c r="M331" s="143">
        <v>135</v>
      </c>
      <c r="N331" s="143">
        <v>135</v>
      </c>
      <c r="O331" s="143">
        <v>135</v>
      </c>
      <c r="P331" s="143">
        <v>117</v>
      </c>
      <c r="Q331" s="143">
        <v>117</v>
      </c>
      <c r="R331" s="143">
        <v>117</v>
      </c>
      <c r="S331" s="143">
        <v>117</v>
      </c>
      <c r="T331" s="143"/>
      <c r="U331" s="147" t="s">
        <v>6443</v>
      </c>
    </row>
    <row r="332" spans="1:21" ht="15.75" x14ac:dyDescent="0.3">
      <c r="A332" s="143" t="s">
        <v>6371</v>
      </c>
      <c r="B332" s="143" t="s">
        <v>5293</v>
      </c>
      <c r="C332" s="143" t="s">
        <v>6423</v>
      </c>
      <c r="D332" s="143"/>
      <c r="E332" s="143"/>
      <c r="F332" s="144" t="s">
        <v>6433</v>
      </c>
      <c r="G332" s="143">
        <v>10</v>
      </c>
      <c r="H332" s="145"/>
      <c r="I332" s="143"/>
      <c r="J332" s="143">
        <v>150</v>
      </c>
      <c r="K332" s="143">
        <v>150</v>
      </c>
      <c r="L332" s="143">
        <v>150</v>
      </c>
      <c r="M332" s="143">
        <v>150</v>
      </c>
      <c r="N332" s="143">
        <v>150</v>
      </c>
      <c r="O332" s="143">
        <v>150</v>
      </c>
      <c r="P332" s="143">
        <v>130</v>
      </c>
      <c r="Q332" s="143">
        <v>130</v>
      </c>
      <c r="R332" s="143">
        <v>130</v>
      </c>
      <c r="S332" s="143">
        <v>130</v>
      </c>
      <c r="T332" s="143"/>
      <c r="U332" s="147"/>
    </row>
    <row r="333" spans="1:21" ht="15.75" x14ac:dyDescent="0.3">
      <c r="A333" s="148" t="s">
        <v>6371</v>
      </c>
      <c r="B333" s="148" t="s">
        <v>5293</v>
      </c>
      <c r="C333" s="148" t="s">
        <v>6444</v>
      </c>
      <c r="D333" s="148"/>
      <c r="E333" s="148"/>
      <c r="F333" s="149" t="s">
        <v>6445</v>
      </c>
      <c r="G333" s="148">
        <v>0</v>
      </c>
      <c r="H333" s="150"/>
      <c r="I333" s="148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48"/>
      <c r="U333" s="152" t="s">
        <v>6455</v>
      </c>
    </row>
    <row r="334" spans="1:21" ht="15.75" x14ac:dyDescent="0.3">
      <c r="A334" s="148" t="s">
        <v>6371</v>
      </c>
      <c r="B334" s="148" t="s">
        <v>5293</v>
      </c>
      <c r="C334" s="148" t="s">
        <v>6444</v>
      </c>
      <c r="D334" s="148"/>
      <c r="E334" s="148"/>
      <c r="F334" s="149" t="s">
        <v>6445</v>
      </c>
      <c r="G334" s="148">
        <v>1</v>
      </c>
      <c r="H334" s="150"/>
      <c r="I334" s="148"/>
      <c r="J334" s="148">
        <v>6</v>
      </c>
      <c r="K334" s="148">
        <v>6</v>
      </c>
      <c r="L334" s="148">
        <v>6</v>
      </c>
      <c r="M334" s="148">
        <v>6</v>
      </c>
      <c r="N334" s="148">
        <v>6</v>
      </c>
      <c r="O334" s="148">
        <v>6</v>
      </c>
      <c r="P334" s="148"/>
      <c r="Q334" s="148"/>
      <c r="R334" s="148"/>
      <c r="S334" s="148"/>
      <c r="T334" s="148"/>
      <c r="U334" s="152" t="s">
        <v>6456</v>
      </c>
    </row>
    <row r="335" spans="1:21" ht="15.75" x14ac:dyDescent="0.3">
      <c r="A335" s="148" t="s">
        <v>6371</v>
      </c>
      <c r="B335" s="148" t="s">
        <v>5293</v>
      </c>
      <c r="C335" s="148" t="s">
        <v>6444</v>
      </c>
      <c r="D335" s="148"/>
      <c r="E335" s="148"/>
      <c r="F335" s="149" t="s">
        <v>6445</v>
      </c>
      <c r="G335" s="148">
        <v>2</v>
      </c>
      <c r="H335" s="150"/>
      <c r="I335" s="148"/>
      <c r="J335" s="148">
        <v>12</v>
      </c>
      <c r="K335" s="148">
        <v>12</v>
      </c>
      <c r="L335" s="148">
        <v>12</v>
      </c>
      <c r="M335" s="148">
        <v>12</v>
      </c>
      <c r="N335" s="148">
        <v>12</v>
      </c>
      <c r="O335" s="148">
        <v>12</v>
      </c>
      <c r="P335" s="148"/>
      <c r="Q335" s="148"/>
      <c r="R335" s="148"/>
      <c r="S335" s="148"/>
      <c r="T335" s="151"/>
      <c r="U335" s="152" t="s">
        <v>6457</v>
      </c>
    </row>
    <row r="336" spans="1:21" ht="15.75" x14ac:dyDescent="0.3">
      <c r="A336" s="148" t="s">
        <v>6371</v>
      </c>
      <c r="B336" s="148" t="s">
        <v>5293</v>
      </c>
      <c r="C336" s="148" t="s">
        <v>6444</v>
      </c>
      <c r="D336" s="148"/>
      <c r="E336" s="148"/>
      <c r="F336" s="149" t="s">
        <v>6445</v>
      </c>
      <c r="G336" s="148">
        <v>3</v>
      </c>
      <c r="H336" s="150"/>
      <c r="I336" s="148"/>
      <c r="J336" s="148">
        <v>18</v>
      </c>
      <c r="K336" s="148">
        <v>18</v>
      </c>
      <c r="L336" s="148">
        <v>18</v>
      </c>
      <c r="M336" s="148">
        <v>18</v>
      </c>
      <c r="N336" s="148">
        <v>18</v>
      </c>
      <c r="O336" s="148">
        <v>18</v>
      </c>
      <c r="P336" s="148"/>
      <c r="Q336" s="148"/>
      <c r="R336" s="148"/>
      <c r="S336" s="148"/>
      <c r="T336" s="148"/>
      <c r="U336" s="152" t="s">
        <v>6458</v>
      </c>
    </row>
    <row r="337" spans="1:21" ht="15.75" x14ac:dyDescent="0.3">
      <c r="A337" s="148" t="s">
        <v>6371</v>
      </c>
      <c r="B337" s="148" t="s">
        <v>5293</v>
      </c>
      <c r="C337" s="148" t="s">
        <v>6444</v>
      </c>
      <c r="D337" s="148"/>
      <c r="E337" s="148"/>
      <c r="F337" s="149" t="s">
        <v>6445</v>
      </c>
      <c r="G337" s="148">
        <v>4</v>
      </c>
      <c r="H337" s="150"/>
      <c r="I337" s="148"/>
      <c r="J337" s="148">
        <v>24</v>
      </c>
      <c r="K337" s="148">
        <v>24</v>
      </c>
      <c r="L337" s="148">
        <v>24</v>
      </c>
      <c r="M337" s="148">
        <v>24</v>
      </c>
      <c r="N337" s="148">
        <v>24</v>
      </c>
      <c r="O337" s="148">
        <v>24</v>
      </c>
      <c r="P337" s="148"/>
      <c r="Q337" s="148"/>
      <c r="R337" s="148"/>
      <c r="S337" s="148"/>
      <c r="T337" s="148"/>
      <c r="U337" s="152" t="s">
        <v>6459</v>
      </c>
    </row>
    <row r="338" spans="1:21" ht="15.75" x14ac:dyDescent="0.3">
      <c r="A338" s="148" t="s">
        <v>6371</v>
      </c>
      <c r="B338" s="148" t="s">
        <v>5293</v>
      </c>
      <c r="C338" s="148" t="s">
        <v>6444</v>
      </c>
      <c r="D338" s="148"/>
      <c r="E338" s="148"/>
      <c r="F338" s="149" t="s">
        <v>6445</v>
      </c>
      <c r="G338" s="148">
        <v>5</v>
      </c>
      <c r="H338" s="150"/>
      <c r="I338" s="148"/>
      <c r="J338" s="148">
        <v>30</v>
      </c>
      <c r="K338" s="148">
        <v>30</v>
      </c>
      <c r="L338" s="148">
        <v>30</v>
      </c>
      <c r="M338" s="148">
        <v>30</v>
      </c>
      <c r="N338" s="148">
        <v>30</v>
      </c>
      <c r="O338" s="148">
        <v>30</v>
      </c>
      <c r="P338" s="148"/>
      <c r="Q338" s="148"/>
      <c r="R338" s="148"/>
      <c r="S338" s="148"/>
      <c r="T338" s="148"/>
      <c r="U338" s="152" t="s">
        <v>6460</v>
      </c>
    </row>
    <row r="339" spans="1:21" ht="15.75" x14ac:dyDescent="0.3">
      <c r="A339" s="148" t="s">
        <v>6371</v>
      </c>
      <c r="B339" s="148" t="s">
        <v>5293</v>
      </c>
      <c r="C339" s="148" t="s">
        <v>6444</v>
      </c>
      <c r="D339" s="148"/>
      <c r="E339" s="148"/>
      <c r="F339" s="149" t="s">
        <v>6445</v>
      </c>
      <c r="G339" s="148">
        <v>6</v>
      </c>
      <c r="H339" s="150"/>
      <c r="I339" s="148"/>
      <c r="J339" s="148">
        <v>36</v>
      </c>
      <c r="K339" s="148">
        <v>36</v>
      </c>
      <c r="L339" s="148">
        <v>36</v>
      </c>
      <c r="M339" s="148">
        <v>36</v>
      </c>
      <c r="N339" s="148">
        <v>36</v>
      </c>
      <c r="O339" s="148">
        <v>36</v>
      </c>
      <c r="P339" s="148"/>
      <c r="Q339" s="148"/>
      <c r="R339" s="148"/>
      <c r="S339" s="148"/>
      <c r="T339" s="148"/>
      <c r="U339" s="152" t="s">
        <v>6461</v>
      </c>
    </row>
    <row r="340" spans="1:21" ht="15.75" x14ac:dyDescent="0.3">
      <c r="A340" s="148" t="s">
        <v>6371</v>
      </c>
      <c r="B340" s="148" t="s">
        <v>5293</v>
      </c>
      <c r="C340" s="148" t="s">
        <v>6444</v>
      </c>
      <c r="D340" s="148"/>
      <c r="E340" s="148"/>
      <c r="F340" s="149" t="s">
        <v>6445</v>
      </c>
      <c r="G340" s="148">
        <v>7</v>
      </c>
      <c r="H340" s="150"/>
      <c r="I340" s="148"/>
      <c r="J340" s="148">
        <v>42</v>
      </c>
      <c r="K340" s="148">
        <v>42</v>
      </c>
      <c r="L340" s="148">
        <v>42</v>
      </c>
      <c r="M340" s="148">
        <v>42</v>
      </c>
      <c r="N340" s="148">
        <v>42</v>
      </c>
      <c r="O340" s="148">
        <v>42</v>
      </c>
      <c r="P340" s="148"/>
      <c r="Q340" s="148"/>
      <c r="R340" s="148"/>
      <c r="S340" s="148"/>
      <c r="T340" s="148"/>
      <c r="U340" s="152" t="s">
        <v>6462</v>
      </c>
    </row>
    <row r="341" spans="1:21" ht="15.75" x14ac:dyDescent="0.3">
      <c r="A341" s="148" t="s">
        <v>6371</v>
      </c>
      <c r="B341" s="148" t="s">
        <v>5293</v>
      </c>
      <c r="C341" s="148" t="s">
        <v>6444</v>
      </c>
      <c r="D341" s="148"/>
      <c r="E341" s="148"/>
      <c r="F341" s="149" t="s">
        <v>6445</v>
      </c>
      <c r="G341" s="148">
        <v>8</v>
      </c>
      <c r="H341" s="150"/>
      <c r="I341" s="148"/>
      <c r="J341" s="148">
        <v>48</v>
      </c>
      <c r="K341" s="148">
        <v>48</v>
      </c>
      <c r="L341" s="148">
        <v>48</v>
      </c>
      <c r="M341" s="148">
        <v>48</v>
      </c>
      <c r="N341" s="148">
        <v>48</v>
      </c>
      <c r="O341" s="148">
        <v>48</v>
      </c>
      <c r="P341" s="148"/>
      <c r="Q341" s="148"/>
      <c r="R341" s="148"/>
      <c r="S341" s="148"/>
      <c r="T341" s="148"/>
      <c r="U341" s="152" t="s">
        <v>6463</v>
      </c>
    </row>
    <row r="342" spans="1:21" ht="15.75" x14ac:dyDescent="0.3">
      <c r="A342" s="148" t="s">
        <v>6371</v>
      </c>
      <c r="B342" s="148" t="s">
        <v>5293</v>
      </c>
      <c r="C342" s="148" t="s">
        <v>6444</v>
      </c>
      <c r="D342" s="148"/>
      <c r="E342" s="148"/>
      <c r="F342" s="149" t="s">
        <v>6445</v>
      </c>
      <c r="G342" s="148">
        <v>9</v>
      </c>
      <c r="H342" s="150"/>
      <c r="I342" s="148"/>
      <c r="J342" s="148">
        <v>54</v>
      </c>
      <c r="K342" s="148">
        <v>54</v>
      </c>
      <c r="L342" s="148">
        <v>54</v>
      </c>
      <c r="M342" s="148">
        <v>54</v>
      </c>
      <c r="N342" s="148">
        <v>54</v>
      </c>
      <c r="O342" s="148">
        <v>54</v>
      </c>
      <c r="P342" s="148"/>
      <c r="Q342" s="148"/>
      <c r="R342" s="148"/>
      <c r="S342" s="148"/>
      <c r="T342" s="148"/>
      <c r="U342" s="152" t="s">
        <v>6464</v>
      </c>
    </row>
    <row r="343" spans="1:21" ht="15.75" x14ac:dyDescent="0.3">
      <c r="A343" s="148" t="s">
        <v>6371</v>
      </c>
      <c r="B343" s="148" t="s">
        <v>5293</v>
      </c>
      <c r="C343" s="148" t="s">
        <v>6444</v>
      </c>
      <c r="D343" s="148"/>
      <c r="E343" s="148"/>
      <c r="F343" s="149" t="s">
        <v>6445</v>
      </c>
      <c r="G343" s="148">
        <v>10</v>
      </c>
      <c r="H343" s="150"/>
      <c r="I343" s="148"/>
      <c r="J343" s="148">
        <v>60</v>
      </c>
      <c r="K343" s="148">
        <v>60</v>
      </c>
      <c r="L343" s="148">
        <v>60</v>
      </c>
      <c r="M343" s="148">
        <v>60</v>
      </c>
      <c r="N343" s="148">
        <v>60</v>
      </c>
      <c r="O343" s="148">
        <v>60</v>
      </c>
      <c r="P343" s="148"/>
      <c r="Q343" s="148"/>
      <c r="R343" s="148"/>
      <c r="S343" s="148"/>
      <c r="T343" s="148"/>
      <c r="U343" s="152"/>
    </row>
    <row r="344" spans="1:21" ht="15.75" x14ac:dyDescent="0.3">
      <c r="A344" s="148" t="s">
        <v>6371</v>
      </c>
      <c r="B344" s="148" t="s">
        <v>5293</v>
      </c>
      <c r="C344" s="148" t="s">
        <v>6444</v>
      </c>
      <c r="D344" s="148"/>
      <c r="E344" s="148"/>
      <c r="F344" s="149" t="s">
        <v>6446</v>
      </c>
      <c r="G344" s="148">
        <v>0</v>
      </c>
      <c r="H344" s="150"/>
      <c r="I344" s="148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48"/>
      <c r="U344" s="152" t="s">
        <v>6455</v>
      </c>
    </row>
    <row r="345" spans="1:21" ht="15.75" x14ac:dyDescent="0.3">
      <c r="A345" s="148" t="s">
        <v>6371</v>
      </c>
      <c r="B345" s="148" t="s">
        <v>5293</v>
      </c>
      <c r="C345" s="148" t="s">
        <v>6444</v>
      </c>
      <c r="D345" s="148"/>
      <c r="E345" s="148"/>
      <c r="F345" s="149" t="s">
        <v>6446</v>
      </c>
      <c r="G345" s="148">
        <v>1</v>
      </c>
      <c r="H345" s="150"/>
      <c r="I345" s="148"/>
      <c r="J345" s="148">
        <v>7</v>
      </c>
      <c r="K345" s="148">
        <v>7</v>
      </c>
      <c r="L345" s="148">
        <v>7</v>
      </c>
      <c r="M345" s="148">
        <v>7</v>
      </c>
      <c r="N345" s="148">
        <v>7</v>
      </c>
      <c r="O345" s="148">
        <v>7</v>
      </c>
      <c r="P345" s="148"/>
      <c r="Q345" s="148"/>
      <c r="R345" s="148"/>
      <c r="S345" s="148"/>
      <c r="T345" s="148"/>
      <c r="U345" s="152" t="s">
        <v>6456</v>
      </c>
    </row>
    <row r="346" spans="1:21" ht="15.75" x14ac:dyDescent="0.3">
      <c r="A346" s="148" t="s">
        <v>6371</v>
      </c>
      <c r="B346" s="148" t="s">
        <v>5293</v>
      </c>
      <c r="C346" s="148" t="s">
        <v>6444</v>
      </c>
      <c r="D346" s="148"/>
      <c r="E346" s="148"/>
      <c r="F346" s="149" t="s">
        <v>6446</v>
      </c>
      <c r="G346" s="148">
        <v>2</v>
      </c>
      <c r="H346" s="150"/>
      <c r="I346" s="148"/>
      <c r="J346" s="148">
        <v>14</v>
      </c>
      <c r="K346" s="148">
        <v>14</v>
      </c>
      <c r="L346" s="148">
        <v>14</v>
      </c>
      <c r="M346" s="148">
        <v>14</v>
      </c>
      <c r="N346" s="148">
        <v>14</v>
      </c>
      <c r="O346" s="148">
        <v>14</v>
      </c>
      <c r="P346" s="148"/>
      <c r="Q346" s="148"/>
      <c r="R346" s="148"/>
      <c r="S346" s="148"/>
      <c r="T346" s="151"/>
      <c r="U346" s="152" t="s">
        <v>6457</v>
      </c>
    </row>
    <row r="347" spans="1:21" ht="15.75" x14ac:dyDescent="0.3">
      <c r="A347" s="148" t="s">
        <v>6371</v>
      </c>
      <c r="B347" s="148" t="s">
        <v>5293</v>
      </c>
      <c r="C347" s="148" t="s">
        <v>6444</v>
      </c>
      <c r="D347" s="148"/>
      <c r="E347" s="148"/>
      <c r="F347" s="149" t="s">
        <v>6446</v>
      </c>
      <c r="G347" s="148">
        <v>3</v>
      </c>
      <c r="H347" s="150"/>
      <c r="I347" s="148"/>
      <c r="J347" s="148">
        <v>21</v>
      </c>
      <c r="K347" s="148">
        <v>21</v>
      </c>
      <c r="L347" s="148">
        <v>21</v>
      </c>
      <c r="M347" s="148">
        <v>21</v>
      </c>
      <c r="N347" s="148">
        <v>21</v>
      </c>
      <c r="O347" s="148">
        <v>21</v>
      </c>
      <c r="P347" s="148"/>
      <c r="Q347" s="148"/>
      <c r="R347" s="148"/>
      <c r="S347" s="148"/>
      <c r="T347" s="148"/>
      <c r="U347" s="152" t="s">
        <v>6458</v>
      </c>
    </row>
    <row r="348" spans="1:21" ht="15.75" x14ac:dyDescent="0.3">
      <c r="A348" s="148" t="s">
        <v>6371</v>
      </c>
      <c r="B348" s="148" t="s">
        <v>5293</v>
      </c>
      <c r="C348" s="148" t="s">
        <v>6444</v>
      </c>
      <c r="D348" s="148"/>
      <c r="E348" s="148"/>
      <c r="F348" s="149" t="s">
        <v>6446</v>
      </c>
      <c r="G348" s="148">
        <v>4</v>
      </c>
      <c r="H348" s="150"/>
      <c r="I348" s="148"/>
      <c r="J348" s="148">
        <v>28</v>
      </c>
      <c r="K348" s="148">
        <v>28</v>
      </c>
      <c r="L348" s="148">
        <v>28</v>
      </c>
      <c r="M348" s="148">
        <v>28</v>
      </c>
      <c r="N348" s="148">
        <v>28</v>
      </c>
      <c r="O348" s="148">
        <v>28</v>
      </c>
      <c r="P348" s="148"/>
      <c r="Q348" s="148"/>
      <c r="R348" s="148"/>
      <c r="S348" s="148"/>
      <c r="T348" s="148"/>
      <c r="U348" s="152" t="s">
        <v>6459</v>
      </c>
    </row>
    <row r="349" spans="1:21" ht="15.75" x14ac:dyDescent="0.3">
      <c r="A349" s="148" t="s">
        <v>6371</v>
      </c>
      <c r="B349" s="148" t="s">
        <v>5293</v>
      </c>
      <c r="C349" s="148" t="s">
        <v>6444</v>
      </c>
      <c r="D349" s="148"/>
      <c r="E349" s="148"/>
      <c r="F349" s="149" t="s">
        <v>6446</v>
      </c>
      <c r="G349" s="148">
        <v>5</v>
      </c>
      <c r="H349" s="150"/>
      <c r="I349" s="148"/>
      <c r="J349" s="148">
        <v>35</v>
      </c>
      <c r="K349" s="148">
        <v>35</v>
      </c>
      <c r="L349" s="148">
        <v>35</v>
      </c>
      <c r="M349" s="148">
        <v>35</v>
      </c>
      <c r="N349" s="148">
        <v>35</v>
      </c>
      <c r="O349" s="148">
        <v>35</v>
      </c>
      <c r="P349" s="148"/>
      <c r="Q349" s="148"/>
      <c r="R349" s="148"/>
      <c r="S349" s="148"/>
      <c r="T349" s="148"/>
      <c r="U349" s="152" t="s">
        <v>6460</v>
      </c>
    </row>
    <row r="350" spans="1:21" ht="15.75" x14ac:dyDescent="0.3">
      <c r="A350" s="148" t="s">
        <v>6371</v>
      </c>
      <c r="B350" s="148" t="s">
        <v>5293</v>
      </c>
      <c r="C350" s="148" t="s">
        <v>6444</v>
      </c>
      <c r="D350" s="148"/>
      <c r="E350" s="148"/>
      <c r="F350" s="149" t="s">
        <v>6446</v>
      </c>
      <c r="G350" s="148">
        <v>6</v>
      </c>
      <c r="H350" s="150"/>
      <c r="I350" s="148"/>
      <c r="J350" s="148">
        <v>42</v>
      </c>
      <c r="K350" s="148">
        <v>42</v>
      </c>
      <c r="L350" s="148">
        <v>42</v>
      </c>
      <c r="M350" s="148">
        <v>42</v>
      </c>
      <c r="N350" s="148">
        <v>42</v>
      </c>
      <c r="O350" s="148">
        <v>42</v>
      </c>
      <c r="P350" s="148"/>
      <c r="Q350" s="148"/>
      <c r="R350" s="148"/>
      <c r="S350" s="148"/>
      <c r="T350" s="148"/>
      <c r="U350" s="152" t="s">
        <v>6461</v>
      </c>
    </row>
    <row r="351" spans="1:21" ht="15.75" x14ac:dyDescent="0.3">
      <c r="A351" s="148" t="s">
        <v>6371</v>
      </c>
      <c r="B351" s="148" t="s">
        <v>5293</v>
      </c>
      <c r="C351" s="148" t="s">
        <v>6444</v>
      </c>
      <c r="D351" s="148"/>
      <c r="E351" s="148"/>
      <c r="F351" s="149" t="s">
        <v>6446</v>
      </c>
      <c r="G351" s="148">
        <v>7</v>
      </c>
      <c r="H351" s="150"/>
      <c r="I351" s="148"/>
      <c r="J351" s="148">
        <v>49</v>
      </c>
      <c r="K351" s="148">
        <v>49</v>
      </c>
      <c r="L351" s="148">
        <v>49</v>
      </c>
      <c r="M351" s="148">
        <v>49</v>
      </c>
      <c r="N351" s="148">
        <v>49</v>
      </c>
      <c r="O351" s="148">
        <v>49</v>
      </c>
      <c r="P351" s="148"/>
      <c r="Q351" s="148"/>
      <c r="R351" s="148"/>
      <c r="S351" s="148"/>
      <c r="T351" s="148"/>
      <c r="U351" s="152" t="s">
        <v>6462</v>
      </c>
    </row>
    <row r="352" spans="1:21" ht="15.75" x14ac:dyDescent="0.3">
      <c r="A352" s="148" t="s">
        <v>6371</v>
      </c>
      <c r="B352" s="148" t="s">
        <v>5293</v>
      </c>
      <c r="C352" s="148" t="s">
        <v>6444</v>
      </c>
      <c r="D352" s="148"/>
      <c r="E352" s="148"/>
      <c r="F352" s="149" t="s">
        <v>6446</v>
      </c>
      <c r="G352" s="148">
        <v>8</v>
      </c>
      <c r="H352" s="150"/>
      <c r="I352" s="148"/>
      <c r="J352" s="148">
        <v>56</v>
      </c>
      <c r="K352" s="148">
        <v>56</v>
      </c>
      <c r="L352" s="148">
        <v>56</v>
      </c>
      <c r="M352" s="148">
        <v>56</v>
      </c>
      <c r="N352" s="148">
        <v>56</v>
      </c>
      <c r="O352" s="148">
        <v>56</v>
      </c>
      <c r="P352" s="148"/>
      <c r="Q352" s="148"/>
      <c r="R352" s="148"/>
      <c r="S352" s="148"/>
      <c r="T352" s="148"/>
      <c r="U352" s="152" t="s">
        <v>6463</v>
      </c>
    </row>
    <row r="353" spans="1:21" ht="15.75" x14ac:dyDescent="0.3">
      <c r="A353" s="148" t="s">
        <v>6371</v>
      </c>
      <c r="B353" s="148" t="s">
        <v>5293</v>
      </c>
      <c r="C353" s="148" t="s">
        <v>6444</v>
      </c>
      <c r="D353" s="148"/>
      <c r="E353" s="148"/>
      <c r="F353" s="149" t="s">
        <v>6446</v>
      </c>
      <c r="G353" s="148">
        <v>9</v>
      </c>
      <c r="H353" s="150"/>
      <c r="I353" s="148"/>
      <c r="J353" s="148">
        <v>63</v>
      </c>
      <c r="K353" s="148">
        <v>63</v>
      </c>
      <c r="L353" s="148">
        <v>63</v>
      </c>
      <c r="M353" s="148">
        <v>63</v>
      </c>
      <c r="N353" s="148">
        <v>63</v>
      </c>
      <c r="O353" s="148">
        <v>63</v>
      </c>
      <c r="P353" s="148"/>
      <c r="Q353" s="148"/>
      <c r="R353" s="148"/>
      <c r="S353" s="148"/>
      <c r="T353" s="148"/>
      <c r="U353" s="152" t="s">
        <v>6464</v>
      </c>
    </row>
    <row r="354" spans="1:21" ht="15.75" x14ac:dyDescent="0.3">
      <c r="A354" s="148" t="s">
        <v>6371</v>
      </c>
      <c r="B354" s="148" t="s">
        <v>5293</v>
      </c>
      <c r="C354" s="148" t="s">
        <v>6444</v>
      </c>
      <c r="D354" s="148"/>
      <c r="E354" s="148"/>
      <c r="F354" s="149" t="s">
        <v>6446</v>
      </c>
      <c r="G354" s="148">
        <v>10</v>
      </c>
      <c r="H354" s="150"/>
      <c r="I354" s="148"/>
      <c r="J354" s="148">
        <v>70</v>
      </c>
      <c r="K354" s="148">
        <v>70</v>
      </c>
      <c r="L354" s="148">
        <v>70</v>
      </c>
      <c r="M354" s="148">
        <v>70</v>
      </c>
      <c r="N354" s="148">
        <v>70</v>
      </c>
      <c r="O354" s="148">
        <v>70</v>
      </c>
      <c r="P354" s="148"/>
      <c r="Q354" s="148"/>
      <c r="R354" s="148"/>
      <c r="S354" s="148"/>
      <c r="T354" s="148"/>
      <c r="U354" s="152"/>
    </row>
    <row r="355" spans="1:21" ht="15.75" x14ac:dyDescent="0.3">
      <c r="A355" s="148" t="s">
        <v>6371</v>
      </c>
      <c r="B355" s="148" t="s">
        <v>5293</v>
      </c>
      <c r="C355" s="148" t="s">
        <v>6444</v>
      </c>
      <c r="D355" s="148"/>
      <c r="E355" s="148"/>
      <c r="F355" s="149" t="s">
        <v>6447</v>
      </c>
      <c r="G355" s="148">
        <v>0</v>
      </c>
      <c r="H355" s="150"/>
      <c r="I355" s="148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48"/>
      <c r="U355" s="152" t="s">
        <v>6455</v>
      </c>
    </row>
    <row r="356" spans="1:21" ht="15.75" x14ac:dyDescent="0.3">
      <c r="A356" s="148" t="s">
        <v>6371</v>
      </c>
      <c r="B356" s="148" t="s">
        <v>5293</v>
      </c>
      <c r="C356" s="148" t="s">
        <v>6444</v>
      </c>
      <c r="D356" s="148"/>
      <c r="E356" s="148"/>
      <c r="F356" s="149" t="s">
        <v>6447</v>
      </c>
      <c r="G356" s="148">
        <v>1</v>
      </c>
      <c r="H356" s="150"/>
      <c r="I356" s="148"/>
      <c r="J356" s="148">
        <v>8</v>
      </c>
      <c r="K356" s="148">
        <v>8</v>
      </c>
      <c r="L356" s="148">
        <v>8</v>
      </c>
      <c r="M356" s="148">
        <v>8</v>
      </c>
      <c r="N356" s="148">
        <v>8</v>
      </c>
      <c r="O356" s="148">
        <v>8</v>
      </c>
      <c r="P356" s="148"/>
      <c r="Q356" s="148"/>
      <c r="R356" s="148"/>
      <c r="S356" s="148"/>
      <c r="T356" s="148"/>
      <c r="U356" s="152" t="s">
        <v>6456</v>
      </c>
    </row>
    <row r="357" spans="1:21" ht="15.75" x14ac:dyDescent="0.3">
      <c r="A357" s="148" t="s">
        <v>6371</v>
      </c>
      <c r="B357" s="148" t="s">
        <v>5293</v>
      </c>
      <c r="C357" s="148" t="s">
        <v>6444</v>
      </c>
      <c r="D357" s="148"/>
      <c r="E357" s="148"/>
      <c r="F357" s="149" t="s">
        <v>6447</v>
      </c>
      <c r="G357" s="148">
        <v>2</v>
      </c>
      <c r="H357" s="150"/>
      <c r="I357" s="148"/>
      <c r="J357" s="148">
        <v>16</v>
      </c>
      <c r="K357" s="148">
        <v>16</v>
      </c>
      <c r="L357" s="148">
        <v>16</v>
      </c>
      <c r="M357" s="148">
        <v>16</v>
      </c>
      <c r="N357" s="148">
        <v>16</v>
      </c>
      <c r="O357" s="148">
        <v>16</v>
      </c>
      <c r="P357" s="148"/>
      <c r="Q357" s="148"/>
      <c r="R357" s="148"/>
      <c r="S357" s="148"/>
      <c r="T357" s="151"/>
      <c r="U357" s="152" t="s">
        <v>6457</v>
      </c>
    </row>
    <row r="358" spans="1:21" ht="15.75" x14ac:dyDescent="0.3">
      <c r="A358" s="148" t="s">
        <v>6371</v>
      </c>
      <c r="B358" s="148" t="s">
        <v>5293</v>
      </c>
      <c r="C358" s="148" t="s">
        <v>6444</v>
      </c>
      <c r="D358" s="148"/>
      <c r="E358" s="148"/>
      <c r="F358" s="149" t="s">
        <v>6447</v>
      </c>
      <c r="G358" s="148">
        <v>3</v>
      </c>
      <c r="H358" s="150"/>
      <c r="I358" s="148"/>
      <c r="J358" s="148">
        <v>24</v>
      </c>
      <c r="K358" s="148">
        <v>24</v>
      </c>
      <c r="L358" s="148">
        <v>24</v>
      </c>
      <c r="M358" s="148">
        <v>24</v>
      </c>
      <c r="N358" s="148">
        <v>24</v>
      </c>
      <c r="O358" s="148">
        <v>24</v>
      </c>
      <c r="P358" s="148"/>
      <c r="Q358" s="148"/>
      <c r="R358" s="148"/>
      <c r="S358" s="148"/>
      <c r="T358" s="148"/>
      <c r="U358" s="152" t="s">
        <v>6458</v>
      </c>
    </row>
    <row r="359" spans="1:21" ht="15.75" x14ac:dyDescent="0.3">
      <c r="A359" s="148" t="s">
        <v>6371</v>
      </c>
      <c r="B359" s="148" t="s">
        <v>5293</v>
      </c>
      <c r="C359" s="148" t="s">
        <v>6444</v>
      </c>
      <c r="D359" s="148"/>
      <c r="E359" s="148"/>
      <c r="F359" s="149" t="s">
        <v>6447</v>
      </c>
      <c r="G359" s="148">
        <v>4</v>
      </c>
      <c r="H359" s="150"/>
      <c r="I359" s="148"/>
      <c r="J359" s="148">
        <v>32</v>
      </c>
      <c r="K359" s="148">
        <v>32</v>
      </c>
      <c r="L359" s="148">
        <v>32</v>
      </c>
      <c r="M359" s="148">
        <v>32</v>
      </c>
      <c r="N359" s="148">
        <v>32</v>
      </c>
      <c r="O359" s="148">
        <v>32</v>
      </c>
      <c r="P359" s="148"/>
      <c r="Q359" s="148"/>
      <c r="R359" s="148"/>
      <c r="S359" s="148"/>
      <c r="T359" s="148"/>
      <c r="U359" s="152" t="s">
        <v>6459</v>
      </c>
    </row>
    <row r="360" spans="1:21" ht="15.75" x14ac:dyDescent="0.3">
      <c r="A360" s="148" t="s">
        <v>6371</v>
      </c>
      <c r="B360" s="148" t="s">
        <v>5293</v>
      </c>
      <c r="C360" s="148" t="s">
        <v>6444</v>
      </c>
      <c r="D360" s="148"/>
      <c r="E360" s="148"/>
      <c r="F360" s="149" t="s">
        <v>6447</v>
      </c>
      <c r="G360" s="148">
        <v>5</v>
      </c>
      <c r="H360" s="150"/>
      <c r="I360" s="148"/>
      <c r="J360" s="148">
        <v>40</v>
      </c>
      <c r="K360" s="148">
        <v>40</v>
      </c>
      <c r="L360" s="148">
        <v>40</v>
      </c>
      <c r="M360" s="148">
        <v>40</v>
      </c>
      <c r="N360" s="148">
        <v>40</v>
      </c>
      <c r="O360" s="148">
        <v>40</v>
      </c>
      <c r="P360" s="148"/>
      <c r="Q360" s="148"/>
      <c r="R360" s="148"/>
      <c r="S360" s="148"/>
      <c r="T360" s="148"/>
      <c r="U360" s="152" t="s">
        <v>6460</v>
      </c>
    </row>
    <row r="361" spans="1:21" ht="15.75" x14ac:dyDescent="0.3">
      <c r="A361" s="148" t="s">
        <v>6371</v>
      </c>
      <c r="B361" s="148" t="s">
        <v>5293</v>
      </c>
      <c r="C361" s="148" t="s">
        <v>6444</v>
      </c>
      <c r="D361" s="148"/>
      <c r="E361" s="148"/>
      <c r="F361" s="149" t="s">
        <v>6447</v>
      </c>
      <c r="G361" s="148">
        <v>6</v>
      </c>
      <c r="H361" s="150"/>
      <c r="I361" s="148"/>
      <c r="J361" s="148">
        <v>48</v>
      </c>
      <c r="K361" s="148">
        <v>48</v>
      </c>
      <c r="L361" s="148">
        <v>48</v>
      </c>
      <c r="M361" s="148">
        <v>48</v>
      </c>
      <c r="N361" s="148">
        <v>48</v>
      </c>
      <c r="O361" s="148">
        <v>48</v>
      </c>
      <c r="P361" s="148"/>
      <c r="Q361" s="148"/>
      <c r="R361" s="148"/>
      <c r="S361" s="148"/>
      <c r="T361" s="148"/>
      <c r="U361" s="152" t="s">
        <v>6461</v>
      </c>
    </row>
    <row r="362" spans="1:21" ht="15.75" x14ac:dyDescent="0.3">
      <c r="A362" s="148" t="s">
        <v>6371</v>
      </c>
      <c r="B362" s="148" t="s">
        <v>5293</v>
      </c>
      <c r="C362" s="148" t="s">
        <v>6444</v>
      </c>
      <c r="D362" s="148"/>
      <c r="E362" s="148"/>
      <c r="F362" s="149" t="s">
        <v>6447</v>
      </c>
      <c r="G362" s="148">
        <v>7</v>
      </c>
      <c r="H362" s="150"/>
      <c r="I362" s="148"/>
      <c r="J362" s="148">
        <v>56</v>
      </c>
      <c r="K362" s="148">
        <v>56</v>
      </c>
      <c r="L362" s="148">
        <v>56</v>
      </c>
      <c r="M362" s="148">
        <v>56</v>
      </c>
      <c r="N362" s="148">
        <v>56</v>
      </c>
      <c r="O362" s="148">
        <v>56</v>
      </c>
      <c r="P362" s="148"/>
      <c r="Q362" s="148"/>
      <c r="R362" s="148"/>
      <c r="S362" s="148"/>
      <c r="T362" s="148"/>
      <c r="U362" s="152" t="s">
        <v>6462</v>
      </c>
    </row>
    <row r="363" spans="1:21" ht="15.75" x14ac:dyDescent="0.3">
      <c r="A363" s="148" t="s">
        <v>6371</v>
      </c>
      <c r="B363" s="148" t="s">
        <v>5293</v>
      </c>
      <c r="C363" s="148" t="s">
        <v>6444</v>
      </c>
      <c r="D363" s="148"/>
      <c r="E363" s="148"/>
      <c r="F363" s="149" t="s">
        <v>6447</v>
      </c>
      <c r="G363" s="148">
        <v>8</v>
      </c>
      <c r="H363" s="150"/>
      <c r="I363" s="148"/>
      <c r="J363" s="148">
        <v>64</v>
      </c>
      <c r="K363" s="148">
        <v>64</v>
      </c>
      <c r="L363" s="148">
        <v>64</v>
      </c>
      <c r="M363" s="148">
        <v>64</v>
      </c>
      <c r="N363" s="148">
        <v>64</v>
      </c>
      <c r="O363" s="148">
        <v>64</v>
      </c>
      <c r="P363" s="148"/>
      <c r="Q363" s="148"/>
      <c r="R363" s="148"/>
      <c r="S363" s="148"/>
      <c r="T363" s="148"/>
      <c r="U363" s="152" t="s">
        <v>6463</v>
      </c>
    </row>
    <row r="364" spans="1:21" ht="15.75" x14ac:dyDescent="0.3">
      <c r="A364" s="148" t="s">
        <v>6371</v>
      </c>
      <c r="B364" s="148" t="s">
        <v>5293</v>
      </c>
      <c r="C364" s="148" t="s">
        <v>6444</v>
      </c>
      <c r="D364" s="148"/>
      <c r="E364" s="148"/>
      <c r="F364" s="149" t="s">
        <v>6447</v>
      </c>
      <c r="G364" s="148">
        <v>9</v>
      </c>
      <c r="H364" s="150"/>
      <c r="I364" s="148"/>
      <c r="J364" s="148">
        <v>72</v>
      </c>
      <c r="K364" s="148">
        <v>72</v>
      </c>
      <c r="L364" s="148">
        <v>72</v>
      </c>
      <c r="M364" s="148">
        <v>72</v>
      </c>
      <c r="N364" s="148">
        <v>72</v>
      </c>
      <c r="O364" s="148">
        <v>72</v>
      </c>
      <c r="P364" s="148"/>
      <c r="Q364" s="148"/>
      <c r="R364" s="148"/>
      <c r="S364" s="148"/>
      <c r="T364" s="148"/>
      <c r="U364" s="152" t="s">
        <v>6464</v>
      </c>
    </row>
    <row r="365" spans="1:21" ht="15.75" x14ac:dyDescent="0.3">
      <c r="A365" s="148" t="s">
        <v>6371</v>
      </c>
      <c r="B365" s="148" t="s">
        <v>5293</v>
      </c>
      <c r="C365" s="148" t="s">
        <v>6444</v>
      </c>
      <c r="D365" s="148"/>
      <c r="E365" s="148"/>
      <c r="F365" s="149" t="s">
        <v>6447</v>
      </c>
      <c r="G365" s="148">
        <v>10</v>
      </c>
      <c r="H365" s="150"/>
      <c r="I365" s="148"/>
      <c r="J365" s="148">
        <v>80</v>
      </c>
      <c r="K365" s="148">
        <v>80</v>
      </c>
      <c r="L365" s="148">
        <v>80</v>
      </c>
      <c r="M365" s="148">
        <v>80</v>
      </c>
      <c r="N365" s="148">
        <v>80</v>
      </c>
      <c r="O365" s="148">
        <v>80</v>
      </c>
      <c r="P365" s="148"/>
      <c r="Q365" s="148"/>
      <c r="R365" s="148"/>
      <c r="S365" s="148"/>
      <c r="T365" s="148"/>
      <c r="U365" s="152"/>
    </row>
    <row r="366" spans="1:21" ht="15.75" x14ac:dyDescent="0.3">
      <c r="A366" s="148" t="s">
        <v>6371</v>
      </c>
      <c r="B366" s="148" t="s">
        <v>5293</v>
      </c>
      <c r="C366" s="148" t="s">
        <v>6444</v>
      </c>
      <c r="D366" s="148"/>
      <c r="E366" s="148"/>
      <c r="F366" s="149" t="s">
        <v>6448</v>
      </c>
      <c r="G366" s="148">
        <v>0</v>
      </c>
      <c r="H366" s="150"/>
      <c r="I366" s="148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48"/>
      <c r="U366" s="152" t="s">
        <v>6455</v>
      </c>
    </row>
    <row r="367" spans="1:21" ht="15.75" x14ac:dyDescent="0.3">
      <c r="A367" s="148" t="s">
        <v>6371</v>
      </c>
      <c r="B367" s="148" t="s">
        <v>5293</v>
      </c>
      <c r="C367" s="148" t="s">
        <v>6444</v>
      </c>
      <c r="D367" s="148"/>
      <c r="E367" s="148"/>
      <c r="F367" s="149" t="s">
        <v>6448</v>
      </c>
      <c r="G367" s="148">
        <v>1</v>
      </c>
      <c r="H367" s="150"/>
      <c r="I367" s="148"/>
      <c r="J367" s="148">
        <v>9</v>
      </c>
      <c r="K367" s="148">
        <v>9</v>
      </c>
      <c r="L367" s="148">
        <v>9</v>
      </c>
      <c r="M367" s="148">
        <v>9</v>
      </c>
      <c r="N367" s="148">
        <v>9</v>
      </c>
      <c r="O367" s="148">
        <v>9</v>
      </c>
      <c r="P367" s="148"/>
      <c r="Q367" s="148"/>
      <c r="R367" s="148"/>
      <c r="S367" s="148"/>
      <c r="T367" s="148"/>
      <c r="U367" s="152" t="s">
        <v>6456</v>
      </c>
    </row>
    <row r="368" spans="1:21" ht="15.75" x14ac:dyDescent="0.3">
      <c r="A368" s="148" t="s">
        <v>6371</v>
      </c>
      <c r="B368" s="148" t="s">
        <v>5293</v>
      </c>
      <c r="C368" s="148" t="s">
        <v>6444</v>
      </c>
      <c r="D368" s="148"/>
      <c r="E368" s="148"/>
      <c r="F368" s="149" t="s">
        <v>6448</v>
      </c>
      <c r="G368" s="148">
        <v>2</v>
      </c>
      <c r="H368" s="150"/>
      <c r="I368" s="148"/>
      <c r="J368" s="148">
        <v>18</v>
      </c>
      <c r="K368" s="148">
        <v>18</v>
      </c>
      <c r="L368" s="148">
        <v>18</v>
      </c>
      <c r="M368" s="148">
        <v>18</v>
      </c>
      <c r="N368" s="148">
        <v>18</v>
      </c>
      <c r="O368" s="148">
        <v>18</v>
      </c>
      <c r="P368" s="148"/>
      <c r="Q368" s="148"/>
      <c r="R368" s="148"/>
      <c r="S368" s="148"/>
      <c r="T368" s="151"/>
      <c r="U368" s="152" t="s">
        <v>6457</v>
      </c>
    </row>
    <row r="369" spans="1:21" ht="15.75" x14ac:dyDescent="0.3">
      <c r="A369" s="148" t="s">
        <v>6371</v>
      </c>
      <c r="B369" s="148" t="s">
        <v>5293</v>
      </c>
      <c r="C369" s="148" t="s">
        <v>6444</v>
      </c>
      <c r="D369" s="148"/>
      <c r="E369" s="148"/>
      <c r="F369" s="149" t="s">
        <v>6448</v>
      </c>
      <c r="G369" s="148">
        <v>3</v>
      </c>
      <c r="H369" s="150"/>
      <c r="I369" s="148"/>
      <c r="J369" s="148">
        <v>27</v>
      </c>
      <c r="K369" s="148">
        <v>27</v>
      </c>
      <c r="L369" s="148">
        <v>27</v>
      </c>
      <c r="M369" s="148">
        <v>27</v>
      </c>
      <c r="N369" s="148">
        <v>27</v>
      </c>
      <c r="O369" s="148">
        <v>27</v>
      </c>
      <c r="P369" s="148"/>
      <c r="Q369" s="148"/>
      <c r="R369" s="148"/>
      <c r="S369" s="148"/>
      <c r="T369" s="148"/>
      <c r="U369" s="152" t="s">
        <v>6458</v>
      </c>
    </row>
    <row r="370" spans="1:21" ht="15.75" x14ac:dyDescent="0.3">
      <c r="A370" s="148" t="s">
        <v>6371</v>
      </c>
      <c r="B370" s="148" t="s">
        <v>5293</v>
      </c>
      <c r="C370" s="148" t="s">
        <v>6444</v>
      </c>
      <c r="D370" s="148"/>
      <c r="E370" s="148"/>
      <c r="F370" s="149" t="s">
        <v>6448</v>
      </c>
      <c r="G370" s="148">
        <v>4</v>
      </c>
      <c r="H370" s="150"/>
      <c r="I370" s="148"/>
      <c r="J370" s="148">
        <v>36</v>
      </c>
      <c r="K370" s="148">
        <v>36</v>
      </c>
      <c r="L370" s="148">
        <v>36</v>
      </c>
      <c r="M370" s="148">
        <v>36</v>
      </c>
      <c r="N370" s="148">
        <v>36</v>
      </c>
      <c r="O370" s="148">
        <v>36</v>
      </c>
      <c r="P370" s="148"/>
      <c r="Q370" s="148"/>
      <c r="R370" s="148"/>
      <c r="S370" s="148"/>
      <c r="T370" s="148"/>
      <c r="U370" s="152" t="s">
        <v>6459</v>
      </c>
    </row>
    <row r="371" spans="1:21" ht="15.75" x14ac:dyDescent="0.3">
      <c r="A371" s="148" t="s">
        <v>6371</v>
      </c>
      <c r="B371" s="148" t="s">
        <v>5293</v>
      </c>
      <c r="C371" s="148" t="s">
        <v>6444</v>
      </c>
      <c r="D371" s="148"/>
      <c r="E371" s="148"/>
      <c r="F371" s="149" t="s">
        <v>6448</v>
      </c>
      <c r="G371" s="148">
        <v>5</v>
      </c>
      <c r="H371" s="150"/>
      <c r="I371" s="148"/>
      <c r="J371" s="148">
        <v>45</v>
      </c>
      <c r="K371" s="148">
        <v>45</v>
      </c>
      <c r="L371" s="148">
        <v>45</v>
      </c>
      <c r="M371" s="148">
        <v>45</v>
      </c>
      <c r="N371" s="148">
        <v>45</v>
      </c>
      <c r="O371" s="148">
        <v>45</v>
      </c>
      <c r="P371" s="148"/>
      <c r="Q371" s="148"/>
      <c r="R371" s="148"/>
      <c r="S371" s="148"/>
      <c r="T371" s="148"/>
      <c r="U371" s="152" t="s">
        <v>6460</v>
      </c>
    </row>
    <row r="372" spans="1:21" ht="15.75" x14ac:dyDescent="0.3">
      <c r="A372" s="148" t="s">
        <v>6371</v>
      </c>
      <c r="B372" s="148" t="s">
        <v>5293</v>
      </c>
      <c r="C372" s="148" t="s">
        <v>6444</v>
      </c>
      <c r="D372" s="148"/>
      <c r="E372" s="148"/>
      <c r="F372" s="149" t="s">
        <v>6448</v>
      </c>
      <c r="G372" s="148">
        <v>6</v>
      </c>
      <c r="H372" s="150"/>
      <c r="I372" s="148"/>
      <c r="J372" s="148">
        <v>54</v>
      </c>
      <c r="K372" s="148">
        <v>54</v>
      </c>
      <c r="L372" s="148">
        <v>54</v>
      </c>
      <c r="M372" s="148">
        <v>54</v>
      </c>
      <c r="N372" s="148">
        <v>54</v>
      </c>
      <c r="O372" s="148">
        <v>54</v>
      </c>
      <c r="P372" s="148"/>
      <c r="Q372" s="148"/>
      <c r="R372" s="148"/>
      <c r="S372" s="148"/>
      <c r="T372" s="148"/>
      <c r="U372" s="152" t="s">
        <v>6461</v>
      </c>
    </row>
    <row r="373" spans="1:21" ht="15.75" x14ac:dyDescent="0.3">
      <c r="A373" s="148" t="s">
        <v>6371</v>
      </c>
      <c r="B373" s="148" t="s">
        <v>5293</v>
      </c>
      <c r="C373" s="148" t="s">
        <v>6444</v>
      </c>
      <c r="D373" s="148"/>
      <c r="E373" s="148"/>
      <c r="F373" s="149" t="s">
        <v>6448</v>
      </c>
      <c r="G373" s="148">
        <v>7</v>
      </c>
      <c r="H373" s="150"/>
      <c r="I373" s="148"/>
      <c r="J373" s="148">
        <v>63</v>
      </c>
      <c r="K373" s="148">
        <v>63</v>
      </c>
      <c r="L373" s="148">
        <v>63</v>
      </c>
      <c r="M373" s="148">
        <v>63</v>
      </c>
      <c r="N373" s="148">
        <v>63</v>
      </c>
      <c r="O373" s="148">
        <v>63</v>
      </c>
      <c r="P373" s="148"/>
      <c r="Q373" s="148"/>
      <c r="R373" s="148"/>
      <c r="S373" s="148"/>
      <c r="T373" s="148"/>
      <c r="U373" s="152" t="s">
        <v>6462</v>
      </c>
    </row>
    <row r="374" spans="1:21" ht="15.75" x14ac:dyDescent="0.3">
      <c r="A374" s="148" t="s">
        <v>6371</v>
      </c>
      <c r="B374" s="148" t="s">
        <v>5293</v>
      </c>
      <c r="C374" s="148" t="s">
        <v>6444</v>
      </c>
      <c r="D374" s="148"/>
      <c r="E374" s="148"/>
      <c r="F374" s="149" t="s">
        <v>6448</v>
      </c>
      <c r="G374" s="148">
        <v>8</v>
      </c>
      <c r="H374" s="150"/>
      <c r="I374" s="148"/>
      <c r="J374" s="148">
        <v>72</v>
      </c>
      <c r="K374" s="148">
        <v>72</v>
      </c>
      <c r="L374" s="148">
        <v>72</v>
      </c>
      <c r="M374" s="148">
        <v>72</v>
      </c>
      <c r="N374" s="148">
        <v>72</v>
      </c>
      <c r="O374" s="148">
        <v>72</v>
      </c>
      <c r="P374" s="148"/>
      <c r="Q374" s="148"/>
      <c r="R374" s="148"/>
      <c r="S374" s="148"/>
      <c r="T374" s="148"/>
      <c r="U374" s="152" t="s">
        <v>6463</v>
      </c>
    </row>
    <row r="375" spans="1:21" ht="15.75" x14ac:dyDescent="0.3">
      <c r="A375" s="148" t="s">
        <v>6371</v>
      </c>
      <c r="B375" s="148" t="s">
        <v>5293</v>
      </c>
      <c r="C375" s="148" t="s">
        <v>6444</v>
      </c>
      <c r="D375" s="148"/>
      <c r="E375" s="148"/>
      <c r="F375" s="149" t="s">
        <v>6448</v>
      </c>
      <c r="G375" s="148">
        <v>9</v>
      </c>
      <c r="H375" s="150"/>
      <c r="I375" s="148"/>
      <c r="J375" s="148">
        <v>81</v>
      </c>
      <c r="K375" s="148">
        <v>81</v>
      </c>
      <c r="L375" s="148">
        <v>81</v>
      </c>
      <c r="M375" s="148">
        <v>81</v>
      </c>
      <c r="N375" s="148">
        <v>81</v>
      </c>
      <c r="O375" s="148">
        <v>81</v>
      </c>
      <c r="P375" s="148"/>
      <c r="Q375" s="148"/>
      <c r="R375" s="148"/>
      <c r="S375" s="148"/>
      <c r="T375" s="148"/>
      <c r="U375" s="152" t="s">
        <v>6464</v>
      </c>
    </row>
    <row r="376" spans="1:21" ht="15.75" x14ac:dyDescent="0.3">
      <c r="A376" s="148" t="s">
        <v>6371</v>
      </c>
      <c r="B376" s="148" t="s">
        <v>5293</v>
      </c>
      <c r="C376" s="148" t="s">
        <v>6444</v>
      </c>
      <c r="D376" s="148"/>
      <c r="E376" s="148"/>
      <c r="F376" s="149" t="s">
        <v>6448</v>
      </c>
      <c r="G376" s="148">
        <v>10</v>
      </c>
      <c r="H376" s="150"/>
      <c r="I376" s="148"/>
      <c r="J376" s="148">
        <v>90</v>
      </c>
      <c r="K376" s="148">
        <v>90</v>
      </c>
      <c r="L376" s="148">
        <v>90</v>
      </c>
      <c r="M376" s="148">
        <v>90</v>
      </c>
      <c r="N376" s="148">
        <v>90</v>
      </c>
      <c r="O376" s="148">
        <v>90</v>
      </c>
      <c r="P376" s="148"/>
      <c r="Q376" s="148"/>
      <c r="R376" s="148"/>
      <c r="S376" s="148"/>
      <c r="T376" s="148"/>
      <c r="U376" s="152"/>
    </row>
    <row r="377" spans="1:21" ht="15.75" x14ac:dyDescent="0.3">
      <c r="A377" s="148" t="s">
        <v>6371</v>
      </c>
      <c r="B377" s="148" t="s">
        <v>5293</v>
      </c>
      <c r="C377" s="148" t="s">
        <v>6444</v>
      </c>
      <c r="D377" s="148"/>
      <c r="E377" s="148"/>
      <c r="F377" s="149" t="s">
        <v>6449</v>
      </c>
      <c r="G377" s="148">
        <v>0</v>
      </c>
      <c r="H377" s="150"/>
      <c r="I377" s="148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48"/>
      <c r="U377" s="152" t="s">
        <v>6455</v>
      </c>
    </row>
    <row r="378" spans="1:21" ht="15.75" x14ac:dyDescent="0.3">
      <c r="A378" s="148" t="s">
        <v>6371</v>
      </c>
      <c r="B378" s="148" t="s">
        <v>5293</v>
      </c>
      <c r="C378" s="148" t="s">
        <v>6444</v>
      </c>
      <c r="D378" s="148"/>
      <c r="E378" s="148"/>
      <c r="F378" s="149" t="s">
        <v>6449</v>
      </c>
      <c r="G378" s="148">
        <v>1</v>
      </c>
      <c r="H378" s="150"/>
      <c r="I378" s="148"/>
      <c r="J378" s="148">
        <v>10</v>
      </c>
      <c r="K378" s="148">
        <v>10</v>
      </c>
      <c r="L378" s="148">
        <v>10</v>
      </c>
      <c r="M378" s="148">
        <v>10</v>
      </c>
      <c r="N378" s="148">
        <v>10</v>
      </c>
      <c r="O378" s="148">
        <v>10</v>
      </c>
      <c r="P378" s="148"/>
      <c r="Q378" s="148"/>
      <c r="R378" s="148"/>
      <c r="S378" s="148"/>
      <c r="T378" s="148"/>
      <c r="U378" s="152" t="s">
        <v>6456</v>
      </c>
    </row>
    <row r="379" spans="1:21" ht="15.75" x14ac:dyDescent="0.3">
      <c r="A379" s="148" t="s">
        <v>6371</v>
      </c>
      <c r="B379" s="148" t="s">
        <v>5293</v>
      </c>
      <c r="C379" s="148" t="s">
        <v>6444</v>
      </c>
      <c r="D379" s="148"/>
      <c r="E379" s="148"/>
      <c r="F379" s="149" t="s">
        <v>6449</v>
      </c>
      <c r="G379" s="148">
        <v>2</v>
      </c>
      <c r="H379" s="150"/>
      <c r="I379" s="148"/>
      <c r="J379" s="148">
        <v>20</v>
      </c>
      <c r="K379" s="148">
        <v>20</v>
      </c>
      <c r="L379" s="148">
        <v>20</v>
      </c>
      <c r="M379" s="148">
        <v>20</v>
      </c>
      <c r="N379" s="148">
        <v>20</v>
      </c>
      <c r="O379" s="148">
        <v>20</v>
      </c>
      <c r="P379" s="148"/>
      <c r="Q379" s="148"/>
      <c r="R379" s="148"/>
      <c r="S379" s="148"/>
      <c r="T379" s="151"/>
      <c r="U379" s="152" t="s">
        <v>6457</v>
      </c>
    </row>
    <row r="380" spans="1:21" ht="15.75" x14ac:dyDescent="0.3">
      <c r="A380" s="148" t="s">
        <v>6371</v>
      </c>
      <c r="B380" s="148" t="s">
        <v>5293</v>
      </c>
      <c r="C380" s="148" t="s">
        <v>6444</v>
      </c>
      <c r="D380" s="148"/>
      <c r="E380" s="148"/>
      <c r="F380" s="149" t="s">
        <v>6449</v>
      </c>
      <c r="G380" s="148">
        <v>3</v>
      </c>
      <c r="H380" s="150"/>
      <c r="I380" s="148"/>
      <c r="J380" s="148">
        <v>30</v>
      </c>
      <c r="K380" s="148">
        <v>30</v>
      </c>
      <c r="L380" s="148">
        <v>30</v>
      </c>
      <c r="M380" s="148">
        <v>30</v>
      </c>
      <c r="N380" s="148">
        <v>30</v>
      </c>
      <c r="O380" s="148">
        <v>30</v>
      </c>
      <c r="P380" s="148"/>
      <c r="Q380" s="148"/>
      <c r="R380" s="148"/>
      <c r="S380" s="148"/>
      <c r="T380" s="148"/>
      <c r="U380" s="152" t="s">
        <v>6458</v>
      </c>
    </row>
    <row r="381" spans="1:21" ht="15.75" x14ac:dyDescent="0.3">
      <c r="A381" s="148" t="s">
        <v>6371</v>
      </c>
      <c r="B381" s="148" t="s">
        <v>5293</v>
      </c>
      <c r="C381" s="148" t="s">
        <v>6444</v>
      </c>
      <c r="D381" s="148"/>
      <c r="E381" s="148"/>
      <c r="F381" s="149" t="s">
        <v>6449</v>
      </c>
      <c r="G381" s="148">
        <v>4</v>
      </c>
      <c r="H381" s="150"/>
      <c r="I381" s="148"/>
      <c r="J381" s="148">
        <v>40</v>
      </c>
      <c r="K381" s="148">
        <v>40</v>
      </c>
      <c r="L381" s="148">
        <v>40</v>
      </c>
      <c r="M381" s="148">
        <v>40</v>
      </c>
      <c r="N381" s="148">
        <v>40</v>
      </c>
      <c r="O381" s="148">
        <v>40</v>
      </c>
      <c r="P381" s="148"/>
      <c r="Q381" s="148"/>
      <c r="R381" s="148"/>
      <c r="S381" s="148"/>
      <c r="T381" s="148"/>
      <c r="U381" s="152" t="s">
        <v>6459</v>
      </c>
    </row>
    <row r="382" spans="1:21" ht="15.75" x14ac:dyDescent="0.3">
      <c r="A382" s="148" t="s">
        <v>6371</v>
      </c>
      <c r="B382" s="148" t="s">
        <v>5293</v>
      </c>
      <c r="C382" s="148" t="s">
        <v>6444</v>
      </c>
      <c r="D382" s="148"/>
      <c r="E382" s="148"/>
      <c r="F382" s="149" t="s">
        <v>6449</v>
      </c>
      <c r="G382" s="148">
        <v>5</v>
      </c>
      <c r="H382" s="150"/>
      <c r="I382" s="148"/>
      <c r="J382" s="148">
        <v>50</v>
      </c>
      <c r="K382" s="148">
        <v>50</v>
      </c>
      <c r="L382" s="148">
        <v>50</v>
      </c>
      <c r="M382" s="148">
        <v>50</v>
      </c>
      <c r="N382" s="148">
        <v>50</v>
      </c>
      <c r="O382" s="148">
        <v>50</v>
      </c>
      <c r="P382" s="148"/>
      <c r="Q382" s="148"/>
      <c r="R382" s="148"/>
      <c r="S382" s="148"/>
      <c r="T382" s="148"/>
      <c r="U382" s="152" t="s">
        <v>6460</v>
      </c>
    </row>
    <row r="383" spans="1:21" ht="15.75" x14ac:dyDescent="0.3">
      <c r="A383" s="148" t="s">
        <v>6371</v>
      </c>
      <c r="B383" s="148" t="s">
        <v>5293</v>
      </c>
      <c r="C383" s="148" t="s">
        <v>6444</v>
      </c>
      <c r="D383" s="148"/>
      <c r="E383" s="148"/>
      <c r="F383" s="149" t="s">
        <v>6449</v>
      </c>
      <c r="G383" s="148">
        <v>6</v>
      </c>
      <c r="H383" s="150"/>
      <c r="I383" s="148"/>
      <c r="J383" s="148">
        <v>60</v>
      </c>
      <c r="K383" s="148">
        <v>60</v>
      </c>
      <c r="L383" s="148">
        <v>60</v>
      </c>
      <c r="M383" s="148">
        <v>60</v>
      </c>
      <c r="N383" s="148">
        <v>60</v>
      </c>
      <c r="O383" s="148">
        <v>60</v>
      </c>
      <c r="P383" s="148"/>
      <c r="Q383" s="148"/>
      <c r="R383" s="148"/>
      <c r="S383" s="148"/>
      <c r="T383" s="148"/>
      <c r="U383" s="152" t="s">
        <v>6461</v>
      </c>
    </row>
    <row r="384" spans="1:21" ht="15.75" x14ac:dyDescent="0.3">
      <c r="A384" s="148" t="s">
        <v>6371</v>
      </c>
      <c r="B384" s="148" t="s">
        <v>5293</v>
      </c>
      <c r="C384" s="148" t="s">
        <v>6444</v>
      </c>
      <c r="D384" s="148"/>
      <c r="E384" s="148"/>
      <c r="F384" s="149" t="s">
        <v>6449</v>
      </c>
      <c r="G384" s="148">
        <v>7</v>
      </c>
      <c r="H384" s="150"/>
      <c r="I384" s="148"/>
      <c r="J384" s="148">
        <v>70</v>
      </c>
      <c r="K384" s="148">
        <v>70</v>
      </c>
      <c r="L384" s="148">
        <v>70</v>
      </c>
      <c r="M384" s="148">
        <v>70</v>
      </c>
      <c r="N384" s="148">
        <v>70</v>
      </c>
      <c r="O384" s="148">
        <v>70</v>
      </c>
      <c r="P384" s="148"/>
      <c r="Q384" s="148"/>
      <c r="R384" s="148"/>
      <c r="S384" s="148"/>
      <c r="T384" s="148"/>
      <c r="U384" s="152" t="s">
        <v>6462</v>
      </c>
    </row>
    <row r="385" spans="1:21" ht="15.75" x14ac:dyDescent="0.3">
      <c r="A385" s="148" t="s">
        <v>6371</v>
      </c>
      <c r="B385" s="148" t="s">
        <v>5293</v>
      </c>
      <c r="C385" s="148" t="s">
        <v>6444</v>
      </c>
      <c r="D385" s="148"/>
      <c r="E385" s="148"/>
      <c r="F385" s="149" t="s">
        <v>6449</v>
      </c>
      <c r="G385" s="148">
        <v>8</v>
      </c>
      <c r="H385" s="150"/>
      <c r="I385" s="148"/>
      <c r="J385" s="148">
        <v>80</v>
      </c>
      <c r="K385" s="148">
        <v>80</v>
      </c>
      <c r="L385" s="148">
        <v>80</v>
      </c>
      <c r="M385" s="148">
        <v>80</v>
      </c>
      <c r="N385" s="148">
        <v>80</v>
      </c>
      <c r="O385" s="148">
        <v>80</v>
      </c>
      <c r="P385" s="148"/>
      <c r="Q385" s="148"/>
      <c r="R385" s="148"/>
      <c r="S385" s="148"/>
      <c r="T385" s="148"/>
      <c r="U385" s="152" t="s">
        <v>6463</v>
      </c>
    </row>
    <row r="386" spans="1:21" ht="15.75" x14ac:dyDescent="0.3">
      <c r="A386" s="148" t="s">
        <v>6371</v>
      </c>
      <c r="B386" s="148" t="s">
        <v>5293</v>
      </c>
      <c r="C386" s="148" t="s">
        <v>6444</v>
      </c>
      <c r="D386" s="148"/>
      <c r="E386" s="148"/>
      <c r="F386" s="149" t="s">
        <v>6449</v>
      </c>
      <c r="G386" s="148">
        <v>9</v>
      </c>
      <c r="H386" s="150"/>
      <c r="I386" s="148"/>
      <c r="J386" s="148">
        <v>90</v>
      </c>
      <c r="K386" s="148">
        <v>90</v>
      </c>
      <c r="L386" s="148">
        <v>90</v>
      </c>
      <c r="M386" s="148">
        <v>90</v>
      </c>
      <c r="N386" s="148">
        <v>90</v>
      </c>
      <c r="O386" s="148">
        <v>90</v>
      </c>
      <c r="P386" s="148"/>
      <c r="Q386" s="148"/>
      <c r="R386" s="148"/>
      <c r="S386" s="148"/>
      <c r="T386" s="148"/>
      <c r="U386" s="152" t="s">
        <v>6464</v>
      </c>
    </row>
    <row r="387" spans="1:21" ht="15.75" x14ac:dyDescent="0.3">
      <c r="A387" s="148" t="s">
        <v>6371</v>
      </c>
      <c r="B387" s="148" t="s">
        <v>5293</v>
      </c>
      <c r="C387" s="148" t="s">
        <v>6444</v>
      </c>
      <c r="D387" s="148"/>
      <c r="E387" s="148"/>
      <c r="F387" s="149" t="s">
        <v>6449</v>
      </c>
      <c r="G387" s="148">
        <v>10</v>
      </c>
      <c r="H387" s="150"/>
      <c r="I387" s="148"/>
      <c r="J387" s="148">
        <v>100</v>
      </c>
      <c r="K387" s="148">
        <v>100</v>
      </c>
      <c r="L387" s="148">
        <v>100</v>
      </c>
      <c r="M387" s="148">
        <v>100</v>
      </c>
      <c r="N387" s="148">
        <v>100</v>
      </c>
      <c r="O387" s="148">
        <v>100</v>
      </c>
      <c r="P387" s="148"/>
      <c r="Q387" s="148"/>
      <c r="R387" s="148"/>
      <c r="S387" s="148"/>
      <c r="T387" s="148"/>
      <c r="U387" s="152"/>
    </row>
    <row r="388" spans="1:21" ht="15.75" x14ac:dyDescent="0.3">
      <c r="A388" s="148" t="s">
        <v>6371</v>
      </c>
      <c r="B388" s="148" t="s">
        <v>5293</v>
      </c>
      <c r="C388" s="148" t="s">
        <v>6444</v>
      </c>
      <c r="D388" s="148"/>
      <c r="E388" s="148"/>
      <c r="F388" s="149" t="s">
        <v>6450</v>
      </c>
      <c r="G388" s="148">
        <v>0</v>
      </c>
      <c r="H388" s="150"/>
      <c r="I388" s="148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48"/>
      <c r="U388" s="152" t="s">
        <v>6455</v>
      </c>
    </row>
    <row r="389" spans="1:21" ht="15.75" x14ac:dyDescent="0.3">
      <c r="A389" s="148" t="s">
        <v>6371</v>
      </c>
      <c r="B389" s="148" t="s">
        <v>5293</v>
      </c>
      <c r="C389" s="148" t="s">
        <v>6444</v>
      </c>
      <c r="D389" s="148"/>
      <c r="E389" s="148"/>
      <c r="F389" s="149" t="s">
        <v>6450</v>
      </c>
      <c r="G389" s="148">
        <v>1</v>
      </c>
      <c r="H389" s="150"/>
      <c r="I389" s="148"/>
      <c r="J389" s="148">
        <v>11</v>
      </c>
      <c r="K389" s="148">
        <v>11</v>
      </c>
      <c r="L389" s="148">
        <v>11</v>
      </c>
      <c r="M389" s="148">
        <v>11</v>
      </c>
      <c r="N389" s="148">
        <v>11</v>
      </c>
      <c r="O389" s="148">
        <v>11</v>
      </c>
      <c r="P389" s="148"/>
      <c r="Q389" s="148"/>
      <c r="R389" s="148"/>
      <c r="S389" s="148"/>
      <c r="T389" s="148"/>
      <c r="U389" s="152" t="s">
        <v>6456</v>
      </c>
    </row>
    <row r="390" spans="1:21" ht="15.75" x14ac:dyDescent="0.3">
      <c r="A390" s="148" t="s">
        <v>6371</v>
      </c>
      <c r="B390" s="148" t="s">
        <v>5293</v>
      </c>
      <c r="C390" s="148" t="s">
        <v>6444</v>
      </c>
      <c r="D390" s="148"/>
      <c r="E390" s="148"/>
      <c r="F390" s="149" t="s">
        <v>6450</v>
      </c>
      <c r="G390" s="148">
        <v>2</v>
      </c>
      <c r="H390" s="150"/>
      <c r="I390" s="148"/>
      <c r="J390" s="148">
        <v>22</v>
      </c>
      <c r="K390" s="148">
        <v>22</v>
      </c>
      <c r="L390" s="148">
        <v>22</v>
      </c>
      <c r="M390" s="148">
        <v>22</v>
      </c>
      <c r="N390" s="148">
        <v>22</v>
      </c>
      <c r="O390" s="148">
        <v>22</v>
      </c>
      <c r="P390" s="148"/>
      <c r="Q390" s="148"/>
      <c r="R390" s="148"/>
      <c r="S390" s="148"/>
      <c r="T390" s="151"/>
      <c r="U390" s="152" t="s">
        <v>6457</v>
      </c>
    </row>
    <row r="391" spans="1:21" ht="15.75" x14ac:dyDescent="0.3">
      <c r="A391" s="148" t="s">
        <v>6371</v>
      </c>
      <c r="B391" s="148" t="s">
        <v>5293</v>
      </c>
      <c r="C391" s="148" t="s">
        <v>6444</v>
      </c>
      <c r="D391" s="148"/>
      <c r="E391" s="148"/>
      <c r="F391" s="149" t="s">
        <v>6450</v>
      </c>
      <c r="G391" s="148">
        <v>3</v>
      </c>
      <c r="H391" s="150"/>
      <c r="I391" s="148"/>
      <c r="J391" s="148">
        <v>33</v>
      </c>
      <c r="K391" s="148">
        <v>33</v>
      </c>
      <c r="L391" s="148">
        <v>33</v>
      </c>
      <c r="M391" s="148">
        <v>33</v>
      </c>
      <c r="N391" s="148">
        <v>33</v>
      </c>
      <c r="O391" s="148">
        <v>33</v>
      </c>
      <c r="P391" s="148"/>
      <c r="Q391" s="148"/>
      <c r="R391" s="148"/>
      <c r="S391" s="148"/>
      <c r="T391" s="148"/>
      <c r="U391" s="152" t="s">
        <v>6458</v>
      </c>
    </row>
    <row r="392" spans="1:21" ht="15.75" x14ac:dyDescent="0.3">
      <c r="A392" s="148" t="s">
        <v>6371</v>
      </c>
      <c r="B392" s="148" t="s">
        <v>5293</v>
      </c>
      <c r="C392" s="148" t="s">
        <v>6444</v>
      </c>
      <c r="D392" s="148"/>
      <c r="E392" s="148"/>
      <c r="F392" s="149" t="s">
        <v>6450</v>
      </c>
      <c r="G392" s="148">
        <v>4</v>
      </c>
      <c r="H392" s="150"/>
      <c r="I392" s="148"/>
      <c r="J392" s="148">
        <v>44</v>
      </c>
      <c r="K392" s="148">
        <v>44</v>
      </c>
      <c r="L392" s="148">
        <v>44</v>
      </c>
      <c r="M392" s="148">
        <v>44</v>
      </c>
      <c r="N392" s="148">
        <v>44</v>
      </c>
      <c r="O392" s="148">
        <v>44</v>
      </c>
      <c r="P392" s="148"/>
      <c r="Q392" s="148"/>
      <c r="R392" s="148"/>
      <c r="S392" s="148"/>
      <c r="T392" s="148"/>
      <c r="U392" s="152" t="s">
        <v>6459</v>
      </c>
    </row>
    <row r="393" spans="1:21" ht="15.75" x14ac:dyDescent="0.3">
      <c r="A393" s="148" t="s">
        <v>6371</v>
      </c>
      <c r="B393" s="148" t="s">
        <v>5293</v>
      </c>
      <c r="C393" s="148" t="s">
        <v>6444</v>
      </c>
      <c r="D393" s="148"/>
      <c r="E393" s="148"/>
      <c r="F393" s="149" t="s">
        <v>6450</v>
      </c>
      <c r="G393" s="148">
        <v>5</v>
      </c>
      <c r="H393" s="150"/>
      <c r="I393" s="148"/>
      <c r="J393" s="148">
        <v>55</v>
      </c>
      <c r="K393" s="148">
        <v>55</v>
      </c>
      <c r="L393" s="148">
        <v>55</v>
      </c>
      <c r="M393" s="148">
        <v>55</v>
      </c>
      <c r="N393" s="148">
        <v>55</v>
      </c>
      <c r="O393" s="148">
        <v>55</v>
      </c>
      <c r="P393" s="148"/>
      <c r="Q393" s="148"/>
      <c r="R393" s="148"/>
      <c r="S393" s="148"/>
      <c r="T393" s="148"/>
      <c r="U393" s="152" t="s">
        <v>6460</v>
      </c>
    </row>
    <row r="394" spans="1:21" ht="15.75" x14ac:dyDescent="0.3">
      <c r="A394" s="148" t="s">
        <v>6371</v>
      </c>
      <c r="B394" s="148" t="s">
        <v>5293</v>
      </c>
      <c r="C394" s="148" t="s">
        <v>6444</v>
      </c>
      <c r="D394" s="148"/>
      <c r="E394" s="148"/>
      <c r="F394" s="149" t="s">
        <v>6450</v>
      </c>
      <c r="G394" s="148">
        <v>6</v>
      </c>
      <c r="H394" s="150"/>
      <c r="I394" s="148"/>
      <c r="J394" s="148">
        <v>66</v>
      </c>
      <c r="K394" s="148">
        <v>66</v>
      </c>
      <c r="L394" s="148">
        <v>66</v>
      </c>
      <c r="M394" s="148">
        <v>66</v>
      </c>
      <c r="N394" s="148">
        <v>66</v>
      </c>
      <c r="O394" s="148">
        <v>66</v>
      </c>
      <c r="P394" s="148"/>
      <c r="Q394" s="148"/>
      <c r="R394" s="148"/>
      <c r="S394" s="148"/>
      <c r="T394" s="148"/>
      <c r="U394" s="152" t="s">
        <v>6461</v>
      </c>
    </row>
    <row r="395" spans="1:21" ht="15.75" x14ac:dyDescent="0.3">
      <c r="A395" s="148" t="s">
        <v>6371</v>
      </c>
      <c r="B395" s="148" t="s">
        <v>5293</v>
      </c>
      <c r="C395" s="148" t="s">
        <v>6444</v>
      </c>
      <c r="D395" s="148"/>
      <c r="E395" s="148"/>
      <c r="F395" s="149" t="s">
        <v>6450</v>
      </c>
      <c r="G395" s="148">
        <v>7</v>
      </c>
      <c r="H395" s="150"/>
      <c r="I395" s="148"/>
      <c r="J395" s="148">
        <v>77</v>
      </c>
      <c r="K395" s="148">
        <v>77</v>
      </c>
      <c r="L395" s="148">
        <v>77</v>
      </c>
      <c r="M395" s="148">
        <v>77</v>
      </c>
      <c r="N395" s="148">
        <v>77</v>
      </c>
      <c r="O395" s="148">
        <v>77</v>
      </c>
      <c r="P395" s="148"/>
      <c r="Q395" s="148"/>
      <c r="R395" s="148"/>
      <c r="S395" s="148"/>
      <c r="T395" s="148"/>
      <c r="U395" s="152" t="s">
        <v>6462</v>
      </c>
    </row>
    <row r="396" spans="1:21" ht="15.75" x14ac:dyDescent="0.3">
      <c r="A396" s="148" t="s">
        <v>6371</v>
      </c>
      <c r="B396" s="148" t="s">
        <v>5293</v>
      </c>
      <c r="C396" s="148" t="s">
        <v>6444</v>
      </c>
      <c r="D396" s="148"/>
      <c r="E396" s="148"/>
      <c r="F396" s="149" t="s">
        <v>6450</v>
      </c>
      <c r="G396" s="148">
        <v>8</v>
      </c>
      <c r="H396" s="150"/>
      <c r="I396" s="148"/>
      <c r="J396" s="148">
        <v>88</v>
      </c>
      <c r="K396" s="148">
        <v>88</v>
      </c>
      <c r="L396" s="148">
        <v>88</v>
      </c>
      <c r="M396" s="148">
        <v>88</v>
      </c>
      <c r="N396" s="148">
        <v>88</v>
      </c>
      <c r="O396" s="148">
        <v>88</v>
      </c>
      <c r="P396" s="148"/>
      <c r="Q396" s="148"/>
      <c r="R396" s="148"/>
      <c r="S396" s="148"/>
      <c r="T396" s="148"/>
      <c r="U396" s="152" t="s">
        <v>6463</v>
      </c>
    </row>
    <row r="397" spans="1:21" ht="15.75" x14ac:dyDescent="0.3">
      <c r="A397" s="148" t="s">
        <v>6371</v>
      </c>
      <c r="B397" s="148" t="s">
        <v>5293</v>
      </c>
      <c r="C397" s="148" t="s">
        <v>6444</v>
      </c>
      <c r="D397" s="148"/>
      <c r="E397" s="148"/>
      <c r="F397" s="149" t="s">
        <v>6450</v>
      </c>
      <c r="G397" s="148">
        <v>9</v>
      </c>
      <c r="H397" s="150"/>
      <c r="I397" s="148"/>
      <c r="J397" s="148">
        <v>99</v>
      </c>
      <c r="K397" s="148">
        <v>99</v>
      </c>
      <c r="L397" s="148">
        <v>99</v>
      </c>
      <c r="M397" s="148">
        <v>99</v>
      </c>
      <c r="N397" s="148">
        <v>99</v>
      </c>
      <c r="O397" s="148">
        <v>99</v>
      </c>
      <c r="P397" s="148"/>
      <c r="Q397" s="148"/>
      <c r="R397" s="148"/>
      <c r="S397" s="148"/>
      <c r="T397" s="148"/>
      <c r="U397" s="152" t="s">
        <v>6464</v>
      </c>
    </row>
    <row r="398" spans="1:21" ht="15.75" x14ac:dyDescent="0.3">
      <c r="A398" s="148" t="s">
        <v>6371</v>
      </c>
      <c r="B398" s="148" t="s">
        <v>5293</v>
      </c>
      <c r="C398" s="148" t="s">
        <v>6444</v>
      </c>
      <c r="D398" s="148"/>
      <c r="E398" s="148"/>
      <c r="F398" s="149" t="s">
        <v>6450</v>
      </c>
      <c r="G398" s="148">
        <v>10</v>
      </c>
      <c r="H398" s="150"/>
      <c r="I398" s="148"/>
      <c r="J398" s="148">
        <v>110</v>
      </c>
      <c r="K398" s="148">
        <v>110</v>
      </c>
      <c r="L398" s="148">
        <v>110</v>
      </c>
      <c r="M398" s="148">
        <v>110</v>
      </c>
      <c r="N398" s="148">
        <v>110</v>
      </c>
      <c r="O398" s="148">
        <v>110</v>
      </c>
      <c r="P398" s="148"/>
      <c r="Q398" s="148"/>
      <c r="R398" s="148"/>
      <c r="S398" s="148"/>
      <c r="T398" s="148"/>
      <c r="U398" s="152"/>
    </row>
    <row r="399" spans="1:21" ht="15.75" x14ac:dyDescent="0.3">
      <c r="A399" s="148" t="s">
        <v>6371</v>
      </c>
      <c r="B399" s="148" t="s">
        <v>5293</v>
      </c>
      <c r="C399" s="148" t="s">
        <v>6444</v>
      </c>
      <c r="D399" s="148"/>
      <c r="E399" s="148"/>
      <c r="F399" s="149" t="s">
        <v>6451</v>
      </c>
      <c r="G399" s="148">
        <v>0</v>
      </c>
      <c r="H399" s="150"/>
      <c r="I399" s="148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48"/>
      <c r="U399" s="152" t="s">
        <v>6455</v>
      </c>
    </row>
    <row r="400" spans="1:21" ht="15.75" x14ac:dyDescent="0.3">
      <c r="A400" s="148" t="s">
        <v>6371</v>
      </c>
      <c r="B400" s="148" t="s">
        <v>5293</v>
      </c>
      <c r="C400" s="148" t="s">
        <v>6444</v>
      </c>
      <c r="D400" s="148"/>
      <c r="E400" s="148"/>
      <c r="F400" s="149" t="s">
        <v>6451</v>
      </c>
      <c r="G400" s="148">
        <v>1</v>
      </c>
      <c r="H400" s="150"/>
      <c r="I400" s="148"/>
      <c r="J400" s="148">
        <v>12</v>
      </c>
      <c r="K400" s="148">
        <v>12</v>
      </c>
      <c r="L400" s="148">
        <v>12</v>
      </c>
      <c r="M400" s="148">
        <v>12</v>
      </c>
      <c r="N400" s="148">
        <v>12</v>
      </c>
      <c r="O400" s="148">
        <v>12</v>
      </c>
      <c r="P400" s="148"/>
      <c r="Q400" s="148"/>
      <c r="R400" s="148"/>
      <c r="S400" s="148"/>
      <c r="T400" s="148"/>
      <c r="U400" s="152" t="s">
        <v>6456</v>
      </c>
    </row>
    <row r="401" spans="1:21" ht="15.75" x14ac:dyDescent="0.3">
      <c r="A401" s="148" t="s">
        <v>6371</v>
      </c>
      <c r="B401" s="148" t="s">
        <v>5293</v>
      </c>
      <c r="C401" s="148" t="s">
        <v>6444</v>
      </c>
      <c r="D401" s="148"/>
      <c r="E401" s="148"/>
      <c r="F401" s="149" t="s">
        <v>6451</v>
      </c>
      <c r="G401" s="148">
        <v>2</v>
      </c>
      <c r="H401" s="150"/>
      <c r="I401" s="148"/>
      <c r="J401" s="148">
        <v>24</v>
      </c>
      <c r="K401" s="148">
        <v>24</v>
      </c>
      <c r="L401" s="148">
        <v>24</v>
      </c>
      <c r="M401" s="148">
        <v>24</v>
      </c>
      <c r="N401" s="148">
        <v>24</v>
      </c>
      <c r="O401" s="148">
        <v>24</v>
      </c>
      <c r="P401" s="148"/>
      <c r="Q401" s="148"/>
      <c r="R401" s="148"/>
      <c r="S401" s="148"/>
      <c r="T401" s="151"/>
      <c r="U401" s="152" t="s">
        <v>6457</v>
      </c>
    </row>
    <row r="402" spans="1:21" ht="15.75" x14ac:dyDescent="0.3">
      <c r="A402" s="148" t="s">
        <v>6371</v>
      </c>
      <c r="B402" s="148" t="s">
        <v>5293</v>
      </c>
      <c r="C402" s="148" t="s">
        <v>6444</v>
      </c>
      <c r="D402" s="148"/>
      <c r="E402" s="148"/>
      <c r="F402" s="149" t="s">
        <v>6451</v>
      </c>
      <c r="G402" s="148">
        <v>3</v>
      </c>
      <c r="H402" s="150"/>
      <c r="I402" s="148"/>
      <c r="J402" s="148">
        <v>36</v>
      </c>
      <c r="K402" s="148">
        <v>36</v>
      </c>
      <c r="L402" s="148">
        <v>36</v>
      </c>
      <c r="M402" s="148">
        <v>36</v>
      </c>
      <c r="N402" s="148">
        <v>36</v>
      </c>
      <c r="O402" s="148">
        <v>36</v>
      </c>
      <c r="P402" s="148"/>
      <c r="Q402" s="148"/>
      <c r="R402" s="148"/>
      <c r="S402" s="148"/>
      <c r="T402" s="148"/>
      <c r="U402" s="152" t="s">
        <v>6458</v>
      </c>
    </row>
    <row r="403" spans="1:21" ht="15.75" x14ac:dyDescent="0.3">
      <c r="A403" s="148" t="s">
        <v>6371</v>
      </c>
      <c r="B403" s="148" t="s">
        <v>5293</v>
      </c>
      <c r="C403" s="148" t="s">
        <v>6444</v>
      </c>
      <c r="D403" s="148"/>
      <c r="E403" s="148"/>
      <c r="F403" s="149" t="s">
        <v>6451</v>
      </c>
      <c r="G403" s="148">
        <v>4</v>
      </c>
      <c r="H403" s="150"/>
      <c r="I403" s="148"/>
      <c r="J403" s="148">
        <v>48</v>
      </c>
      <c r="K403" s="148">
        <v>48</v>
      </c>
      <c r="L403" s="148">
        <v>48</v>
      </c>
      <c r="M403" s="148">
        <v>48</v>
      </c>
      <c r="N403" s="148">
        <v>48</v>
      </c>
      <c r="O403" s="148">
        <v>48</v>
      </c>
      <c r="P403" s="148"/>
      <c r="Q403" s="148"/>
      <c r="R403" s="148"/>
      <c r="S403" s="148"/>
      <c r="T403" s="148"/>
      <c r="U403" s="152" t="s">
        <v>6459</v>
      </c>
    </row>
    <row r="404" spans="1:21" ht="15.75" x14ac:dyDescent="0.3">
      <c r="A404" s="148" t="s">
        <v>6371</v>
      </c>
      <c r="B404" s="148" t="s">
        <v>5293</v>
      </c>
      <c r="C404" s="148" t="s">
        <v>6444</v>
      </c>
      <c r="D404" s="148"/>
      <c r="E404" s="148"/>
      <c r="F404" s="149" t="s">
        <v>6451</v>
      </c>
      <c r="G404" s="148">
        <v>5</v>
      </c>
      <c r="H404" s="150"/>
      <c r="I404" s="148"/>
      <c r="J404" s="148">
        <v>60</v>
      </c>
      <c r="K404" s="148">
        <v>60</v>
      </c>
      <c r="L404" s="148">
        <v>60</v>
      </c>
      <c r="M404" s="148">
        <v>60</v>
      </c>
      <c r="N404" s="148">
        <v>60</v>
      </c>
      <c r="O404" s="148">
        <v>60</v>
      </c>
      <c r="P404" s="148"/>
      <c r="Q404" s="148"/>
      <c r="R404" s="148"/>
      <c r="S404" s="148"/>
      <c r="T404" s="148"/>
      <c r="U404" s="152" t="s">
        <v>6460</v>
      </c>
    </row>
    <row r="405" spans="1:21" ht="15.75" x14ac:dyDescent="0.3">
      <c r="A405" s="148" t="s">
        <v>6371</v>
      </c>
      <c r="B405" s="148" t="s">
        <v>5293</v>
      </c>
      <c r="C405" s="148" t="s">
        <v>6444</v>
      </c>
      <c r="D405" s="148"/>
      <c r="E405" s="148"/>
      <c r="F405" s="149" t="s">
        <v>6451</v>
      </c>
      <c r="G405" s="148">
        <v>6</v>
      </c>
      <c r="H405" s="150"/>
      <c r="I405" s="148"/>
      <c r="J405" s="148">
        <v>72</v>
      </c>
      <c r="K405" s="148">
        <v>72</v>
      </c>
      <c r="L405" s="148">
        <v>72</v>
      </c>
      <c r="M405" s="148">
        <v>72</v>
      </c>
      <c r="N405" s="148">
        <v>72</v>
      </c>
      <c r="O405" s="148">
        <v>72</v>
      </c>
      <c r="P405" s="148"/>
      <c r="Q405" s="148"/>
      <c r="R405" s="148"/>
      <c r="S405" s="148"/>
      <c r="T405" s="148"/>
      <c r="U405" s="152" t="s">
        <v>6461</v>
      </c>
    </row>
    <row r="406" spans="1:21" ht="15.75" x14ac:dyDescent="0.3">
      <c r="A406" s="148" t="s">
        <v>6371</v>
      </c>
      <c r="B406" s="148" t="s">
        <v>5293</v>
      </c>
      <c r="C406" s="148" t="s">
        <v>6444</v>
      </c>
      <c r="D406" s="148"/>
      <c r="E406" s="148"/>
      <c r="F406" s="149" t="s">
        <v>6451</v>
      </c>
      <c r="G406" s="148">
        <v>7</v>
      </c>
      <c r="H406" s="150"/>
      <c r="I406" s="148"/>
      <c r="J406" s="148">
        <v>84</v>
      </c>
      <c r="K406" s="148">
        <v>84</v>
      </c>
      <c r="L406" s="148">
        <v>84</v>
      </c>
      <c r="M406" s="148">
        <v>84</v>
      </c>
      <c r="N406" s="148">
        <v>84</v>
      </c>
      <c r="O406" s="148">
        <v>84</v>
      </c>
      <c r="P406" s="148"/>
      <c r="Q406" s="148"/>
      <c r="R406" s="148"/>
      <c r="S406" s="148"/>
      <c r="T406" s="148"/>
      <c r="U406" s="152" t="s">
        <v>6462</v>
      </c>
    </row>
    <row r="407" spans="1:21" ht="15.75" x14ac:dyDescent="0.3">
      <c r="A407" s="148" t="s">
        <v>6371</v>
      </c>
      <c r="B407" s="148" t="s">
        <v>5293</v>
      </c>
      <c r="C407" s="148" t="s">
        <v>6444</v>
      </c>
      <c r="D407" s="148"/>
      <c r="E407" s="148"/>
      <c r="F407" s="149" t="s">
        <v>6451</v>
      </c>
      <c r="G407" s="148">
        <v>8</v>
      </c>
      <c r="H407" s="150"/>
      <c r="I407" s="148"/>
      <c r="J407" s="148">
        <v>96</v>
      </c>
      <c r="K407" s="148">
        <v>96</v>
      </c>
      <c r="L407" s="148">
        <v>96</v>
      </c>
      <c r="M407" s="148">
        <v>96</v>
      </c>
      <c r="N407" s="148">
        <v>96</v>
      </c>
      <c r="O407" s="148">
        <v>96</v>
      </c>
      <c r="P407" s="148"/>
      <c r="Q407" s="148"/>
      <c r="R407" s="148"/>
      <c r="S407" s="148"/>
      <c r="T407" s="148"/>
      <c r="U407" s="152" t="s">
        <v>6463</v>
      </c>
    </row>
    <row r="408" spans="1:21" ht="15.75" x14ac:dyDescent="0.3">
      <c r="A408" s="148" t="s">
        <v>6371</v>
      </c>
      <c r="B408" s="148" t="s">
        <v>5293</v>
      </c>
      <c r="C408" s="148" t="s">
        <v>6444</v>
      </c>
      <c r="D408" s="148"/>
      <c r="E408" s="148"/>
      <c r="F408" s="149" t="s">
        <v>6451</v>
      </c>
      <c r="G408" s="148">
        <v>9</v>
      </c>
      <c r="H408" s="150"/>
      <c r="I408" s="148"/>
      <c r="J408" s="148">
        <v>108</v>
      </c>
      <c r="K408" s="148">
        <v>108</v>
      </c>
      <c r="L408" s="148">
        <v>108</v>
      </c>
      <c r="M408" s="148">
        <v>108</v>
      </c>
      <c r="N408" s="148">
        <v>108</v>
      </c>
      <c r="O408" s="148">
        <v>108</v>
      </c>
      <c r="P408" s="148"/>
      <c r="Q408" s="148"/>
      <c r="R408" s="148"/>
      <c r="S408" s="148"/>
      <c r="T408" s="148"/>
      <c r="U408" s="152" t="s">
        <v>6464</v>
      </c>
    </row>
    <row r="409" spans="1:21" ht="15.75" x14ac:dyDescent="0.3">
      <c r="A409" s="148" t="s">
        <v>6371</v>
      </c>
      <c r="B409" s="148" t="s">
        <v>5293</v>
      </c>
      <c r="C409" s="148" t="s">
        <v>6444</v>
      </c>
      <c r="D409" s="148"/>
      <c r="E409" s="148"/>
      <c r="F409" s="149" t="s">
        <v>6451</v>
      </c>
      <c r="G409" s="148">
        <v>10</v>
      </c>
      <c r="H409" s="150"/>
      <c r="I409" s="148"/>
      <c r="J409" s="148">
        <v>120</v>
      </c>
      <c r="K409" s="148">
        <v>120</v>
      </c>
      <c r="L409" s="148">
        <v>120</v>
      </c>
      <c r="M409" s="148">
        <v>120</v>
      </c>
      <c r="N409" s="148">
        <v>120</v>
      </c>
      <c r="O409" s="148">
        <v>120</v>
      </c>
      <c r="P409" s="148"/>
      <c r="Q409" s="148"/>
      <c r="R409" s="148"/>
      <c r="S409" s="148"/>
      <c r="T409" s="148"/>
      <c r="U409" s="152"/>
    </row>
    <row r="410" spans="1:21" ht="15.75" x14ac:dyDescent="0.3">
      <c r="A410" s="148" t="s">
        <v>6371</v>
      </c>
      <c r="B410" s="148" t="s">
        <v>5293</v>
      </c>
      <c r="C410" s="148" t="s">
        <v>6444</v>
      </c>
      <c r="D410" s="148"/>
      <c r="E410" s="148"/>
      <c r="F410" s="149" t="s">
        <v>6452</v>
      </c>
      <c r="G410" s="148">
        <v>0</v>
      </c>
      <c r="H410" s="150"/>
      <c r="I410" s="148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48"/>
      <c r="U410" s="152" t="s">
        <v>6455</v>
      </c>
    </row>
    <row r="411" spans="1:21" ht="15.75" x14ac:dyDescent="0.3">
      <c r="A411" s="148" t="s">
        <v>6371</v>
      </c>
      <c r="B411" s="148" t="s">
        <v>5293</v>
      </c>
      <c r="C411" s="148" t="s">
        <v>6444</v>
      </c>
      <c r="D411" s="148"/>
      <c r="E411" s="148"/>
      <c r="F411" s="149" t="s">
        <v>6452</v>
      </c>
      <c r="G411" s="148">
        <v>1</v>
      </c>
      <c r="H411" s="150"/>
      <c r="I411" s="148"/>
      <c r="J411" s="148">
        <v>13</v>
      </c>
      <c r="K411" s="148">
        <v>13</v>
      </c>
      <c r="L411" s="148">
        <v>13</v>
      </c>
      <c r="M411" s="148">
        <v>13</v>
      </c>
      <c r="N411" s="148">
        <v>13</v>
      </c>
      <c r="O411" s="148">
        <v>13</v>
      </c>
      <c r="P411" s="148"/>
      <c r="Q411" s="148"/>
      <c r="R411" s="148"/>
      <c r="S411" s="148"/>
      <c r="T411" s="148"/>
      <c r="U411" s="152" t="s">
        <v>6456</v>
      </c>
    </row>
    <row r="412" spans="1:21" ht="15.75" x14ac:dyDescent="0.3">
      <c r="A412" s="148" t="s">
        <v>6371</v>
      </c>
      <c r="B412" s="148" t="s">
        <v>5293</v>
      </c>
      <c r="C412" s="148" t="s">
        <v>6444</v>
      </c>
      <c r="D412" s="148"/>
      <c r="E412" s="148"/>
      <c r="F412" s="149" t="s">
        <v>6452</v>
      </c>
      <c r="G412" s="148">
        <v>2</v>
      </c>
      <c r="H412" s="150"/>
      <c r="I412" s="148"/>
      <c r="J412" s="148">
        <v>26</v>
      </c>
      <c r="K412" s="148">
        <v>26</v>
      </c>
      <c r="L412" s="148">
        <v>26</v>
      </c>
      <c r="M412" s="148">
        <v>26</v>
      </c>
      <c r="N412" s="148">
        <v>26</v>
      </c>
      <c r="O412" s="148">
        <v>26</v>
      </c>
      <c r="P412" s="148"/>
      <c r="Q412" s="148"/>
      <c r="R412" s="148"/>
      <c r="S412" s="148"/>
      <c r="T412" s="151"/>
      <c r="U412" s="152" t="s">
        <v>6457</v>
      </c>
    </row>
    <row r="413" spans="1:21" ht="15.75" x14ac:dyDescent="0.3">
      <c r="A413" s="148" t="s">
        <v>6371</v>
      </c>
      <c r="B413" s="148" t="s">
        <v>5293</v>
      </c>
      <c r="C413" s="148" t="s">
        <v>6444</v>
      </c>
      <c r="D413" s="148"/>
      <c r="E413" s="148"/>
      <c r="F413" s="149" t="s">
        <v>6452</v>
      </c>
      <c r="G413" s="148">
        <v>3</v>
      </c>
      <c r="H413" s="150"/>
      <c r="I413" s="148"/>
      <c r="J413" s="148">
        <v>39</v>
      </c>
      <c r="K413" s="148">
        <v>39</v>
      </c>
      <c r="L413" s="148">
        <v>39</v>
      </c>
      <c r="M413" s="148">
        <v>39</v>
      </c>
      <c r="N413" s="148">
        <v>39</v>
      </c>
      <c r="O413" s="148">
        <v>39</v>
      </c>
      <c r="P413" s="148"/>
      <c r="Q413" s="148"/>
      <c r="R413" s="148"/>
      <c r="S413" s="148"/>
      <c r="T413" s="148"/>
      <c r="U413" s="152" t="s">
        <v>6458</v>
      </c>
    </row>
    <row r="414" spans="1:21" ht="15.75" x14ac:dyDescent="0.3">
      <c r="A414" s="148" t="s">
        <v>6371</v>
      </c>
      <c r="B414" s="148" t="s">
        <v>5293</v>
      </c>
      <c r="C414" s="148" t="s">
        <v>6444</v>
      </c>
      <c r="D414" s="148"/>
      <c r="E414" s="148"/>
      <c r="F414" s="149" t="s">
        <v>6452</v>
      </c>
      <c r="G414" s="148">
        <v>4</v>
      </c>
      <c r="H414" s="150"/>
      <c r="I414" s="148"/>
      <c r="J414" s="148">
        <v>52</v>
      </c>
      <c r="K414" s="148">
        <v>52</v>
      </c>
      <c r="L414" s="148">
        <v>52</v>
      </c>
      <c r="M414" s="148">
        <v>52</v>
      </c>
      <c r="N414" s="148">
        <v>52</v>
      </c>
      <c r="O414" s="148">
        <v>52</v>
      </c>
      <c r="P414" s="148"/>
      <c r="Q414" s="148"/>
      <c r="R414" s="148"/>
      <c r="S414" s="148"/>
      <c r="T414" s="148"/>
      <c r="U414" s="152" t="s">
        <v>6459</v>
      </c>
    </row>
    <row r="415" spans="1:21" ht="15.75" x14ac:dyDescent="0.3">
      <c r="A415" s="148" t="s">
        <v>6371</v>
      </c>
      <c r="B415" s="148" t="s">
        <v>5293</v>
      </c>
      <c r="C415" s="148" t="s">
        <v>6444</v>
      </c>
      <c r="D415" s="148"/>
      <c r="E415" s="148"/>
      <c r="F415" s="149" t="s">
        <v>6452</v>
      </c>
      <c r="G415" s="148">
        <v>5</v>
      </c>
      <c r="H415" s="150"/>
      <c r="I415" s="148"/>
      <c r="J415" s="148">
        <v>65</v>
      </c>
      <c r="K415" s="148">
        <v>65</v>
      </c>
      <c r="L415" s="148">
        <v>65</v>
      </c>
      <c r="M415" s="148">
        <v>65</v>
      </c>
      <c r="N415" s="148">
        <v>65</v>
      </c>
      <c r="O415" s="148">
        <v>65</v>
      </c>
      <c r="P415" s="148"/>
      <c r="Q415" s="148"/>
      <c r="R415" s="148"/>
      <c r="S415" s="148"/>
      <c r="T415" s="148"/>
      <c r="U415" s="152" t="s">
        <v>6460</v>
      </c>
    </row>
    <row r="416" spans="1:21" ht="15.75" x14ac:dyDescent="0.3">
      <c r="A416" s="148" t="s">
        <v>6371</v>
      </c>
      <c r="B416" s="148" t="s">
        <v>5293</v>
      </c>
      <c r="C416" s="148" t="s">
        <v>6444</v>
      </c>
      <c r="D416" s="148"/>
      <c r="E416" s="148"/>
      <c r="F416" s="149" t="s">
        <v>6452</v>
      </c>
      <c r="G416" s="148">
        <v>6</v>
      </c>
      <c r="H416" s="150"/>
      <c r="I416" s="148"/>
      <c r="J416" s="148">
        <v>78</v>
      </c>
      <c r="K416" s="148">
        <v>78</v>
      </c>
      <c r="L416" s="148">
        <v>78</v>
      </c>
      <c r="M416" s="148">
        <v>78</v>
      </c>
      <c r="N416" s="148">
        <v>78</v>
      </c>
      <c r="O416" s="148">
        <v>78</v>
      </c>
      <c r="P416" s="148"/>
      <c r="Q416" s="148"/>
      <c r="R416" s="148"/>
      <c r="S416" s="148"/>
      <c r="T416" s="148"/>
      <c r="U416" s="152" t="s">
        <v>6461</v>
      </c>
    </row>
    <row r="417" spans="1:21" ht="15.75" x14ac:dyDescent="0.3">
      <c r="A417" s="148" t="s">
        <v>6371</v>
      </c>
      <c r="B417" s="148" t="s">
        <v>5293</v>
      </c>
      <c r="C417" s="148" t="s">
        <v>6444</v>
      </c>
      <c r="D417" s="148"/>
      <c r="E417" s="148"/>
      <c r="F417" s="149" t="s">
        <v>6452</v>
      </c>
      <c r="G417" s="148">
        <v>7</v>
      </c>
      <c r="H417" s="150"/>
      <c r="I417" s="148"/>
      <c r="J417" s="148">
        <v>91</v>
      </c>
      <c r="K417" s="148">
        <v>91</v>
      </c>
      <c r="L417" s="148">
        <v>91</v>
      </c>
      <c r="M417" s="148">
        <v>91</v>
      </c>
      <c r="N417" s="148">
        <v>91</v>
      </c>
      <c r="O417" s="148">
        <v>91</v>
      </c>
      <c r="P417" s="148"/>
      <c r="Q417" s="148"/>
      <c r="R417" s="148"/>
      <c r="S417" s="148"/>
      <c r="T417" s="148"/>
      <c r="U417" s="152" t="s">
        <v>6462</v>
      </c>
    </row>
    <row r="418" spans="1:21" ht="15.75" x14ac:dyDescent="0.3">
      <c r="A418" s="148" t="s">
        <v>6371</v>
      </c>
      <c r="B418" s="148" t="s">
        <v>5293</v>
      </c>
      <c r="C418" s="148" t="s">
        <v>6444</v>
      </c>
      <c r="D418" s="148"/>
      <c r="E418" s="148"/>
      <c r="F418" s="149" t="s">
        <v>6452</v>
      </c>
      <c r="G418" s="148">
        <v>8</v>
      </c>
      <c r="H418" s="150"/>
      <c r="I418" s="148"/>
      <c r="J418" s="148">
        <v>104</v>
      </c>
      <c r="K418" s="148">
        <v>104</v>
      </c>
      <c r="L418" s="148">
        <v>104</v>
      </c>
      <c r="M418" s="148">
        <v>104</v>
      </c>
      <c r="N418" s="148">
        <v>104</v>
      </c>
      <c r="O418" s="148">
        <v>104</v>
      </c>
      <c r="P418" s="148"/>
      <c r="Q418" s="148"/>
      <c r="R418" s="148"/>
      <c r="S418" s="148"/>
      <c r="T418" s="148"/>
      <c r="U418" s="152" t="s">
        <v>6463</v>
      </c>
    </row>
    <row r="419" spans="1:21" ht="15.75" x14ac:dyDescent="0.3">
      <c r="A419" s="148" t="s">
        <v>6371</v>
      </c>
      <c r="B419" s="148" t="s">
        <v>5293</v>
      </c>
      <c r="C419" s="148" t="s">
        <v>6444</v>
      </c>
      <c r="D419" s="148"/>
      <c r="E419" s="148"/>
      <c r="F419" s="149" t="s">
        <v>6452</v>
      </c>
      <c r="G419" s="148">
        <v>9</v>
      </c>
      <c r="H419" s="150"/>
      <c r="I419" s="148"/>
      <c r="J419" s="148">
        <v>117</v>
      </c>
      <c r="K419" s="148">
        <v>117</v>
      </c>
      <c r="L419" s="148">
        <v>117</v>
      </c>
      <c r="M419" s="148">
        <v>117</v>
      </c>
      <c r="N419" s="148">
        <v>117</v>
      </c>
      <c r="O419" s="148">
        <v>117</v>
      </c>
      <c r="P419" s="148"/>
      <c r="Q419" s="148"/>
      <c r="R419" s="148"/>
      <c r="S419" s="148"/>
      <c r="T419" s="148"/>
      <c r="U419" s="152" t="s">
        <v>6464</v>
      </c>
    </row>
    <row r="420" spans="1:21" ht="15.75" x14ac:dyDescent="0.3">
      <c r="A420" s="148" t="s">
        <v>6371</v>
      </c>
      <c r="B420" s="148" t="s">
        <v>5293</v>
      </c>
      <c r="C420" s="148" t="s">
        <v>6444</v>
      </c>
      <c r="D420" s="148"/>
      <c r="E420" s="148"/>
      <c r="F420" s="149" t="s">
        <v>6452</v>
      </c>
      <c r="G420" s="148">
        <v>10</v>
      </c>
      <c r="H420" s="150"/>
      <c r="I420" s="148"/>
      <c r="J420" s="148">
        <v>130</v>
      </c>
      <c r="K420" s="148">
        <v>130</v>
      </c>
      <c r="L420" s="148">
        <v>130</v>
      </c>
      <c r="M420" s="148">
        <v>130</v>
      </c>
      <c r="N420" s="148">
        <v>130</v>
      </c>
      <c r="O420" s="148">
        <v>130</v>
      </c>
      <c r="P420" s="148"/>
      <c r="Q420" s="148"/>
      <c r="R420" s="148"/>
      <c r="S420" s="148"/>
      <c r="T420" s="148"/>
      <c r="U420" s="152"/>
    </row>
    <row r="421" spans="1:21" ht="15.75" x14ac:dyDescent="0.3">
      <c r="A421" s="148" t="s">
        <v>6371</v>
      </c>
      <c r="B421" s="148" t="s">
        <v>5293</v>
      </c>
      <c r="C421" s="148" t="s">
        <v>6444</v>
      </c>
      <c r="D421" s="148"/>
      <c r="E421" s="148"/>
      <c r="F421" s="149" t="s">
        <v>6453</v>
      </c>
      <c r="G421" s="148">
        <v>0</v>
      </c>
      <c r="H421" s="150"/>
      <c r="I421" s="148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48"/>
      <c r="U421" s="152" t="s">
        <v>6455</v>
      </c>
    </row>
    <row r="422" spans="1:21" ht="15.75" x14ac:dyDescent="0.3">
      <c r="A422" s="148" t="s">
        <v>6371</v>
      </c>
      <c r="B422" s="148" t="s">
        <v>5293</v>
      </c>
      <c r="C422" s="148" t="s">
        <v>6444</v>
      </c>
      <c r="D422" s="148"/>
      <c r="E422" s="148"/>
      <c r="F422" s="149" t="s">
        <v>6453</v>
      </c>
      <c r="G422" s="148">
        <v>1</v>
      </c>
      <c r="H422" s="150"/>
      <c r="I422" s="148"/>
      <c r="J422" s="148">
        <v>14</v>
      </c>
      <c r="K422" s="148">
        <v>14</v>
      </c>
      <c r="L422" s="148">
        <v>14</v>
      </c>
      <c r="M422" s="148">
        <v>14</v>
      </c>
      <c r="N422" s="148">
        <v>14</v>
      </c>
      <c r="O422" s="148">
        <v>14</v>
      </c>
      <c r="P422" s="148"/>
      <c r="Q422" s="148"/>
      <c r="R422" s="148"/>
      <c r="S422" s="148"/>
      <c r="T422" s="148"/>
      <c r="U422" s="152" t="s">
        <v>6456</v>
      </c>
    </row>
    <row r="423" spans="1:21" ht="15.75" x14ac:dyDescent="0.3">
      <c r="A423" s="148" t="s">
        <v>6371</v>
      </c>
      <c r="B423" s="148" t="s">
        <v>5293</v>
      </c>
      <c r="C423" s="148" t="s">
        <v>6444</v>
      </c>
      <c r="D423" s="148"/>
      <c r="E423" s="148"/>
      <c r="F423" s="149" t="s">
        <v>6453</v>
      </c>
      <c r="G423" s="148">
        <v>2</v>
      </c>
      <c r="H423" s="150"/>
      <c r="I423" s="148"/>
      <c r="J423" s="148">
        <v>28</v>
      </c>
      <c r="K423" s="148">
        <v>28</v>
      </c>
      <c r="L423" s="148">
        <v>28</v>
      </c>
      <c r="M423" s="148">
        <v>28</v>
      </c>
      <c r="N423" s="148">
        <v>28</v>
      </c>
      <c r="O423" s="148">
        <v>28</v>
      </c>
      <c r="P423" s="148"/>
      <c r="Q423" s="148"/>
      <c r="R423" s="148"/>
      <c r="S423" s="148"/>
      <c r="T423" s="151"/>
      <c r="U423" s="152" t="s">
        <v>6457</v>
      </c>
    </row>
    <row r="424" spans="1:21" ht="15.75" x14ac:dyDescent="0.3">
      <c r="A424" s="148" t="s">
        <v>6371</v>
      </c>
      <c r="B424" s="148" t="s">
        <v>5293</v>
      </c>
      <c r="C424" s="148" t="s">
        <v>6444</v>
      </c>
      <c r="D424" s="148"/>
      <c r="E424" s="148"/>
      <c r="F424" s="149" t="s">
        <v>6453</v>
      </c>
      <c r="G424" s="148">
        <v>3</v>
      </c>
      <c r="H424" s="150"/>
      <c r="I424" s="148"/>
      <c r="J424" s="148">
        <v>42</v>
      </c>
      <c r="K424" s="148">
        <v>42</v>
      </c>
      <c r="L424" s="148">
        <v>42</v>
      </c>
      <c r="M424" s="148">
        <v>42</v>
      </c>
      <c r="N424" s="148">
        <v>42</v>
      </c>
      <c r="O424" s="148">
        <v>42</v>
      </c>
      <c r="P424" s="148"/>
      <c r="Q424" s="148"/>
      <c r="R424" s="148"/>
      <c r="S424" s="148"/>
      <c r="T424" s="148"/>
      <c r="U424" s="152" t="s">
        <v>6458</v>
      </c>
    </row>
    <row r="425" spans="1:21" ht="15.75" x14ac:dyDescent="0.3">
      <c r="A425" s="148" t="s">
        <v>6371</v>
      </c>
      <c r="B425" s="148" t="s">
        <v>5293</v>
      </c>
      <c r="C425" s="148" t="s">
        <v>6444</v>
      </c>
      <c r="D425" s="148"/>
      <c r="E425" s="148"/>
      <c r="F425" s="149" t="s">
        <v>6453</v>
      </c>
      <c r="G425" s="148">
        <v>4</v>
      </c>
      <c r="H425" s="150"/>
      <c r="I425" s="148"/>
      <c r="J425" s="148">
        <v>56</v>
      </c>
      <c r="K425" s="148">
        <v>56</v>
      </c>
      <c r="L425" s="148">
        <v>56</v>
      </c>
      <c r="M425" s="148">
        <v>56</v>
      </c>
      <c r="N425" s="148">
        <v>56</v>
      </c>
      <c r="O425" s="148">
        <v>56</v>
      </c>
      <c r="P425" s="148"/>
      <c r="Q425" s="148"/>
      <c r="R425" s="148"/>
      <c r="S425" s="148"/>
      <c r="T425" s="148"/>
      <c r="U425" s="152" t="s">
        <v>6459</v>
      </c>
    </row>
    <row r="426" spans="1:21" ht="15.75" x14ac:dyDescent="0.3">
      <c r="A426" s="148" t="s">
        <v>6371</v>
      </c>
      <c r="B426" s="148" t="s">
        <v>5293</v>
      </c>
      <c r="C426" s="148" t="s">
        <v>6444</v>
      </c>
      <c r="D426" s="148"/>
      <c r="E426" s="148"/>
      <c r="F426" s="149" t="s">
        <v>6453</v>
      </c>
      <c r="G426" s="148">
        <v>5</v>
      </c>
      <c r="H426" s="150"/>
      <c r="I426" s="148"/>
      <c r="J426" s="148">
        <v>70</v>
      </c>
      <c r="K426" s="148">
        <v>70</v>
      </c>
      <c r="L426" s="148">
        <v>70</v>
      </c>
      <c r="M426" s="148">
        <v>70</v>
      </c>
      <c r="N426" s="148">
        <v>70</v>
      </c>
      <c r="O426" s="148">
        <v>70</v>
      </c>
      <c r="P426" s="148"/>
      <c r="Q426" s="148"/>
      <c r="R426" s="148"/>
      <c r="S426" s="148"/>
      <c r="T426" s="148"/>
      <c r="U426" s="152" t="s">
        <v>6460</v>
      </c>
    </row>
    <row r="427" spans="1:21" ht="15.75" x14ac:dyDescent="0.3">
      <c r="A427" s="148" t="s">
        <v>6371</v>
      </c>
      <c r="B427" s="148" t="s">
        <v>5293</v>
      </c>
      <c r="C427" s="148" t="s">
        <v>6444</v>
      </c>
      <c r="D427" s="148"/>
      <c r="E427" s="148"/>
      <c r="F427" s="149" t="s">
        <v>6453</v>
      </c>
      <c r="G427" s="148">
        <v>6</v>
      </c>
      <c r="H427" s="150"/>
      <c r="I427" s="148"/>
      <c r="J427" s="148">
        <v>84</v>
      </c>
      <c r="K427" s="148">
        <v>84</v>
      </c>
      <c r="L427" s="148">
        <v>84</v>
      </c>
      <c r="M427" s="148">
        <v>84</v>
      </c>
      <c r="N427" s="148">
        <v>84</v>
      </c>
      <c r="O427" s="148">
        <v>84</v>
      </c>
      <c r="P427" s="148"/>
      <c r="Q427" s="148"/>
      <c r="R427" s="148"/>
      <c r="S427" s="148"/>
      <c r="T427" s="148"/>
      <c r="U427" s="152" t="s">
        <v>6461</v>
      </c>
    </row>
    <row r="428" spans="1:21" ht="15.75" x14ac:dyDescent="0.3">
      <c r="A428" s="148" t="s">
        <v>6371</v>
      </c>
      <c r="B428" s="148" t="s">
        <v>5293</v>
      </c>
      <c r="C428" s="148" t="s">
        <v>6444</v>
      </c>
      <c r="D428" s="148"/>
      <c r="E428" s="148"/>
      <c r="F428" s="149" t="s">
        <v>6453</v>
      </c>
      <c r="G428" s="148">
        <v>7</v>
      </c>
      <c r="H428" s="150"/>
      <c r="I428" s="148"/>
      <c r="J428" s="148">
        <v>98</v>
      </c>
      <c r="K428" s="148">
        <v>98</v>
      </c>
      <c r="L428" s="148">
        <v>98</v>
      </c>
      <c r="M428" s="148">
        <v>98</v>
      </c>
      <c r="N428" s="148">
        <v>98</v>
      </c>
      <c r="O428" s="148">
        <v>98</v>
      </c>
      <c r="P428" s="148"/>
      <c r="Q428" s="148"/>
      <c r="R428" s="148"/>
      <c r="S428" s="148"/>
      <c r="T428" s="148"/>
      <c r="U428" s="152" t="s">
        <v>6462</v>
      </c>
    </row>
    <row r="429" spans="1:21" ht="15.75" x14ac:dyDescent="0.3">
      <c r="A429" s="148" t="s">
        <v>6371</v>
      </c>
      <c r="B429" s="148" t="s">
        <v>5293</v>
      </c>
      <c r="C429" s="148" t="s">
        <v>6444</v>
      </c>
      <c r="D429" s="148"/>
      <c r="E429" s="148"/>
      <c r="F429" s="149" t="s">
        <v>6453</v>
      </c>
      <c r="G429" s="148">
        <v>8</v>
      </c>
      <c r="H429" s="150"/>
      <c r="I429" s="148"/>
      <c r="J429" s="148">
        <v>112</v>
      </c>
      <c r="K429" s="148">
        <v>112</v>
      </c>
      <c r="L429" s="148">
        <v>112</v>
      </c>
      <c r="M429" s="148">
        <v>112</v>
      </c>
      <c r="N429" s="148">
        <v>112</v>
      </c>
      <c r="O429" s="148">
        <v>112</v>
      </c>
      <c r="P429" s="148"/>
      <c r="Q429" s="148"/>
      <c r="R429" s="148"/>
      <c r="S429" s="148"/>
      <c r="T429" s="148"/>
      <c r="U429" s="152" t="s">
        <v>6463</v>
      </c>
    </row>
    <row r="430" spans="1:21" ht="15.75" x14ac:dyDescent="0.3">
      <c r="A430" s="148" t="s">
        <v>6371</v>
      </c>
      <c r="B430" s="148" t="s">
        <v>5293</v>
      </c>
      <c r="C430" s="148" t="s">
        <v>6444</v>
      </c>
      <c r="D430" s="148"/>
      <c r="E430" s="148"/>
      <c r="F430" s="149" t="s">
        <v>6453</v>
      </c>
      <c r="G430" s="148">
        <v>9</v>
      </c>
      <c r="H430" s="150"/>
      <c r="I430" s="148"/>
      <c r="J430" s="148">
        <v>126</v>
      </c>
      <c r="K430" s="148">
        <v>126</v>
      </c>
      <c r="L430" s="148">
        <v>126</v>
      </c>
      <c r="M430" s="148">
        <v>126</v>
      </c>
      <c r="N430" s="148">
        <v>126</v>
      </c>
      <c r="O430" s="148">
        <v>126</v>
      </c>
      <c r="P430" s="148"/>
      <c r="Q430" s="148"/>
      <c r="R430" s="148"/>
      <c r="S430" s="148"/>
      <c r="T430" s="148"/>
      <c r="U430" s="152" t="s">
        <v>6464</v>
      </c>
    </row>
    <row r="431" spans="1:21" ht="15.75" x14ac:dyDescent="0.3">
      <c r="A431" s="148" t="s">
        <v>6371</v>
      </c>
      <c r="B431" s="148" t="s">
        <v>5293</v>
      </c>
      <c r="C431" s="148" t="s">
        <v>6444</v>
      </c>
      <c r="D431" s="148"/>
      <c r="E431" s="148"/>
      <c r="F431" s="149" t="s">
        <v>6453</v>
      </c>
      <c r="G431" s="148">
        <v>10</v>
      </c>
      <c r="H431" s="150"/>
      <c r="I431" s="148"/>
      <c r="J431" s="148">
        <v>140</v>
      </c>
      <c r="K431" s="148">
        <v>140</v>
      </c>
      <c r="L431" s="148">
        <v>140</v>
      </c>
      <c r="M431" s="148">
        <v>140</v>
      </c>
      <c r="N431" s="148">
        <v>140</v>
      </c>
      <c r="O431" s="148">
        <v>140</v>
      </c>
      <c r="P431" s="148"/>
      <c r="Q431" s="148"/>
      <c r="R431" s="148"/>
      <c r="S431" s="148"/>
      <c r="T431" s="148"/>
      <c r="U431" s="152"/>
    </row>
    <row r="432" spans="1:21" ht="15.75" x14ac:dyDescent="0.3">
      <c r="A432" s="148" t="s">
        <v>6371</v>
      </c>
      <c r="B432" s="148" t="s">
        <v>5293</v>
      </c>
      <c r="C432" s="148" t="s">
        <v>6444</v>
      </c>
      <c r="D432" s="148"/>
      <c r="E432" s="148"/>
      <c r="F432" s="149" t="s">
        <v>6454</v>
      </c>
      <c r="G432" s="148">
        <v>0</v>
      </c>
      <c r="H432" s="150"/>
      <c r="I432" s="148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48"/>
      <c r="U432" s="152" t="s">
        <v>6455</v>
      </c>
    </row>
    <row r="433" spans="1:21" ht="15.75" x14ac:dyDescent="0.3">
      <c r="A433" s="148" t="s">
        <v>6371</v>
      </c>
      <c r="B433" s="148" t="s">
        <v>5293</v>
      </c>
      <c r="C433" s="148" t="s">
        <v>6444</v>
      </c>
      <c r="D433" s="148"/>
      <c r="E433" s="148"/>
      <c r="F433" s="149" t="s">
        <v>6454</v>
      </c>
      <c r="G433" s="148">
        <v>1</v>
      </c>
      <c r="H433" s="150"/>
      <c r="I433" s="148"/>
      <c r="J433" s="148">
        <v>15</v>
      </c>
      <c r="K433" s="148">
        <v>15</v>
      </c>
      <c r="L433" s="148">
        <v>15</v>
      </c>
      <c r="M433" s="148">
        <v>15</v>
      </c>
      <c r="N433" s="148">
        <v>15</v>
      </c>
      <c r="O433" s="148">
        <v>15</v>
      </c>
      <c r="P433" s="148"/>
      <c r="Q433" s="148"/>
      <c r="R433" s="148"/>
      <c r="S433" s="148"/>
      <c r="T433" s="148"/>
      <c r="U433" s="152" t="s">
        <v>6456</v>
      </c>
    </row>
    <row r="434" spans="1:21" ht="15.75" x14ac:dyDescent="0.3">
      <c r="A434" s="148" t="s">
        <v>6371</v>
      </c>
      <c r="B434" s="148" t="s">
        <v>5293</v>
      </c>
      <c r="C434" s="148" t="s">
        <v>6444</v>
      </c>
      <c r="D434" s="148"/>
      <c r="E434" s="148"/>
      <c r="F434" s="149" t="s">
        <v>6454</v>
      </c>
      <c r="G434" s="148">
        <v>2</v>
      </c>
      <c r="H434" s="150"/>
      <c r="I434" s="148"/>
      <c r="J434" s="148">
        <v>30</v>
      </c>
      <c r="K434" s="148">
        <v>30</v>
      </c>
      <c r="L434" s="148">
        <v>30</v>
      </c>
      <c r="M434" s="148">
        <v>30</v>
      </c>
      <c r="N434" s="148">
        <v>30</v>
      </c>
      <c r="O434" s="148">
        <v>30</v>
      </c>
      <c r="P434" s="148"/>
      <c r="Q434" s="148"/>
      <c r="R434" s="148"/>
      <c r="S434" s="148"/>
      <c r="T434" s="151"/>
      <c r="U434" s="152" t="s">
        <v>6457</v>
      </c>
    </row>
    <row r="435" spans="1:21" ht="15.75" x14ac:dyDescent="0.3">
      <c r="A435" s="148" t="s">
        <v>6371</v>
      </c>
      <c r="B435" s="148" t="s">
        <v>5293</v>
      </c>
      <c r="C435" s="148" t="s">
        <v>6444</v>
      </c>
      <c r="D435" s="148"/>
      <c r="E435" s="148"/>
      <c r="F435" s="149" t="s">
        <v>6454</v>
      </c>
      <c r="G435" s="148">
        <v>3</v>
      </c>
      <c r="H435" s="150"/>
      <c r="I435" s="148"/>
      <c r="J435" s="148">
        <v>45</v>
      </c>
      <c r="K435" s="148">
        <v>45</v>
      </c>
      <c r="L435" s="148">
        <v>45</v>
      </c>
      <c r="M435" s="148">
        <v>45</v>
      </c>
      <c r="N435" s="148">
        <v>45</v>
      </c>
      <c r="O435" s="148">
        <v>45</v>
      </c>
      <c r="P435" s="148"/>
      <c r="Q435" s="148"/>
      <c r="R435" s="148"/>
      <c r="S435" s="148"/>
      <c r="T435" s="148"/>
      <c r="U435" s="152" t="s">
        <v>6458</v>
      </c>
    </row>
    <row r="436" spans="1:21" ht="15.75" x14ac:dyDescent="0.3">
      <c r="A436" s="148" t="s">
        <v>6371</v>
      </c>
      <c r="B436" s="148" t="s">
        <v>5293</v>
      </c>
      <c r="C436" s="148" t="s">
        <v>6444</v>
      </c>
      <c r="D436" s="148"/>
      <c r="E436" s="148"/>
      <c r="F436" s="149" t="s">
        <v>6454</v>
      </c>
      <c r="G436" s="148">
        <v>4</v>
      </c>
      <c r="H436" s="150"/>
      <c r="I436" s="148"/>
      <c r="J436" s="148">
        <v>60</v>
      </c>
      <c r="K436" s="148">
        <v>60</v>
      </c>
      <c r="L436" s="148">
        <v>60</v>
      </c>
      <c r="M436" s="148">
        <v>60</v>
      </c>
      <c r="N436" s="148">
        <v>60</v>
      </c>
      <c r="O436" s="148">
        <v>60</v>
      </c>
      <c r="P436" s="148"/>
      <c r="Q436" s="148"/>
      <c r="R436" s="148"/>
      <c r="S436" s="148"/>
      <c r="T436" s="148"/>
      <c r="U436" s="152" t="s">
        <v>6459</v>
      </c>
    </row>
    <row r="437" spans="1:21" ht="15.75" x14ac:dyDescent="0.3">
      <c r="A437" s="148" t="s">
        <v>6371</v>
      </c>
      <c r="B437" s="148" t="s">
        <v>5293</v>
      </c>
      <c r="C437" s="148" t="s">
        <v>6444</v>
      </c>
      <c r="D437" s="148"/>
      <c r="E437" s="148"/>
      <c r="F437" s="149" t="s">
        <v>6454</v>
      </c>
      <c r="G437" s="148">
        <v>5</v>
      </c>
      <c r="H437" s="150"/>
      <c r="I437" s="148"/>
      <c r="J437" s="148">
        <v>75</v>
      </c>
      <c r="K437" s="148">
        <v>75</v>
      </c>
      <c r="L437" s="148">
        <v>75</v>
      </c>
      <c r="M437" s="148">
        <v>75</v>
      </c>
      <c r="N437" s="148">
        <v>75</v>
      </c>
      <c r="O437" s="148">
        <v>75</v>
      </c>
      <c r="P437" s="148"/>
      <c r="Q437" s="148"/>
      <c r="R437" s="148"/>
      <c r="S437" s="148"/>
      <c r="T437" s="148"/>
      <c r="U437" s="152" t="s">
        <v>6460</v>
      </c>
    </row>
    <row r="438" spans="1:21" ht="15.75" x14ac:dyDescent="0.3">
      <c r="A438" s="148" t="s">
        <v>6371</v>
      </c>
      <c r="B438" s="148" t="s">
        <v>5293</v>
      </c>
      <c r="C438" s="148" t="s">
        <v>6444</v>
      </c>
      <c r="D438" s="148"/>
      <c r="E438" s="148"/>
      <c r="F438" s="149" t="s">
        <v>6454</v>
      </c>
      <c r="G438" s="148">
        <v>6</v>
      </c>
      <c r="H438" s="150"/>
      <c r="I438" s="148"/>
      <c r="J438" s="148">
        <v>90</v>
      </c>
      <c r="K438" s="148">
        <v>90</v>
      </c>
      <c r="L438" s="148">
        <v>90</v>
      </c>
      <c r="M438" s="148">
        <v>90</v>
      </c>
      <c r="N438" s="148">
        <v>90</v>
      </c>
      <c r="O438" s="148">
        <v>90</v>
      </c>
      <c r="P438" s="148"/>
      <c r="Q438" s="148"/>
      <c r="R438" s="148"/>
      <c r="S438" s="148"/>
      <c r="T438" s="148"/>
      <c r="U438" s="152" t="s">
        <v>6461</v>
      </c>
    </row>
    <row r="439" spans="1:21" ht="15.75" x14ac:dyDescent="0.3">
      <c r="A439" s="148" t="s">
        <v>6371</v>
      </c>
      <c r="B439" s="148" t="s">
        <v>5293</v>
      </c>
      <c r="C439" s="148" t="s">
        <v>6444</v>
      </c>
      <c r="D439" s="148"/>
      <c r="E439" s="148"/>
      <c r="F439" s="149" t="s">
        <v>6454</v>
      </c>
      <c r="G439" s="148">
        <v>7</v>
      </c>
      <c r="H439" s="150"/>
      <c r="I439" s="148"/>
      <c r="J439" s="148">
        <v>105</v>
      </c>
      <c r="K439" s="148">
        <v>105</v>
      </c>
      <c r="L439" s="148">
        <v>105</v>
      </c>
      <c r="M439" s="148">
        <v>105</v>
      </c>
      <c r="N439" s="148">
        <v>105</v>
      </c>
      <c r="O439" s="148">
        <v>105</v>
      </c>
      <c r="P439" s="148"/>
      <c r="Q439" s="148"/>
      <c r="R439" s="148"/>
      <c r="S439" s="148"/>
      <c r="T439" s="148"/>
      <c r="U439" s="152" t="s">
        <v>6462</v>
      </c>
    </row>
    <row r="440" spans="1:21" ht="15.75" x14ac:dyDescent="0.3">
      <c r="A440" s="148" t="s">
        <v>6371</v>
      </c>
      <c r="B440" s="148" t="s">
        <v>5293</v>
      </c>
      <c r="C440" s="148" t="s">
        <v>6444</v>
      </c>
      <c r="D440" s="148"/>
      <c r="E440" s="148"/>
      <c r="F440" s="149" t="s">
        <v>6454</v>
      </c>
      <c r="G440" s="148">
        <v>8</v>
      </c>
      <c r="H440" s="150"/>
      <c r="I440" s="148"/>
      <c r="J440" s="148">
        <v>120</v>
      </c>
      <c r="K440" s="148">
        <v>120</v>
      </c>
      <c r="L440" s="148">
        <v>120</v>
      </c>
      <c r="M440" s="148">
        <v>120</v>
      </c>
      <c r="N440" s="148">
        <v>120</v>
      </c>
      <c r="O440" s="148">
        <v>120</v>
      </c>
      <c r="P440" s="148"/>
      <c r="Q440" s="148"/>
      <c r="R440" s="148"/>
      <c r="S440" s="148"/>
      <c r="T440" s="148"/>
      <c r="U440" s="152" t="s">
        <v>6463</v>
      </c>
    </row>
    <row r="441" spans="1:21" ht="15.75" x14ac:dyDescent="0.3">
      <c r="A441" s="148" t="s">
        <v>6371</v>
      </c>
      <c r="B441" s="148" t="s">
        <v>5293</v>
      </c>
      <c r="C441" s="148" t="s">
        <v>6444</v>
      </c>
      <c r="D441" s="148"/>
      <c r="E441" s="148"/>
      <c r="F441" s="149" t="s">
        <v>6454</v>
      </c>
      <c r="G441" s="148">
        <v>9</v>
      </c>
      <c r="H441" s="150"/>
      <c r="I441" s="148"/>
      <c r="J441" s="148">
        <v>135</v>
      </c>
      <c r="K441" s="148">
        <v>135</v>
      </c>
      <c r="L441" s="148">
        <v>135</v>
      </c>
      <c r="M441" s="148">
        <v>135</v>
      </c>
      <c r="N441" s="148">
        <v>135</v>
      </c>
      <c r="O441" s="148">
        <v>135</v>
      </c>
      <c r="P441" s="148"/>
      <c r="Q441" s="148"/>
      <c r="R441" s="148"/>
      <c r="S441" s="148"/>
      <c r="T441" s="148"/>
      <c r="U441" s="152" t="s">
        <v>6464</v>
      </c>
    </row>
    <row r="442" spans="1:21" ht="15.75" x14ac:dyDescent="0.3">
      <c r="A442" s="148" t="s">
        <v>6371</v>
      </c>
      <c r="B442" s="148" t="s">
        <v>5293</v>
      </c>
      <c r="C442" s="148" t="s">
        <v>6444</v>
      </c>
      <c r="D442" s="148"/>
      <c r="E442" s="148"/>
      <c r="F442" s="149" t="s">
        <v>6454</v>
      </c>
      <c r="G442" s="148">
        <v>10</v>
      </c>
      <c r="H442" s="150"/>
      <c r="I442" s="148"/>
      <c r="J442" s="148">
        <v>150</v>
      </c>
      <c r="K442" s="148">
        <v>150</v>
      </c>
      <c r="L442" s="148">
        <v>150</v>
      </c>
      <c r="M442" s="148">
        <v>150</v>
      </c>
      <c r="N442" s="148">
        <v>150</v>
      </c>
      <c r="O442" s="148">
        <v>150</v>
      </c>
      <c r="P442" s="148"/>
      <c r="Q442" s="148"/>
      <c r="R442" s="148"/>
      <c r="S442" s="148"/>
      <c r="T442" s="148"/>
      <c r="U442" s="152"/>
    </row>
    <row r="443" spans="1:21" ht="15.75" x14ac:dyDescent="0.3">
      <c r="A443" s="153" t="s">
        <v>6371</v>
      </c>
      <c r="B443" s="153" t="s">
        <v>5293</v>
      </c>
      <c r="C443" s="153" t="s">
        <v>6465</v>
      </c>
      <c r="D443" s="153"/>
      <c r="E443" s="153"/>
      <c r="F443" s="154" t="s">
        <v>6466</v>
      </c>
      <c r="G443" s="153">
        <v>0</v>
      </c>
      <c r="H443" s="155"/>
      <c r="I443" s="153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3"/>
      <c r="U443" s="157" t="s">
        <v>6455</v>
      </c>
    </row>
    <row r="444" spans="1:21" ht="15.75" x14ac:dyDescent="0.3">
      <c r="A444" s="153" t="s">
        <v>6371</v>
      </c>
      <c r="B444" s="153" t="s">
        <v>5293</v>
      </c>
      <c r="C444" s="153" t="s">
        <v>6465</v>
      </c>
      <c r="D444" s="153"/>
      <c r="E444" s="153"/>
      <c r="F444" s="154" t="s">
        <v>6466</v>
      </c>
      <c r="G444" s="153">
        <v>1</v>
      </c>
      <c r="H444" s="155"/>
      <c r="I444" s="153"/>
      <c r="J444" s="153">
        <v>6</v>
      </c>
      <c r="K444" s="153">
        <v>6</v>
      </c>
      <c r="L444" s="153">
        <v>6</v>
      </c>
      <c r="M444" s="153">
        <v>6</v>
      </c>
      <c r="N444" s="153">
        <v>6</v>
      </c>
      <c r="O444" s="153">
        <v>6</v>
      </c>
      <c r="P444" s="153">
        <v>4</v>
      </c>
      <c r="Q444" s="153">
        <v>4</v>
      </c>
      <c r="R444" s="153">
        <v>4</v>
      </c>
      <c r="S444" s="153">
        <v>4</v>
      </c>
      <c r="T444" s="153"/>
      <c r="U444" s="157" t="s">
        <v>6456</v>
      </c>
    </row>
    <row r="445" spans="1:21" ht="15.75" x14ac:dyDescent="0.3">
      <c r="A445" s="153" t="s">
        <v>6371</v>
      </c>
      <c r="B445" s="153" t="s">
        <v>5293</v>
      </c>
      <c r="C445" s="153" t="s">
        <v>6465</v>
      </c>
      <c r="D445" s="153"/>
      <c r="E445" s="153"/>
      <c r="F445" s="154" t="s">
        <v>6466</v>
      </c>
      <c r="G445" s="153">
        <v>2</v>
      </c>
      <c r="H445" s="155"/>
      <c r="I445" s="153"/>
      <c r="J445" s="153">
        <v>12</v>
      </c>
      <c r="K445" s="153">
        <v>12</v>
      </c>
      <c r="L445" s="153">
        <v>12</v>
      </c>
      <c r="M445" s="153">
        <v>12</v>
      </c>
      <c r="N445" s="153">
        <v>12</v>
      </c>
      <c r="O445" s="153">
        <v>12</v>
      </c>
      <c r="P445" s="153">
        <v>8</v>
      </c>
      <c r="Q445" s="153">
        <v>8</v>
      </c>
      <c r="R445" s="153">
        <v>8</v>
      </c>
      <c r="S445" s="153">
        <v>8</v>
      </c>
      <c r="T445" s="156"/>
      <c r="U445" s="157" t="s">
        <v>6457</v>
      </c>
    </row>
    <row r="446" spans="1:21" ht="15.75" x14ac:dyDescent="0.3">
      <c r="A446" s="153" t="s">
        <v>6371</v>
      </c>
      <c r="B446" s="153" t="s">
        <v>5293</v>
      </c>
      <c r="C446" s="153" t="s">
        <v>6465</v>
      </c>
      <c r="D446" s="153"/>
      <c r="E446" s="153"/>
      <c r="F446" s="154" t="s">
        <v>6466</v>
      </c>
      <c r="G446" s="153">
        <v>3</v>
      </c>
      <c r="H446" s="155"/>
      <c r="I446" s="153"/>
      <c r="J446" s="153">
        <v>18</v>
      </c>
      <c r="K446" s="153">
        <v>18</v>
      </c>
      <c r="L446" s="153">
        <v>18</v>
      </c>
      <c r="M446" s="153">
        <v>18</v>
      </c>
      <c r="N446" s="153">
        <v>18</v>
      </c>
      <c r="O446" s="153">
        <v>18</v>
      </c>
      <c r="P446" s="153">
        <v>12</v>
      </c>
      <c r="Q446" s="153">
        <v>12</v>
      </c>
      <c r="R446" s="153">
        <v>12</v>
      </c>
      <c r="S446" s="153">
        <v>12</v>
      </c>
      <c r="T446" s="153"/>
      <c r="U446" s="157" t="s">
        <v>6458</v>
      </c>
    </row>
    <row r="447" spans="1:21" ht="15.75" x14ac:dyDescent="0.3">
      <c r="A447" s="153" t="s">
        <v>6371</v>
      </c>
      <c r="B447" s="153" t="s">
        <v>5293</v>
      </c>
      <c r="C447" s="153" t="s">
        <v>6465</v>
      </c>
      <c r="D447" s="153"/>
      <c r="E447" s="153"/>
      <c r="F447" s="154" t="s">
        <v>6466</v>
      </c>
      <c r="G447" s="153">
        <v>4</v>
      </c>
      <c r="H447" s="155"/>
      <c r="I447" s="153"/>
      <c r="J447" s="153">
        <v>24</v>
      </c>
      <c r="K447" s="153">
        <v>24</v>
      </c>
      <c r="L447" s="153">
        <v>24</v>
      </c>
      <c r="M447" s="153">
        <v>24</v>
      </c>
      <c r="N447" s="153">
        <v>24</v>
      </c>
      <c r="O447" s="153">
        <v>24</v>
      </c>
      <c r="P447" s="153">
        <v>16</v>
      </c>
      <c r="Q447" s="153">
        <v>16</v>
      </c>
      <c r="R447" s="153">
        <v>16</v>
      </c>
      <c r="S447" s="153">
        <v>16</v>
      </c>
      <c r="T447" s="153"/>
      <c r="U447" s="157" t="s">
        <v>6459</v>
      </c>
    </row>
    <row r="448" spans="1:21" ht="15.75" x14ac:dyDescent="0.3">
      <c r="A448" s="153" t="s">
        <v>6371</v>
      </c>
      <c r="B448" s="153" t="s">
        <v>5293</v>
      </c>
      <c r="C448" s="153" t="s">
        <v>6465</v>
      </c>
      <c r="D448" s="153"/>
      <c r="E448" s="153"/>
      <c r="F448" s="154" t="s">
        <v>6466</v>
      </c>
      <c r="G448" s="153">
        <v>5</v>
      </c>
      <c r="H448" s="155"/>
      <c r="I448" s="153"/>
      <c r="J448" s="153">
        <v>30</v>
      </c>
      <c r="K448" s="153">
        <v>30</v>
      </c>
      <c r="L448" s="153">
        <v>30</v>
      </c>
      <c r="M448" s="153">
        <v>30</v>
      </c>
      <c r="N448" s="153">
        <v>30</v>
      </c>
      <c r="O448" s="153">
        <v>30</v>
      </c>
      <c r="P448" s="153">
        <v>20</v>
      </c>
      <c r="Q448" s="153">
        <v>20</v>
      </c>
      <c r="R448" s="153">
        <v>20</v>
      </c>
      <c r="S448" s="153">
        <v>20</v>
      </c>
      <c r="T448" s="153"/>
      <c r="U448" s="157" t="s">
        <v>6460</v>
      </c>
    </row>
    <row r="449" spans="1:21" ht="15.75" x14ac:dyDescent="0.3">
      <c r="A449" s="153" t="s">
        <v>6371</v>
      </c>
      <c r="B449" s="153" t="s">
        <v>5293</v>
      </c>
      <c r="C449" s="153" t="s">
        <v>6465</v>
      </c>
      <c r="D449" s="153"/>
      <c r="E449" s="153"/>
      <c r="F449" s="154" t="s">
        <v>6466</v>
      </c>
      <c r="G449" s="153">
        <v>6</v>
      </c>
      <c r="H449" s="155"/>
      <c r="I449" s="153"/>
      <c r="J449" s="153">
        <v>36</v>
      </c>
      <c r="K449" s="153">
        <v>36</v>
      </c>
      <c r="L449" s="153">
        <v>36</v>
      </c>
      <c r="M449" s="153">
        <v>36</v>
      </c>
      <c r="N449" s="153">
        <v>36</v>
      </c>
      <c r="O449" s="153">
        <v>36</v>
      </c>
      <c r="P449" s="153">
        <v>24</v>
      </c>
      <c r="Q449" s="153">
        <v>24</v>
      </c>
      <c r="R449" s="153">
        <v>24</v>
      </c>
      <c r="S449" s="153">
        <v>24</v>
      </c>
      <c r="T449" s="153"/>
      <c r="U449" s="157" t="s">
        <v>6461</v>
      </c>
    </row>
    <row r="450" spans="1:21" ht="15.75" x14ac:dyDescent="0.3">
      <c r="A450" s="153" t="s">
        <v>6371</v>
      </c>
      <c r="B450" s="153" t="s">
        <v>5293</v>
      </c>
      <c r="C450" s="153" t="s">
        <v>6465</v>
      </c>
      <c r="D450" s="153"/>
      <c r="E450" s="153"/>
      <c r="F450" s="154" t="s">
        <v>6466</v>
      </c>
      <c r="G450" s="153">
        <v>7</v>
      </c>
      <c r="H450" s="155"/>
      <c r="I450" s="153"/>
      <c r="J450" s="153">
        <v>42</v>
      </c>
      <c r="K450" s="153">
        <v>42</v>
      </c>
      <c r="L450" s="153">
        <v>42</v>
      </c>
      <c r="M450" s="153">
        <v>42</v>
      </c>
      <c r="N450" s="153">
        <v>42</v>
      </c>
      <c r="O450" s="153">
        <v>42</v>
      </c>
      <c r="P450" s="153">
        <v>28</v>
      </c>
      <c r="Q450" s="153">
        <v>28</v>
      </c>
      <c r="R450" s="153">
        <v>28</v>
      </c>
      <c r="S450" s="153">
        <v>28</v>
      </c>
      <c r="T450" s="153"/>
      <c r="U450" s="157" t="s">
        <v>6462</v>
      </c>
    </row>
    <row r="451" spans="1:21" ht="15.75" x14ac:dyDescent="0.3">
      <c r="A451" s="153" t="s">
        <v>6371</v>
      </c>
      <c r="B451" s="153" t="s">
        <v>5293</v>
      </c>
      <c r="C451" s="153" t="s">
        <v>6465</v>
      </c>
      <c r="D451" s="153"/>
      <c r="E451" s="153"/>
      <c r="F451" s="154" t="s">
        <v>6466</v>
      </c>
      <c r="G451" s="153">
        <v>8</v>
      </c>
      <c r="H451" s="155"/>
      <c r="I451" s="153"/>
      <c r="J451" s="153">
        <v>48</v>
      </c>
      <c r="K451" s="153">
        <v>48</v>
      </c>
      <c r="L451" s="153">
        <v>48</v>
      </c>
      <c r="M451" s="153">
        <v>48</v>
      </c>
      <c r="N451" s="153">
        <v>48</v>
      </c>
      <c r="O451" s="153">
        <v>48</v>
      </c>
      <c r="P451" s="153">
        <v>32</v>
      </c>
      <c r="Q451" s="153">
        <v>32</v>
      </c>
      <c r="R451" s="153">
        <v>32</v>
      </c>
      <c r="S451" s="153">
        <v>32</v>
      </c>
      <c r="T451" s="153"/>
      <c r="U451" s="157" t="s">
        <v>6463</v>
      </c>
    </row>
    <row r="452" spans="1:21" ht="15.75" x14ac:dyDescent="0.3">
      <c r="A452" s="153" t="s">
        <v>6371</v>
      </c>
      <c r="B452" s="153" t="s">
        <v>5293</v>
      </c>
      <c r="C452" s="153" t="s">
        <v>6465</v>
      </c>
      <c r="D452" s="153"/>
      <c r="E452" s="153"/>
      <c r="F452" s="154" t="s">
        <v>6466</v>
      </c>
      <c r="G452" s="153">
        <v>9</v>
      </c>
      <c r="H452" s="155"/>
      <c r="I452" s="153"/>
      <c r="J452" s="153">
        <v>54</v>
      </c>
      <c r="K452" s="153">
        <v>54</v>
      </c>
      <c r="L452" s="153">
        <v>54</v>
      </c>
      <c r="M452" s="153">
        <v>54</v>
      </c>
      <c r="N452" s="153">
        <v>54</v>
      </c>
      <c r="O452" s="153">
        <v>54</v>
      </c>
      <c r="P452" s="153">
        <v>36</v>
      </c>
      <c r="Q452" s="153">
        <v>36</v>
      </c>
      <c r="R452" s="153">
        <v>36</v>
      </c>
      <c r="S452" s="153">
        <v>36</v>
      </c>
      <c r="T452" s="153"/>
      <c r="U452" s="157" t="s">
        <v>6464</v>
      </c>
    </row>
    <row r="453" spans="1:21" ht="15.75" x14ac:dyDescent="0.3">
      <c r="A453" s="153" t="s">
        <v>6371</v>
      </c>
      <c r="B453" s="153" t="s">
        <v>5293</v>
      </c>
      <c r="C453" s="153" t="s">
        <v>6465</v>
      </c>
      <c r="D453" s="153"/>
      <c r="E453" s="153"/>
      <c r="F453" s="154" t="s">
        <v>6466</v>
      </c>
      <c r="G453" s="153">
        <v>10</v>
      </c>
      <c r="H453" s="155"/>
      <c r="I453" s="153"/>
      <c r="J453" s="153">
        <v>60</v>
      </c>
      <c r="K453" s="153">
        <v>60</v>
      </c>
      <c r="L453" s="153">
        <v>60</v>
      </c>
      <c r="M453" s="153">
        <v>60</v>
      </c>
      <c r="N453" s="153">
        <v>60</v>
      </c>
      <c r="O453" s="153">
        <v>60</v>
      </c>
      <c r="P453" s="153">
        <v>40</v>
      </c>
      <c r="Q453" s="153">
        <v>40</v>
      </c>
      <c r="R453" s="153">
        <v>40</v>
      </c>
      <c r="S453" s="153">
        <v>40</v>
      </c>
      <c r="T453" s="153"/>
      <c r="U453" s="157"/>
    </row>
    <row r="454" spans="1:21" ht="15.75" x14ac:dyDescent="0.3">
      <c r="A454" s="153" t="s">
        <v>6371</v>
      </c>
      <c r="B454" s="153" t="s">
        <v>5293</v>
      </c>
      <c r="C454" s="153" t="s">
        <v>6465</v>
      </c>
      <c r="D454" s="153"/>
      <c r="E454" s="153"/>
      <c r="F454" s="154" t="s">
        <v>6467</v>
      </c>
      <c r="G454" s="153">
        <v>0</v>
      </c>
      <c r="H454" s="155"/>
      <c r="I454" s="153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3"/>
      <c r="U454" s="157" t="s">
        <v>6455</v>
      </c>
    </row>
    <row r="455" spans="1:21" ht="15.75" x14ac:dyDescent="0.3">
      <c r="A455" s="153" t="s">
        <v>6371</v>
      </c>
      <c r="B455" s="153" t="s">
        <v>5293</v>
      </c>
      <c r="C455" s="153" t="s">
        <v>6465</v>
      </c>
      <c r="D455" s="153"/>
      <c r="E455" s="153"/>
      <c r="F455" s="154" t="s">
        <v>6467</v>
      </c>
      <c r="G455" s="153">
        <v>1</v>
      </c>
      <c r="H455" s="155"/>
      <c r="I455" s="153"/>
      <c r="J455" s="153">
        <v>7</v>
      </c>
      <c r="K455" s="153">
        <v>7</v>
      </c>
      <c r="L455" s="153">
        <v>7</v>
      </c>
      <c r="M455" s="153">
        <v>7</v>
      </c>
      <c r="N455" s="153">
        <v>7</v>
      </c>
      <c r="O455" s="153">
        <v>7</v>
      </c>
      <c r="P455" s="153">
        <v>5</v>
      </c>
      <c r="Q455" s="153">
        <v>5</v>
      </c>
      <c r="R455" s="153">
        <v>5</v>
      </c>
      <c r="S455" s="153">
        <v>5</v>
      </c>
      <c r="T455" s="153"/>
      <c r="U455" s="157" t="s">
        <v>6456</v>
      </c>
    </row>
    <row r="456" spans="1:21" ht="15.75" x14ac:dyDescent="0.3">
      <c r="A456" s="153" t="s">
        <v>6371</v>
      </c>
      <c r="B456" s="153" t="s">
        <v>5293</v>
      </c>
      <c r="C456" s="153" t="s">
        <v>6465</v>
      </c>
      <c r="D456" s="153"/>
      <c r="E456" s="153"/>
      <c r="F456" s="154" t="s">
        <v>6467</v>
      </c>
      <c r="G456" s="153">
        <v>2</v>
      </c>
      <c r="H456" s="155"/>
      <c r="I456" s="153"/>
      <c r="J456" s="153">
        <v>14</v>
      </c>
      <c r="K456" s="153">
        <v>14</v>
      </c>
      <c r="L456" s="153">
        <v>14</v>
      </c>
      <c r="M456" s="153">
        <v>14</v>
      </c>
      <c r="N456" s="153">
        <v>14</v>
      </c>
      <c r="O456" s="153">
        <v>14</v>
      </c>
      <c r="P456" s="153">
        <v>10</v>
      </c>
      <c r="Q456" s="153">
        <v>10</v>
      </c>
      <c r="R456" s="153">
        <v>10</v>
      </c>
      <c r="S456" s="153">
        <v>10</v>
      </c>
      <c r="T456" s="156"/>
      <c r="U456" s="157" t="s">
        <v>6457</v>
      </c>
    </row>
    <row r="457" spans="1:21" ht="15.75" x14ac:dyDescent="0.3">
      <c r="A457" s="153" t="s">
        <v>6371</v>
      </c>
      <c r="B457" s="153" t="s">
        <v>5293</v>
      </c>
      <c r="C457" s="153" t="s">
        <v>6465</v>
      </c>
      <c r="D457" s="153"/>
      <c r="E457" s="153"/>
      <c r="F457" s="154" t="s">
        <v>6467</v>
      </c>
      <c r="G457" s="153">
        <v>3</v>
      </c>
      <c r="H457" s="155"/>
      <c r="I457" s="153"/>
      <c r="J457" s="153">
        <v>21</v>
      </c>
      <c r="K457" s="153">
        <v>21</v>
      </c>
      <c r="L457" s="153">
        <v>21</v>
      </c>
      <c r="M457" s="153">
        <v>21</v>
      </c>
      <c r="N457" s="153">
        <v>21</v>
      </c>
      <c r="O457" s="153">
        <v>21</v>
      </c>
      <c r="P457" s="153">
        <v>15</v>
      </c>
      <c r="Q457" s="153">
        <v>15</v>
      </c>
      <c r="R457" s="153">
        <v>15</v>
      </c>
      <c r="S457" s="153">
        <v>15</v>
      </c>
      <c r="T457" s="153"/>
      <c r="U457" s="157" t="s">
        <v>6458</v>
      </c>
    </row>
    <row r="458" spans="1:21" ht="15.75" x14ac:dyDescent="0.3">
      <c r="A458" s="153" t="s">
        <v>6371</v>
      </c>
      <c r="B458" s="153" t="s">
        <v>5293</v>
      </c>
      <c r="C458" s="153" t="s">
        <v>6465</v>
      </c>
      <c r="D458" s="153"/>
      <c r="E458" s="153"/>
      <c r="F458" s="154" t="s">
        <v>6467</v>
      </c>
      <c r="G458" s="153">
        <v>4</v>
      </c>
      <c r="H458" s="155"/>
      <c r="I458" s="153"/>
      <c r="J458" s="153">
        <v>28</v>
      </c>
      <c r="K458" s="153">
        <v>28</v>
      </c>
      <c r="L458" s="153">
        <v>28</v>
      </c>
      <c r="M458" s="153">
        <v>28</v>
      </c>
      <c r="N458" s="153">
        <v>28</v>
      </c>
      <c r="O458" s="153">
        <v>28</v>
      </c>
      <c r="P458" s="153">
        <v>20</v>
      </c>
      <c r="Q458" s="153">
        <v>20</v>
      </c>
      <c r="R458" s="153">
        <v>20</v>
      </c>
      <c r="S458" s="153">
        <v>20</v>
      </c>
      <c r="T458" s="153"/>
      <c r="U458" s="157" t="s">
        <v>6459</v>
      </c>
    </row>
    <row r="459" spans="1:21" ht="15.75" x14ac:dyDescent="0.3">
      <c r="A459" s="153" t="s">
        <v>6371</v>
      </c>
      <c r="B459" s="153" t="s">
        <v>5293</v>
      </c>
      <c r="C459" s="153" t="s">
        <v>6465</v>
      </c>
      <c r="D459" s="153"/>
      <c r="E459" s="153"/>
      <c r="F459" s="154" t="s">
        <v>6467</v>
      </c>
      <c r="G459" s="153">
        <v>5</v>
      </c>
      <c r="H459" s="155"/>
      <c r="I459" s="153"/>
      <c r="J459" s="153">
        <v>35</v>
      </c>
      <c r="K459" s="153">
        <v>35</v>
      </c>
      <c r="L459" s="153">
        <v>35</v>
      </c>
      <c r="M459" s="153">
        <v>35</v>
      </c>
      <c r="N459" s="153">
        <v>35</v>
      </c>
      <c r="O459" s="153">
        <v>35</v>
      </c>
      <c r="P459" s="153">
        <v>25</v>
      </c>
      <c r="Q459" s="153">
        <v>25</v>
      </c>
      <c r="R459" s="153">
        <v>25</v>
      </c>
      <c r="S459" s="153">
        <v>25</v>
      </c>
      <c r="T459" s="153"/>
      <c r="U459" s="157" t="s">
        <v>6460</v>
      </c>
    </row>
    <row r="460" spans="1:21" ht="15.75" x14ac:dyDescent="0.3">
      <c r="A460" s="153" t="s">
        <v>6371</v>
      </c>
      <c r="B460" s="153" t="s">
        <v>5293</v>
      </c>
      <c r="C460" s="153" t="s">
        <v>6465</v>
      </c>
      <c r="D460" s="153"/>
      <c r="E460" s="153"/>
      <c r="F460" s="154" t="s">
        <v>6467</v>
      </c>
      <c r="G460" s="153">
        <v>6</v>
      </c>
      <c r="H460" s="155"/>
      <c r="I460" s="153"/>
      <c r="J460" s="153">
        <v>42</v>
      </c>
      <c r="K460" s="153">
        <v>42</v>
      </c>
      <c r="L460" s="153">
        <v>42</v>
      </c>
      <c r="M460" s="153">
        <v>42</v>
      </c>
      <c r="N460" s="153">
        <v>42</v>
      </c>
      <c r="O460" s="153">
        <v>42</v>
      </c>
      <c r="P460" s="153">
        <v>30</v>
      </c>
      <c r="Q460" s="153">
        <v>30</v>
      </c>
      <c r="R460" s="153">
        <v>30</v>
      </c>
      <c r="S460" s="153">
        <v>30</v>
      </c>
      <c r="T460" s="153"/>
      <c r="U460" s="157" t="s">
        <v>6461</v>
      </c>
    </row>
    <row r="461" spans="1:21" ht="15.75" x14ac:dyDescent="0.3">
      <c r="A461" s="153" t="s">
        <v>6371</v>
      </c>
      <c r="B461" s="153" t="s">
        <v>5293</v>
      </c>
      <c r="C461" s="153" t="s">
        <v>6465</v>
      </c>
      <c r="D461" s="153"/>
      <c r="E461" s="153"/>
      <c r="F461" s="154" t="s">
        <v>6467</v>
      </c>
      <c r="G461" s="153">
        <v>7</v>
      </c>
      <c r="H461" s="155"/>
      <c r="I461" s="153"/>
      <c r="J461" s="153">
        <v>49</v>
      </c>
      <c r="K461" s="153">
        <v>49</v>
      </c>
      <c r="L461" s="153">
        <v>49</v>
      </c>
      <c r="M461" s="153">
        <v>49</v>
      </c>
      <c r="N461" s="153">
        <v>49</v>
      </c>
      <c r="O461" s="153">
        <v>49</v>
      </c>
      <c r="P461" s="153">
        <v>35</v>
      </c>
      <c r="Q461" s="153">
        <v>35</v>
      </c>
      <c r="R461" s="153">
        <v>35</v>
      </c>
      <c r="S461" s="153">
        <v>35</v>
      </c>
      <c r="T461" s="153"/>
      <c r="U461" s="157" t="s">
        <v>6462</v>
      </c>
    </row>
    <row r="462" spans="1:21" ht="15.75" x14ac:dyDescent="0.3">
      <c r="A462" s="153" t="s">
        <v>6371</v>
      </c>
      <c r="B462" s="153" t="s">
        <v>5293</v>
      </c>
      <c r="C462" s="153" t="s">
        <v>6465</v>
      </c>
      <c r="D462" s="153"/>
      <c r="E462" s="153"/>
      <c r="F462" s="154" t="s">
        <v>6467</v>
      </c>
      <c r="G462" s="153">
        <v>8</v>
      </c>
      <c r="H462" s="155"/>
      <c r="I462" s="153"/>
      <c r="J462" s="153">
        <v>56</v>
      </c>
      <c r="K462" s="153">
        <v>56</v>
      </c>
      <c r="L462" s="153">
        <v>56</v>
      </c>
      <c r="M462" s="153">
        <v>56</v>
      </c>
      <c r="N462" s="153">
        <v>56</v>
      </c>
      <c r="O462" s="153">
        <v>56</v>
      </c>
      <c r="P462" s="153">
        <v>40</v>
      </c>
      <c r="Q462" s="153">
        <v>40</v>
      </c>
      <c r="R462" s="153">
        <v>40</v>
      </c>
      <c r="S462" s="153">
        <v>40</v>
      </c>
      <c r="T462" s="153"/>
      <c r="U462" s="157" t="s">
        <v>6463</v>
      </c>
    </row>
    <row r="463" spans="1:21" ht="15.75" x14ac:dyDescent="0.3">
      <c r="A463" s="153" t="s">
        <v>6371</v>
      </c>
      <c r="B463" s="153" t="s">
        <v>5293</v>
      </c>
      <c r="C463" s="153" t="s">
        <v>6465</v>
      </c>
      <c r="D463" s="153"/>
      <c r="E463" s="153"/>
      <c r="F463" s="154" t="s">
        <v>6467</v>
      </c>
      <c r="G463" s="153">
        <v>9</v>
      </c>
      <c r="H463" s="155"/>
      <c r="I463" s="153"/>
      <c r="J463" s="153">
        <v>63</v>
      </c>
      <c r="K463" s="153">
        <v>63</v>
      </c>
      <c r="L463" s="153">
        <v>63</v>
      </c>
      <c r="M463" s="153">
        <v>63</v>
      </c>
      <c r="N463" s="153">
        <v>63</v>
      </c>
      <c r="O463" s="153">
        <v>63</v>
      </c>
      <c r="P463" s="153">
        <v>45</v>
      </c>
      <c r="Q463" s="153">
        <v>45</v>
      </c>
      <c r="R463" s="153">
        <v>45</v>
      </c>
      <c r="S463" s="153">
        <v>45</v>
      </c>
      <c r="T463" s="153"/>
      <c r="U463" s="157" t="s">
        <v>6464</v>
      </c>
    </row>
    <row r="464" spans="1:21" ht="15.75" x14ac:dyDescent="0.3">
      <c r="A464" s="153" t="s">
        <v>6371</v>
      </c>
      <c r="B464" s="153" t="s">
        <v>5293</v>
      </c>
      <c r="C464" s="153" t="s">
        <v>6465</v>
      </c>
      <c r="D464" s="153"/>
      <c r="E464" s="153"/>
      <c r="F464" s="154" t="s">
        <v>6467</v>
      </c>
      <c r="G464" s="153">
        <v>10</v>
      </c>
      <c r="H464" s="155"/>
      <c r="I464" s="153"/>
      <c r="J464" s="153">
        <v>70</v>
      </c>
      <c r="K464" s="153">
        <v>70</v>
      </c>
      <c r="L464" s="153">
        <v>70</v>
      </c>
      <c r="M464" s="153">
        <v>70</v>
      </c>
      <c r="N464" s="153">
        <v>70</v>
      </c>
      <c r="O464" s="153">
        <v>70</v>
      </c>
      <c r="P464" s="153">
        <v>50</v>
      </c>
      <c r="Q464" s="153">
        <v>50</v>
      </c>
      <c r="R464" s="153">
        <v>50</v>
      </c>
      <c r="S464" s="153">
        <v>50</v>
      </c>
      <c r="T464" s="153"/>
      <c r="U464" s="157"/>
    </row>
    <row r="465" spans="1:21" ht="15.75" x14ac:dyDescent="0.3">
      <c r="A465" s="153" t="s">
        <v>6371</v>
      </c>
      <c r="B465" s="153" t="s">
        <v>5293</v>
      </c>
      <c r="C465" s="153" t="s">
        <v>6465</v>
      </c>
      <c r="D465" s="153"/>
      <c r="E465" s="153"/>
      <c r="F465" s="154" t="s">
        <v>6468</v>
      </c>
      <c r="G465" s="153">
        <v>0</v>
      </c>
      <c r="H465" s="155"/>
      <c r="I465" s="153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3"/>
      <c r="U465" s="157" t="s">
        <v>6455</v>
      </c>
    </row>
    <row r="466" spans="1:21" ht="15.75" x14ac:dyDescent="0.3">
      <c r="A466" s="153" t="s">
        <v>6371</v>
      </c>
      <c r="B466" s="153" t="s">
        <v>5293</v>
      </c>
      <c r="C466" s="153" t="s">
        <v>6465</v>
      </c>
      <c r="D466" s="153"/>
      <c r="E466" s="153"/>
      <c r="F466" s="154" t="s">
        <v>6468</v>
      </c>
      <c r="G466" s="153">
        <v>1</v>
      </c>
      <c r="H466" s="155"/>
      <c r="I466" s="153"/>
      <c r="J466" s="153">
        <v>8</v>
      </c>
      <c r="K466" s="153">
        <v>8</v>
      </c>
      <c r="L466" s="153">
        <v>8</v>
      </c>
      <c r="M466" s="153">
        <v>8</v>
      </c>
      <c r="N466" s="153">
        <v>8</v>
      </c>
      <c r="O466" s="153">
        <v>8</v>
      </c>
      <c r="P466" s="153">
        <v>6</v>
      </c>
      <c r="Q466" s="153">
        <v>6</v>
      </c>
      <c r="R466" s="153">
        <v>6</v>
      </c>
      <c r="S466" s="153">
        <v>6</v>
      </c>
      <c r="T466" s="153"/>
      <c r="U466" s="157" t="s">
        <v>6456</v>
      </c>
    </row>
    <row r="467" spans="1:21" ht="15.75" x14ac:dyDescent="0.3">
      <c r="A467" s="153" t="s">
        <v>6371</v>
      </c>
      <c r="B467" s="153" t="s">
        <v>5293</v>
      </c>
      <c r="C467" s="153" t="s">
        <v>6465</v>
      </c>
      <c r="D467" s="153"/>
      <c r="E467" s="153"/>
      <c r="F467" s="154" t="s">
        <v>6468</v>
      </c>
      <c r="G467" s="153">
        <v>2</v>
      </c>
      <c r="H467" s="155"/>
      <c r="I467" s="153"/>
      <c r="J467" s="153">
        <v>16</v>
      </c>
      <c r="K467" s="153">
        <v>16</v>
      </c>
      <c r="L467" s="153">
        <v>16</v>
      </c>
      <c r="M467" s="153">
        <v>16</v>
      </c>
      <c r="N467" s="153">
        <v>16</v>
      </c>
      <c r="O467" s="153">
        <v>16</v>
      </c>
      <c r="P467" s="153">
        <v>12</v>
      </c>
      <c r="Q467" s="153">
        <v>12</v>
      </c>
      <c r="R467" s="153">
        <v>12</v>
      </c>
      <c r="S467" s="153">
        <v>12</v>
      </c>
      <c r="T467" s="156"/>
      <c r="U467" s="157" t="s">
        <v>6457</v>
      </c>
    </row>
    <row r="468" spans="1:21" ht="15.75" x14ac:dyDescent="0.3">
      <c r="A468" s="153" t="s">
        <v>6371</v>
      </c>
      <c r="B468" s="153" t="s">
        <v>5293</v>
      </c>
      <c r="C468" s="153" t="s">
        <v>6465</v>
      </c>
      <c r="D468" s="153"/>
      <c r="E468" s="153"/>
      <c r="F468" s="154" t="s">
        <v>6468</v>
      </c>
      <c r="G468" s="153">
        <v>3</v>
      </c>
      <c r="H468" s="155"/>
      <c r="I468" s="153"/>
      <c r="J468" s="153">
        <v>24</v>
      </c>
      <c r="K468" s="153">
        <v>24</v>
      </c>
      <c r="L468" s="153">
        <v>24</v>
      </c>
      <c r="M468" s="153">
        <v>24</v>
      </c>
      <c r="N468" s="153">
        <v>24</v>
      </c>
      <c r="O468" s="153">
        <v>24</v>
      </c>
      <c r="P468" s="153">
        <v>18</v>
      </c>
      <c r="Q468" s="153">
        <v>18</v>
      </c>
      <c r="R468" s="153">
        <v>18</v>
      </c>
      <c r="S468" s="153">
        <v>18</v>
      </c>
      <c r="T468" s="153"/>
      <c r="U468" s="157" t="s">
        <v>6458</v>
      </c>
    </row>
    <row r="469" spans="1:21" ht="15.75" x14ac:dyDescent="0.3">
      <c r="A469" s="153" t="s">
        <v>6371</v>
      </c>
      <c r="B469" s="153" t="s">
        <v>5293</v>
      </c>
      <c r="C469" s="153" t="s">
        <v>6465</v>
      </c>
      <c r="D469" s="153"/>
      <c r="E469" s="153"/>
      <c r="F469" s="154" t="s">
        <v>6468</v>
      </c>
      <c r="G469" s="153">
        <v>4</v>
      </c>
      <c r="H469" s="155"/>
      <c r="I469" s="153"/>
      <c r="J469" s="153">
        <v>32</v>
      </c>
      <c r="K469" s="153">
        <v>32</v>
      </c>
      <c r="L469" s="153">
        <v>32</v>
      </c>
      <c r="M469" s="153">
        <v>32</v>
      </c>
      <c r="N469" s="153">
        <v>32</v>
      </c>
      <c r="O469" s="153">
        <v>32</v>
      </c>
      <c r="P469" s="153">
        <v>24</v>
      </c>
      <c r="Q469" s="153">
        <v>24</v>
      </c>
      <c r="R469" s="153">
        <v>24</v>
      </c>
      <c r="S469" s="153">
        <v>24</v>
      </c>
      <c r="T469" s="153"/>
      <c r="U469" s="157" t="s">
        <v>6459</v>
      </c>
    </row>
    <row r="470" spans="1:21" ht="15.75" x14ac:dyDescent="0.3">
      <c r="A470" s="153" t="s">
        <v>6371</v>
      </c>
      <c r="B470" s="153" t="s">
        <v>5293</v>
      </c>
      <c r="C470" s="153" t="s">
        <v>6465</v>
      </c>
      <c r="D470" s="153"/>
      <c r="E470" s="153"/>
      <c r="F470" s="154" t="s">
        <v>6468</v>
      </c>
      <c r="G470" s="153">
        <v>5</v>
      </c>
      <c r="H470" s="155"/>
      <c r="I470" s="153"/>
      <c r="J470" s="153">
        <v>40</v>
      </c>
      <c r="K470" s="153">
        <v>40</v>
      </c>
      <c r="L470" s="153">
        <v>40</v>
      </c>
      <c r="M470" s="153">
        <v>40</v>
      </c>
      <c r="N470" s="153">
        <v>40</v>
      </c>
      <c r="O470" s="153">
        <v>40</v>
      </c>
      <c r="P470" s="153">
        <v>30</v>
      </c>
      <c r="Q470" s="153">
        <v>30</v>
      </c>
      <c r="R470" s="153">
        <v>30</v>
      </c>
      <c r="S470" s="153">
        <v>30</v>
      </c>
      <c r="T470" s="153"/>
      <c r="U470" s="157" t="s">
        <v>6460</v>
      </c>
    </row>
    <row r="471" spans="1:21" ht="15.75" x14ac:dyDescent="0.3">
      <c r="A471" s="153" t="s">
        <v>6371</v>
      </c>
      <c r="B471" s="153" t="s">
        <v>5293</v>
      </c>
      <c r="C471" s="153" t="s">
        <v>6465</v>
      </c>
      <c r="D471" s="153"/>
      <c r="E471" s="153"/>
      <c r="F471" s="154" t="s">
        <v>6468</v>
      </c>
      <c r="G471" s="153">
        <v>6</v>
      </c>
      <c r="H471" s="155"/>
      <c r="I471" s="153"/>
      <c r="J471" s="153">
        <v>48</v>
      </c>
      <c r="K471" s="153">
        <v>48</v>
      </c>
      <c r="L471" s="153">
        <v>48</v>
      </c>
      <c r="M471" s="153">
        <v>48</v>
      </c>
      <c r="N471" s="153">
        <v>48</v>
      </c>
      <c r="O471" s="153">
        <v>48</v>
      </c>
      <c r="P471" s="153">
        <v>36</v>
      </c>
      <c r="Q471" s="153">
        <v>36</v>
      </c>
      <c r="R471" s="153">
        <v>36</v>
      </c>
      <c r="S471" s="153">
        <v>36</v>
      </c>
      <c r="T471" s="153"/>
      <c r="U471" s="157" t="s">
        <v>6461</v>
      </c>
    </row>
    <row r="472" spans="1:21" ht="15.75" x14ac:dyDescent="0.3">
      <c r="A472" s="153" t="s">
        <v>6371</v>
      </c>
      <c r="B472" s="153" t="s">
        <v>5293</v>
      </c>
      <c r="C472" s="153" t="s">
        <v>6465</v>
      </c>
      <c r="D472" s="153"/>
      <c r="E472" s="153"/>
      <c r="F472" s="154" t="s">
        <v>6468</v>
      </c>
      <c r="G472" s="153">
        <v>7</v>
      </c>
      <c r="H472" s="155"/>
      <c r="I472" s="153"/>
      <c r="J472" s="153">
        <v>56</v>
      </c>
      <c r="K472" s="153">
        <v>56</v>
      </c>
      <c r="L472" s="153">
        <v>56</v>
      </c>
      <c r="M472" s="153">
        <v>56</v>
      </c>
      <c r="N472" s="153">
        <v>56</v>
      </c>
      <c r="O472" s="153">
        <v>56</v>
      </c>
      <c r="P472" s="153">
        <v>42</v>
      </c>
      <c r="Q472" s="153">
        <v>42</v>
      </c>
      <c r="R472" s="153">
        <v>42</v>
      </c>
      <c r="S472" s="153">
        <v>42</v>
      </c>
      <c r="T472" s="153"/>
      <c r="U472" s="157" t="s">
        <v>6462</v>
      </c>
    </row>
    <row r="473" spans="1:21" ht="15.75" x14ac:dyDescent="0.3">
      <c r="A473" s="153" t="s">
        <v>6371</v>
      </c>
      <c r="B473" s="153" t="s">
        <v>5293</v>
      </c>
      <c r="C473" s="153" t="s">
        <v>6465</v>
      </c>
      <c r="D473" s="153"/>
      <c r="E473" s="153"/>
      <c r="F473" s="154" t="s">
        <v>6468</v>
      </c>
      <c r="G473" s="153">
        <v>8</v>
      </c>
      <c r="H473" s="155"/>
      <c r="I473" s="153"/>
      <c r="J473" s="153">
        <v>64</v>
      </c>
      <c r="K473" s="153">
        <v>64</v>
      </c>
      <c r="L473" s="153">
        <v>64</v>
      </c>
      <c r="M473" s="153">
        <v>64</v>
      </c>
      <c r="N473" s="153">
        <v>64</v>
      </c>
      <c r="O473" s="153">
        <v>64</v>
      </c>
      <c r="P473" s="153">
        <v>48</v>
      </c>
      <c r="Q473" s="153">
        <v>48</v>
      </c>
      <c r="R473" s="153">
        <v>48</v>
      </c>
      <c r="S473" s="153">
        <v>48</v>
      </c>
      <c r="T473" s="153"/>
      <c r="U473" s="157" t="s">
        <v>6463</v>
      </c>
    </row>
    <row r="474" spans="1:21" ht="15.75" x14ac:dyDescent="0.3">
      <c r="A474" s="153" t="s">
        <v>6371</v>
      </c>
      <c r="B474" s="153" t="s">
        <v>5293</v>
      </c>
      <c r="C474" s="153" t="s">
        <v>6465</v>
      </c>
      <c r="D474" s="153"/>
      <c r="E474" s="153"/>
      <c r="F474" s="154" t="s">
        <v>6468</v>
      </c>
      <c r="G474" s="153">
        <v>9</v>
      </c>
      <c r="H474" s="155"/>
      <c r="I474" s="153"/>
      <c r="J474" s="153">
        <v>72</v>
      </c>
      <c r="K474" s="153">
        <v>72</v>
      </c>
      <c r="L474" s="153">
        <v>72</v>
      </c>
      <c r="M474" s="153">
        <v>72</v>
      </c>
      <c r="N474" s="153">
        <v>72</v>
      </c>
      <c r="O474" s="153">
        <v>72</v>
      </c>
      <c r="P474" s="153">
        <v>54</v>
      </c>
      <c r="Q474" s="153">
        <v>54</v>
      </c>
      <c r="R474" s="153">
        <v>54</v>
      </c>
      <c r="S474" s="153">
        <v>54</v>
      </c>
      <c r="T474" s="153"/>
      <c r="U474" s="157" t="s">
        <v>6464</v>
      </c>
    </row>
    <row r="475" spans="1:21" ht="15.75" x14ac:dyDescent="0.3">
      <c r="A475" s="153" t="s">
        <v>6371</v>
      </c>
      <c r="B475" s="153" t="s">
        <v>5293</v>
      </c>
      <c r="C475" s="153" t="s">
        <v>6465</v>
      </c>
      <c r="D475" s="153"/>
      <c r="E475" s="153"/>
      <c r="F475" s="154" t="s">
        <v>6468</v>
      </c>
      <c r="G475" s="153">
        <v>10</v>
      </c>
      <c r="H475" s="155"/>
      <c r="I475" s="153"/>
      <c r="J475" s="153">
        <v>80</v>
      </c>
      <c r="K475" s="153">
        <v>80</v>
      </c>
      <c r="L475" s="153">
        <v>80</v>
      </c>
      <c r="M475" s="153">
        <v>80</v>
      </c>
      <c r="N475" s="153">
        <v>80</v>
      </c>
      <c r="O475" s="153">
        <v>80</v>
      </c>
      <c r="P475" s="153">
        <v>60</v>
      </c>
      <c r="Q475" s="153">
        <v>60</v>
      </c>
      <c r="R475" s="153">
        <v>60</v>
      </c>
      <c r="S475" s="153">
        <v>60</v>
      </c>
      <c r="T475" s="153"/>
      <c r="U475" s="157"/>
    </row>
    <row r="476" spans="1:21" ht="15.75" x14ac:dyDescent="0.3">
      <c r="A476" s="153" t="s">
        <v>6371</v>
      </c>
      <c r="B476" s="153" t="s">
        <v>5293</v>
      </c>
      <c r="C476" s="153" t="s">
        <v>6465</v>
      </c>
      <c r="D476" s="153"/>
      <c r="E476" s="153"/>
      <c r="F476" s="154" t="s">
        <v>6469</v>
      </c>
      <c r="G476" s="153">
        <v>0</v>
      </c>
      <c r="H476" s="155"/>
      <c r="I476" s="153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3"/>
      <c r="U476" s="157" t="s">
        <v>6455</v>
      </c>
    </row>
    <row r="477" spans="1:21" ht="15.75" x14ac:dyDescent="0.3">
      <c r="A477" s="153" t="s">
        <v>6371</v>
      </c>
      <c r="B477" s="153" t="s">
        <v>5293</v>
      </c>
      <c r="C477" s="153" t="s">
        <v>6465</v>
      </c>
      <c r="D477" s="153"/>
      <c r="E477" s="153"/>
      <c r="F477" s="154" t="s">
        <v>6469</v>
      </c>
      <c r="G477" s="153">
        <v>1</v>
      </c>
      <c r="H477" s="155"/>
      <c r="I477" s="153"/>
      <c r="J477" s="153">
        <v>9</v>
      </c>
      <c r="K477" s="153">
        <v>9</v>
      </c>
      <c r="L477" s="153">
        <v>9</v>
      </c>
      <c r="M477" s="153">
        <v>9</v>
      </c>
      <c r="N477" s="153">
        <v>9</v>
      </c>
      <c r="O477" s="153">
        <v>9</v>
      </c>
      <c r="P477" s="153">
        <v>7</v>
      </c>
      <c r="Q477" s="153">
        <v>7</v>
      </c>
      <c r="R477" s="153">
        <v>7</v>
      </c>
      <c r="S477" s="153">
        <v>7</v>
      </c>
      <c r="T477" s="153"/>
      <c r="U477" s="157" t="s">
        <v>6456</v>
      </c>
    </row>
    <row r="478" spans="1:21" ht="15.75" x14ac:dyDescent="0.3">
      <c r="A478" s="153" t="s">
        <v>6371</v>
      </c>
      <c r="B478" s="153" t="s">
        <v>5293</v>
      </c>
      <c r="C478" s="153" t="s">
        <v>6465</v>
      </c>
      <c r="D478" s="153"/>
      <c r="E478" s="153"/>
      <c r="F478" s="154" t="s">
        <v>6469</v>
      </c>
      <c r="G478" s="153">
        <v>2</v>
      </c>
      <c r="H478" s="155"/>
      <c r="I478" s="153"/>
      <c r="J478" s="153">
        <v>18</v>
      </c>
      <c r="K478" s="153">
        <v>18</v>
      </c>
      <c r="L478" s="153">
        <v>18</v>
      </c>
      <c r="M478" s="153">
        <v>18</v>
      </c>
      <c r="N478" s="153">
        <v>18</v>
      </c>
      <c r="O478" s="153">
        <v>18</v>
      </c>
      <c r="P478" s="153">
        <v>14</v>
      </c>
      <c r="Q478" s="153">
        <v>14</v>
      </c>
      <c r="R478" s="153">
        <v>14</v>
      </c>
      <c r="S478" s="153">
        <v>14</v>
      </c>
      <c r="T478" s="156"/>
      <c r="U478" s="157" t="s">
        <v>6457</v>
      </c>
    </row>
    <row r="479" spans="1:21" ht="15.75" x14ac:dyDescent="0.3">
      <c r="A479" s="153" t="s">
        <v>6371</v>
      </c>
      <c r="B479" s="153" t="s">
        <v>5293</v>
      </c>
      <c r="C479" s="153" t="s">
        <v>6465</v>
      </c>
      <c r="D479" s="153"/>
      <c r="E479" s="153"/>
      <c r="F479" s="154" t="s">
        <v>6469</v>
      </c>
      <c r="G479" s="153">
        <v>3</v>
      </c>
      <c r="H479" s="155"/>
      <c r="I479" s="153"/>
      <c r="J479" s="153">
        <v>27</v>
      </c>
      <c r="K479" s="153">
        <v>27</v>
      </c>
      <c r="L479" s="153">
        <v>27</v>
      </c>
      <c r="M479" s="153">
        <v>27</v>
      </c>
      <c r="N479" s="153">
        <v>27</v>
      </c>
      <c r="O479" s="153">
        <v>27</v>
      </c>
      <c r="P479" s="153">
        <v>21</v>
      </c>
      <c r="Q479" s="153">
        <v>21</v>
      </c>
      <c r="R479" s="153">
        <v>21</v>
      </c>
      <c r="S479" s="153">
        <v>21</v>
      </c>
      <c r="T479" s="153"/>
      <c r="U479" s="157" t="s">
        <v>6458</v>
      </c>
    </row>
    <row r="480" spans="1:21" ht="15.75" x14ac:dyDescent="0.3">
      <c r="A480" s="153" t="s">
        <v>6371</v>
      </c>
      <c r="B480" s="153" t="s">
        <v>5293</v>
      </c>
      <c r="C480" s="153" t="s">
        <v>6465</v>
      </c>
      <c r="D480" s="153"/>
      <c r="E480" s="153"/>
      <c r="F480" s="154" t="s">
        <v>6469</v>
      </c>
      <c r="G480" s="153">
        <v>4</v>
      </c>
      <c r="H480" s="155"/>
      <c r="I480" s="153"/>
      <c r="J480" s="153">
        <v>36</v>
      </c>
      <c r="K480" s="153">
        <v>36</v>
      </c>
      <c r="L480" s="153">
        <v>36</v>
      </c>
      <c r="M480" s="153">
        <v>36</v>
      </c>
      <c r="N480" s="153">
        <v>36</v>
      </c>
      <c r="O480" s="153">
        <v>36</v>
      </c>
      <c r="P480" s="153">
        <v>28</v>
      </c>
      <c r="Q480" s="153">
        <v>28</v>
      </c>
      <c r="R480" s="153">
        <v>28</v>
      </c>
      <c r="S480" s="153">
        <v>28</v>
      </c>
      <c r="T480" s="153"/>
      <c r="U480" s="157" t="s">
        <v>6459</v>
      </c>
    </row>
    <row r="481" spans="1:21" ht="15.75" x14ac:dyDescent="0.3">
      <c r="A481" s="153" t="s">
        <v>6371</v>
      </c>
      <c r="B481" s="153" t="s">
        <v>5293</v>
      </c>
      <c r="C481" s="153" t="s">
        <v>6465</v>
      </c>
      <c r="D481" s="153"/>
      <c r="E481" s="153"/>
      <c r="F481" s="154" t="s">
        <v>6469</v>
      </c>
      <c r="G481" s="153">
        <v>5</v>
      </c>
      <c r="H481" s="155"/>
      <c r="I481" s="153"/>
      <c r="J481" s="153">
        <v>45</v>
      </c>
      <c r="K481" s="153">
        <v>45</v>
      </c>
      <c r="L481" s="153">
        <v>45</v>
      </c>
      <c r="M481" s="153">
        <v>45</v>
      </c>
      <c r="N481" s="153">
        <v>45</v>
      </c>
      <c r="O481" s="153">
        <v>45</v>
      </c>
      <c r="P481" s="153">
        <v>35</v>
      </c>
      <c r="Q481" s="153">
        <v>35</v>
      </c>
      <c r="R481" s="153">
        <v>35</v>
      </c>
      <c r="S481" s="153">
        <v>35</v>
      </c>
      <c r="T481" s="153"/>
      <c r="U481" s="157" t="s">
        <v>6460</v>
      </c>
    </row>
    <row r="482" spans="1:21" ht="15.75" x14ac:dyDescent="0.3">
      <c r="A482" s="153" t="s">
        <v>6371</v>
      </c>
      <c r="B482" s="153" t="s">
        <v>5293</v>
      </c>
      <c r="C482" s="153" t="s">
        <v>6465</v>
      </c>
      <c r="D482" s="153"/>
      <c r="E482" s="153"/>
      <c r="F482" s="154" t="s">
        <v>6469</v>
      </c>
      <c r="G482" s="153">
        <v>6</v>
      </c>
      <c r="H482" s="155"/>
      <c r="I482" s="153"/>
      <c r="J482" s="153">
        <v>54</v>
      </c>
      <c r="K482" s="153">
        <v>54</v>
      </c>
      <c r="L482" s="153">
        <v>54</v>
      </c>
      <c r="M482" s="153">
        <v>54</v>
      </c>
      <c r="N482" s="153">
        <v>54</v>
      </c>
      <c r="O482" s="153">
        <v>54</v>
      </c>
      <c r="P482" s="153">
        <v>42</v>
      </c>
      <c r="Q482" s="153">
        <v>42</v>
      </c>
      <c r="R482" s="153">
        <v>42</v>
      </c>
      <c r="S482" s="153">
        <v>42</v>
      </c>
      <c r="T482" s="153"/>
      <c r="U482" s="157" t="s">
        <v>6461</v>
      </c>
    </row>
    <row r="483" spans="1:21" ht="15.75" x14ac:dyDescent="0.3">
      <c r="A483" s="153" t="s">
        <v>6371</v>
      </c>
      <c r="B483" s="153" t="s">
        <v>5293</v>
      </c>
      <c r="C483" s="153" t="s">
        <v>6465</v>
      </c>
      <c r="D483" s="153"/>
      <c r="E483" s="153"/>
      <c r="F483" s="154" t="s">
        <v>6469</v>
      </c>
      <c r="G483" s="153">
        <v>7</v>
      </c>
      <c r="H483" s="155"/>
      <c r="I483" s="153"/>
      <c r="J483" s="153">
        <v>63</v>
      </c>
      <c r="K483" s="153">
        <v>63</v>
      </c>
      <c r="L483" s="153">
        <v>63</v>
      </c>
      <c r="M483" s="153">
        <v>63</v>
      </c>
      <c r="N483" s="153">
        <v>63</v>
      </c>
      <c r="O483" s="153">
        <v>63</v>
      </c>
      <c r="P483" s="153">
        <v>49</v>
      </c>
      <c r="Q483" s="153">
        <v>49</v>
      </c>
      <c r="R483" s="153">
        <v>49</v>
      </c>
      <c r="S483" s="153">
        <v>49</v>
      </c>
      <c r="T483" s="153"/>
      <c r="U483" s="157" t="s">
        <v>6462</v>
      </c>
    </row>
    <row r="484" spans="1:21" ht="15.75" x14ac:dyDescent="0.3">
      <c r="A484" s="153" t="s">
        <v>6371</v>
      </c>
      <c r="B484" s="153" t="s">
        <v>5293</v>
      </c>
      <c r="C484" s="153" t="s">
        <v>6465</v>
      </c>
      <c r="D484" s="153"/>
      <c r="E484" s="153"/>
      <c r="F484" s="154" t="s">
        <v>6469</v>
      </c>
      <c r="G484" s="153">
        <v>8</v>
      </c>
      <c r="H484" s="155"/>
      <c r="I484" s="153"/>
      <c r="J484" s="153">
        <v>72</v>
      </c>
      <c r="K484" s="153">
        <v>72</v>
      </c>
      <c r="L484" s="153">
        <v>72</v>
      </c>
      <c r="M484" s="153">
        <v>72</v>
      </c>
      <c r="N484" s="153">
        <v>72</v>
      </c>
      <c r="O484" s="153">
        <v>72</v>
      </c>
      <c r="P484" s="153">
        <v>56</v>
      </c>
      <c r="Q484" s="153">
        <v>56</v>
      </c>
      <c r="R484" s="153">
        <v>56</v>
      </c>
      <c r="S484" s="153">
        <v>56</v>
      </c>
      <c r="T484" s="153"/>
      <c r="U484" s="157" t="s">
        <v>6463</v>
      </c>
    </row>
    <row r="485" spans="1:21" ht="15.75" x14ac:dyDescent="0.3">
      <c r="A485" s="153" t="s">
        <v>6371</v>
      </c>
      <c r="B485" s="153" t="s">
        <v>5293</v>
      </c>
      <c r="C485" s="153" t="s">
        <v>6465</v>
      </c>
      <c r="D485" s="153"/>
      <c r="E485" s="153"/>
      <c r="F485" s="154" t="s">
        <v>6469</v>
      </c>
      <c r="G485" s="153">
        <v>9</v>
      </c>
      <c r="H485" s="155"/>
      <c r="I485" s="153"/>
      <c r="J485" s="153">
        <v>81</v>
      </c>
      <c r="K485" s="153">
        <v>81</v>
      </c>
      <c r="L485" s="153">
        <v>81</v>
      </c>
      <c r="M485" s="153">
        <v>81</v>
      </c>
      <c r="N485" s="153">
        <v>81</v>
      </c>
      <c r="O485" s="153">
        <v>81</v>
      </c>
      <c r="P485" s="153">
        <v>63</v>
      </c>
      <c r="Q485" s="153">
        <v>63</v>
      </c>
      <c r="R485" s="153">
        <v>63</v>
      </c>
      <c r="S485" s="153">
        <v>63</v>
      </c>
      <c r="T485" s="153"/>
      <c r="U485" s="157" t="s">
        <v>6464</v>
      </c>
    </row>
    <row r="486" spans="1:21" ht="15.75" x14ac:dyDescent="0.3">
      <c r="A486" s="153" t="s">
        <v>6371</v>
      </c>
      <c r="B486" s="153" t="s">
        <v>5293</v>
      </c>
      <c r="C486" s="153" t="s">
        <v>6465</v>
      </c>
      <c r="D486" s="153"/>
      <c r="E486" s="153"/>
      <c r="F486" s="154" t="s">
        <v>6469</v>
      </c>
      <c r="G486" s="153">
        <v>10</v>
      </c>
      <c r="H486" s="155"/>
      <c r="I486" s="153"/>
      <c r="J486" s="153">
        <v>90</v>
      </c>
      <c r="K486" s="153">
        <v>90</v>
      </c>
      <c r="L486" s="153">
        <v>90</v>
      </c>
      <c r="M486" s="153">
        <v>90</v>
      </c>
      <c r="N486" s="153">
        <v>90</v>
      </c>
      <c r="O486" s="153">
        <v>90</v>
      </c>
      <c r="P486" s="153">
        <v>70</v>
      </c>
      <c r="Q486" s="153">
        <v>70</v>
      </c>
      <c r="R486" s="153">
        <v>70</v>
      </c>
      <c r="S486" s="153">
        <v>70</v>
      </c>
      <c r="T486" s="153"/>
      <c r="U486" s="157"/>
    </row>
    <row r="487" spans="1:21" ht="15.75" x14ac:dyDescent="0.3">
      <c r="A487" s="153" t="s">
        <v>6371</v>
      </c>
      <c r="B487" s="153" t="s">
        <v>5293</v>
      </c>
      <c r="C487" s="153" t="s">
        <v>6465</v>
      </c>
      <c r="D487" s="153"/>
      <c r="E487" s="153"/>
      <c r="F487" s="154" t="s">
        <v>6470</v>
      </c>
      <c r="G487" s="153">
        <v>0</v>
      </c>
      <c r="H487" s="155"/>
      <c r="I487" s="153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3"/>
      <c r="U487" s="157" t="s">
        <v>6455</v>
      </c>
    </row>
    <row r="488" spans="1:21" ht="15.75" x14ac:dyDescent="0.3">
      <c r="A488" s="153" t="s">
        <v>6371</v>
      </c>
      <c r="B488" s="153" t="s">
        <v>5293</v>
      </c>
      <c r="C488" s="153" t="s">
        <v>6465</v>
      </c>
      <c r="D488" s="153"/>
      <c r="E488" s="153"/>
      <c r="F488" s="154" t="s">
        <v>6470</v>
      </c>
      <c r="G488" s="153">
        <v>1</v>
      </c>
      <c r="H488" s="155"/>
      <c r="I488" s="153"/>
      <c r="J488" s="153">
        <v>10</v>
      </c>
      <c r="K488" s="153">
        <v>10</v>
      </c>
      <c r="L488" s="153">
        <v>10</v>
      </c>
      <c r="M488" s="153">
        <v>10</v>
      </c>
      <c r="N488" s="153">
        <v>10</v>
      </c>
      <c r="O488" s="153">
        <v>10</v>
      </c>
      <c r="P488" s="153">
        <v>8</v>
      </c>
      <c r="Q488" s="153">
        <v>8</v>
      </c>
      <c r="R488" s="153">
        <v>8</v>
      </c>
      <c r="S488" s="153">
        <v>8</v>
      </c>
      <c r="T488" s="153"/>
      <c r="U488" s="157" t="s">
        <v>6456</v>
      </c>
    </row>
    <row r="489" spans="1:21" ht="15.75" x14ac:dyDescent="0.3">
      <c r="A489" s="153" t="s">
        <v>6371</v>
      </c>
      <c r="B489" s="153" t="s">
        <v>5293</v>
      </c>
      <c r="C489" s="153" t="s">
        <v>6465</v>
      </c>
      <c r="D489" s="153"/>
      <c r="E489" s="153"/>
      <c r="F489" s="154" t="s">
        <v>6470</v>
      </c>
      <c r="G489" s="153">
        <v>2</v>
      </c>
      <c r="H489" s="155"/>
      <c r="I489" s="153"/>
      <c r="J489" s="153">
        <v>20</v>
      </c>
      <c r="K489" s="153">
        <v>20</v>
      </c>
      <c r="L489" s="153">
        <v>20</v>
      </c>
      <c r="M489" s="153">
        <v>20</v>
      </c>
      <c r="N489" s="153">
        <v>20</v>
      </c>
      <c r="O489" s="153">
        <v>20</v>
      </c>
      <c r="P489" s="153">
        <v>16</v>
      </c>
      <c r="Q489" s="153">
        <v>16</v>
      </c>
      <c r="R489" s="153">
        <v>16</v>
      </c>
      <c r="S489" s="153">
        <v>16</v>
      </c>
      <c r="T489" s="156"/>
      <c r="U489" s="157" t="s">
        <v>6457</v>
      </c>
    </row>
    <row r="490" spans="1:21" ht="15.75" x14ac:dyDescent="0.3">
      <c r="A490" s="153" t="s">
        <v>6371</v>
      </c>
      <c r="B490" s="153" t="s">
        <v>5293</v>
      </c>
      <c r="C490" s="153" t="s">
        <v>6465</v>
      </c>
      <c r="D490" s="153"/>
      <c r="E490" s="153"/>
      <c r="F490" s="154" t="s">
        <v>6470</v>
      </c>
      <c r="G490" s="153">
        <v>3</v>
      </c>
      <c r="H490" s="155"/>
      <c r="I490" s="153"/>
      <c r="J490" s="153">
        <v>30</v>
      </c>
      <c r="K490" s="153">
        <v>30</v>
      </c>
      <c r="L490" s="153">
        <v>30</v>
      </c>
      <c r="M490" s="153">
        <v>30</v>
      </c>
      <c r="N490" s="153">
        <v>30</v>
      </c>
      <c r="O490" s="153">
        <v>30</v>
      </c>
      <c r="P490" s="153">
        <v>24</v>
      </c>
      <c r="Q490" s="153">
        <v>24</v>
      </c>
      <c r="R490" s="153">
        <v>24</v>
      </c>
      <c r="S490" s="153">
        <v>24</v>
      </c>
      <c r="T490" s="153"/>
      <c r="U490" s="157" t="s">
        <v>6458</v>
      </c>
    </row>
    <row r="491" spans="1:21" ht="15.75" x14ac:dyDescent="0.3">
      <c r="A491" s="153" t="s">
        <v>6371</v>
      </c>
      <c r="B491" s="153" t="s">
        <v>5293</v>
      </c>
      <c r="C491" s="153" t="s">
        <v>6465</v>
      </c>
      <c r="D491" s="153"/>
      <c r="E491" s="153"/>
      <c r="F491" s="154" t="s">
        <v>6470</v>
      </c>
      <c r="G491" s="153">
        <v>4</v>
      </c>
      <c r="H491" s="155"/>
      <c r="I491" s="153"/>
      <c r="J491" s="153">
        <v>40</v>
      </c>
      <c r="K491" s="153">
        <v>40</v>
      </c>
      <c r="L491" s="153">
        <v>40</v>
      </c>
      <c r="M491" s="153">
        <v>40</v>
      </c>
      <c r="N491" s="153">
        <v>40</v>
      </c>
      <c r="O491" s="153">
        <v>40</v>
      </c>
      <c r="P491" s="153">
        <v>32</v>
      </c>
      <c r="Q491" s="153">
        <v>32</v>
      </c>
      <c r="R491" s="153">
        <v>32</v>
      </c>
      <c r="S491" s="153">
        <v>32</v>
      </c>
      <c r="T491" s="153"/>
      <c r="U491" s="157" t="s">
        <v>6459</v>
      </c>
    </row>
    <row r="492" spans="1:21" ht="15.75" x14ac:dyDescent="0.3">
      <c r="A492" s="153" t="s">
        <v>6371</v>
      </c>
      <c r="B492" s="153" t="s">
        <v>5293</v>
      </c>
      <c r="C492" s="153" t="s">
        <v>6465</v>
      </c>
      <c r="D492" s="153"/>
      <c r="E492" s="153"/>
      <c r="F492" s="154" t="s">
        <v>6470</v>
      </c>
      <c r="G492" s="153">
        <v>5</v>
      </c>
      <c r="H492" s="155"/>
      <c r="I492" s="153"/>
      <c r="J492" s="153">
        <v>50</v>
      </c>
      <c r="K492" s="153">
        <v>50</v>
      </c>
      <c r="L492" s="153">
        <v>50</v>
      </c>
      <c r="M492" s="153">
        <v>50</v>
      </c>
      <c r="N492" s="153">
        <v>50</v>
      </c>
      <c r="O492" s="153">
        <v>50</v>
      </c>
      <c r="P492" s="153">
        <v>40</v>
      </c>
      <c r="Q492" s="153">
        <v>40</v>
      </c>
      <c r="R492" s="153">
        <v>40</v>
      </c>
      <c r="S492" s="153">
        <v>40</v>
      </c>
      <c r="T492" s="153"/>
      <c r="U492" s="157" t="s">
        <v>6460</v>
      </c>
    </row>
    <row r="493" spans="1:21" ht="15.75" x14ac:dyDescent="0.3">
      <c r="A493" s="153" t="s">
        <v>6371</v>
      </c>
      <c r="B493" s="153" t="s">
        <v>5293</v>
      </c>
      <c r="C493" s="153" t="s">
        <v>6465</v>
      </c>
      <c r="D493" s="153"/>
      <c r="E493" s="153"/>
      <c r="F493" s="154" t="s">
        <v>6470</v>
      </c>
      <c r="G493" s="153">
        <v>6</v>
      </c>
      <c r="H493" s="155"/>
      <c r="I493" s="153"/>
      <c r="J493" s="153">
        <v>60</v>
      </c>
      <c r="K493" s="153">
        <v>60</v>
      </c>
      <c r="L493" s="153">
        <v>60</v>
      </c>
      <c r="M493" s="153">
        <v>60</v>
      </c>
      <c r="N493" s="153">
        <v>60</v>
      </c>
      <c r="O493" s="153">
        <v>60</v>
      </c>
      <c r="P493" s="153">
        <v>48</v>
      </c>
      <c r="Q493" s="153">
        <v>48</v>
      </c>
      <c r="R493" s="153">
        <v>48</v>
      </c>
      <c r="S493" s="153">
        <v>48</v>
      </c>
      <c r="T493" s="153"/>
      <c r="U493" s="157" t="s">
        <v>6461</v>
      </c>
    </row>
    <row r="494" spans="1:21" ht="15.75" x14ac:dyDescent="0.3">
      <c r="A494" s="153" t="s">
        <v>6371</v>
      </c>
      <c r="B494" s="153" t="s">
        <v>5293</v>
      </c>
      <c r="C494" s="153" t="s">
        <v>6465</v>
      </c>
      <c r="D494" s="153"/>
      <c r="E494" s="153"/>
      <c r="F494" s="154" t="s">
        <v>6470</v>
      </c>
      <c r="G494" s="153">
        <v>7</v>
      </c>
      <c r="H494" s="155"/>
      <c r="I494" s="153"/>
      <c r="J494" s="153">
        <v>70</v>
      </c>
      <c r="K494" s="153">
        <v>70</v>
      </c>
      <c r="L494" s="153">
        <v>70</v>
      </c>
      <c r="M494" s="153">
        <v>70</v>
      </c>
      <c r="N494" s="153">
        <v>70</v>
      </c>
      <c r="O494" s="153">
        <v>70</v>
      </c>
      <c r="P494" s="153">
        <v>56</v>
      </c>
      <c r="Q494" s="153">
        <v>56</v>
      </c>
      <c r="R494" s="153">
        <v>56</v>
      </c>
      <c r="S494" s="153">
        <v>56</v>
      </c>
      <c r="T494" s="153"/>
      <c r="U494" s="157" t="s">
        <v>6462</v>
      </c>
    </row>
    <row r="495" spans="1:21" ht="15.75" x14ac:dyDescent="0.3">
      <c r="A495" s="153" t="s">
        <v>6371</v>
      </c>
      <c r="B495" s="153" t="s">
        <v>5293</v>
      </c>
      <c r="C495" s="153" t="s">
        <v>6465</v>
      </c>
      <c r="D495" s="153"/>
      <c r="E495" s="153"/>
      <c r="F495" s="154" t="s">
        <v>6470</v>
      </c>
      <c r="G495" s="153">
        <v>8</v>
      </c>
      <c r="H495" s="155"/>
      <c r="I495" s="153"/>
      <c r="J495" s="153">
        <v>80</v>
      </c>
      <c r="K495" s="153">
        <v>80</v>
      </c>
      <c r="L495" s="153">
        <v>80</v>
      </c>
      <c r="M495" s="153">
        <v>80</v>
      </c>
      <c r="N495" s="153">
        <v>80</v>
      </c>
      <c r="O495" s="153">
        <v>80</v>
      </c>
      <c r="P495" s="153">
        <v>64</v>
      </c>
      <c r="Q495" s="153">
        <v>64</v>
      </c>
      <c r="R495" s="153">
        <v>64</v>
      </c>
      <c r="S495" s="153">
        <v>64</v>
      </c>
      <c r="T495" s="153"/>
      <c r="U495" s="157" t="s">
        <v>6463</v>
      </c>
    </row>
    <row r="496" spans="1:21" ht="15.75" x14ac:dyDescent="0.3">
      <c r="A496" s="153" t="s">
        <v>6371</v>
      </c>
      <c r="B496" s="153" t="s">
        <v>5293</v>
      </c>
      <c r="C496" s="153" t="s">
        <v>6465</v>
      </c>
      <c r="D496" s="153"/>
      <c r="E496" s="153"/>
      <c r="F496" s="154" t="s">
        <v>6470</v>
      </c>
      <c r="G496" s="153">
        <v>9</v>
      </c>
      <c r="H496" s="155"/>
      <c r="I496" s="153"/>
      <c r="J496" s="153">
        <v>90</v>
      </c>
      <c r="K496" s="153">
        <v>90</v>
      </c>
      <c r="L496" s="153">
        <v>90</v>
      </c>
      <c r="M496" s="153">
        <v>90</v>
      </c>
      <c r="N496" s="153">
        <v>90</v>
      </c>
      <c r="O496" s="153">
        <v>90</v>
      </c>
      <c r="P496" s="153">
        <v>72</v>
      </c>
      <c r="Q496" s="153">
        <v>72</v>
      </c>
      <c r="R496" s="153">
        <v>72</v>
      </c>
      <c r="S496" s="153">
        <v>72</v>
      </c>
      <c r="T496" s="153"/>
      <c r="U496" s="157" t="s">
        <v>6464</v>
      </c>
    </row>
    <row r="497" spans="1:21" ht="15.75" x14ac:dyDescent="0.3">
      <c r="A497" s="153" t="s">
        <v>6371</v>
      </c>
      <c r="B497" s="153" t="s">
        <v>5293</v>
      </c>
      <c r="C497" s="153" t="s">
        <v>6465</v>
      </c>
      <c r="D497" s="153"/>
      <c r="E497" s="153"/>
      <c r="F497" s="154" t="s">
        <v>6470</v>
      </c>
      <c r="G497" s="153">
        <v>10</v>
      </c>
      <c r="H497" s="155"/>
      <c r="I497" s="153"/>
      <c r="J497" s="153">
        <v>100</v>
      </c>
      <c r="K497" s="153">
        <v>100</v>
      </c>
      <c r="L497" s="153">
        <v>100</v>
      </c>
      <c r="M497" s="153">
        <v>100</v>
      </c>
      <c r="N497" s="153">
        <v>100</v>
      </c>
      <c r="O497" s="153">
        <v>100</v>
      </c>
      <c r="P497" s="153">
        <v>80</v>
      </c>
      <c r="Q497" s="153">
        <v>80</v>
      </c>
      <c r="R497" s="153">
        <v>80</v>
      </c>
      <c r="S497" s="153">
        <v>80</v>
      </c>
      <c r="T497" s="153"/>
      <c r="U497" s="157"/>
    </row>
    <row r="498" spans="1:21" ht="15.75" x14ac:dyDescent="0.3">
      <c r="A498" s="153" t="s">
        <v>6371</v>
      </c>
      <c r="B498" s="153" t="s">
        <v>5293</v>
      </c>
      <c r="C498" s="153" t="s">
        <v>6465</v>
      </c>
      <c r="D498" s="153"/>
      <c r="E498" s="153"/>
      <c r="F498" s="154" t="s">
        <v>6471</v>
      </c>
      <c r="G498" s="153">
        <v>0</v>
      </c>
      <c r="H498" s="155"/>
      <c r="I498" s="153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3"/>
      <c r="U498" s="157" t="s">
        <v>6455</v>
      </c>
    </row>
    <row r="499" spans="1:21" ht="15.75" x14ac:dyDescent="0.3">
      <c r="A499" s="153" t="s">
        <v>6371</v>
      </c>
      <c r="B499" s="153" t="s">
        <v>5293</v>
      </c>
      <c r="C499" s="153" t="s">
        <v>6465</v>
      </c>
      <c r="D499" s="153"/>
      <c r="E499" s="153"/>
      <c r="F499" s="154" t="s">
        <v>6471</v>
      </c>
      <c r="G499" s="153">
        <v>1</v>
      </c>
      <c r="H499" s="155"/>
      <c r="I499" s="153"/>
      <c r="J499" s="153">
        <v>11</v>
      </c>
      <c r="K499" s="153">
        <v>11</v>
      </c>
      <c r="L499" s="153">
        <v>11</v>
      </c>
      <c r="M499" s="153">
        <v>11</v>
      </c>
      <c r="N499" s="153">
        <v>11</v>
      </c>
      <c r="O499" s="153">
        <v>11</v>
      </c>
      <c r="P499" s="153">
        <v>9</v>
      </c>
      <c r="Q499" s="153">
        <v>9</v>
      </c>
      <c r="R499" s="153">
        <v>9</v>
      </c>
      <c r="S499" s="153">
        <v>9</v>
      </c>
      <c r="T499" s="153"/>
      <c r="U499" s="157" t="s">
        <v>6456</v>
      </c>
    </row>
    <row r="500" spans="1:21" ht="15.75" x14ac:dyDescent="0.3">
      <c r="A500" s="153" t="s">
        <v>6371</v>
      </c>
      <c r="B500" s="153" t="s">
        <v>5293</v>
      </c>
      <c r="C500" s="153" t="s">
        <v>6465</v>
      </c>
      <c r="D500" s="153"/>
      <c r="E500" s="153"/>
      <c r="F500" s="154" t="s">
        <v>6471</v>
      </c>
      <c r="G500" s="153">
        <v>2</v>
      </c>
      <c r="H500" s="155"/>
      <c r="I500" s="153"/>
      <c r="J500" s="153">
        <v>22</v>
      </c>
      <c r="K500" s="153">
        <v>22</v>
      </c>
      <c r="L500" s="153">
        <v>22</v>
      </c>
      <c r="M500" s="153">
        <v>22</v>
      </c>
      <c r="N500" s="153">
        <v>22</v>
      </c>
      <c r="O500" s="153">
        <v>22</v>
      </c>
      <c r="P500" s="153">
        <v>18</v>
      </c>
      <c r="Q500" s="153">
        <v>18</v>
      </c>
      <c r="R500" s="153">
        <v>18</v>
      </c>
      <c r="S500" s="153">
        <v>18</v>
      </c>
      <c r="T500" s="156"/>
      <c r="U500" s="157" t="s">
        <v>6457</v>
      </c>
    </row>
    <row r="501" spans="1:21" ht="15.75" x14ac:dyDescent="0.3">
      <c r="A501" s="153" t="s">
        <v>6371</v>
      </c>
      <c r="B501" s="153" t="s">
        <v>5293</v>
      </c>
      <c r="C501" s="153" t="s">
        <v>6465</v>
      </c>
      <c r="D501" s="153"/>
      <c r="E501" s="153"/>
      <c r="F501" s="154" t="s">
        <v>6471</v>
      </c>
      <c r="G501" s="153">
        <v>3</v>
      </c>
      <c r="H501" s="155"/>
      <c r="I501" s="153"/>
      <c r="J501" s="153">
        <v>33</v>
      </c>
      <c r="K501" s="153">
        <v>33</v>
      </c>
      <c r="L501" s="153">
        <v>33</v>
      </c>
      <c r="M501" s="153">
        <v>33</v>
      </c>
      <c r="N501" s="153">
        <v>33</v>
      </c>
      <c r="O501" s="153">
        <v>33</v>
      </c>
      <c r="P501" s="153">
        <v>27</v>
      </c>
      <c r="Q501" s="153">
        <v>27</v>
      </c>
      <c r="R501" s="153">
        <v>27</v>
      </c>
      <c r="S501" s="153">
        <v>27</v>
      </c>
      <c r="T501" s="153"/>
      <c r="U501" s="157" t="s">
        <v>6458</v>
      </c>
    </row>
    <row r="502" spans="1:21" ht="15.75" x14ac:dyDescent="0.3">
      <c r="A502" s="153" t="s">
        <v>6371</v>
      </c>
      <c r="B502" s="153" t="s">
        <v>5293</v>
      </c>
      <c r="C502" s="153" t="s">
        <v>6465</v>
      </c>
      <c r="D502" s="153"/>
      <c r="E502" s="153"/>
      <c r="F502" s="154" t="s">
        <v>6471</v>
      </c>
      <c r="G502" s="153">
        <v>4</v>
      </c>
      <c r="H502" s="155"/>
      <c r="I502" s="153"/>
      <c r="J502" s="153">
        <v>44</v>
      </c>
      <c r="K502" s="153">
        <v>44</v>
      </c>
      <c r="L502" s="153">
        <v>44</v>
      </c>
      <c r="M502" s="153">
        <v>44</v>
      </c>
      <c r="N502" s="153">
        <v>44</v>
      </c>
      <c r="O502" s="153">
        <v>44</v>
      </c>
      <c r="P502" s="153">
        <v>36</v>
      </c>
      <c r="Q502" s="153">
        <v>36</v>
      </c>
      <c r="R502" s="153">
        <v>36</v>
      </c>
      <c r="S502" s="153">
        <v>36</v>
      </c>
      <c r="T502" s="153"/>
      <c r="U502" s="157" t="s">
        <v>6459</v>
      </c>
    </row>
    <row r="503" spans="1:21" ht="15.75" x14ac:dyDescent="0.3">
      <c r="A503" s="153" t="s">
        <v>6371</v>
      </c>
      <c r="B503" s="153" t="s">
        <v>5293</v>
      </c>
      <c r="C503" s="153" t="s">
        <v>6465</v>
      </c>
      <c r="D503" s="153"/>
      <c r="E503" s="153"/>
      <c r="F503" s="154" t="s">
        <v>6471</v>
      </c>
      <c r="G503" s="153">
        <v>5</v>
      </c>
      <c r="H503" s="155"/>
      <c r="I503" s="153"/>
      <c r="J503" s="153">
        <v>55</v>
      </c>
      <c r="K503" s="153">
        <v>55</v>
      </c>
      <c r="L503" s="153">
        <v>55</v>
      </c>
      <c r="M503" s="153">
        <v>55</v>
      </c>
      <c r="N503" s="153">
        <v>55</v>
      </c>
      <c r="O503" s="153">
        <v>55</v>
      </c>
      <c r="P503" s="153">
        <v>45</v>
      </c>
      <c r="Q503" s="153">
        <v>45</v>
      </c>
      <c r="R503" s="153">
        <v>45</v>
      </c>
      <c r="S503" s="153">
        <v>45</v>
      </c>
      <c r="T503" s="153"/>
      <c r="U503" s="157" t="s">
        <v>6460</v>
      </c>
    </row>
    <row r="504" spans="1:21" ht="15.75" x14ac:dyDescent="0.3">
      <c r="A504" s="153" t="s">
        <v>6371</v>
      </c>
      <c r="B504" s="153" t="s">
        <v>5293</v>
      </c>
      <c r="C504" s="153" t="s">
        <v>6465</v>
      </c>
      <c r="D504" s="153"/>
      <c r="E504" s="153"/>
      <c r="F504" s="154" t="s">
        <v>6471</v>
      </c>
      <c r="G504" s="153">
        <v>6</v>
      </c>
      <c r="H504" s="155"/>
      <c r="I504" s="153"/>
      <c r="J504" s="153">
        <v>66</v>
      </c>
      <c r="K504" s="153">
        <v>66</v>
      </c>
      <c r="L504" s="153">
        <v>66</v>
      </c>
      <c r="M504" s="153">
        <v>66</v>
      </c>
      <c r="N504" s="153">
        <v>66</v>
      </c>
      <c r="O504" s="153">
        <v>66</v>
      </c>
      <c r="P504" s="153">
        <v>54</v>
      </c>
      <c r="Q504" s="153">
        <v>54</v>
      </c>
      <c r="R504" s="153">
        <v>54</v>
      </c>
      <c r="S504" s="153">
        <v>54</v>
      </c>
      <c r="T504" s="153"/>
      <c r="U504" s="157" t="s">
        <v>6461</v>
      </c>
    </row>
    <row r="505" spans="1:21" ht="15.75" x14ac:dyDescent="0.3">
      <c r="A505" s="153" t="s">
        <v>6371</v>
      </c>
      <c r="B505" s="153" t="s">
        <v>5293</v>
      </c>
      <c r="C505" s="153" t="s">
        <v>6465</v>
      </c>
      <c r="D505" s="153"/>
      <c r="E505" s="153"/>
      <c r="F505" s="154" t="s">
        <v>6471</v>
      </c>
      <c r="G505" s="153">
        <v>7</v>
      </c>
      <c r="H505" s="155"/>
      <c r="I505" s="153"/>
      <c r="J505" s="153">
        <v>77</v>
      </c>
      <c r="K505" s="153">
        <v>77</v>
      </c>
      <c r="L505" s="153">
        <v>77</v>
      </c>
      <c r="M505" s="153">
        <v>77</v>
      </c>
      <c r="N505" s="153">
        <v>77</v>
      </c>
      <c r="O505" s="153">
        <v>77</v>
      </c>
      <c r="P505" s="153">
        <v>63</v>
      </c>
      <c r="Q505" s="153">
        <v>63</v>
      </c>
      <c r="R505" s="153">
        <v>63</v>
      </c>
      <c r="S505" s="153">
        <v>63</v>
      </c>
      <c r="T505" s="153"/>
      <c r="U505" s="157" t="s">
        <v>6462</v>
      </c>
    </row>
    <row r="506" spans="1:21" ht="15.75" x14ac:dyDescent="0.3">
      <c r="A506" s="153" t="s">
        <v>6371</v>
      </c>
      <c r="B506" s="153" t="s">
        <v>5293</v>
      </c>
      <c r="C506" s="153" t="s">
        <v>6465</v>
      </c>
      <c r="D506" s="153"/>
      <c r="E506" s="153"/>
      <c r="F506" s="154" t="s">
        <v>6471</v>
      </c>
      <c r="G506" s="153">
        <v>8</v>
      </c>
      <c r="H506" s="155"/>
      <c r="I506" s="153"/>
      <c r="J506" s="153">
        <v>88</v>
      </c>
      <c r="K506" s="153">
        <v>88</v>
      </c>
      <c r="L506" s="153">
        <v>88</v>
      </c>
      <c r="M506" s="153">
        <v>88</v>
      </c>
      <c r="N506" s="153">
        <v>88</v>
      </c>
      <c r="O506" s="153">
        <v>88</v>
      </c>
      <c r="P506" s="153">
        <v>72</v>
      </c>
      <c r="Q506" s="153">
        <v>72</v>
      </c>
      <c r="R506" s="153">
        <v>72</v>
      </c>
      <c r="S506" s="153">
        <v>72</v>
      </c>
      <c r="T506" s="153"/>
      <c r="U506" s="157" t="s">
        <v>6463</v>
      </c>
    </row>
    <row r="507" spans="1:21" ht="15.75" x14ac:dyDescent="0.3">
      <c r="A507" s="153" t="s">
        <v>6371</v>
      </c>
      <c r="B507" s="153" t="s">
        <v>5293</v>
      </c>
      <c r="C507" s="153" t="s">
        <v>6465</v>
      </c>
      <c r="D507" s="153"/>
      <c r="E507" s="153"/>
      <c r="F507" s="154" t="s">
        <v>6471</v>
      </c>
      <c r="G507" s="153">
        <v>9</v>
      </c>
      <c r="H507" s="155"/>
      <c r="I507" s="153"/>
      <c r="J507" s="153">
        <v>99</v>
      </c>
      <c r="K507" s="153">
        <v>99</v>
      </c>
      <c r="L507" s="153">
        <v>99</v>
      </c>
      <c r="M507" s="153">
        <v>99</v>
      </c>
      <c r="N507" s="153">
        <v>99</v>
      </c>
      <c r="O507" s="153">
        <v>99</v>
      </c>
      <c r="P507" s="153">
        <v>81</v>
      </c>
      <c r="Q507" s="153">
        <v>81</v>
      </c>
      <c r="R507" s="153">
        <v>81</v>
      </c>
      <c r="S507" s="153">
        <v>81</v>
      </c>
      <c r="T507" s="153"/>
      <c r="U507" s="157" t="s">
        <v>6464</v>
      </c>
    </row>
    <row r="508" spans="1:21" ht="15.75" x14ac:dyDescent="0.3">
      <c r="A508" s="153" t="s">
        <v>6371</v>
      </c>
      <c r="B508" s="153" t="s">
        <v>5293</v>
      </c>
      <c r="C508" s="153" t="s">
        <v>6465</v>
      </c>
      <c r="D508" s="153"/>
      <c r="E508" s="153"/>
      <c r="F508" s="154" t="s">
        <v>6471</v>
      </c>
      <c r="G508" s="153">
        <v>10</v>
      </c>
      <c r="H508" s="155"/>
      <c r="I508" s="153"/>
      <c r="J508" s="153">
        <v>110</v>
      </c>
      <c r="K508" s="153">
        <v>110</v>
      </c>
      <c r="L508" s="153">
        <v>110</v>
      </c>
      <c r="M508" s="153">
        <v>110</v>
      </c>
      <c r="N508" s="153">
        <v>110</v>
      </c>
      <c r="O508" s="153">
        <v>110</v>
      </c>
      <c r="P508" s="153">
        <v>90</v>
      </c>
      <c r="Q508" s="153">
        <v>90</v>
      </c>
      <c r="R508" s="153">
        <v>90</v>
      </c>
      <c r="S508" s="153">
        <v>90</v>
      </c>
      <c r="T508" s="153"/>
      <c r="U508" s="157"/>
    </row>
    <row r="509" spans="1:21" ht="15.75" x14ac:dyDescent="0.3">
      <c r="A509" s="153" t="s">
        <v>6371</v>
      </c>
      <c r="B509" s="153" t="s">
        <v>5293</v>
      </c>
      <c r="C509" s="153" t="s">
        <v>6465</v>
      </c>
      <c r="D509" s="153"/>
      <c r="E509" s="153"/>
      <c r="F509" s="154" t="s">
        <v>6472</v>
      </c>
      <c r="G509" s="153">
        <v>0</v>
      </c>
      <c r="H509" s="155"/>
      <c r="I509" s="153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3"/>
      <c r="U509" s="157" t="s">
        <v>6455</v>
      </c>
    </row>
    <row r="510" spans="1:21" ht="15.75" x14ac:dyDescent="0.3">
      <c r="A510" s="153" t="s">
        <v>6371</v>
      </c>
      <c r="B510" s="153" t="s">
        <v>5293</v>
      </c>
      <c r="C510" s="153" t="s">
        <v>6465</v>
      </c>
      <c r="D510" s="153"/>
      <c r="E510" s="153"/>
      <c r="F510" s="154" t="s">
        <v>6472</v>
      </c>
      <c r="G510" s="153">
        <v>1</v>
      </c>
      <c r="H510" s="155"/>
      <c r="I510" s="153"/>
      <c r="J510" s="153">
        <v>12</v>
      </c>
      <c r="K510" s="153">
        <v>12</v>
      </c>
      <c r="L510" s="153">
        <v>12</v>
      </c>
      <c r="M510" s="153">
        <v>12</v>
      </c>
      <c r="N510" s="153">
        <v>12</v>
      </c>
      <c r="O510" s="153">
        <v>12</v>
      </c>
      <c r="P510" s="153">
        <v>10</v>
      </c>
      <c r="Q510" s="153">
        <v>10</v>
      </c>
      <c r="R510" s="153">
        <v>10</v>
      </c>
      <c r="S510" s="153">
        <v>10</v>
      </c>
      <c r="T510" s="153"/>
      <c r="U510" s="157" t="s">
        <v>6456</v>
      </c>
    </row>
    <row r="511" spans="1:21" ht="15.75" x14ac:dyDescent="0.3">
      <c r="A511" s="153" t="s">
        <v>6371</v>
      </c>
      <c r="B511" s="153" t="s">
        <v>5293</v>
      </c>
      <c r="C511" s="153" t="s">
        <v>6465</v>
      </c>
      <c r="D511" s="153"/>
      <c r="E511" s="153"/>
      <c r="F511" s="154" t="s">
        <v>6472</v>
      </c>
      <c r="G511" s="153">
        <v>2</v>
      </c>
      <c r="H511" s="155"/>
      <c r="I511" s="153"/>
      <c r="J511" s="153">
        <v>24</v>
      </c>
      <c r="K511" s="153">
        <v>24</v>
      </c>
      <c r="L511" s="153">
        <v>24</v>
      </c>
      <c r="M511" s="153">
        <v>24</v>
      </c>
      <c r="N511" s="153">
        <v>24</v>
      </c>
      <c r="O511" s="153">
        <v>24</v>
      </c>
      <c r="P511" s="153">
        <v>20</v>
      </c>
      <c r="Q511" s="153">
        <v>20</v>
      </c>
      <c r="R511" s="153">
        <v>20</v>
      </c>
      <c r="S511" s="153">
        <v>20</v>
      </c>
      <c r="T511" s="156"/>
      <c r="U511" s="157" t="s">
        <v>6457</v>
      </c>
    </row>
    <row r="512" spans="1:21" ht="15.75" x14ac:dyDescent="0.3">
      <c r="A512" s="153" t="s">
        <v>6371</v>
      </c>
      <c r="B512" s="153" t="s">
        <v>5293</v>
      </c>
      <c r="C512" s="153" t="s">
        <v>6465</v>
      </c>
      <c r="D512" s="153"/>
      <c r="E512" s="153"/>
      <c r="F512" s="154" t="s">
        <v>6472</v>
      </c>
      <c r="G512" s="153">
        <v>3</v>
      </c>
      <c r="H512" s="155"/>
      <c r="I512" s="153"/>
      <c r="J512" s="153">
        <v>36</v>
      </c>
      <c r="K512" s="153">
        <v>36</v>
      </c>
      <c r="L512" s="153">
        <v>36</v>
      </c>
      <c r="M512" s="153">
        <v>36</v>
      </c>
      <c r="N512" s="153">
        <v>36</v>
      </c>
      <c r="O512" s="153">
        <v>36</v>
      </c>
      <c r="P512" s="153">
        <v>30</v>
      </c>
      <c r="Q512" s="153">
        <v>30</v>
      </c>
      <c r="R512" s="153">
        <v>30</v>
      </c>
      <c r="S512" s="153">
        <v>30</v>
      </c>
      <c r="T512" s="153"/>
      <c r="U512" s="157" t="s">
        <v>6458</v>
      </c>
    </row>
    <row r="513" spans="1:21" ht="15.75" x14ac:dyDescent="0.3">
      <c r="A513" s="153" t="s">
        <v>6371</v>
      </c>
      <c r="B513" s="153" t="s">
        <v>5293</v>
      </c>
      <c r="C513" s="153" t="s">
        <v>6465</v>
      </c>
      <c r="D513" s="153"/>
      <c r="E513" s="153"/>
      <c r="F513" s="154" t="s">
        <v>6472</v>
      </c>
      <c r="G513" s="153">
        <v>4</v>
      </c>
      <c r="H513" s="155"/>
      <c r="I513" s="153"/>
      <c r="J513" s="153">
        <v>48</v>
      </c>
      <c r="K513" s="153">
        <v>48</v>
      </c>
      <c r="L513" s="153">
        <v>48</v>
      </c>
      <c r="M513" s="153">
        <v>48</v>
      </c>
      <c r="N513" s="153">
        <v>48</v>
      </c>
      <c r="O513" s="153">
        <v>48</v>
      </c>
      <c r="P513" s="153">
        <v>40</v>
      </c>
      <c r="Q513" s="153">
        <v>40</v>
      </c>
      <c r="R513" s="153">
        <v>40</v>
      </c>
      <c r="S513" s="153">
        <v>40</v>
      </c>
      <c r="T513" s="153"/>
      <c r="U513" s="157" t="s">
        <v>6459</v>
      </c>
    </row>
    <row r="514" spans="1:21" ht="15.75" x14ac:dyDescent="0.3">
      <c r="A514" s="153" t="s">
        <v>6371</v>
      </c>
      <c r="B514" s="153" t="s">
        <v>5293</v>
      </c>
      <c r="C514" s="153" t="s">
        <v>6465</v>
      </c>
      <c r="D514" s="153"/>
      <c r="E514" s="153"/>
      <c r="F514" s="154" t="s">
        <v>6472</v>
      </c>
      <c r="G514" s="153">
        <v>5</v>
      </c>
      <c r="H514" s="155"/>
      <c r="I514" s="153"/>
      <c r="J514" s="153">
        <v>60</v>
      </c>
      <c r="K514" s="153">
        <v>60</v>
      </c>
      <c r="L514" s="153">
        <v>60</v>
      </c>
      <c r="M514" s="153">
        <v>60</v>
      </c>
      <c r="N514" s="153">
        <v>60</v>
      </c>
      <c r="O514" s="153">
        <v>60</v>
      </c>
      <c r="P514" s="153">
        <v>50</v>
      </c>
      <c r="Q514" s="153">
        <v>50</v>
      </c>
      <c r="R514" s="153">
        <v>50</v>
      </c>
      <c r="S514" s="153">
        <v>50</v>
      </c>
      <c r="T514" s="153"/>
      <c r="U514" s="157" t="s">
        <v>6460</v>
      </c>
    </row>
    <row r="515" spans="1:21" ht="15.75" x14ac:dyDescent="0.3">
      <c r="A515" s="153" t="s">
        <v>6371</v>
      </c>
      <c r="B515" s="153" t="s">
        <v>5293</v>
      </c>
      <c r="C515" s="153" t="s">
        <v>6465</v>
      </c>
      <c r="D515" s="153"/>
      <c r="E515" s="153"/>
      <c r="F515" s="154" t="s">
        <v>6472</v>
      </c>
      <c r="G515" s="153">
        <v>6</v>
      </c>
      <c r="H515" s="155"/>
      <c r="I515" s="153"/>
      <c r="J515" s="153">
        <v>72</v>
      </c>
      <c r="K515" s="153">
        <v>72</v>
      </c>
      <c r="L515" s="153">
        <v>72</v>
      </c>
      <c r="M515" s="153">
        <v>72</v>
      </c>
      <c r="N515" s="153">
        <v>72</v>
      </c>
      <c r="O515" s="153">
        <v>72</v>
      </c>
      <c r="P515" s="153">
        <v>60</v>
      </c>
      <c r="Q515" s="153">
        <v>60</v>
      </c>
      <c r="R515" s="153">
        <v>60</v>
      </c>
      <c r="S515" s="153">
        <v>60</v>
      </c>
      <c r="T515" s="153"/>
      <c r="U515" s="157" t="s">
        <v>6461</v>
      </c>
    </row>
    <row r="516" spans="1:21" ht="15.75" x14ac:dyDescent="0.3">
      <c r="A516" s="153" t="s">
        <v>6371</v>
      </c>
      <c r="B516" s="153" t="s">
        <v>5293</v>
      </c>
      <c r="C516" s="153" t="s">
        <v>6465</v>
      </c>
      <c r="D516" s="153"/>
      <c r="E516" s="153"/>
      <c r="F516" s="154" t="s">
        <v>6472</v>
      </c>
      <c r="G516" s="153">
        <v>7</v>
      </c>
      <c r="H516" s="155"/>
      <c r="I516" s="153"/>
      <c r="J516" s="153">
        <v>84</v>
      </c>
      <c r="K516" s="153">
        <v>84</v>
      </c>
      <c r="L516" s="153">
        <v>84</v>
      </c>
      <c r="M516" s="153">
        <v>84</v>
      </c>
      <c r="N516" s="153">
        <v>84</v>
      </c>
      <c r="O516" s="153">
        <v>84</v>
      </c>
      <c r="P516" s="153">
        <v>70</v>
      </c>
      <c r="Q516" s="153">
        <v>70</v>
      </c>
      <c r="R516" s="153">
        <v>70</v>
      </c>
      <c r="S516" s="153">
        <v>70</v>
      </c>
      <c r="T516" s="153"/>
      <c r="U516" s="157" t="s">
        <v>6462</v>
      </c>
    </row>
    <row r="517" spans="1:21" ht="15.75" x14ac:dyDescent="0.3">
      <c r="A517" s="153" t="s">
        <v>6371</v>
      </c>
      <c r="B517" s="153" t="s">
        <v>5293</v>
      </c>
      <c r="C517" s="153" t="s">
        <v>6465</v>
      </c>
      <c r="D517" s="153"/>
      <c r="E517" s="153"/>
      <c r="F517" s="154" t="s">
        <v>6472</v>
      </c>
      <c r="G517" s="153">
        <v>8</v>
      </c>
      <c r="H517" s="155"/>
      <c r="I517" s="153"/>
      <c r="J517" s="153">
        <v>96</v>
      </c>
      <c r="K517" s="153">
        <v>96</v>
      </c>
      <c r="L517" s="153">
        <v>96</v>
      </c>
      <c r="M517" s="153">
        <v>96</v>
      </c>
      <c r="N517" s="153">
        <v>96</v>
      </c>
      <c r="O517" s="153">
        <v>96</v>
      </c>
      <c r="P517" s="153">
        <v>80</v>
      </c>
      <c r="Q517" s="153">
        <v>80</v>
      </c>
      <c r="R517" s="153">
        <v>80</v>
      </c>
      <c r="S517" s="153">
        <v>80</v>
      </c>
      <c r="T517" s="153"/>
      <c r="U517" s="157" t="s">
        <v>6463</v>
      </c>
    </row>
    <row r="518" spans="1:21" ht="15.75" x14ac:dyDescent="0.3">
      <c r="A518" s="153" t="s">
        <v>6371</v>
      </c>
      <c r="B518" s="153" t="s">
        <v>5293</v>
      </c>
      <c r="C518" s="153" t="s">
        <v>6465</v>
      </c>
      <c r="D518" s="153"/>
      <c r="E518" s="153"/>
      <c r="F518" s="154" t="s">
        <v>6472</v>
      </c>
      <c r="G518" s="153">
        <v>9</v>
      </c>
      <c r="H518" s="155"/>
      <c r="I518" s="153"/>
      <c r="J518" s="153">
        <v>108</v>
      </c>
      <c r="K518" s="153">
        <v>108</v>
      </c>
      <c r="L518" s="153">
        <v>108</v>
      </c>
      <c r="M518" s="153">
        <v>108</v>
      </c>
      <c r="N518" s="153">
        <v>108</v>
      </c>
      <c r="O518" s="153">
        <v>108</v>
      </c>
      <c r="P518" s="153">
        <v>90</v>
      </c>
      <c r="Q518" s="153">
        <v>90</v>
      </c>
      <c r="R518" s="153">
        <v>90</v>
      </c>
      <c r="S518" s="153">
        <v>90</v>
      </c>
      <c r="T518" s="153"/>
      <c r="U518" s="157" t="s">
        <v>6464</v>
      </c>
    </row>
    <row r="519" spans="1:21" ht="15.75" x14ac:dyDescent="0.3">
      <c r="A519" s="153" t="s">
        <v>6371</v>
      </c>
      <c r="B519" s="153" t="s">
        <v>5293</v>
      </c>
      <c r="C519" s="153" t="s">
        <v>6465</v>
      </c>
      <c r="D519" s="153"/>
      <c r="E519" s="153"/>
      <c r="F519" s="154" t="s">
        <v>6472</v>
      </c>
      <c r="G519" s="153">
        <v>10</v>
      </c>
      <c r="H519" s="155"/>
      <c r="I519" s="153"/>
      <c r="J519" s="153">
        <v>120</v>
      </c>
      <c r="K519" s="153">
        <v>120</v>
      </c>
      <c r="L519" s="153">
        <v>120</v>
      </c>
      <c r="M519" s="153">
        <v>120</v>
      </c>
      <c r="N519" s="153">
        <v>120</v>
      </c>
      <c r="O519" s="153">
        <v>120</v>
      </c>
      <c r="P519" s="153">
        <v>100</v>
      </c>
      <c r="Q519" s="153">
        <v>100</v>
      </c>
      <c r="R519" s="153">
        <v>100</v>
      </c>
      <c r="S519" s="153">
        <v>100</v>
      </c>
      <c r="T519" s="153"/>
      <c r="U519" s="157"/>
    </row>
    <row r="520" spans="1:21" ht="15.75" x14ac:dyDescent="0.3">
      <c r="A520" s="153" t="s">
        <v>6371</v>
      </c>
      <c r="B520" s="153" t="s">
        <v>5293</v>
      </c>
      <c r="C520" s="153" t="s">
        <v>6465</v>
      </c>
      <c r="D520" s="153"/>
      <c r="E520" s="153"/>
      <c r="F520" s="154" t="s">
        <v>6473</v>
      </c>
      <c r="G520" s="153">
        <v>0</v>
      </c>
      <c r="H520" s="155"/>
      <c r="I520" s="153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3"/>
      <c r="U520" s="157" t="s">
        <v>6455</v>
      </c>
    </row>
    <row r="521" spans="1:21" ht="15.75" x14ac:dyDescent="0.3">
      <c r="A521" s="153" t="s">
        <v>6371</v>
      </c>
      <c r="B521" s="153" t="s">
        <v>5293</v>
      </c>
      <c r="C521" s="153" t="s">
        <v>6465</v>
      </c>
      <c r="D521" s="153"/>
      <c r="E521" s="153"/>
      <c r="F521" s="154" t="s">
        <v>6473</v>
      </c>
      <c r="G521" s="153">
        <v>1</v>
      </c>
      <c r="H521" s="155"/>
      <c r="I521" s="153"/>
      <c r="J521" s="153">
        <v>13</v>
      </c>
      <c r="K521" s="153">
        <v>13</v>
      </c>
      <c r="L521" s="153">
        <v>13</v>
      </c>
      <c r="M521" s="153">
        <v>13</v>
      </c>
      <c r="N521" s="153">
        <v>13</v>
      </c>
      <c r="O521" s="153">
        <v>13</v>
      </c>
      <c r="P521" s="153">
        <v>11</v>
      </c>
      <c r="Q521" s="153">
        <v>11</v>
      </c>
      <c r="R521" s="153">
        <v>11</v>
      </c>
      <c r="S521" s="153">
        <v>11</v>
      </c>
      <c r="T521" s="153"/>
      <c r="U521" s="157" t="s">
        <v>6456</v>
      </c>
    </row>
    <row r="522" spans="1:21" ht="15.75" x14ac:dyDescent="0.3">
      <c r="A522" s="153" t="s">
        <v>6371</v>
      </c>
      <c r="B522" s="153" t="s">
        <v>5293</v>
      </c>
      <c r="C522" s="153" t="s">
        <v>6465</v>
      </c>
      <c r="D522" s="153"/>
      <c r="E522" s="153"/>
      <c r="F522" s="154" t="s">
        <v>6473</v>
      </c>
      <c r="G522" s="153">
        <v>2</v>
      </c>
      <c r="H522" s="155"/>
      <c r="I522" s="153"/>
      <c r="J522" s="153">
        <v>26</v>
      </c>
      <c r="K522" s="153">
        <v>26</v>
      </c>
      <c r="L522" s="153">
        <v>26</v>
      </c>
      <c r="M522" s="153">
        <v>26</v>
      </c>
      <c r="N522" s="153">
        <v>26</v>
      </c>
      <c r="O522" s="153">
        <v>26</v>
      </c>
      <c r="P522" s="153">
        <v>22</v>
      </c>
      <c r="Q522" s="153">
        <v>22</v>
      </c>
      <c r="R522" s="153">
        <v>22</v>
      </c>
      <c r="S522" s="153">
        <v>22</v>
      </c>
      <c r="T522" s="156"/>
      <c r="U522" s="157" t="s">
        <v>6457</v>
      </c>
    </row>
    <row r="523" spans="1:21" ht="15.75" x14ac:dyDescent="0.3">
      <c r="A523" s="153" t="s">
        <v>6371</v>
      </c>
      <c r="B523" s="153" t="s">
        <v>5293</v>
      </c>
      <c r="C523" s="153" t="s">
        <v>6465</v>
      </c>
      <c r="D523" s="153"/>
      <c r="E523" s="153"/>
      <c r="F523" s="154" t="s">
        <v>6473</v>
      </c>
      <c r="G523" s="153">
        <v>3</v>
      </c>
      <c r="H523" s="155"/>
      <c r="I523" s="153"/>
      <c r="J523" s="153">
        <v>39</v>
      </c>
      <c r="K523" s="153">
        <v>39</v>
      </c>
      <c r="L523" s="153">
        <v>39</v>
      </c>
      <c r="M523" s="153">
        <v>39</v>
      </c>
      <c r="N523" s="153">
        <v>39</v>
      </c>
      <c r="O523" s="153">
        <v>39</v>
      </c>
      <c r="P523" s="153">
        <v>33</v>
      </c>
      <c r="Q523" s="153">
        <v>33</v>
      </c>
      <c r="R523" s="153">
        <v>33</v>
      </c>
      <c r="S523" s="153">
        <v>33</v>
      </c>
      <c r="T523" s="153"/>
      <c r="U523" s="157" t="s">
        <v>6458</v>
      </c>
    </row>
    <row r="524" spans="1:21" ht="15.75" x14ac:dyDescent="0.3">
      <c r="A524" s="153" t="s">
        <v>6371</v>
      </c>
      <c r="B524" s="153" t="s">
        <v>5293</v>
      </c>
      <c r="C524" s="153" t="s">
        <v>6465</v>
      </c>
      <c r="D524" s="153"/>
      <c r="E524" s="153"/>
      <c r="F524" s="154" t="s">
        <v>6473</v>
      </c>
      <c r="G524" s="153">
        <v>4</v>
      </c>
      <c r="H524" s="155"/>
      <c r="I524" s="153"/>
      <c r="J524" s="153">
        <v>52</v>
      </c>
      <c r="K524" s="153">
        <v>52</v>
      </c>
      <c r="L524" s="153">
        <v>52</v>
      </c>
      <c r="M524" s="153">
        <v>52</v>
      </c>
      <c r="N524" s="153">
        <v>52</v>
      </c>
      <c r="O524" s="153">
        <v>52</v>
      </c>
      <c r="P524" s="153">
        <v>44</v>
      </c>
      <c r="Q524" s="153">
        <v>44</v>
      </c>
      <c r="R524" s="153">
        <v>44</v>
      </c>
      <c r="S524" s="153">
        <v>44</v>
      </c>
      <c r="T524" s="153"/>
      <c r="U524" s="157" t="s">
        <v>6459</v>
      </c>
    </row>
    <row r="525" spans="1:21" ht="15.75" x14ac:dyDescent="0.3">
      <c r="A525" s="153" t="s">
        <v>6371</v>
      </c>
      <c r="B525" s="153" t="s">
        <v>5293</v>
      </c>
      <c r="C525" s="153" t="s">
        <v>6465</v>
      </c>
      <c r="D525" s="153"/>
      <c r="E525" s="153"/>
      <c r="F525" s="154" t="s">
        <v>6473</v>
      </c>
      <c r="G525" s="153">
        <v>5</v>
      </c>
      <c r="H525" s="155"/>
      <c r="I525" s="153"/>
      <c r="J525" s="153">
        <v>65</v>
      </c>
      <c r="K525" s="153">
        <v>65</v>
      </c>
      <c r="L525" s="153">
        <v>65</v>
      </c>
      <c r="M525" s="153">
        <v>65</v>
      </c>
      <c r="N525" s="153">
        <v>65</v>
      </c>
      <c r="O525" s="153">
        <v>65</v>
      </c>
      <c r="P525" s="153">
        <v>55</v>
      </c>
      <c r="Q525" s="153">
        <v>55</v>
      </c>
      <c r="R525" s="153">
        <v>55</v>
      </c>
      <c r="S525" s="153">
        <v>55</v>
      </c>
      <c r="T525" s="153"/>
      <c r="U525" s="157" t="s">
        <v>6460</v>
      </c>
    </row>
    <row r="526" spans="1:21" ht="15.75" x14ac:dyDescent="0.3">
      <c r="A526" s="153" t="s">
        <v>6371</v>
      </c>
      <c r="B526" s="153" t="s">
        <v>5293</v>
      </c>
      <c r="C526" s="153" t="s">
        <v>6465</v>
      </c>
      <c r="D526" s="153"/>
      <c r="E526" s="153"/>
      <c r="F526" s="154" t="s">
        <v>6473</v>
      </c>
      <c r="G526" s="153">
        <v>6</v>
      </c>
      <c r="H526" s="155"/>
      <c r="I526" s="153"/>
      <c r="J526" s="153">
        <v>78</v>
      </c>
      <c r="K526" s="153">
        <v>78</v>
      </c>
      <c r="L526" s="153">
        <v>78</v>
      </c>
      <c r="M526" s="153">
        <v>78</v>
      </c>
      <c r="N526" s="153">
        <v>78</v>
      </c>
      <c r="O526" s="153">
        <v>78</v>
      </c>
      <c r="P526" s="153">
        <v>66</v>
      </c>
      <c r="Q526" s="153">
        <v>66</v>
      </c>
      <c r="R526" s="153">
        <v>66</v>
      </c>
      <c r="S526" s="153">
        <v>66</v>
      </c>
      <c r="T526" s="153"/>
      <c r="U526" s="157" t="s">
        <v>6461</v>
      </c>
    </row>
    <row r="527" spans="1:21" ht="15.75" x14ac:dyDescent="0.3">
      <c r="A527" s="153" t="s">
        <v>6371</v>
      </c>
      <c r="B527" s="153" t="s">
        <v>5293</v>
      </c>
      <c r="C527" s="153" t="s">
        <v>6465</v>
      </c>
      <c r="D527" s="153"/>
      <c r="E527" s="153"/>
      <c r="F527" s="154" t="s">
        <v>6473</v>
      </c>
      <c r="G527" s="153">
        <v>7</v>
      </c>
      <c r="H527" s="155"/>
      <c r="I527" s="153"/>
      <c r="J527" s="153">
        <v>91</v>
      </c>
      <c r="K527" s="153">
        <v>91</v>
      </c>
      <c r="L527" s="153">
        <v>91</v>
      </c>
      <c r="M527" s="153">
        <v>91</v>
      </c>
      <c r="N527" s="153">
        <v>91</v>
      </c>
      <c r="O527" s="153">
        <v>91</v>
      </c>
      <c r="P527" s="153">
        <v>77</v>
      </c>
      <c r="Q527" s="153">
        <v>77</v>
      </c>
      <c r="R527" s="153">
        <v>77</v>
      </c>
      <c r="S527" s="153">
        <v>77</v>
      </c>
      <c r="T527" s="153"/>
      <c r="U527" s="157" t="s">
        <v>6462</v>
      </c>
    </row>
    <row r="528" spans="1:21" ht="15.75" x14ac:dyDescent="0.3">
      <c r="A528" s="153" t="s">
        <v>6371</v>
      </c>
      <c r="B528" s="153" t="s">
        <v>5293</v>
      </c>
      <c r="C528" s="153" t="s">
        <v>6465</v>
      </c>
      <c r="D528" s="153"/>
      <c r="E528" s="153"/>
      <c r="F528" s="154" t="s">
        <v>6473</v>
      </c>
      <c r="G528" s="153">
        <v>8</v>
      </c>
      <c r="H528" s="155"/>
      <c r="I528" s="153"/>
      <c r="J528" s="153">
        <v>104</v>
      </c>
      <c r="K528" s="153">
        <v>104</v>
      </c>
      <c r="L528" s="153">
        <v>104</v>
      </c>
      <c r="M528" s="153">
        <v>104</v>
      </c>
      <c r="N528" s="153">
        <v>104</v>
      </c>
      <c r="O528" s="153">
        <v>104</v>
      </c>
      <c r="P528" s="153">
        <v>88</v>
      </c>
      <c r="Q528" s="153">
        <v>88</v>
      </c>
      <c r="R528" s="153">
        <v>88</v>
      </c>
      <c r="S528" s="153">
        <v>88</v>
      </c>
      <c r="T528" s="153"/>
      <c r="U528" s="157" t="s">
        <v>6463</v>
      </c>
    </row>
    <row r="529" spans="1:21" ht="15.75" x14ac:dyDescent="0.3">
      <c r="A529" s="153" t="s">
        <v>6371</v>
      </c>
      <c r="B529" s="153" t="s">
        <v>5293</v>
      </c>
      <c r="C529" s="153" t="s">
        <v>6465</v>
      </c>
      <c r="D529" s="153"/>
      <c r="E529" s="153"/>
      <c r="F529" s="154" t="s">
        <v>6473</v>
      </c>
      <c r="G529" s="153">
        <v>9</v>
      </c>
      <c r="H529" s="155"/>
      <c r="I529" s="153"/>
      <c r="J529" s="153">
        <v>117</v>
      </c>
      <c r="K529" s="153">
        <v>117</v>
      </c>
      <c r="L529" s="153">
        <v>117</v>
      </c>
      <c r="M529" s="153">
        <v>117</v>
      </c>
      <c r="N529" s="153">
        <v>117</v>
      </c>
      <c r="O529" s="153">
        <v>117</v>
      </c>
      <c r="P529" s="153">
        <v>99</v>
      </c>
      <c r="Q529" s="153">
        <v>99</v>
      </c>
      <c r="R529" s="153">
        <v>99</v>
      </c>
      <c r="S529" s="153">
        <v>99</v>
      </c>
      <c r="T529" s="153"/>
      <c r="U529" s="157" t="s">
        <v>6464</v>
      </c>
    </row>
    <row r="530" spans="1:21" ht="15.75" x14ac:dyDescent="0.3">
      <c r="A530" s="153" t="s">
        <v>6371</v>
      </c>
      <c r="B530" s="153" t="s">
        <v>5293</v>
      </c>
      <c r="C530" s="153" t="s">
        <v>6465</v>
      </c>
      <c r="D530" s="153"/>
      <c r="E530" s="153"/>
      <c r="F530" s="154" t="s">
        <v>6473</v>
      </c>
      <c r="G530" s="153">
        <v>10</v>
      </c>
      <c r="H530" s="155"/>
      <c r="I530" s="153"/>
      <c r="J530" s="153">
        <v>130</v>
      </c>
      <c r="K530" s="153">
        <v>130</v>
      </c>
      <c r="L530" s="153">
        <v>130</v>
      </c>
      <c r="M530" s="153">
        <v>130</v>
      </c>
      <c r="N530" s="153">
        <v>130</v>
      </c>
      <c r="O530" s="153">
        <v>130</v>
      </c>
      <c r="P530" s="153">
        <v>110</v>
      </c>
      <c r="Q530" s="153">
        <v>110</v>
      </c>
      <c r="R530" s="153">
        <v>110</v>
      </c>
      <c r="S530" s="153">
        <v>110</v>
      </c>
      <c r="T530" s="153"/>
      <c r="U530" s="157"/>
    </row>
    <row r="531" spans="1:21" ht="15.75" x14ac:dyDescent="0.3">
      <c r="A531" s="153" t="s">
        <v>6371</v>
      </c>
      <c r="B531" s="153" t="s">
        <v>5293</v>
      </c>
      <c r="C531" s="153" t="s">
        <v>6465</v>
      </c>
      <c r="D531" s="153"/>
      <c r="E531" s="153"/>
      <c r="F531" s="154" t="s">
        <v>6474</v>
      </c>
      <c r="G531" s="153">
        <v>0</v>
      </c>
      <c r="H531" s="155"/>
      <c r="I531" s="153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3"/>
      <c r="U531" s="157" t="s">
        <v>6455</v>
      </c>
    </row>
    <row r="532" spans="1:21" ht="15.75" x14ac:dyDescent="0.3">
      <c r="A532" s="153" t="s">
        <v>6371</v>
      </c>
      <c r="B532" s="153" t="s">
        <v>5293</v>
      </c>
      <c r="C532" s="153" t="s">
        <v>6465</v>
      </c>
      <c r="D532" s="153"/>
      <c r="E532" s="153"/>
      <c r="F532" s="154" t="s">
        <v>6474</v>
      </c>
      <c r="G532" s="153">
        <v>1</v>
      </c>
      <c r="H532" s="155"/>
      <c r="I532" s="153"/>
      <c r="J532" s="153">
        <v>14</v>
      </c>
      <c r="K532" s="153">
        <v>14</v>
      </c>
      <c r="L532" s="153">
        <v>14</v>
      </c>
      <c r="M532" s="153">
        <v>14</v>
      </c>
      <c r="N532" s="153">
        <v>14</v>
      </c>
      <c r="O532" s="153">
        <v>14</v>
      </c>
      <c r="P532" s="153">
        <v>12</v>
      </c>
      <c r="Q532" s="153">
        <v>12</v>
      </c>
      <c r="R532" s="153">
        <v>12</v>
      </c>
      <c r="S532" s="153">
        <v>12</v>
      </c>
      <c r="T532" s="153"/>
      <c r="U532" s="157" t="s">
        <v>6456</v>
      </c>
    </row>
    <row r="533" spans="1:21" ht="15.75" x14ac:dyDescent="0.3">
      <c r="A533" s="153" t="s">
        <v>6371</v>
      </c>
      <c r="B533" s="153" t="s">
        <v>5293</v>
      </c>
      <c r="C533" s="153" t="s">
        <v>6465</v>
      </c>
      <c r="D533" s="153"/>
      <c r="E533" s="153"/>
      <c r="F533" s="154" t="s">
        <v>6474</v>
      </c>
      <c r="G533" s="153">
        <v>2</v>
      </c>
      <c r="H533" s="155"/>
      <c r="I533" s="153"/>
      <c r="J533" s="153">
        <v>28</v>
      </c>
      <c r="K533" s="153">
        <v>28</v>
      </c>
      <c r="L533" s="153">
        <v>28</v>
      </c>
      <c r="M533" s="153">
        <v>28</v>
      </c>
      <c r="N533" s="153">
        <v>28</v>
      </c>
      <c r="O533" s="153">
        <v>28</v>
      </c>
      <c r="P533" s="153">
        <v>24</v>
      </c>
      <c r="Q533" s="153">
        <v>24</v>
      </c>
      <c r="R533" s="153">
        <v>24</v>
      </c>
      <c r="S533" s="153">
        <v>24</v>
      </c>
      <c r="T533" s="156"/>
      <c r="U533" s="157" t="s">
        <v>6457</v>
      </c>
    </row>
    <row r="534" spans="1:21" ht="15.75" x14ac:dyDescent="0.3">
      <c r="A534" s="153" t="s">
        <v>6371</v>
      </c>
      <c r="B534" s="153" t="s">
        <v>5293</v>
      </c>
      <c r="C534" s="153" t="s">
        <v>6465</v>
      </c>
      <c r="D534" s="153"/>
      <c r="E534" s="153"/>
      <c r="F534" s="154" t="s">
        <v>6474</v>
      </c>
      <c r="G534" s="153">
        <v>3</v>
      </c>
      <c r="H534" s="155"/>
      <c r="I534" s="153"/>
      <c r="J534" s="153">
        <v>42</v>
      </c>
      <c r="K534" s="153">
        <v>42</v>
      </c>
      <c r="L534" s="153">
        <v>42</v>
      </c>
      <c r="M534" s="153">
        <v>42</v>
      </c>
      <c r="N534" s="153">
        <v>42</v>
      </c>
      <c r="O534" s="153">
        <v>42</v>
      </c>
      <c r="P534" s="153">
        <v>36</v>
      </c>
      <c r="Q534" s="153">
        <v>36</v>
      </c>
      <c r="R534" s="153">
        <v>36</v>
      </c>
      <c r="S534" s="153">
        <v>36</v>
      </c>
      <c r="T534" s="153"/>
      <c r="U534" s="157" t="s">
        <v>6458</v>
      </c>
    </row>
    <row r="535" spans="1:21" ht="15.75" x14ac:dyDescent="0.3">
      <c r="A535" s="153" t="s">
        <v>6371</v>
      </c>
      <c r="B535" s="153" t="s">
        <v>5293</v>
      </c>
      <c r="C535" s="153" t="s">
        <v>6465</v>
      </c>
      <c r="D535" s="153"/>
      <c r="E535" s="153"/>
      <c r="F535" s="154" t="s">
        <v>6474</v>
      </c>
      <c r="G535" s="153">
        <v>4</v>
      </c>
      <c r="H535" s="155"/>
      <c r="I535" s="153"/>
      <c r="J535" s="153">
        <v>56</v>
      </c>
      <c r="K535" s="153">
        <v>56</v>
      </c>
      <c r="L535" s="153">
        <v>56</v>
      </c>
      <c r="M535" s="153">
        <v>56</v>
      </c>
      <c r="N535" s="153">
        <v>56</v>
      </c>
      <c r="O535" s="153">
        <v>56</v>
      </c>
      <c r="P535" s="153">
        <v>48</v>
      </c>
      <c r="Q535" s="153">
        <v>48</v>
      </c>
      <c r="R535" s="153">
        <v>48</v>
      </c>
      <c r="S535" s="153">
        <v>48</v>
      </c>
      <c r="T535" s="153"/>
      <c r="U535" s="157" t="s">
        <v>6459</v>
      </c>
    </row>
    <row r="536" spans="1:21" ht="15.75" x14ac:dyDescent="0.3">
      <c r="A536" s="153" t="s">
        <v>6371</v>
      </c>
      <c r="B536" s="153" t="s">
        <v>5293</v>
      </c>
      <c r="C536" s="153" t="s">
        <v>6465</v>
      </c>
      <c r="D536" s="153"/>
      <c r="E536" s="153"/>
      <c r="F536" s="154" t="s">
        <v>6474</v>
      </c>
      <c r="G536" s="153">
        <v>5</v>
      </c>
      <c r="H536" s="155"/>
      <c r="I536" s="153"/>
      <c r="J536" s="153">
        <v>70</v>
      </c>
      <c r="K536" s="153">
        <v>70</v>
      </c>
      <c r="L536" s="153">
        <v>70</v>
      </c>
      <c r="M536" s="153">
        <v>70</v>
      </c>
      <c r="N536" s="153">
        <v>70</v>
      </c>
      <c r="O536" s="153">
        <v>70</v>
      </c>
      <c r="P536" s="153">
        <v>60</v>
      </c>
      <c r="Q536" s="153">
        <v>60</v>
      </c>
      <c r="R536" s="153">
        <v>60</v>
      </c>
      <c r="S536" s="153">
        <v>60</v>
      </c>
      <c r="T536" s="153"/>
      <c r="U536" s="157" t="s">
        <v>6460</v>
      </c>
    </row>
    <row r="537" spans="1:21" ht="15.75" x14ac:dyDescent="0.3">
      <c r="A537" s="153" t="s">
        <v>6371</v>
      </c>
      <c r="B537" s="153" t="s">
        <v>5293</v>
      </c>
      <c r="C537" s="153" t="s">
        <v>6465</v>
      </c>
      <c r="D537" s="153"/>
      <c r="E537" s="153"/>
      <c r="F537" s="154" t="s">
        <v>6474</v>
      </c>
      <c r="G537" s="153">
        <v>6</v>
      </c>
      <c r="H537" s="155"/>
      <c r="I537" s="153"/>
      <c r="J537" s="153">
        <v>84</v>
      </c>
      <c r="K537" s="153">
        <v>84</v>
      </c>
      <c r="L537" s="153">
        <v>84</v>
      </c>
      <c r="M537" s="153">
        <v>84</v>
      </c>
      <c r="N537" s="153">
        <v>84</v>
      </c>
      <c r="O537" s="153">
        <v>84</v>
      </c>
      <c r="P537" s="153">
        <v>72</v>
      </c>
      <c r="Q537" s="153">
        <v>72</v>
      </c>
      <c r="R537" s="153">
        <v>72</v>
      </c>
      <c r="S537" s="153">
        <v>72</v>
      </c>
      <c r="T537" s="153"/>
      <c r="U537" s="157" t="s">
        <v>6461</v>
      </c>
    </row>
    <row r="538" spans="1:21" ht="15.75" x14ac:dyDescent="0.3">
      <c r="A538" s="153" t="s">
        <v>6371</v>
      </c>
      <c r="B538" s="153" t="s">
        <v>5293</v>
      </c>
      <c r="C538" s="153" t="s">
        <v>6465</v>
      </c>
      <c r="D538" s="153"/>
      <c r="E538" s="153"/>
      <c r="F538" s="154" t="s">
        <v>6474</v>
      </c>
      <c r="G538" s="153">
        <v>7</v>
      </c>
      <c r="H538" s="155"/>
      <c r="I538" s="153"/>
      <c r="J538" s="153">
        <v>98</v>
      </c>
      <c r="K538" s="153">
        <v>98</v>
      </c>
      <c r="L538" s="153">
        <v>98</v>
      </c>
      <c r="M538" s="153">
        <v>98</v>
      </c>
      <c r="N538" s="153">
        <v>98</v>
      </c>
      <c r="O538" s="153">
        <v>98</v>
      </c>
      <c r="P538" s="153">
        <v>84</v>
      </c>
      <c r="Q538" s="153">
        <v>84</v>
      </c>
      <c r="R538" s="153">
        <v>84</v>
      </c>
      <c r="S538" s="153">
        <v>84</v>
      </c>
      <c r="T538" s="153"/>
      <c r="U538" s="157" t="s">
        <v>6462</v>
      </c>
    </row>
    <row r="539" spans="1:21" ht="15.75" x14ac:dyDescent="0.3">
      <c r="A539" s="153" t="s">
        <v>6371</v>
      </c>
      <c r="B539" s="153" t="s">
        <v>5293</v>
      </c>
      <c r="C539" s="153" t="s">
        <v>6465</v>
      </c>
      <c r="D539" s="153"/>
      <c r="E539" s="153"/>
      <c r="F539" s="154" t="s">
        <v>6474</v>
      </c>
      <c r="G539" s="153">
        <v>8</v>
      </c>
      <c r="H539" s="155"/>
      <c r="I539" s="153"/>
      <c r="J539" s="153">
        <v>112</v>
      </c>
      <c r="K539" s="153">
        <v>112</v>
      </c>
      <c r="L539" s="153">
        <v>112</v>
      </c>
      <c r="M539" s="153">
        <v>112</v>
      </c>
      <c r="N539" s="153">
        <v>112</v>
      </c>
      <c r="O539" s="153">
        <v>112</v>
      </c>
      <c r="P539" s="153">
        <v>96</v>
      </c>
      <c r="Q539" s="153">
        <v>96</v>
      </c>
      <c r="R539" s="153">
        <v>96</v>
      </c>
      <c r="S539" s="153">
        <v>96</v>
      </c>
      <c r="T539" s="153"/>
      <c r="U539" s="157" t="s">
        <v>6463</v>
      </c>
    </row>
    <row r="540" spans="1:21" ht="15.75" x14ac:dyDescent="0.3">
      <c r="A540" s="153" t="s">
        <v>6371</v>
      </c>
      <c r="B540" s="153" t="s">
        <v>5293</v>
      </c>
      <c r="C540" s="153" t="s">
        <v>6465</v>
      </c>
      <c r="D540" s="153"/>
      <c r="E540" s="153"/>
      <c r="F540" s="154" t="s">
        <v>6474</v>
      </c>
      <c r="G540" s="153">
        <v>9</v>
      </c>
      <c r="H540" s="155"/>
      <c r="I540" s="153"/>
      <c r="J540" s="153">
        <v>126</v>
      </c>
      <c r="K540" s="153">
        <v>126</v>
      </c>
      <c r="L540" s="153">
        <v>126</v>
      </c>
      <c r="M540" s="153">
        <v>126</v>
      </c>
      <c r="N540" s="153">
        <v>126</v>
      </c>
      <c r="O540" s="153">
        <v>126</v>
      </c>
      <c r="P540" s="153">
        <v>108</v>
      </c>
      <c r="Q540" s="153">
        <v>108</v>
      </c>
      <c r="R540" s="153">
        <v>108</v>
      </c>
      <c r="S540" s="153">
        <v>108</v>
      </c>
      <c r="T540" s="153"/>
      <c r="U540" s="157" t="s">
        <v>6464</v>
      </c>
    </row>
    <row r="541" spans="1:21" ht="15.75" x14ac:dyDescent="0.3">
      <c r="A541" s="153" t="s">
        <v>6371</v>
      </c>
      <c r="B541" s="153" t="s">
        <v>5293</v>
      </c>
      <c r="C541" s="153" t="s">
        <v>6465</v>
      </c>
      <c r="D541" s="153"/>
      <c r="E541" s="153"/>
      <c r="F541" s="154" t="s">
        <v>6474</v>
      </c>
      <c r="G541" s="153">
        <v>10</v>
      </c>
      <c r="H541" s="155"/>
      <c r="I541" s="153"/>
      <c r="J541" s="153">
        <v>140</v>
      </c>
      <c r="K541" s="153">
        <v>140</v>
      </c>
      <c r="L541" s="153">
        <v>140</v>
      </c>
      <c r="M541" s="153">
        <v>140</v>
      </c>
      <c r="N541" s="153">
        <v>140</v>
      </c>
      <c r="O541" s="153">
        <v>140</v>
      </c>
      <c r="P541" s="153">
        <v>120</v>
      </c>
      <c r="Q541" s="153">
        <v>120</v>
      </c>
      <c r="R541" s="153">
        <v>120</v>
      </c>
      <c r="S541" s="153">
        <v>120</v>
      </c>
      <c r="T541" s="153"/>
      <c r="U541" s="157"/>
    </row>
    <row r="542" spans="1:21" ht="15.75" x14ac:dyDescent="0.3">
      <c r="A542" s="153" t="s">
        <v>6371</v>
      </c>
      <c r="B542" s="153" t="s">
        <v>5293</v>
      </c>
      <c r="C542" s="153" t="s">
        <v>6465</v>
      </c>
      <c r="D542" s="153"/>
      <c r="E542" s="153"/>
      <c r="F542" s="154" t="s">
        <v>6475</v>
      </c>
      <c r="G542" s="153">
        <v>0</v>
      </c>
      <c r="H542" s="155"/>
      <c r="I542" s="153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3"/>
      <c r="U542" s="157" t="s">
        <v>6455</v>
      </c>
    </row>
    <row r="543" spans="1:21" ht="15.75" x14ac:dyDescent="0.3">
      <c r="A543" s="153" t="s">
        <v>6371</v>
      </c>
      <c r="B543" s="153" t="s">
        <v>5293</v>
      </c>
      <c r="C543" s="153" t="s">
        <v>6465</v>
      </c>
      <c r="D543" s="153"/>
      <c r="E543" s="153"/>
      <c r="F543" s="154" t="s">
        <v>6475</v>
      </c>
      <c r="G543" s="153">
        <v>1</v>
      </c>
      <c r="H543" s="155"/>
      <c r="I543" s="153"/>
      <c r="J543" s="153">
        <v>15</v>
      </c>
      <c r="K543" s="153">
        <v>15</v>
      </c>
      <c r="L543" s="153">
        <v>15</v>
      </c>
      <c r="M543" s="153">
        <v>15</v>
      </c>
      <c r="N543" s="153">
        <v>15</v>
      </c>
      <c r="O543" s="153">
        <v>15</v>
      </c>
      <c r="P543" s="153">
        <v>13</v>
      </c>
      <c r="Q543" s="153">
        <v>13</v>
      </c>
      <c r="R543" s="153">
        <v>13</v>
      </c>
      <c r="S543" s="153">
        <v>13</v>
      </c>
      <c r="T543" s="153"/>
      <c r="U543" s="157" t="s">
        <v>6456</v>
      </c>
    </row>
    <row r="544" spans="1:21" ht="15.75" x14ac:dyDescent="0.3">
      <c r="A544" s="153" t="s">
        <v>6371</v>
      </c>
      <c r="B544" s="153" t="s">
        <v>5293</v>
      </c>
      <c r="C544" s="153" t="s">
        <v>6465</v>
      </c>
      <c r="D544" s="153"/>
      <c r="E544" s="153"/>
      <c r="F544" s="154" t="s">
        <v>6475</v>
      </c>
      <c r="G544" s="153">
        <v>2</v>
      </c>
      <c r="H544" s="155"/>
      <c r="I544" s="153"/>
      <c r="J544" s="153">
        <v>30</v>
      </c>
      <c r="K544" s="153">
        <v>30</v>
      </c>
      <c r="L544" s="153">
        <v>30</v>
      </c>
      <c r="M544" s="153">
        <v>30</v>
      </c>
      <c r="N544" s="153">
        <v>30</v>
      </c>
      <c r="O544" s="153">
        <v>30</v>
      </c>
      <c r="P544" s="153">
        <v>26</v>
      </c>
      <c r="Q544" s="153">
        <v>26</v>
      </c>
      <c r="R544" s="153">
        <v>26</v>
      </c>
      <c r="S544" s="153">
        <v>26</v>
      </c>
      <c r="T544" s="156"/>
      <c r="U544" s="157" t="s">
        <v>6457</v>
      </c>
    </row>
    <row r="545" spans="1:21" ht="15.75" x14ac:dyDescent="0.3">
      <c r="A545" s="153" t="s">
        <v>6371</v>
      </c>
      <c r="B545" s="153" t="s">
        <v>5293</v>
      </c>
      <c r="C545" s="153" t="s">
        <v>6465</v>
      </c>
      <c r="D545" s="153"/>
      <c r="E545" s="153"/>
      <c r="F545" s="154" t="s">
        <v>6475</v>
      </c>
      <c r="G545" s="153">
        <v>3</v>
      </c>
      <c r="H545" s="155"/>
      <c r="I545" s="153"/>
      <c r="J545" s="153">
        <v>45</v>
      </c>
      <c r="K545" s="153">
        <v>45</v>
      </c>
      <c r="L545" s="153">
        <v>45</v>
      </c>
      <c r="M545" s="153">
        <v>45</v>
      </c>
      <c r="N545" s="153">
        <v>45</v>
      </c>
      <c r="O545" s="153">
        <v>45</v>
      </c>
      <c r="P545" s="153">
        <v>39</v>
      </c>
      <c r="Q545" s="153">
        <v>39</v>
      </c>
      <c r="R545" s="153">
        <v>39</v>
      </c>
      <c r="S545" s="153">
        <v>39</v>
      </c>
      <c r="T545" s="153"/>
      <c r="U545" s="157" t="s">
        <v>6458</v>
      </c>
    </row>
    <row r="546" spans="1:21" ht="15.75" x14ac:dyDescent="0.3">
      <c r="A546" s="153" t="s">
        <v>6371</v>
      </c>
      <c r="B546" s="153" t="s">
        <v>5293</v>
      </c>
      <c r="C546" s="153" t="s">
        <v>6465</v>
      </c>
      <c r="D546" s="153"/>
      <c r="E546" s="153"/>
      <c r="F546" s="154" t="s">
        <v>6475</v>
      </c>
      <c r="G546" s="153">
        <v>4</v>
      </c>
      <c r="H546" s="155"/>
      <c r="I546" s="153"/>
      <c r="J546" s="153">
        <v>60</v>
      </c>
      <c r="K546" s="153">
        <v>60</v>
      </c>
      <c r="L546" s="153">
        <v>60</v>
      </c>
      <c r="M546" s="153">
        <v>60</v>
      </c>
      <c r="N546" s="153">
        <v>60</v>
      </c>
      <c r="O546" s="153">
        <v>60</v>
      </c>
      <c r="P546" s="153">
        <v>52</v>
      </c>
      <c r="Q546" s="153">
        <v>52</v>
      </c>
      <c r="R546" s="153">
        <v>52</v>
      </c>
      <c r="S546" s="153">
        <v>52</v>
      </c>
      <c r="T546" s="153"/>
      <c r="U546" s="157" t="s">
        <v>6459</v>
      </c>
    </row>
    <row r="547" spans="1:21" ht="15.75" x14ac:dyDescent="0.3">
      <c r="A547" s="153" t="s">
        <v>6371</v>
      </c>
      <c r="B547" s="153" t="s">
        <v>5293</v>
      </c>
      <c r="C547" s="153" t="s">
        <v>6465</v>
      </c>
      <c r="D547" s="153"/>
      <c r="E547" s="153"/>
      <c r="F547" s="154" t="s">
        <v>6475</v>
      </c>
      <c r="G547" s="153">
        <v>5</v>
      </c>
      <c r="H547" s="155"/>
      <c r="I547" s="153"/>
      <c r="J547" s="153">
        <v>75</v>
      </c>
      <c r="K547" s="153">
        <v>75</v>
      </c>
      <c r="L547" s="153">
        <v>75</v>
      </c>
      <c r="M547" s="153">
        <v>75</v>
      </c>
      <c r="N547" s="153">
        <v>75</v>
      </c>
      <c r="O547" s="153">
        <v>75</v>
      </c>
      <c r="P547" s="153">
        <v>65</v>
      </c>
      <c r="Q547" s="153">
        <v>65</v>
      </c>
      <c r="R547" s="153">
        <v>65</v>
      </c>
      <c r="S547" s="153">
        <v>65</v>
      </c>
      <c r="T547" s="153"/>
      <c r="U547" s="157" t="s">
        <v>6460</v>
      </c>
    </row>
    <row r="548" spans="1:21" ht="15.75" x14ac:dyDescent="0.3">
      <c r="A548" s="153" t="s">
        <v>6371</v>
      </c>
      <c r="B548" s="153" t="s">
        <v>5293</v>
      </c>
      <c r="C548" s="153" t="s">
        <v>6465</v>
      </c>
      <c r="D548" s="153"/>
      <c r="E548" s="153"/>
      <c r="F548" s="154" t="s">
        <v>6475</v>
      </c>
      <c r="G548" s="153">
        <v>6</v>
      </c>
      <c r="H548" s="155"/>
      <c r="I548" s="153"/>
      <c r="J548" s="153">
        <v>90</v>
      </c>
      <c r="K548" s="153">
        <v>90</v>
      </c>
      <c r="L548" s="153">
        <v>90</v>
      </c>
      <c r="M548" s="153">
        <v>90</v>
      </c>
      <c r="N548" s="153">
        <v>90</v>
      </c>
      <c r="O548" s="153">
        <v>90</v>
      </c>
      <c r="P548" s="153">
        <v>78</v>
      </c>
      <c r="Q548" s="153">
        <v>78</v>
      </c>
      <c r="R548" s="153">
        <v>78</v>
      </c>
      <c r="S548" s="153">
        <v>78</v>
      </c>
      <c r="T548" s="153"/>
      <c r="U548" s="157" t="s">
        <v>6461</v>
      </c>
    </row>
    <row r="549" spans="1:21" ht="15.75" x14ac:dyDescent="0.3">
      <c r="A549" s="153" t="s">
        <v>6371</v>
      </c>
      <c r="B549" s="153" t="s">
        <v>5293</v>
      </c>
      <c r="C549" s="153" t="s">
        <v>6465</v>
      </c>
      <c r="D549" s="153"/>
      <c r="E549" s="153"/>
      <c r="F549" s="154" t="s">
        <v>6475</v>
      </c>
      <c r="G549" s="153">
        <v>7</v>
      </c>
      <c r="H549" s="155"/>
      <c r="I549" s="153"/>
      <c r="J549" s="153">
        <v>105</v>
      </c>
      <c r="K549" s="153">
        <v>105</v>
      </c>
      <c r="L549" s="153">
        <v>105</v>
      </c>
      <c r="M549" s="153">
        <v>105</v>
      </c>
      <c r="N549" s="153">
        <v>105</v>
      </c>
      <c r="O549" s="153">
        <v>105</v>
      </c>
      <c r="P549" s="153">
        <v>91</v>
      </c>
      <c r="Q549" s="153">
        <v>91</v>
      </c>
      <c r="R549" s="153">
        <v>91</v>
      </c>
      <c r="S549" s="153">
        <v>91</v>
      </c>
      <c r="T549" s="153"/>
      <c r="U549" s="157" t="s">
        <v>6462</v>
      </c>
    </row>
    <row r="550" spans="1:21" ht="15.75" x14ac:dyDescent="0.3">
      <c r="A550" s="153" t="s">
        <v>6371</v>
      </c>
      <c r="B550" s="153" t="s">
        <v>5293</v>
      </c>
      <c r="C550" s="153" t="s">
        <v>6465</v>
      </c>
      <c r="D550" s="153"/>
      <c r="E550" s="153"/>
      <c r="F550" s="154" t="s">
        <v>6475</v>
      </c>
      <c r="G550" s="153">
        <v>8</v>
      </c>
      <c r="H550" s="155"/>
      <c r="I550" s="153"/>
      <c r="J550" s="153">
        <v>120</v>
      </c>
      <c r="K550" s="153">
        <v>120</v>
      </c>
      <c r="L550" s="153">
        <v>120</v>
      </c>
      <c r="M550" s="153">
        <v>120</v>
      </c>
      <c r="N550" s="153">
        <v>120</v>
      </c>
      <c r="O550" s="153">
        <v>120</v>
      </c>
      <c r="P550" s="153">
        <v>104</v>
      </c>
      <c r="Q550" s="153">
        <v>104</v>
      </c>
      <c r="R550" s="153">
        <v>104</v>
      </c>
      <c r="S550" s="153">
        <v>104</v>
      </c>
      <c r="T550" s="153"/>
      <c r="U550" s="157" t="s">
        <v>6463</v>
      </c>
    </row>
    <row r="551" spans="1:21" ht="15.75" x14ac:dyDescent="0.3">
      <c r="A551" s="153" t="s">
        <v>6371</v>
      </c>
      <c r="B551" s="153" t="s">
        <v>5293</v>
      </c>
      <c r="C551" s="153" t="s">
        <v>6465</v>
      </c>
      <c r="D551" s="153"/>
      <c r="E551" s="153"/>
      <c r="F551" s="154" t="s">
        <v>6475</v>
      </c>
      <c r="G551" s="153">
        <v>9</v>
      </c>
      <c r="H551" s="155"/>
      <c r="I551" s="153"/>
      <c r="J551" s="153">
        <v>135</v>
      </c>
      <c r="K551" s="153">
        <v>135</v>
      </c>
      <c r="L551" s="153">
        <v>135</v>
      </c>
      <c r="M551" s="153">
        <v>135</v>
      </c>
      <c r="N551" s="153">
        <v>135</v>
      </c>
      <c r="O551" s="153">
        <v>135</v>
      </c>
      <c r="P551" s="153">
        <v>117</v>
      </c>
      <c r="Q551" s="153">
        <v>117</v>
      </c>
      <c r="R551" s="153">
        <v>117</v>
      </c>
      <c r="S551" s="153">
        <v>117</v>
      </c>
      <c r="T551" s="153"/>
      <c r="U551" s="157" t="s">
        <v>6464</v>
      </c>
    </row>
    <row r="552" spans="1:21" ht="15.75" x14ac:dyDescent="0.3">
      <c r="A552" s="153" t="s">
        <v>6371</v>
      </c>
      <c r="B552" s="153" t="s">
        <v>5293</v>
      </c>
      <c r="C552" s="153" t="s">
        <v>6465</v>
      </c>
      <c r="D552" s="153"/>
      <c r="E552" s="153"/>
      <c r="F552" s="154" t="s">
        <v>6475</v>
      </c>
      <c r="G552" s="153">
        <v>10</v>
      </c>
      <c r="H552" s="155"/>
      <c r="I552" s="153"/>
      <c r="J552" s="153">
        <v>150</v>
      </c>
      <c r="K552" s="153">
        <v>150</v>
      </c>
      <c r="L552" s="153">
        <v>150</v>
      </c>
      <c r="M552" s="153">
        <v>150</v>
      </c>
      <c r="N552" s="153">
        <v>150</v>
      </c>
      <c r="O552" s="153">
        <v>150</v>
      </c>
      <c r="P552" s="153">
        <v>130</v>
      </c>
      <c r="Q552" s="153">
        <v>130</v>
      </c>
      <c r="R552" s="153">
        <v>130</v>
      </c>
      <c r="S552" s="153">
        <v>130</v>
      </c>
      <c r="T552" s="153"/>
      <c r="U552" s="157"/>
    </row>
    <row r="553" spans="1:21" ht="15.75" x14ac:dyDescent="0.3">
      <c r="A553" s="158" t="s">
        <v>6371</v>
      </c>
      <c r="B553" s="158" t="s">
        <v>5293</v>
      </c>
      <c r="C553" s="158" t="s">
        <v>6476</v>
      </c>
      <c r="D553" s="158"/>
      <c r="E553" s="158"/>
      <c r="F553" s="159" t="s">
        <v>6477</v>
      </c>
      <c r="G553" s="158">
        <v>0</v>
      </c>
      <c r="H553" s="160"/>
      <c r="I553" s="158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58"/>
      <c r="U553" s="162" t="s">
        <v>6455</v>
      </c>
    </row>
    <row r="554" spans="1:21" ht="15.75" x14ac:dyDescent="0.3">
      <c r="A554" s="158" t="s">
        <v>6371</v>
      </c>
      <c r="B554" s="158" t="s">
        <v>5293</v>
      </c>
      <c r="C554" s="158" t="s">
        <v>6476</v>
      </c>
      <c r="D554" s="158"/>
      <c r="E554" s="158"/>
      <c r="F554" s="159" t="s">
        <v>6477</v>
      </c>
      <c r="G554" s="158">
        <v>1</v>
      </c>
      <c r="H554" s="160"/>
      <c r="I554" s="158"/>
      <c r="J554" s="158">
        <v>6</v>
      </c>
      <c r="K554" s="158">
        <v>6</v>
      </c>
      <c r="L554" s="158">
        <v>6</v>
      </c>
      <c r="M554" s="158">
        <v>6</v>
      </c>
      <c r="N554" s="158">
        <v>6</v>
      </c>
      <c r="O554" s="158">
        <v>6</v>
      </c>
      <c r="P554" s="158">
        <v>4</v>
      </c>
      <c r="Q554" s="158">
        <v>4</v>
      </c>
      <c r="R554" s="158">
        <v>4</v>
      </c>
      <c r="S554" s="158">
        <v>4</v>
      </c>
      <c r="T554" s="158"/>
      <c r="U554" s="162" t="s">
        <v>6456</v>
      </c>
    </row>
    <row r="555" spans="1:21" ht="15.75" x14ac:dyDescent="0.3">
      <c r="A555" s="158" t="s">
        <v>6371</v>
      </c>
      <c r="B555" s="158" t="s">
        <v>5293</v>
      </c>
      <c r="C555" s="158" t="s">
        <v>6476</v>
      </c>
      <c r="D555" s="158"/>
      <c r="E555" s="158"/>
      <c r="F555" s="159" t="s">
        <v>6477</v>
      </c>
      <c r="G555" s="158">
        <v>2</v>
      </c>
      <c r="H555" s="160"/>
      <c r="I555" s="158"/>
      <c r="J555" s="158">
        <v>12</v>
      </c>
      <c r="K555" s="158">
        <v>12</v>
      </c>
      <c r="L555" s="158">
        <v>12</v>
      </c>
      <c r="M555" s="158">
        <v>12</v>
      </c>
      <c r="N555" s="158">
        <v>12</v>
      </c>
      <c r="O555" s="158">
        <v>12</v>
      </c>
      <c r="P555" s="158">
        <v>8</v>
      </c>
      <c r="Q555" s="158">
        <v>8</v>
      </c>
      <c r="R555" s="158">
        <v>8</v>
      </c>
      <c r="S555" s="158">
        <v>8</v>
      </c>
      <c r="T555" s="161"/>
      <c r="U555" s="162" t="s">
        <v>6457</v>
      </c>
    </row>
    <row r="556" spans="1:21" ht="15.75" x14ac:dyDescent="0.3">
      <c r="A556" s="158" t="s">
        <v>6371</v>
      </c>
      <c r="B556" s="158" t="s">
        <v>5293</v>
      </c>
      <c r="C556" s="158" t="s">
        <v>6476</v>
      </c>
      <c r="D556" s="158"/>
      <c r="E556" s="158"/>
      <c r="F556" s="159" t="s">
        <v>6477</v>
      </c>
      <c r="G556" s="158">
        <v>3</v>
      </c>
      <c r="H556" s="160"/>
      <c r="I556" s="158"/>
      <c r="J556" s="158">
        <v>18</v>
      </c>
      <c r="K556" s="158">
        <v>18</v>
      </c>
      <c r="L556" s="158">
        <v>18</v>
      </c>
      <c r="M556" s="158">
        <v>18</v>
      </c>
      <c r="N556" s="158">
        <v>18</v>
      </c>
      <c r="O556" s="158">
        <v>18</v>
      </c>
      <c r="P556" s="158">
        <v>12</v>
      </c>
      <c r="Q556" s="158">
        <v>12</v>
      </c>
      <c r="R556" s="158">
        <v>12</v>
      </c>
      <c r="S556" s="158">
        <v>12</v>
      </c>
      <c r="T556" s="158"/>
      <c r="U556" s="162" t="s">
        <v>6458</v>
      </c>
    </row>
    <row r="557" spans="1:21" ht="15.75" x14ac:dyDescent="0.3">
      <c r="A557" s="158" t="s">
        <v>6371</v>
      </c>
      <c r="B557" s="158" t="s">
        <v>5293</v>
      </c>
      <c r="C557" s="158" t="s">
        <v>6476</v>
      </c>
      <c r="D557" s="158"/>
      <c r="E557" s="158"/>
      <c r="F557" s="159" t="s">
        <v>6477</v>
      </c>
      <c r="G557" s="158">
        <v>4</v>
      </c>
      <c r="H557" s="160"/>
      <c r="I557" s="158"/>
      <c r="J557" s="158">
        <v>24</v>
      </c>
      <c r="K557" s="158">
        <v>24</v>
      </c>
      <c r="L557" s="158">
        <v>24</v>
      </c>
      <c r="M557" s="158">
        <v>24</v>
      </c>
      <c r="N557" s="158">
        <v>24</v>
      </c>
      <c r="O557" s="158">
        <v>24</v>
      </c>
      <c r="P557" s="158">
        <v>16</v>
      </c>
      <c r="Q557" s="158">
        <v>16</v>
      </c>
      <c r="R557" s="158">
        <v>16</v>
      </c>
      <c r="S557" s="158">
        <v>16</v>
      </c>
      <c r="T557" s="158"/>
      <c r="U557" s="162" t="s">
        <v>6459</v>
      </c>
    </row>
    <row r="558" spans="1:21" ht="15.75" x14ac:dyDescent="0.3">
      <c r="A558" s="158" t="s">
        <v>6371</v>
      </c>
      <c r="B558" s="158" t="s">
        <v>5293</v>
      </c>
      <c r="C558" s="158" t="s">
        <v>6476</v>
      </c>
      <c r="D558" s="158"/>
      <c r="E558" s="158"/>
      <c r="F558" s="159" t="s">
        <v>6477</v>
      </c>
      <c r="G558" s="158">
        <v>5</v>
      </c>
      <c r="H558" s="160"/>
      <c r="I558" s="158"/>
      <c r="J558" s="158">
        <v>30</v>
      </c>
      <c r="K558" s="158">
        <v>30</v>
      </c>
      <c r="L558" s="158">
        <v>30</v>
      </c>
      <c r="M558" s="158">
        <v>30</v>
      </c>
      <c r="N558" s="158">
        <v>30</v>
      </c>
      <c r="O558" s="158">
        <v>30</v>
      </c>
      <c r="P558" s="158">
        <v>20</v>
      </c>
      <c r="Q558" s="158">
        <v>20</v>
      </c>
      <c r="R558" s="158">
        <v>20</v>
      </c>
      <c r="S558" s="158">
        <v>20</v>
      </c>
      <c r="T558" s="158"/>
      <c r="U558" s="162" t="s">
        <v>6460</v>
      </c>
    </row>
    <row r="559" spans="1:21" ht="15.75" x14ac:dyDescent="0.3">
      <c r="A559" s="158" t="s">
        <v>6371</v>
      </c>
      <c r="B559" s="158" t="s">
        <v>5293</v>
      </c>
      <c r="C559" s="158" t="s">
        <v>6476</v>
      </c>
      <c r="D559" s="158"/>
      <c r="E559" s="158"/>
      <c r="F559" s="159" t="s">
        <v>6477</v>
      </c>
      <c r="G559" s="158">
        <v>6</v>
      </c>
      <c r="H559" s="160"/>
      <c r="I559" s="158"/>
      <c r="J559" s="158">
        <v>36</v>
      </c>
      <c r="K559" s="158">
        <v>36</v>
      </c>
      <c r="L559" s="158">
        <v>36</v>
      </c>
      <c r="M559" s="158">
        <v>36</v>
      </c>
      <c r="N559" s="158">
        <v>36</v>
      </c>
      <c r="O559" s="158">
        <v>36</v>
      </c>
      <c r="P559" s="158">
        <v>24</v>
      </c>
      <c r="Q559" s="158">
        <v>24</v>
      </c>
      <c r="R559" s="158">
        <v>24</v>
      </c>
      <c r="S559" s="158">
        <v>24</v>
      </c>
      <c r="T559" s="158"/>
      <c r="U559" s="162" t="s">
        <v>6461</v>
      </c>
    </row>
    <row r="560" spans="1:21" ht="15.75" x14ac:dyDescent="0.3">
      <c r="A560" s="158" t="s">
        <v>6371</v>
      </c>
      <c r="B560" s="158" t="s">
        <v>5293</v>
      </c>
      <c r="C560" s="158" t="s">
        <v>6476</v>
      </c>
      <c r="D560" s="158"/>
      <c r="E560" s="158"/>
      <c r="F560" s="159" t="s">
        <v>6477</v>
      </c>
      <c r="G560" s="158">
        <v>7</v>
      </c>
      <c r="H560" s="160"/>
      <c r="I560" s="158"/>
      <c r="J560" s="158">
        <v>42</v>
      </c>
      <c r="K560" s="158">
        <v>42</v>
      </c>
      <c r="L560" s="158">
        <v>42</v>
      </c>
      <c r="M560" s="158">
        <v>42</v>
      </c>
      <c r="N560" s="158">
        <v>42</v>
      </c>
      <c r="O560" s="158">
        <v>42</v>
      </c>
      <c r="P560" s="158">
        <v>28</v>
      </c>
      <c r="Q560" s="158">
        <v>28</v>
      </c>
      <c r="R560" s="158">
        <v>28</v>
      </c>
      <c r="S560" s="158">
        <v>28</v>
      </c>
      <c r="T560" s="158"/>
      <c r="U560" s="162" t="s">
        <v>6462</v>
      </c>
    </row>
    <row r="561" spans="1:21" ht="15.75" x14ac:dyDescent="0.3">
      <c r="A561" s="158" t="s">
        <v>6371</v>
      </c>
      <c r="B561" s="158" t="s">
        <v>5293</v>
      </c>
      <c r="C561" s="158" t="s">
        <v>6476</v>
      </c>
      <c r="D561" s="158"/>
      <c r="E561" s="158"/>
      <c r="F561" s="159" t="s">
        <v>6477</v>
      </c>
      <c r="G561" s="158">
        <v>8</v>
      </c>
      <c r="H561" s="160"/>
      <c r="I561" s="158"/>
      <c r="J561" s="158">
        <v>48</v>
      </c>
      <c r="K561" s="158">
        <v>48</v>
      </c>
      <c r="L561" s="158">
        <v>48</v>
      </c>
      <c r="M561" s="158">
        <v>48</v>
      </c>
      <c r="N561" s="158">
        <v>48</v>
      </c>
      <c r="O561" s="158">
        <v>48</v>
      </c>
      <c r="P561" s="158">
        <v>32</v>
      </c>
      <c r="Q561" s="158">
        <v>32</v>
      </c>
      <c r="R561" s="158">
        <v>32</v>
      </c>
      <c r="S561" s="158">
        <v>32</v>
      </c>
      <c r="T561" s="158"/>
      <c r="U561" s="162" t="s">
        <v>6463</v>
      </c>
    </row>
    <row r="562" spans="1:21" ht="15.75" x14ac:dyDescent="0.3">
      <c r="A562" s="158" t="s">
        <v>6371</v>
      </c>
      <c r="B562" s="158" t="s">
        <v>5293</v>
      </c>
      <c r="C562" s="158" t="s">
        <v>6476</v>
      </c>
      <c r="D562" s="158"/>
      <c r="E562" s="158"/>
      <c r="F562" s="159" t="s">
        <v>6477</v>
      </c>
      <c r="G562" s="158">
        <v>9</v>
      </c>
      <c r="H562" s="160"/>
      <c r="I562" s="158"/>
      <c r="J562" s="158">
        <v>54</v>
      </c>
      <c r="K562" s="158">
        <v>54</v>
      </c>
      <c r="L562" s="158">
        <v>54</v>
      </c>
      <c r="M562" s="158">
        <v>54</v>
      </c>
      <c r="N562" s="158">
        <v>54</v>
      </c>
      <c r="O562" s="158">
        <v>54</v>
      </c>
      <c r="P562" s="158">
        <v>36</v>
      </c>
      <c r="Q562" s="158">
        <v>36</v>
      </c>
      <c r="R562" s="158">
        <v>36</v>
      </c>
      <c r="S562" s="158">
        <v>36</v>
      </c>
      <c r="T562" s="158"/>
      <c r="U562" s="162" t="s">
        <v>6464</v>
      </c>
    </row>
    <row r="563" spans="1:21" ht="15.75" x14ac:dyDescent="0.3">
      <c r="A563" s="158" t="s">
        <v>6371</v>
      </c>
      <c r="B563" s="158" t="s">
        <v>5293</v>
      </c>
      <c r="C563" s="158" t="s">
        <v>6476</v>
      </c>
      <c r="D563" s="158"/>
      <c r="E563" s="158"/>
      <c r="F563" s="159" t="s">
        <v>6477</v>
      </c>
      <c r="G563" s="158">
        <v>10</v>
      </c>
      <c r="H563" s="160"/>
      <c r="I563" s="158"/>
      <c r="J563" s="158">
        <v>60</v>
      </c>
      <c r="K563" s="158">
        <v>60</v>
      </c>
      <c r="L563" s="158">
        <v>60</v>
      </c>
      <c r="M563" s="158">
        <v>60</v>
      </c>
      <c r="N563" s="158">
        <v>60</v>
      </c>
      <c r="O563" s="158">
        <v>60</v>
      </c>
      <c r="P563" s="158">
        <v>40</v>
      </c>
      <c r="Q563" s="158">
        <v>40</v>
      </c>
      <c r="R563" s="158">
        <v>40</v>
      </c>
      <c r="S563" s="158">
        <v>40</v>
      </c>
      <c r="T563" s="158"/>
      <c r="U563" s="162"/>
    </row>
    <row r="564" spans="1:21" ht="15.75" x14ac:dyDescent="0.3">
      <c r="A564" s="158" t="s">
        <v>6371</v>
      </c>
      <c r="B564" s="158" t="s">
        <v>5293</v>
      </c>
      <c r="C564" s="158" t="s">
        <v>6476</v>
      </c>
      <c r="D564" s="158"/>
      <c r="E564" s="158"/>
      <c r="F564" s="159" t="s">
        <v>6478</v>
      </c>
      <c r="G564" s="158">
        <v>0</v>
      </c>
      <c r="H564" s="160"/>
      <c r="I564" s="158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58"/>
      <c r="U564" s="162" t="s">
        <v>6455</v>
      </c>
    </row>
    <row r="565" spans="1:21" ht="15.75" x14ac:dyDescent="0.3">
      <c r="A565" s="158" t="s">
        <v>6371</v>
      </c>
      <c r="B565" s="158" t="s">
        <v>5293</v>
      </c>
      <c r="C565" s="158" t="s">
        <v>6476</v>
      </c>
      <c r="D565" s="158"/>
      <c r="E565" s="158"/>
      <c r="F565" s="159" t="s">
        <v>6478</v>
      </c>
      <c r="G565" s="158">
        <v>1</v>
      </c>
      <c r="H565" s="160"/>
      <c r="I565" s="158"/>
      <c r="J565" s="158">
        <v>7</v>
      </c>
      <c r="K565" s="158">
        <v>7</v>
      </c>
      <c r="L565" s="158">
        <v>7</v>
      </c>
      <c r="M565" s="158">
        <v>7</v>
      </c>
      <c r="N565" s="158">
        <v>7</v>
      </c>
      <c r="O565" s="158">
        <v>7</v>
      </c>
      <c r="P565" s="158">
        <v>5</v>
      </c>
      <c r="Q565" s="158">
        <v>5</v>
      </c>
      <c r="R565" s="158">
        <v>5</v>
      </c>
      <c r="S565" s="158">
        <v>5</v>
      </c>
      <c r="T565" s="158"/>
      <c r="U565" s="162" t="s">
        <v>6456</v>
      </c>
    </row>
    <row r="566" spans="1:21" ht="15.75" x14ac:dyDescent="0.3">
      <c r="A566" s="158" t="s">
        <v>6371</v>
      </c>
      <c r="B566" s="158" t="s">
        <v>5293</v>
      </c>
      <c r="C566" s="158" t="s">
        <v>6476</v>
      </c>
      <c r="D566" s="158"/>
      <c r="E566" s="158"/>
      <c r="F566" s="159" t="s">
        <v>6478</v>
      </c>
      <c r="G566" s="158">
        <v>2</v>
      </c>
      <c r="H566" s="160"/>
      <c r="I566" s="158"/>
      <c r="J566" s="158">
        <v>14</v>
      </c>
      <c r="K566" s="158">
        <v>14</v>
      </c>
      <c r="L566" s="158">
        <v>14</v>
      </c>
      <c r="M566" s="158">
        <v>14</v>
      </c>
      <c r="N566" s="158">
        <v>14</v>
      </c>
      <c r="O566" s="158">
        <v>14</v>
      </c>
      <c r="P566" s="158">
        <v>10</v>
      </c>
      <c r="Q566" s="158">
        <v>10</v>
      </c>
      <c r="R566" s="158">
        <v>10</v>
      </c>
      <c r="S566" s="158">
        <v>10</v>
      </c>
      <c r="T566" s="161"/>
      <c r="U566" s="162" t="s">
        <v>6457</v>
      </c>
    </row>
    <row r="567" spans="1:21" ht="15.75" x14ac:dyDescent="0.3">
      <c r="A567" s="158" t="s">
        <v>6371</v>
      </c>
      <c r="B567" s="158" t="s">
        <v>5293</v>
      </c>
      <c r="C567" s="158" t="s">
        <v>6476</v>
      </c>
      <c r="D567" s="158"/>
      <c r="E567" s="158"/>
      <c r="F567" s="159" t="s">
        <v>6478</v>
      </c>
      <c r="G567" s="158">
        <v>3</v>
      </c>
      <c r="H567" s="160"/>
      <c r="I567" s="158"/>
      <c r="J567" s="158">
        <v>21</v>
      </c>
      <c r="K567" s="158">
        <v>21</v>
      </c>
      <c r="L567" s="158">
        <v>21</v>
      </c>
      <c r="M567" s="158">
        <v>21</v>
      </c>
      <c r="N567" s="158">
        <v>21</v>
      </c>
      <c r="O567" s="158">
        <v>21</v>
      </c>
      <c r="P567" s="158">
        <v>15</v>
      </c>
      <c r="Q567" s="158">
        <v>15</v>
      </c>
      <c r="R567" s="158">
        <v>15</v>
      </c>
      <c r="S567" s="158">
        <v>15</v>
      </c>
      <c r="T567" s="158"/>
      <c r="U567" s="162" t="s">
        <v>6458</v>
      </c>
    </row>
    <row r="568" spans="1:21" ht="15.75" x14ac:dyDescent="0.3">
      <c r="A568" s="158" t="s">
        <v>6371</v>
      </c>
      <c r="B568" s="158" t="s">
        <v>5293</v>
      </c>
      <c r="C568" s="158" t="s">
        <v>6476</v>
      </c>
      <c r="D568" s="158"/>
      <c r="E568" s="158"/>
      <c r="F568" s="159" t="s">
        <v>6478</v>
      </c>
      <c r="G568" s="158">
        <v>4</v>
      </c>
      <c r="H568" s="160"/>
      <c r="I568" s="158"/>
      <c r="J568" s="158">
        <v>28</v>
      </c>
      <c r="K568" s="158">
        <v>28</v>
      </c>
      <c r="L568" s="158">
        <v>28</v>
      </c>
      <c r="M568" s="158">
        <v>28</v>
      </c>
      <c r="N568" s="158">
        <v>28</v>
      </c>
      <c r="O568" s="158">
        <v>28</v>
      </c>
      <c r="P568" s="158">
        <v>20</v>
      </c>
      <c r="Q568" s="158">
        <v>20</v>
      </c>
      <c r="R568" s="158">
        <v>20</v>
      </c>
      <c r="S568" s="158">
        <v>20</v>
      </c>
      <c r="T568" s="158"/>
      <c r="U568" s="162" t="s">
        <v>6459</v>
      </c>
    </row>
    <row r="569" spans="1:21" ht="15.75" x14ac:dyDescent="0.3">
      <c r="A569" s="158" t="s">
        <v>6371</v>
      </c>
      <c r="B569" s="158" t="s">
        <v>5293</v>
      </c>
      <c r="C569" s="158" t="s">
        <v>6476</v>
      </c>
      <c r="D569" s="158"/>
      <c r="E569" s="158"/>
      <c r="F569" s="159" t="s">
        <v>6478</v>
      </c>
      <c r="G569" s="158">
        <v>5</v>
      </c>
      <c r="H569" s="160"/>
      <c r="I569" s="158"/>
      <c r="J569" s="158">
        <v>35</v>
      </c>
      <c r="K569" s="158">
        <v>35</v>
      </c>
      <c r="L569" s="158">
        <v>35</v>
      </c>
      <c r="M569" s="158">
        <v>35</v>
      </c>
      <c r="N569" s="158">
        <v>35</v>
      </c>
      <c r="O569" s="158">
        <v>35</v>
      </c>
      <c r="P569" s="158">
        <v>25</v>
      </c>
      <c r="Q569" s="158">
        <v>25</v>
      </c>
      <c r="R569" s="158">
        <v>25</v>
      </c>
      <c r="S569" s="158">
        <v>25</v>
      </c>
      <c r="T569" s="158"/>
      <c r="U569" s="162" t="s">
        <v>6460</v>
      </c>
    </row>
    <row r="570" spans="1:21" ht="15.75" x14ac:dyDescent="0.3">
      <c r="A570" s="158" t="s">
        <v>6371</v>
      </c>
      <c r="B570" s="158" t="s">
        <v>5293</v>
      </c>
      <c r="C570" s="158" t="s">
        <v>6476</v>
      </c>
      <c r="D570" s="158"/>
      <c r="E570" s="158"/>
      <c r="F570" s="159" t="s">
        <v>6478</v>
      </c>
      <c r="G570" s="158">
        <v>6</v>
      </c>
      <c r="H570" s="160"/>
      <c r="I570" s="158"/>
      <c r="J570" s="158">
        <v>42</v>
      </c>
      <c r="K570" s="158">
        <v>42</v>
      </c>
      <c r="L570" s="158">
        <v>42</v>
      </c>
      <c r="M570" s="158">
        <v>42</v>
      </c>
      <c r="N570" s="158">
        <v>42</v>
      </c>
      <c r="O570" s="158">
        <v>42</v>
      </c>
      <c r="P570" s="158">
        <v>30</v>
      </c>
      <c r="Q570" s="158">
        <v>30</v>
      </c>
      <c r="R570" s="158">
        <v>30</v>
      </c>
      <c r="S570" s="158">
        <v>30</v>
      </c>
      <c r="T570" s="158"/>
      <c r="U570" s="162" t="s">
        <v>6461</v>
      </c>
    </row>
    <row r="571" spans="1:21" ht="15.75" x14ac:dyDescent="0.3">
      <c r="A571" s="158" t="s">
        <v>6371</v>
      </c>
      <c r="B571" s="158" t="s">
        <v>5293</v>
      </c>
      <c r="C571" s="158" t="s">
        <v>6476</v>
      </c>
      <c r="D571" s="158"/>
      <c r="E571" s="158"/>
      <c r="F571" s="159" t="s">
        <v>6478</v>
      </c>
      <c r="G571" s="158">
        <v>7</v>
      </c>
      <c r="H571" s="160"/>
      <c r="I571" s="158"/>
      <c r="J571" s="158">
        <v>49</v>
      </c>
      <c r="K571" s="158">
        <v>49</v>
      </c>
      <c r="L571" s="158">
        <v>49</v>
      </c>
      <c r="M571" s="158">
        <v>49</v>
      </c>
      <c r="N571" s="158">
        <v>49</v>
      </c>
      <c r="O571" s="158">
        <v>49</v>
      </c>
      <c r="P571" s="158">
        <v>35</v>
      </c>
      <c r="Q571" s="158">
        <v>35</v>
      </c>
      <c r="R571" s="158">
        <v>35</v>
      </c>
      <c r="S571" s="158">
        <v>35</v>
      </c>
      <c r="T571" s="158"/>
      <c r="U571" s="162" t="s">
        <v>6462</v>
      </c>
    </row>
    <row r="572" spans="1:21" ht="15.75" x14ac:dyDescent="0.3">
      <c r="A572" s="158" t="s">
        <v>6371</v>
      </c>
      <c r="B572" s="158" t="s">
        <v>5293</v>
      </c>
      <c r="C572" s="158" t="s">
        <v>6476</v>
      </c>
      <c r="D572" s="158"/>
      <c r="E572" s="158"/>
      <c r="F572" s="159" t="s">
        <v>6478</v>
      </c>
      <c r="G572" s="158">
        <v>8</v>
      </c>
      <c r="H572" s="160"/>
      <c r="I572" s="158"/>
      <c r="J572" s="158">
        <v>56</v>
      </c>
      <c r="K572" s="158">
        <v>56</v>
      </c>
      <c r="L572" s="158">
        <v>56</v>
      </c>
      <c r="M572" s="158">
        <v>56</v>
      </c>
      <c r="N572" s="158">
        <v>56</v>
      </c>
      <c r="O572" s="158">
        <v>56</v>
      </c>
      <c r="P572" s="158">
        <v>40</v>
      </c>
      <c r="Q572" s="158">
        <v>40</v>
      </c>
      <c r="R572" s="158">
        <v>40</v>
      </c>
      <c r="S572" s="158">
        <v>40</v>
      </c>
      <c r="T572" s="158"/>
      <c r="U572" s="162" t="s">
        <v>6463</v>
      </c>
    </row>
    <row r="573" spans="1:21" ht="15.75" x14ac:dyDescent="0.3">
      <c r="A573" s="158" t="s">
        <v>6371</v>
      </c>
      <c r="B573" s="158" t="s">
        <v>5293</v>
      </c>
      <c r="C573" s="158" t="s">
        <v>6476</v>
      </c>
      <c r="D573" s="158"/>
      <c r="E573" s="158"/>
      <c r="F573" s="159" t="s">
        <v>6478</v>
      </c>
      <c r="G573" s="158">
        <v>9</v>
      </c>
      <c r="H573" s="160"/>
      <c r="I573" s="158"/>
      <c r="J573" s="158">
        <v>63</v>
      </c>
      <c r="K573" s="158">
        <v>63</v>
      </c>
      <c r="L573" s="158">
        <v>63</v>
      </c>
      <c r="M573" s="158">
        <v>63</v>
      </c>
      <c r="N573" s="158">
        <v>63</v>
      </c>
      <c r="O573" s="158">
        <v>63</v>
      </c>
      <c r="P573" s="158">
        <v>45</v>
      </c>
      <c r="Q573" s="158">
        <v>45</v>
      </c>
      <c r="R573" s="158">
        <v>45</v>
      </c>
      <c r="S573" s="158">
        <v>45</v>
      </c>
      <c r="T573" s="158"/>
      <c r="U573" s="162" t="s">
        <v>6464</v>
      </c>
    </row>
    <row r="574" spans="1:21" ht="15.75" x14ac:dyDescent="0.3">
      <c r="A574" s="158" t="s">
        <v>6371</v>
      </c>
      <c r="B574" s="158" t="s">
        <v>5293</v>
      </c>
      <c r="C574" s="158" t="s">
        <v>6476</v>
      </c>
      <c r="D574" s="158"/>
      <c r="E574" s="158"/>
      <c r="F574" s="159" t="s">
        <v>6478</v>
      </c>
      <c r="G574" s="158">
        <v>10</v>
      </c>
      <c r="H574" s="160"/>
      <c r="I574" s="158"/>
      <c r="J574" s="158">
        <v>70</v>
      </c>
      <c r="K574" s="158">
        <v>70</v>
      </c>
      <c r="L574" s="158">
        <v>70</v>
      </c>
      <c r="M574" s="158">
        <v>70</v>
      </c>
      <c r="N574" s="158">
        <v>70</v>
      </c>
      <c r="O574" s="158">
        <v>70</v>
      </c>
      <c r="P574" s="158">
        <v>50</v>
      </c>
      <c r="Q574" s="158">
        <v>50</v>
      </c>
      <c r="R574" s="158">
        <v>50</v>
      </c>
      <c r="S574" s="158">
        <v>50</v>
      </c>
      <c r="T574" s="158"/>
      <c r="U574" s="162"/>
    </row>
    <row r="575" spans="1:21" ht="15.75" x14ac:dyDescent="0.3">
      <c r="A575" s="158" t="s">
        <v>6371</v>
      </c>
      <c r="B575" s="158" t="s">
        <v>5293</v>
      </c>
      <c r="C575" s="158" t="s">
        <v>6476</v>
      </c>
      <c r="D575" s="158"/>
      <c r="E575" s="158"/>
      <c r="F575" s="159" t="s">
        <v>6479</v>
      </c>
      <c r="G575" s="158">
        <v>0</v>
      </c>
      <c r="H575" s="160"/>
      <c r="I575" s="158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  <c r="T575" s="158"/>
      <c r="U575" s="162" t="s">
        <v>6455</v>
      </c>
    </row>
    <row r="576" spans="1:21" ht="15.75" x14ac:dyDescent="0.3">
      <c r="A576" s="158" t="s">
        <v>6371</v>
      </c>
      <c r="B576" s="158" t="s">
        <v>5293</v>
      </c>
      <c r="C576" s="158" t="s">
        <v>6476</v>
      </c>
      <c r="D576" s="158"/>
      <c r="E576" s="158"/>
      <c r="F576" s="159" t="s">
        <v>6479</v>
      </c>
      <c r="G576" s="158">
        <v>1</v>
      </c>
      <c r="H576" s="160"/>
      <c r="I576" s="158"/>
      <c r="J576" s="158">
        <v>8</v>
      </c>
      <c r="K576" s="158">
        <v>8</v>
      </c>
      <c r="L576" s="158">
        <v>8</v>
      </c>
      <c r="M576" s="158">
        <v>8</v>
      </c>
      <c r="N576" s="158">
        <v>8</v>
      </c>
      <c r="O576" s="158">
        <v>8</v>
      </c>
      <c r="P576" s="158">
        <v>6</v>
      </c>
      <c r="Q576" s="158">
        <v>6</v>
      </c>
      <c r="R576" s="158">
        <v>6</v>
      </c>
      <c r="S576" s="158">
        <v>6</v>
      </c>
      <c r="T576" s="158"/>
      <c r="U576" s="162" t="s">
        <v>6456</v>
      </c>
    </row>
    <row r="577" spans="1:21" ht="15.75" x14ac:dyDescent="0.3">
      <c r="A577" s="158" t="s">
        <v>6371</v>
      </c>
      <c r="B577" s="158" t="s">
        <v>5293</v>
      </c>
      <c r="C577" s="158" t="s">
        <v>6476</v>
      </c>
      <c r="D577" s="158"/>
      <c r="E577" s="158"/>
      <c r="F577" s="159" t="s">
        <v>6479</v>
      </c>
      <c r="G577" s="158">
        <v>2</v>
      </c>
      <c r="H577" s="160"/>
      <c r="I577" s="158"/>
      <c r="J577" s="158">
        <v>16</v>
      </c>
      <c r="K577" s="158">
        <v>16</v>
      </c>
      <c r="L577" s="158">
        <v>16</v>
      </c>
      <c r="M577" s="158">
        <v>16</v>
      </c>
      <c r="N577" s="158">
        <v>16</v>
      </c>
      <c r="O577" s="158">
        <v>16</v>
      </c>
      <c r="P577" s="158">
        <v>12</v>
      </c>
      <c r="Q577" s="158">
        <v>12</v>
      </c>
      <c r="R577" s="158">
        <v>12</v>
      </c>
      <c r="S577" s="158">
        <v>12</v>
      </c>
      <c r="T577" s="161"/>
      <c r="U577" s="162" t="s">
        <v>6457</v>
      </c>
    </row>
    <row r="578" spans="1:21" ht="15.75" x14ac:dyDescent="0.3">
      <c r="A578" s="158" t="s">
        <v>6371</v>
      </c>
      <c r="B578" s="158" t="s">
        <v>5293</v>
      </c>
      <c r="C578" s="158" t="s">
        <v>6476</v>
      </c>
      <c r="D578" s="158"/>
      <c r="E578" s="158"/>
      <c r="F578" s="159" t="s">
        <v>6479</v>
      </c>
      <c r="G578" s="158">
        <v>3</v>
      </c>
      <c r="H578" s="160"/>
      <c r="I578" s="158"/>
      <c r="J578" s="158">
        <v>24</v>
      </c>
      <c r="K578" s="158">
        <v>24</v>
      </c>
      <c r="L578" s="158">
        <v>24</v>
      </c>
      <c r="M578" s="158">
        <v>24</v>
      </c>
      <c r="N578" s="158">
        <v>24</v>
      </c>
      <c r="O578" s="158">
        <v>24</v>
      </c>
      <c r="P578" s="158">
        <v>18</v>
      </c>
      <c r="Q578" s="158">
        <v>18</v>
      </c>
      <c r="R578" s="158">
        <v>18</v>
      </c>
      <c r="S578" s="158">
        <v>18</v>
      </c>
      <c r="T578" s="158"/>
      <c r="U578" s="162" t="s">
        <v>6458</v>
      </c>
    </row>
    <row r="579" spans="1:21" ht="15.75" x14ac:dyDescent="0.3">
      <c r="A579" s="158" t="s">
        <v>6371</v>
      </c>
      <c r="B579" s="158" t="s">
        <v>5293</v>
      </c>
      <c r="C579" s="158" t="s">
        <v>6476</v>
      </c>
      <c r="D579" s="158"/>
      <c r="E579" s="158"/>
      <c r="F579" s="159" t="s">
        <v>6479</v>
      </c>
      <c r="G579" s="158">
        <v>4</v>
      </c>
      <c r="H579" s="160"/>
      <c r="I579" s="158"/>
      <c r="J579" s="158">
        <v>32</v>
      </c>
      <c r="K579" s="158">
        <v>32</v>
      </c>
      <c r="L579" s="158">
        <v>32</v>
      </c>
      <c r="M579" s="158">
        <v>32</v>
      </c>
      <c r="N579" s="158">
        <v>32</v>
      </c>
      <c r="O579" s="158">
        <v>32</v>
      </c>
      <c r="P579" s="158">
        <v>24</v>
      </c>
      <c r="Q579" s="158">
        <v>24</v>
      </c>
      <c r="R579" s="158">
        <v>24</v>
      </c>
      <c r="S579" s="158">
        <v>24</v>
      </c>
      <c r="T579" s="158"/>
      <c r="U579" s="162" t="s">
        <v>6459</v>
      </c>
    </row>
    <row r="580" spans="1:21" ht="15.75" x14ac:dyDescent="0.3">
      <c r="A580" s="158" t="s">
        <v>6371</v>
      </c>
      <c r="B580" s="158" t="s">
        <v>5293</v>
      </c>
      <c r="C580" s="158" t="s">
        <v>6476</v>
      </c>
      <c r="D580" s="158"/>
      <c r="E580" s="158"/>
      <c r="F580" s="159" t="s">
        <v>6479</v>
      </c>
      <c r="G580" s="158">
        <v>5</v>
      </c>
      <c r="H580" s="160"/>
      <c r="I580" s="158"/>
      <c r="J580" s="158">
        <v>40</v>
      </c>
      <c r="K580" s="158">
        <v>40</v>
      </c>
      <c r="L580" s="158">
        <v>40</v>
      </c>
      <c r="M580" s="158">
        <v>40</v>
      </c>
      <c r="N580" s="158">
        <v>40</v>
      </c>
      <c r="O580" s="158">
        <v>40</v>
      </c>
      <c r="P580" s="158">
        <v>30</v>
      </c>
      <c r="Q580" s="158">
        <v>30</v>
      </c>
      <c r="R580" s="158">
        <v>30</v>
      </c>
      <c r="S580" s="158">
        <v>30</v>
      </c>
      <c r="T580" s="158"/>
      <c r="U580" s="162" t="s">
        <v>6460</v>
      </c>
    </row>
    <row r="581" spans="1:21" ht="15.75" x14ac:dyDescent="0.3">
      <c r="A581" s="158" t="s">
        <v>6371</v>
      </c>
      <c r="B581" s="158" t="s">
        <v>5293</v>
      </c>
      <c r="C581" s="158" t="s">
        <v>6476</v>
      </c>
      <c r="D581" s="158"/>
      <c r="E581" s="158"/>
      <c r="F581" s="159" t="s">
        <v>6479</v>
      </c>
      <c r="G581" s="158">
        <v>6</v>
      </c>
      <c r="H581" s="160"/>
      <c r="I581" s="158"/>
      <c r="J581" s="158">
        <v>48</v>
      </c>
      <c r="K581" s="158">
        <v>48</v>
      </c>
      <c r="L581" s="158">
        <v>48</v>
      </c>
      <c r="M581" s="158">
        <v>48</v>
      </c>
      <c r="N581" s="158">
        <v>48</v>
      </c>
      <c r="O581" s="158">
        <v>48</v>
      </c>
      <c r="P581" s="158">
        <v>36</v>
      </c>
      <c r="Q581" s="158">
        <v>36</v>
      </c>
      <c r="R581" s="158">
        <v>36</v>
      </c>
      <c r="S581" s="158">
        <v>36</v>
      </c>
      <c r="T581" s="158"/>
      <c r="U581" s="162" t="s">
        <v>6461</v>
      </c>
    </row>
    <row r="582" spans="1:21" ht="15.75" x14ac:dyDescent="0.3">
      <c r="A582" s="158" t="s">
        <v>6371</v>
      </c>
      <c r="B582" s="158" t="s">
        <v>5293</v>
      </c>
      <c r="C582" s="158" t="s">
        <v>6476</v>
      </c>
      <c r="D582" s="158"/>
      <c r="E582" s="158"/>
      <c r="F582" s="159" t="s">
        <v>6479</v>
      </c>
      <c r="G582" s="158">
        <v>7</v>
      </c>
      <c r="H582" s="160"/>
      <c r="I582" s="158"/>
      <c r="J582" s="158">
        <v>56</v>
      </c>
      <c r="K582" s="158">
        <v>56</v>
      </c>
      <c r="L582" s="158">
        <v>56</v>
      </c>
      <c r="M582" s="158">
        <v>56</v>
      </c>
      <c r="N582" s="158">
        <v>56</v>
      </c>
      <c r="O582" s="158">
        <v>56</v>
      </c>
      <c r="P582" s="158">
        <v>42</v>
      </c>
      <c r="Q582" s="158">
        <v>42</v>
      </c>
      <c r="R582" s="158">
        <v>42</v>
      </c>
      <c r="S582" s="158">
        <v>42</v>
      </c>
      <c r="T582" s="158"/>
      <c r="U582" s="162" t="s">
        <v>6462</v>
      </c>
    </row>
    <row r="583" spans="1:21" ht="15.75" x14ac:dyDescent="0.3">
      <c r="A583" s="158" t="s">
        <v>6371</v>
      </c>
      <c r="B583" s="158" t="s">
        <v>5293</v>
      </c>
      <c r="C583" s="158" t="s">
        <v>6476</v>
      </c>
      <c r="D583" s="158"/>
      <c r="E583" s="158"/>
      <c r="F583" s="159" t="s">
        <v>6479</v>
      </c>
      <c r="G583" s="158">
        <v>8</v>
      </c>
      <c r="H583" s="160"/>
      <c r="I583" s="158"/>
      <c r="J583" s="158">
        <v>64</v>
      </c>
      <c r="K583" s="158">
        <v>64</v>
      </c>
      <c r="L583" s="158">
        <v>64</v>
      </c>
      <c r="M583" s="158">
        <v>64</v>
      </c>
      <c r="N583" s="158">
        <v>64</v>
      </c>
      <c r="O583" s="158">
        <v>64</v>
      </c>
      <c r="P583" s="158">
        <v>48</v>
      </c>
      <c r="Q583" s="158">
        <v>48</v>
      </c>
      <c r="R583" s="158">
        <v>48</v>
      </c>
      <c r="S583" s="158">
        <v>48</v>
      </c>
      <c r="T583" s="158"/>
      <c r="U583" s="162" t="s">
        <v>6463</v>
      </c>
    </row>
    <row r="584" spans="1:21" ht="15.75" x14ac:dyDescent="0.3">
      <c r="A584" s="158" t="s">
        <v>6371</v>
      </c>
      <c r="B584" s="158" t="s">
        <v>5293</v>
      </c>
      <c r="C584" s="158" t="s">
        <v>6476</v>
      </c>
      <c r="D584" s="158"/>
      <c r="E584" s="158"/>
      <c r="F584" s="159" t="s">
        <v>6479</v>
      </c>
      <c r="G584" s="158">
        <v>9</v>
      </c>
      <c r="H584" s="160"/>
      <c r="I584" s="158"/>
      <c r="J584" s="158">
        <v>72</v>
      </c>
      <c r="K584" s="158">
        <v>72</v>
      </c>
      <c r="L584" s="158">
        <v>72</v>
      </c>
      <c r="M584" s="158">
        <v>72</v>
      </c>
      <c r="N584" s="158">
        <v>72</v>
      </c>
      <c r="O584" s="158">
        <v>72</v>
      </c>
      <c r="P584" s="158">
        <v>54</v>
      </c>
      <c r="Q584" s="158">
        <v>54</v>
      </c>
      <c r="R584" s="158">
        <v>54</v>
      </c>
      <c r="S584" s="158">
        <v>54</v>
      </c>
      <c r="T584" s="158"/>
      <c r="U584" s="162" t="s">
        <v>6464</v>
      </c>
    </row>
    <row r="585" spans="1:21" ht="15.75" x14ac:dyDescent="0.3">
      <c r="A585" s="158" t="s">
        <v>6371</v>
      </c>
      <c r="B585" s="158" t="s">
        <v>5293</v>
      </c>
      <c r="C585" s="158" t="s">
        <v>6476</v>
      </c>
      <c r="D585" s="158"/>
      <c r="E585" s="158"/>
      <c r="F585" s="159" t="s">
        <v>6479</v>
      </c>
      <c r="G585" s="158">
        <v>10</v>
      </c>
      <c r="H585" s="160"/>
      <c r="I585" s="158"/>
      <c r="J585" s="158">
        <v>80</v>
      </c>
      <c r="K585" s="158">
        <v>80</v>
      </c>
      <c r="L585" s="158">
        <v>80</v>
      </c>
      <c r="M585" s="158">
        <v>80</v>
      </c>
      <c r="N585" s="158">
        <v>80</v>
      </c>
      <c r="O585" s="158">
        <v>80</v>
      </c>
      <c r="P585" s="158">
        <v>60</v>
      </c>
      <c r="Q585" s="158">
        <v>60</v>
      </c>
      <c r="R585" s="158">
        <v>60</v>
      </c>
      <c r="S585" s="158">
        <v>60</v>
      </c>
      <c r="T585" s="158"/>
      <c r="U585" s="162"/>
    </row>
    <row r="586" spans="1:21" ht="15.75" x14ac:dyDescent="0.3">
      <c r="A586" s="158" t="s">
        <v>6371</v>
      </c>
      <c r="B586" s="158" t="s">
        <v>5293</v>
      </c>
      <c r="C586" s="158" t="s">
        <v>6476</v>
      </c>
      <c r="D586" s="158"/>
      <c r="E586" s="158"/>
      <c r="F586" s="159" t="s">
        <v>6480</v>
      </c>
      <c r="G586" s="158">
        <v>0</v>
      </c>
      <c r="H586" s="160"/>
      <c r="I586" s="158"/>
      <c r="J586" s="161"/>
      <c r="K586" s="161"/>
      <c r="L586" s="161"/>
      <c r="M586" s="161"/>
      <c r="N586" s="161"/>
      <c r="O586" s="161"/>
      <c r="P586" s="161"/>
      <c r="Q586" s="161"/>
      <c r="R586" s="161"/>
      <c r="S586" s="161"/>
      <c r="T586" s="158"/>
      <c r="U586" s="162" t="s">
        <v>6455</v>
      </c>
    </row>
    <row r="587" spans="1:21" ht="15.75" x14ac:dyDescent="0.3">
      <c r="A587" s="158" t="s">
        <v>6371</v>
      </c>
      <c r="B587" s="158" t="s">
        <v>5293</v>
      </c>
      <c r="C587" s="158" t="s">
        <v>6476</v>
      </c>
      <c r="D587" s="158"/>
      <c r="E587" s="158"/>
      <c r="F587" s="159" t="s">
        <v>6480</v>
      </c>
      <c r="G587" s="158">
        <v>1</v>
      </c>
      <c r="H587" s="160"/>
      <c r="I587" s="158"/>
      <c r="J587" s="158">
        <v>9</v>
      </c>
      <c r="K587" s="158">
        <v>9</v>
      </c>
      <c r="L587" s="158">
        <v>9</v>
      </c>
      <c r="M587" s="158">
        <v>9</v>
      </c>
      <c r="N587" s="158">
        <v>9</v>
      </c>
      <c r="O587" s="158">
        <v>9</v>
      </c>
      <c r="P587" s="158">
        <v>7</v>
      </c>
      <c r="Q587" s="158">
        <v>7</v>
      </c>
      <c r="R587" s="158">
        <v>7</v>
      </c>
      <c r="S587" s="158">
        <v>7</v>
      </c>
      <c r="T587" s="158"/>
      <c r="U587" s="162" t="s">
        <v>6456</v>
      </c>
    </row>
    <row r="588" spans="1:21" ht="15.75" x14ac:dyDescent="0.3">
      <c r="A588" s="158" t="s">
        <v>6371</v>
      </c>
      <c r="B588" s="158" t="s">
        <v>5293</v>
      </c>
      <c r="C588" s="158" t="s">
        <v>6476</v>
      </c>
      <c r="D588" s="158"/>
      <c r="E588" s="158"/>
      <c r="F588" s="159" t="s">
        <v>6480</v>
      </c>
      <c r="G588" s="158">
        <v>2</v>
      </c>
      <c r="H588" s="160"/>
      <c r="I588" s="158"/>
      <c r="J588" s="158">
        <v>18</v>
      </c>
      <c r="K588" s="158">
        <v>18</v>
      </c>
      <c r="L588" s="158">
        <v>18</v>
      </c>
      <c r="M588" s="158">
        <v>18</v>
      </c>
      <c r="N588" s="158">
        <v>18</v>
      </c>
      <c r="O588" s="158">
        <v>18</v>
      </c>
      <c r="P588" s="158">
        <v>14</v>
      </c>
      <c r="Q588" s="158">
        <v>14</v>
      </c>
      <c r="R588" s="158">
        <v>14</v>
      </c>
      <c r="S588" s="158">
        <v>14</v>
      </c>
      <c r="T588" s="161"/>
      <c r="U588" s="162" t="s">
        <v>6457</v>
      </c>
    </row>
    <row r="589" spans="1:21" ht="15.75" x14ac:dyDescent="0.3">
      <c r="A589" s="158" t="s">
        <v>6371</v>
      </c>
      <c r="B589" s="158" t="s">
        <v>5293</v>
      </c>
      <c r="C589" s="158" t="s">
        <v>6476</v>
      </c>
      <c r="D589" s="158"/>
      <c r="E589" s="158"/>
      <c r="F589" s="159" t="s">
        <v>6480</v>
      </c>
      <c r="G589" s="158">
        <v>3</v>
      </c>
      <c r="H589" s="160"/>
      <c r="I589" s="158"/>
      <c r="J589" s="158">
        <v>27</v>
      </c>
      <c r="K589" s="158">
        <v>27</v>
      </c>
      <c r="L589" s="158">
        <v>27</v>
      </c>
      <c r="M589" s="158">
        <v>27</v>
      </c>
      <c r="N589" s="158">
        <v>27</v>
      </c>
      <c r="O589" s="158">
        <v>27</v>
      </c>
      <c r="P589" s="158">
        <v>21</v>
      </c>
      <c r="Q589" s="158">
        <v>21</v>
      </c>
      <c r="R589" s="158">
        <v>21</v>
      </c>
      <c r="S589" s="158">
        <v>21</v>
      </c>
      <c r="T589" s="158"/>
      <c r="U589" s="162" t="s">
        <v>6458</v>
      </c>
    </row>
    <row r="590" spans="1:21" ht="15.75" x14ac:dyDescent="0.3">
      <c r="A590" s="158" t="s">
        <v>6371</v>
      </c>
      <c r="B590" s="158" t="s">
        <v>5293</v>
      </c>
      <c r="C590" s="158" t="s">
        <v>6476</v>
      </c>
      <c r="D590" s="158"/>
      <c r="E590" s="158"/>
      <c r="F590" s="159" t="s">
        <v>6480</v>
      </c>
      <c r="G590" s="158">
        <v>4</v>
      </c>
      <c r="H590" s="160"/>
      <c r="I590" s="158"/>
      <c r="J590" s="158">
        <v>36</v>
      </c>
      <c r="K590" s="158">
        <v>36</v>
      </c>
      <c r="L590" s="158">
        <v>36</v>
      </c>
      <c r="M590" s="158">
        <v>36</v>
      </c>
      <c r="N590" s="158">
        <v>36</v>
      </c>
      <c r="O590" s="158">
        <v>36</v>
      </c>
      <c r="P590" s="158">
        <v>28</v>
      </c>
      <c r="Q590" s="158">
        <v>28</v>
      </c>
      <c r="R590" s="158">
        <v>28</v>
      </c>
      <c r="S590" s="158">
        <v>28</v>
      </c>
      <c r="T590" s="158"/>
      <c r="U590" s="162" t="s">
        <v>6459</v>
      </c>
    </row>
    <row r="591" spans="1:21" ht="15.75" x14ac:dyDescent="0.3">
      <c r="A591" s="158" t="s">
        <v>6371</v>
      </c>
      <c r="B591" s="158" t="s">
        <v>5293</v>
      </c>
      <c r="C591" s="158" t="s">
        <v>6476</v>
      </c>
      <c r="D591" s="158"/>
      <c r="E591" s="158"/>
      <c r="F591" s="159" t="s">
        <v>6480</v>
      </c>
      <c r="G591" s="158">
        <v>5</v>
      </c>
      <c r="H591" s="160"/>
      <c r="I591" s="158"/>
      <c r="J591" s="158">
        <v>45</v>
      </c>
      <c r="K591" s="158">
        <v>45</v>
      </c>
      <c r="L591" s="158">
        <v>45</v>
      </c>
      <c r="M591" s="158">
        <v>45</v>
      </c>
      <c r="N591" s="158">
        <v>45</v>
      </c>
      <c r="O591" s="158">
        <v>45</v>
      </c>
      <c r="P591" s="158">
        <v>35</v>
      </c>
      <c r="Q591" s="158">
        <v>35</v>
      </c>
      <c r="R591" s="158">
        <v>35</v>
      </c>
      <c r="S591" s="158">
        <v>35</v>
      </c>
      <c r="T591" s="158"/>
      <c r="U591" s="162" t="s">
        <v>6460</v>
      </c>
    </row>
    <row r="592" spans="1:21" ht="15.75" x14ac:dyDescent="0.3">
      <c r="A592" s="158" t="s">
        <v>6371</v>
      </c>
      <c r="B592" s="158" t="s">
        <v>5293</v>
      </c>
      <c r="C592" s="158" t="s">
        <v>6476</v>
      </c>
      <c r="D592" s="158"/>
      <c r="E592" s="158"/>
      <c r="F592" s="159" t="s">
        <v>6480</v>
      </c>
      <c r="G592" s="158">
        <v>6</v>
      </c>
      <c r="H592" s="160"/>
      <c r="I592" s="158"/>
      <c r="J592" s="158">
        <v>54</v>
      </c>
      <c r="K592" s="158">
        <v>54</v>
      </c>
      <c r="L592" s="158">
        <v>54</v>
      </c>
      <c r="M592" s="158">
        <v>54</v>
      </c>
      <c r="N592" s="158">
        <v>54</v>
      </c>
      <c r="O592" s="158">
        <v>54</v>
      </c>
      <c r="P592" s="158">
        <v>42</v>
      </c>
      <c r="Q592" s="158">
        <v>42</v>
      </c>
      <c r="R592" s="158">
        <v>42</v>
      </c>
      <c r="S592" s="158">
        <v>42</v>
      </c>
      <c r="T592" s="158"/>
      <c r="U592" s="162" t="s">
        <v>6461</v>
      </c>
    </row>
    <row r="593" spans="1:21" ht="15.75" x14ac:dyDescent="0.3">
      <c r="A593" s="158" t="s">
        <v>6371</v>
      </c>
      <c r="B593" s="158" t="s">
        <v>5293</v>
      </c>
      <c r="C593" s="158" t="s">
        <v>6476</v>
      </c>
      <c r="D593" s="158"/>
      <c r="E593" s="158"/>
      <c r="F593" s="159" t="s">
        <v>6480</v>
      </c>
      <c r="G593" s="158">
        <v>7</v>
      </c>
      <c r="H593" s="160"/>
      <c r="I593" s="158"/>
      <c r="J593" s="158">
        <v>63</v>
      </c>
      <c r="K593" s="158">
        <v>63</v>
      </c>
      <c r="L593" s="158">
        <v>63</v>
      </c>
      <c r="M593" s="158">
        <v>63</v>
      </c>
      <c r="N593" s="158">
        <v>63</v>
      </c>
      <c r="O593" s="158">
        <v>63</v>
      </c>
      <c r="P593" s="158">
        <v>49</v>
      </c>
      <c r="Q593" s="158">
        <v>49</v>
      </c>
      <c r="R593" s="158">
        <v>49</v>
      </c>
      <c r="S593" s="158">
        <v>49</v>
      </c>
      <c r="T593" s="158"/>
      <c r="U593" s="162" t="s">
        <v>6462</v>
      </c>
    </row>
    <row r="594" spans="1:21" ht="15.75" x14ac:dyDescent="0.3">
      <c r="A594" s="158" t="s">
        <v>6371</v>
      </c>
      <c r="B594" s="158" t="s">
        <v>5293</v>
      </c>
      <c r="C594" s="158" t="s">
        <v>6476</v>
      </c>
      <c r="D594" s="158"/>
      <c r="E594" s="158"/>
      <c r="F594" s="159" t="s">
        <v>6480</v>
      </c>
      <c r="G594" s="158">
        <v>8</v>
      </c>
      <c r="H594" s="160"/>
      <c r="I594" s="158"/>
      <c r="J594" s="158">
        <v>72</v>
      </c>
      <c r="K594" s="158">
        <v>72</v>
      </c>
      <c r="L594" s="158">
        <v>72</v>
      </c>
      <c r="M594" s="158">
        <v>72</v>
      </c>
      <c r="N594" s="158">
        <v>72</v>
      </c>
      <c r="O594" s="158">
        <v>72</v>
      </c>
      <c r="P594" s="158">
        <v>56</v>
      </c>
      <c r="Q594" s="158">
        <v>56</v>
      </c>
      <c r="R594" s="158">
        <v>56</v>
      </c>
      <c r="S594" s="158">
        <v>56</v>
      </c>
      <c r="T594" s="158"/>
      <c r="U594" s="162" t="s">
        <v>6463</v>
      </c>
    </row>
    <row r="595" spans="1:21" ht="15.75" x14ac:dyDescent="0.3">
      <c r="A595" s="158" t="s">
        <v>6371</v>
      </c>
      <c r="B595" s="158" t="s">
        <v>5293</v>
      </c>
      <c r="C595" s="158" t="s">
        <v>6476</v>
      </c>
      <c r="D595" s="158"/>
      <c r="E595" s="158"/>
      <c r="F595" s="159" t="s">
        <v>6480</v>
      </c>
      <c r="G595" s="158">
        <v>9</v>
      </c>
      <c r="H595" s="160"/>
      <c r="I595" s="158"/>
      <c r="J595" s="158">
        <v>81</v>
      </c>
      <c r="K595" s="158">
        <v>81</v>
      </c>
      <c r="L595" s="158">
        <v>81</v>
      </c>
      <c r="M595" s="158">
        <v>81</v>
      </c>
      <c r="N595" s="158">
        <v>81</v>
      </c>
      <c r="O595" s="158">
        <v>81</v>
      </c>
      <c r="P595" s="158">
        <v>63</v>
      </c>
      <c r="Q595" s="158">
        <v>63</v>
      </c>
      <c r="R595" s="158">
        <v>63</v>
      </c>
      <c r="S595" s="158">
        <v>63</v>
      </c>
      <c r="T595" s="158"/>
      <c r="U595" s="162" t="s">
        <v>6464</v>
      </c>
    </row>
    <row r="596" spans="1:21" ht="15.75" x14ac:dyDescent="0.3">
      <c r="A596" s="158" t="s">
        <v>6371</v>
      </c>
      <c r="B596" s="158" t="s">
        <v>5293</v>
      </c>
      <c r="C596" s="158" t="s">
        <v>6476</v>
      </c>
      <c r="D596" s="158"/>
      <c r="E596" s="158"/>
      <c r="F596" s="159" t="s">
        <v>6480</v>
      </c>
      <c r="G596" s="158">
        <v>10</v>
      </c>
      <c r="H596" s="160"/>
      <c r="I596" s="158"/>
      <c r="J596" s="158">
        <v>90</v>
      </c>
      <c r="K596" s="158">
        <v>90</v>
      </c>
      <c r="L596" s="158">
        <v>90</v>
      </c>
      <c r="M596" s="158">
        <v>90</v>
      </c>
      <c r="N596" s="158">
        <v>90</v>
      </c>
      <c r="O596" s="158">
        <v>90</v>
      </c>
      <c r="P596" s="158">
        <v>70</v>
      </c>
      <c r="Q596" s="158">
        <v>70</v>
      </c>
      <c r="R596" s="158">
        <v>70</v>
      </c>
      <c r="S596" s="158">
        <v>70</v>
      </c>
      <c r="T596" s="158"/>
      <c r="U596" s="162"/>
    </row>
    <row r="597" spans="1:21" ht="15.75" x14ac:dyDescent="0.3">
      <c r="A597" s="158" t="s">
        <v>6371</v>
      </c>
      <c r="B597" s="158" t="s">
        <v>5293</v>
      </c>
      <c r="C597" s="158" t="s">
        <v>6476</v>
      </c>
      <c r="D597" s="158"/>
      <c r="E597" s="158"/>
      <c r="F597" s="159" t="s">
        <v>6481</v>
      </c>
      <c r="G597" s="158">
        <v>0</v>
      </c>
      <c r="H597" s="160"/>
      <c r="I597" s="158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  <c r="T597" s="158"/>
      <c r="U597" s="162" t="s">
        <v>6455</v>
      </c>
    </row>
    <row r="598" spans="1:21" ht="15.75" x14ac:dyDescent="0.3">
      <c r="A598" s="158" t="s">
        <v>6371</v>
      </c>
      <c r="B598" s="158" t="s">
        <v>5293</v>
      </c>
      <c r="C598" s="158" t="s">
        <v>6476</v>
      </c>
      <c r="D598" s="158"/>
      <c r="E598" s="158"/>
      <c r="F598" s="159" t="s">
        <v>6481</v>
      </c>
      <c r="G598" s="158">
        <v>1</v>
      </c>
      <c r="H598" s="160"/>
      <c r="I598" s="158"/>
      <c r="J598" s="158">
        <v>10</v>
      </c>
      <c r="K598" s="158">
        <v>10</v>
      </c>
      <c r="L598" s="158">
        <v>10</v>
      </c>
      <c r="M598" s="158">
        <v>10</v>
      </c>
      <c r="N598" s="158">
        <v>10</v>
      </c>
      <c r="O598" s="158">
        <v>10</v>
      </c>
      <c r="P598" s="158">
        <v>8</v>
      </c>
      <c r="Q598" s="158">
        <v>8</v>
      </c>
      <c r="R598" s="158">
        <v>8</v>
      </c>
      <c r="S598" s="158">
        <v>8</v>
      </c>
      <c r="T598" s="158"/>
      <c r="U598" s="162" t="s">
        <v>6456</v>
      </c>
    </row>
    <row r="599" spans="1:21" ht="15.75" x14ac:dyDescent="0.3">
      <c r="A599" s="158" t="s">
        <v>6371</v>
      </c>
      <c r="B599" s="158" t="s">
        <v>5293</v>
      </c>
      <c r="C599" s="158" t="s">
        <v>6476</v>
      </c>
      <c r="D599" s="158"/>
      <c r="E599" s="158"/>
      <c r="F599" s="159" t="s">
        <v>6481</v>
      </c>
      <c r="G599" s="158">
        <v>2</v>
      </c>
      <c r="H599" s="160"/>
      <c r="I599" s="158"/>
      <c r="J599" s="158">
        <v>20</v>
      </c>
      <c r="K599" s="158">
        <v>20</v>
      </c>
      <c r="L599" s="158">
        <v>20</v>
      </c>
      <c r="M599" s="158">
        <v>20</v>
      </c>
      <c r="N599" s="158">
        <v>20</v>
      </c>
      <c r="O599" s="158">
        <v>20</v>
      </c>
      <c r="P599" s="158">
        <v>16</v>
      </c>
      <c r="Q599" s="158">
        <v>16</v>
      </c>
      <c r="R599" s="158">
        <v>16</v>
      </c>
      <c r="S599" s="158">
        <v>16</v>
      </c>
      <c r="T599" s="161"/>
      <c r="U599" s="162" t="s">
        <v>6457</v>
      </c>
    </row>
    <row r="600" spans="1:21" ht="15.75" x14ac:dyDescent="0.3">
      <c r="A600" s="158" t="s">
        <v>6371</v>
      </c>
      <c r="B600" s="158" t="s">
        <v>5293</v>
      </c>
      <c r="C600" s="158" t="s">
        <v>6476</v>
      </c>
      <c r="D600" s="158"/>
      <c r="E600" s="158"/>
      <c r="F600" s="159" t="s">
        <v>6481</v>
      </c>
      <c r="G600" s="158">
        <v>3</v>
      </c>
      <c r="H600" s="160"/>
      <c r="I600" s="158"/>
      <c r="J600" s="158">
        <v>30</v>
      </c>
      <c r="K600" s="158">
        <v>30</v>
      </c>
      <c r="L600" s="158">
        <v>30</v>
      </c>
      <c r="M600" s="158">
        <v>30</v>
      </c>
      <c r="N600" s="158">
        <v>30</v>
      </c>
      <c r="O600" s="158">
        <v>30</v>
      </c>
      <c r="P600" s="158">
        <v>24</v>
      </c>
      <c r="Q600" s="158">
        <v>24</v>
      </c>
      <c r="R600" s="158">
        <v>24</v>
      </c>
      <c r="S600" s="158">
        <v>24</v>
      </c>
      <c r="T600" s="158"/>
      <c r="U600" s="162" t="s">
        <v>6458</v>
      </c>
    </row>
    <row r="601" spans="1:21" ht="15.75" x14ac:dyDescent="0.3">
      <c r="A601" s="158" t="s">
        <v>6371</v>
      </c>
      <c r="B601" s="158" t="s">
        <v>5293</v>
      </c>
      <c r="C601" s="158" t="s">
        <v>6476</v>
      </c>
      <c r="D601" s="158"/>
      <c r="E601" s="158"/>
      <c r="F601" s="159" t="s">
        <v>6481</v>
      </c>
      <c r="G601" s="158">
        <v>4</v>
      </c>
      <c r="H601" s="160"/>
      <c r="I601" s="158"/>
      <c r="J601" s="158">
        <v>40</v>
      </c>
      <c r="K601" s="158">
        <v>40</v>
      </c>
      <c r="L601" s="158">
        <v>40</v>
      </c>
      <c r="M601" s="158">
        <v>40</v>
      </c>
      <c r="N601" s="158">
        <v>40</v>
      </c>
      <c r="O601" s="158">
        <v>40</v>
      </c>
      <c r="P601" s="158">
        <v>32</v>
      </c>
      <c r="Q601" s="158">
        <v>32</v>
      </c>
      <c r="R601" s="158">
        <v>32</v>
      </c>
      <c r="S601" s="158">
        <v>32</v>
      </c>
      <c r="T601" s="158"/>
      <c r="U601" s="162" t="s">
        <v>6459</v>
      </c>
    </row>
    <row r="602" spans="1:21" ht="15.75" x14ac:dyDescent="0.3">
      <c r="A602" s="158" t="s">
        <v>6371</v>
      </c>
      <c r="B602" s="158" t="s">
        <v>5293</v>
      </c>
      <c r="C602" s="158" t="s">
        <v>6476</v>
      </c>
      <c r="D602" s="158"/>
      <c r="E602" s="158"/>
      <c r="F602" s="159" t="s">
        <v>6481</v>
      </c>
      <c r="G602" s="158">
        <v>5</v>
      </c>
      <c r="H602" s="160"/>
      <c r="I602" s="158"/>
      <c r="J602" s="158">
        <v>50</v>
      </c>
      <c r="K602" s="158">
        <v>50</v>
      </c>
      <c r="L602" s="158">
        <v>50</v>
      </c>
      <c r="M602" s="158">
        <v>50</v>
      </c>
      <c r="N602" s="158">
        <v>50</v>
      </c>
      <c r="O602" s="158">
        <v>50</v>
      </c>
      <c r="P602" s="158">
        <v>40</v>
      </c>
      <c r="Q602" s="158">
        <v>40</v>
      </c>
      <c r="R602" s="158">
        <v>40</v>
      </c>
      <c r="S602" s="158">
        <v>40</v>
      </c>
      <c r="T602" s="158"/>
      <c r="U602" s="162" t="s">
        <v>6460</v>
      </c>
    </row>
    <row r="603" spans="1:21" ht="15.75" x14ac:dyDescent="0.3">
      <c r="A603" s="158" t="s">
        <v>6371</v>
      </c>
      <c r="B603" s="158" t="s">
        <v>5293</v>
      </c>
      <c r="C603" s="158" t="s">
        <v>6476</v>
      </c>
      <c r="D603" s="158"/>
      <c r="E603" s="158"/>
      <c r="F603" s="159" t="s">
        <v>6481</v>
      </c>
      <c r="G603" s="158">
        <v>6</v>
      </c>
      <c r="H603" s="160"/>
      <c r="I603" s="158"/>
      <c r="J603" s="158">
        <v>60</v>
      </c>
      <c r="K603" s="158">
        <v>60</v>
      </c>
      <c r="L603" s="158">
        <v>60</v>
      </c>
      <c r="M603" s="158">
        <v>60</v>
      </c>
      <c r="N603" s="158">
        <v>60</v>
      </c>
      <c r="O603" s="158">
        <v>60</v>
      </c>
      <c r="P603" s="158">
        <v>48</v>
      </c>
      <c r="Q603" s="158">
        <v>48</v>
      </c>
      <c r="R603" s="158">
        <v>48</v>
      </c>
      <c r="S603" s="158">
        <v>48</v>
      </c>
      <c r="T603" s="158"/>
      <c r="U603" s="162" t="s">
        <v>6461</v>
      </c>
    </row>
    <row r="604" spans="1:21" ht="15.75" x14ac:dyDescent="0.3">
      <c r="A604" s="158" t="s">
        <v>6371</v>
      </c>
      <c r="B604" s="158" t="s">
        <v>5293</v>
      </c>
      <c r="C604" s="158" t="s">
        <v>6476</v>
      </c>
      <c r="D604" s="158"/>
      <c r="E604" s="158"/>
      <c r="F604" s="159" t="s">
        <v>6481</v>
      </c>
      <c r="G604" s="158">
        <v>7</v>
      </c>
      <c r="H604" s="160"/>
      <c r="I604" s="158"/>
      <c r="J604" s="158">
        <v>70</v>
      </c>
      <c r="K604" s="158">
        <v>70</v>
      </c>
      <c r="L604" s="158">
        <v>70</v>
      </c>
      <c r="M604" s="158">
        <v>70</v>
      </c>
      <c r="N604" s="158">
        <v>70</v>
      </c>
      <c r="O604" s="158">
        <v>70</v>
      </c>
      <c r="P604" s="158">
        <v>56</v>
      </c>
      <c r="Q604" s="158">
        <v>56</v>
      </c>
      <c r="R604" s="158">
        <v>56</v>
      </c>
      <c r="S604" s="158">
        <v>56</v>
      </c>
      <c r="T604" s="158"/>
      <c r="U604" s="162" t="s">
        <v>6462</v>
      </c>
    </row>
    <row r="605" spans="1:21" ht="15.75" x14ac:dyDescent="0.3">
      <c r="A605" s="158" t="s">
        <v>6371</v>
      </c>
      <c r="B605" s="158" t="s">
        <v>5293</v>
      </c>
      <c r="C605" s="158" t="s">
        <v>6476</v>
      </c>
      <c r="D605" s="158"/>
      <c r="E605" s="158"/>
      <c r="F605" s="159" t="s">
        <v>6481</v>
      </c>
      <c r="G605" s="158">
        <v>8</v>
      </c>
      <c r="H605" s="160"/>
      <c r="I605" s="158"/>
      <c r="J605" s="158">
        <v>80</v>
      </c>
      <c r="K605" s="158">
        <v>80</v>
      </c>
      <c r="L605" s="158">
        <v>80</v>
      </c>
      <c r="M605" s="158">
        <v>80</v>
      </c>
      <c r="N605" s="158">
        <v>80</v>
      </c>
      <c r="O605" s="158">
        <v>80</v>
      </c>
      <c r="P605" s="158">
        <v>64</v>
      </c>
      <c r="Q605" s="158">
        <v>64</v>
      </c>
      <c r="R605" s="158">
        <v>64</v>
      </c>
      <c r="S605" s="158">
        <v>64</v>
      </c>
      <c r="T605" s="158"/>
      <c r="U605" s="162" t="s">
        <v>6463</v>
      </c>
    </row>
    <row r="606" spans="1:21" ht="15.75" x14ac:dyDescent="0.3">
      <c r="A606" s="158" t="s">
        <v>6371</v>
      </c>
      <c r="B606" s="158" t="s">
        <v>5293</v>
      </c>
      <c r="C606" s="158" t="s">
        <v>6476</v>
      </c>
      <c r="D606" s="158"/>
      <c r="E606" s="158"/>
      <c r="F606" s="159" t="s">
        <v>6481</v>
      </c>
      <c r="G606" s="158">
        <v>9</v>
      </c>
      <c r="H606" s="160"/>
      <c r="I606" s="158"/>
      <c r="J606" s="158">
        <v>90</v>
      </c>
      <c r="K606" s="158">
        <v>90</v>
      </c>
      <c r="L606" s="158">
        <v>90</v>
      </c>
      <c r="M606" s="158">
        <v>90</v>
      </c>
      <c r="N606" s="158">
        <v>90</v>
      </c>
      <c r="O606" s="158">
        <v>90</v>
      </c>
      <c r="P606" s="158">
        <v>72</v>
      </c>
      <c r="Q606" s="158">
        <v>72</v>
      </c>
      <c r="R606" s="158">
        <v>72</v>
      </c>
      <c r="S606" s="158">
        <v>72</v>
      </c>
      <c r="T606" s="158"/>
      <c r="U606" s="162" t="s">
        <v>6464</v>
      </c>
    </row>
    <row r="607" spans="1:21" ht="15.75" x14ac:dyDescent="0.3">
      <c r="A607" s="158" t="s">
        <v>6371</v>
      </c>
      <c r="B607" s="158" t="s">
        <v>5293</v>
      </c>
      <c r="C607" s="158" t="s">
        <v>6476</v>
      </c>
      <c r="D607" s="158"/>
      <c r="E607" s="158"/>
      <c r="F607" s="159" t="s">
        <v>6481</v>
      </c>
      <c r="G607" s="158">
        <v>10</v>
      </c>
      <c r="H607" s="160"/>
      <c r="I607" s="158"/>
      <c r="J607" s="158">
        <v>100</v>
      </c>
      <c r="K607" s="158">
        <v>100</v>
      </c>
      <c r="L607" s="158">
        <v>100</v>
      </c>
      <c r="M607" s="158">
        <v>100</v>
      </c>
      <c r="N607" s="158">
        <v>100</v>
      </c>
      <c r="O607" s="158">
        <v>100</v>
      </c>
      <c r="P607" s="158">
        <v>80</v>
      </c>
      <c r="Q607" s="158">
        <v>80</v>
      </c>
      <c r="R607" s="158">
        <v>80</v>
      </c>
      <c r="S607" s="158">
        <v>80</v>
      </c>
      <c r="T607" s="158"/>
      <c r="U607" s="162"/>
    </row>
    <row r="608" spans="1:21" ht="15.75" x14ac:dyDescent="0.3">
      <c r="A608" s="158" t="s">
        <v>6371</v>
      </c>
      <c r="B608" s="158" t="s">
        <v>5293</v>
      </c>
      <c r="C608" s="158" t="s">
        <v>6476</v>
      </c>
      <c r="D608" s="158"/>
      <c r="E608" s="158"/>
      <c r="F608" s="159" t="s">
        <v>6482</v>
      </c>
      <c r="G608" s="158">
        <v>0</v>
      </c>
      <c r="H608" s="160"/>
      <c r="I608" s="158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  <c r="T608" s="158"/>
      <c r="U608" s="162" t="s">
        <v>6455</v>
      </c>
    </row>
    <row r="609" spans="1:21" ht="15.75" x14ac:dyDescent="0.3">
      <c r="A609" s="158" t="s">
        <v>6371</v>
      </c>
      <c r="B609" s="158" t="s">
        <v>5293</v>
      </c>
      <c r="C609" s="158" t="s">
        <v>6476</v>
      </c>
      <c r="D609" s="158"/>
      <c r="E609" s="158"/>
      <c r="F609" s="159" t="s">
        <v>6482</v>
      </c>
      <c r="G609" s="158">
        <v>1</v>
      </c>
      <c r="H609" s="160"/>
      <c r="I609" s="158"/>
      <c r="J609" s="158">
        <v>11</v>
      </c>
      <c r="K609" s="158">
        <v>11</v>
      </c>
      <c r="L609" s="158">
        <v>11</v>
      </c>
      <c r="M609" s="158">
        <v>11</v>
      </c>
      <c r="N609" s="158">
        <v>11</v>
      </c>
      <c r="O609" s="158">
        <v>11</v>
      </c>
      <c r="P609" s="158">
        <v>9</v>
      </c>
      <c r="Q609" s="158">
        <v>9</v>
      </c>
      <c r="R609" s="158">
        <v>9</v>
      </c>
      <c r="S609" s="158">
        <v>9</v>
      </c>
      <c r="T609" s="158"/>
      <c r="U609" s="162" t="s">
        <v>6456</v>
      </c>
    </row>
    <row r="610" spans="1:21" ht="15.75" x14ac:dyDescent="0.3">
      <c r="A610" s="158" t="s">
        <v>6371</v>
      </c>
      <c r="B610" s="158" t="s">
        <v>5293</v>
      </c>
      <c r="C610" s="158" t="s">
        <v>6476</v>
      </c>
      <c r="D610" s="158"/>
      <c r="E610" s="158"/>
      <c r="F610" s="159" t="s">
        <v>6482</v>
      </c>
      <c r="G610" s="158">
        <v>2</v>
      </c>
      <c r="H610" s="160"/>
      <c r="I610" s="158"/>
      <c r="J610" s="158">
        <v>22</v>
      </c>
      <c r="K610" s="158">
        <v>22</v>
      </c>
      <c r="L610" s="158">
        <v>22</v>
      </c>
      <c r="M610" s="158">
        <v>22</v>
      </c>
      <c r="N610" s="158">
        <v>22</v>
      </c>
      <c r="O610" s="158">
        <v>22</v>
      </c>
      <c r="P610" s="158">
        <v>18</v>
      </c>
      <c r="Q610" s="158">
        <v>18</v>
      </c>
      <c r="R610" s="158">
        <v>18</v>
      </c>
      <c r="S610" s="158">
        <v>18</v>
      </c>
      <c r="T610" s="161"/>
      <c r="U610" s="162" t="s">
        <v>6457</v>
      </c>
    </row>
    <row r="611" spans="1:21" ht="15.75" x14ac:dyDescent="0.3">
      <c r="A611" s="158" t="s">
        <v>6371</v>
      </c>
      <c r="B611" s="158" t="s">
        <v>5293</v>
      </c>
      <c r="C611" s="158" t="s">
        <v>6476</v>
      </c>
      <c r="D611" s="158"/>
      <c r="E611" s="158"/>
      <c r="F611" s="159" t="s">
        <v>6482</v>
      </c>
      <c r="G611" s="158">
        <v>3</v>
      </c>
      <c r="H611" s="160"/>
      <c r="I611" s="158"/>
      <c r="J611" s="158">
        <v>33</v>
      </c>
      <c r="K611" s="158">
        <v>33</v>
      </c>
      <c r="L611" s="158">
        <v>33</v>
      </c>
      <c r="M611" s="158">
        <v>33</v>
      </c>
      <c r="N611" s="158">
        <v>33</v>
      </c>
      <c r="O611" s="158">
        <v>33</v>
      </c>
      <c r="P611" s="158">
        <v>27</v>
      </c>
      <c r="Q611" s="158">
        <v>27</v>
      </c>
      <c r="R611" s="158">
        <v>27</v>
      </c>
      <c r="S611" s="158">
        <v>27</v>
      </c>
      <c r="T611" s="158"/>
      <c r="U611" s="162" t="s">
        <v>6458</v>
      </c>
    </row>
    <row r="612" spans="1:21" ht="15.75" x14ac:dyDescent="0.3">
      <c r="A612" s="158" t="s">
        <v>6371</v>
      </c>
      <c r="B612" s="158" t="s">
        <v>5293</v>
      </c>
      <c r="C612" s="158" t="s">
        <v>6476</v>
      </c>
      <c r="D612" s="158"/>
      <c r="E612" s="158"/>
      <c r="F612" s="159" t="s">
        <v>6482</v>
      </c>
      <c r="G612" s="158">
        <v>4</v>
      </c>
      <c r="H612" s="160"/>
      <c r="I612" s="158"/>
      <c r="J612" s="158">
        <v>44</v>
      </c>
      <c r="K612" s="158">
        <v>44</v>
      </c>
      <c r="L612" s="158">
        <v>44</v>
      </c>
      <c r="M612" s="158">
        <v>44</v>
      </c>
      <c r="N612" s="158">
        <v>44</v>
      </c>
      <c r="O612" s="158">
        <v>44</v>
      </c>
      <c r="P612" s="158">
        <v>36</v>
      </c>
      <c r="Q612" s="158">
        <v>36</v>
      </c>
      <c r="R612" s="158">
        <v>36</v>
      </c>
      <c r="S612" s="158">
        <v>36</v>
      </c>
      <c r="T612" s="158"/>
      <c r="U612" s="162" t="s">
        <v>6459</v>
      </c>
    </row>
    <row r="613" spans="1:21" ht="15.75" x14ac:dyDescent="0.3">
      <c r="A613" s="158" t="s">
        <v>6371</v>
      </c>
      <c r="B613" s="158" t="s">
        <v>5293</v>
      </c>
      <c r="C613" s="158" t="s">
        <v>6476</v>
      </c>
      <c r="D613" s="158"/>
      <c r="E613" s="158"/>
      <c r="F613" s="159" t="s">
        <v>6482</v>
      </c>
      <c r="G613" s="158">
        <v>5</v>
      </c>
      <c r="H613" s="160"/>
      <c r="I613" s="158"/>
      <c r="J613" s="158">
        <v>55</v>
      </c>
      <c r="K613" s="158">
        <v>55</v>
      </c>
      <c r="L613" s="158">
        <v>55</v>
      </c>
      <c r="M613" s="158">
        <v>55</v>
      </c>
      <c r="N613" s="158">
        <v>55</v>
      </c>
      <c r="O613" s="158">
        <v>55</v>
      </c>
      <c r="P613" s="158">
        <v>45</v>
      </c>
      <c r="Q613" s="158">
        <v>45</v>
      </c>
      <c r="R613" s="158">
        <v>45</v>
      </c>
      <c r="S613" s="158">
        <v>45</v>
      </c>
      <c r="T613" s="158"/>
      <c r="U613" s="162" t="s">
        <v>6460</v>
      </c>
    </row>
    <row r="614" spans="1:21" ht="15.75" x14ac:dyDescent="0.3">
      <c r="A614" s="158" t="s">
        <v>6371</v>
      </c>
      <c r="B614" s="158" t="s">
        <v>5293</v>
      </c>
      <c r="C614" s="158" t="s">
        <v>6476</v>
      </c>
      <c r="D614" s="158"/>
      <c r="E614" s="158"/>
      <c r="F614" s="159" t="s">
        <v>6482</v>
      </c>
      <c r="G614" s="158">
        <v>6</v>
      </c>
      <c r="H614" s="160"/>
      <c r="I614" s="158"/>
      <c r="J614" s="158">
        <v>66</v>
      </c>
      <c r="K614" s="158">
        <v>66</v>
      </c>
      <c r="L614" s="158">
        <v>66</v>
      </c>
      <c r="M614" s="158">
        <v>66</v>
      </c>
      <c r="N614" s="158">
        <v>66</v>
      </c>
      <c r="O614" s="158">
        <v>66</v>
      </c>
      <c r="P614" s="158">
        <v>54</v>
      </c>
      <c r="Q614" s="158">
        <v>54</v>
      </c>
      <c r="R614" s="158">
        <v>54</v>
      </c>
      <c r="S614" s="158">
        <v>54</v>
      </c>
      <c r="T614" s="158"/>
      <c r="U614" s="162" t="s">
        <v>6461</v>
      </c>
    </row>
    <row r="615" spans="1:21" ht="15.75" x14ac:dyDescent="0.3">
      <c r="A615" s="158" t="s">
        <v>6371</v>
      </c>
      <c r="B615" s="158" t="s">
        <v>5293</v>
      </c>
      <c r="C615" s="158" t="s">
        <v>6476</v>
      </c>
      <c r="D615" s="158"/>
      <c r="E615" s="158"/>
      <c r="F615" s="159" t="s">
        <v>6482</v>
      </c>
      <c r="G615" s="158">
        <v>7</v>
      </c>
      <c r="H615" s="160"/>
      <c r="I615" s="158"/>
      <c r="J615" s="158">
        <v>77</v>
      </c>
      <c r="K615" s="158">
        <v>77</v>
      </c>
      <c r="L615" s="158">
        <v>77</v>
      </c>
      <c r="M615" s="158">
        <v>77</v>
      </c>
      <c r="N615" s="158">
        <v>77</v>
      </c>
      <c r="O615" s="158">
        <v>77</v>
      </c>
      <c r="P615" s="158">
        <v>63</v>
      </c>
      <c r="Q615" s="158">
        <v>63</v>
      </c>
      <c r="R615" s="158">
        <v>63</v>
      </c>
      <c r="S615" s="158">
        <v>63</v>
      </c>
      <c r="T615" s="158"/>
      <c r="U615" s="162" t="s">
        <v>6462</v>
      </c>
    </row>
    <row r="616" spans="1:21" ht="15.75" x14ac:dyDescent="0.3">
      <c r="A616" s="158" t="s">
        <v>6371</v>
      </c>
      <c r="B616" s="158" t="s">
        <v>5293</v>
      </c>
      <c r="C616" s="158" t="s">
        <v>6476</v>
      </c>
      <c r="D616" s="158"/>
      <c r="E616" s="158"/>
      <c r="F616" s="159" t="s">
        <v>6482</v>
      </c>
      <c r="G616" s="158">
        <v>8</v>
      </c>
      <c r="H616" s="160"/>
      <c r="I616" s="158"/>
      <c r="J616" s="158">
        <v>88</v>
      </c>
      <c r="K616" s="158">
        <v>88</v>
      </c>
      <c r="L616" s="158">
        <v>88</v>
      </c>
      <c r="M616" s="158">
        <v>88</v>
      </c>
      <c r="N616" s="158">
        <v>88</v>
      </c>
      <c r="O616" s="158">
        <v>88</v>
      </c>
      <c r="P616" s="158">
        <v>72</v>
      </c>
      <c r="Q616" s="158">
        <v>72</v>
      </c>
      <c r="R616" s="158">
        <v>72</v>
      </c>
      <c r="S616" s="158">
        <v>72</v>
      </c>
      <c r="T616" s="158"/>
      <c r="U616" s="162" t="s">
        <v>6463</v>
      </c>
    </row>
    <row r="617" spans="1:21" ht="15.75" x14ac:dyDescent="0.3">
      <c r="A617" s="158" t="s">
        <v>6371</v>
      </c>
      <c r="B617" s="158" t="s">
        <v>5293</v>
      </c>
      <c r="C617" s="158" t="s">
        <v>6476</v>
      </c>
      <c r="D617" s="158"/>
      <c r="E617" s="158"/>
      <c r="F617" s="159" t="s">
        <v>6482</v>
      </c>
      <c r="G617" s="158">
        <v>9</v>
      </c>
      <c r="H617" s="160"/>
      <c r="I617" s="158"/>
      <c r="J617" s="158">
        <v>99</v>
      </c>
      <c r="K617" s="158">
        <v>99</v>
      </c>
      <c r="L617" s="158">
        <v>99</v>
      </c>
      <c r="M617" s="158">
        <v>99</v>
      </c>
      <c r="N617" s="158">
        <v>99</v>
      </c>
      <c r="O617" s="158">
        <v>99</v>
      </c>
      <c r="P617" s="158">
        <v>81</v>
      </c>
      <c r="Q617" s="158">
        <v>81</v>
      </c>
      <c r="R617" s="158">
        <v>81</v>
      </c>
      <c r="S617" s="158">
        <v>81</v>
      </c>
      <c r="T617" s="158"/>
      <c r="U617" s="162" t="s">
        <v>6464</v>
      </c>
    </row>
    <row r="618" spans="1:21" ht="15.75" x14ac:dyDescent="0.3">
      <c r="A618" s="158" t="s">
        <v>6371</v>
      </c>
      <c r="B618" s="158" t="s">
        <v>5293</v>
      </c>
      <c r="C618" s="158" t="s">
        <v>6476</v>
      </c>
      <c r="D618" s="158"/>
      <c r="E618" s="158"/>
      <c r="F618" s="159" t="s">
        <v>6482</v>
      </c>
      <c r="G618" s="158">
        <v>10</v>
      </c>
      <c r="H618" s="160"/>
      <c r="I618" s="158"/>
      <c r="J618" s="158">
        <v>110</v>
      </c>
      <c r="K618" s="158">
        <v>110</v>
      </c>
      <c r="L618" s="158">
        <v>110</v>
      </c>
      <c r="M618" s="158">
        <v>110</v>
      </c>
      <c r="N618" s="158">
        <v>110</v>
      </c>
      <c r="O618" s="158">
        <v>110</v>
      </c>
      <c r="P618" s="158">
        <v>90</v>
      </c>
      <c r="Q618" s="158">
        <v>90</v>
      </c>
      <c r="R618" s="158">
        <v>90</v>
      </c>
      <c r="S618" s="158">
        <v>90</v>
      </c>
      <c r="T618" s="158"/>
      <c r="U618" s="162"/>
    </row>
    <row r="619" spans="1:21" ht="15.75" x14ac:dyDescent="0.3">
      <c r="A619" s="158" t="s">
        <v>6371</v>
      </c>
      <c r="B619" s="158" t="s">
        <v>5293</v>
      </c>
      <c r="C619" s="158" t="s">
        <v>6476</v>
      </c>
      <c r="D619" s="158"/>
      <c r="E619" s="158"/>
      <c r="F619" s="159" t="s">
        <v>6483</v>
      </c>
      <c r="G619" s="158">
        <v>0</v>
      </c>
      <c r="H619" s="160"/>
      <c r="I619" s="158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  <c r="T619" s="158"/>
      <c r="U619" s="162" t="s">
        <v>6455</v>
      </c>
    </row>
    <row r="620" spans="1:21" ht="15.75" x14ac:dyDescent="0.3">
      <c r="A620" s="158" t="s">
        <v>6371</v>
      </c>
      <c r="B620" s="158" t="s">
        <v>5293</v>
      </c>
      <c r="C620" s="158" t="s">
        <v>6476</v>
      </c>
      <c r="D620" s="158"/>
      <c r="E620" s="158"/>
      <c r="F620" s="159" t="s">
        <v>6483</v>
      </c>
      <c r="G620" s="158">
        <v>1</v>
      </c>
      <c r="H620" s="160"/>
      <c r="I620" s="158"/>
      <c r="J620" s="158">
        <v>12</v>
      </c>
      <c r="K620" s="158">
        <v>12</v>
      </c>
      <c r="L620" s="158">
        <v>12</v>
      </c>
      <c r="M620" s="158">
        <v>12</v>
      </c>
      <c r="N620" s="158">
        <v>12</v>
      </c>
      <c r="O620" s="158">
        <v>12</v>
      </c>
      <c r="P620" s="158">
        <v>10</v>
      </c>
      <c r="Q620" s="158">
        <v>10</v>
      </c>
      <c r="R620" s="158">
        <v>10</v>
      </c>
      <c r="S620" s="158">
        <v>10</v>
      </c>
      <c r="T620" s="158"/>
      <c r="U620" s="162" t="s">
        <v>6456</v>
      </c>
    </row>
    <row r="621" spans="1:21" ht="15.75" x14ac:dyDescent="0.3">
      <c r="A621" s="158" t="s">
        <v>6371</v>
      </c>
      <c r="B621" s="158" t="s">
        <v>5293</v>
      </c>
      <c r="C621" s="158" t="s">
        <v>6476</v>
      </c>
      <c r="D621" s="158"/>
      <c r="E621" s="158"/>
      <c r="F621" s="159" t="s">
        <v>6483</v>
      </c>
      <c r="G621" s="158">
        <v>2</v>
      </c>
      <c r="H621" s="160"/>
      <c r="I621" s="158"/>
      <c r="J621" s="158">
        <v>24</v>
      </c>
      <c r="K621" s="158">
        <v>24</v>
      </c>
      <c r="L621" s="158">
        <v>24</v>
      </c>
      <c r="M621" s="158">
        <v>24</v>
      </c>
      <c r="N621" s="158">
        <v>24</v>
      </c>
      <c r="O621" s="158">
        <v>24</v>
      </c>
      <c r="P621" s="158">
        <v>20</v>
      </c>
      <c r="Q621" s="158">
        <v>20</v>
      </c>
      <c r="R621" s="158">
        <v>20</v>
      </c>
      <c r="S621" s="158">
        <v>20</v>
      </c>
      <c r="T621" s="161"/>
      <c r="U621" s="162" t="s">
        <v>6457</v>
      </c>
    </row>
    <row r="622" spans="1:21" ht="15.75" x14ac:dyDescent="0.3">
      <c r="A622" s="158" t="s">
        <v>6371</v>
      </c>
      <c r="B622" s="158" t="s">
        <v>5293</v>
      </c>
      <c r="C622" s="158" t="s">
        <v>6476</v>
      </c>
      <c r="D622" s="158"/>
      <c r="E622" s="158"/>
      <c r="F622" s="159" t="s">
        <v>6483</v>
      </c>
      <c r="G622" s="158">
        <v>3</v>
      </c>
      <c r="H622" s="160"/>
      <c r="I622" s="158"/>
      <c r="J622" s="158">
        <v>36</v>
      </c>
      <c r="K622" s="158">
        <v>36</v>
      </c>
      <c r="L622" s="158">
        <v>36</v>
      </c>
      <c r="M622" s="158">
        <v>36</v>
      </c>
      <c r="N622" s="158">
        <v>36</v>
      </c>
      <c r="O622" s="158">
        <v>36</v>
      </c>
      <c r="P622" s="158">
        <v>30</v>
      </c>
      <c r="Q622" s="158">
        <v>30</v>
      </c>
      <c r="R622" s="158">
        <v>30</v>
      </c>
      <c r="S622" s="158">
        <v>30</v>
      </c>
      <c r="T622" s="158"/>
      <c r="U622" s="162" t="s">
        <v>6458</v>
      </c>
    </row>
    <row r="623" spans="1:21" ht="15.75" x14ac:dyDescent="0.3">
      <c r="A623" s="158" t="s">
        <v>6371</v>
      </c>
      <c r="B623" s="158" t="s">
        <v>5293</v>
      </c>
      <c r="C623" s="158" t="s">
        <v>6476</v>
      </c>
      <c r="D623" s="158"/>
      <c r="E623" s="158"/>
      <c r="F623" s="159" t="s">
        <v>6483</v>
      </c>
      <c r="G623" s="158">
        <v>4</v>
      </c>
      <c r="H623" s="160"/>
      <c r="I623" s="158"/>
      <c r="J623" s="158">
        <v>48</v>
      </c>
      <c r="K623" s="158">
        <v>48</v>
      </c>
      <c r="L623" s="158">
        <v>48</v>
      </c>
      <c r="M623" s="158">
        <v>48</v>
      </c>
      <c r="N623" s="158">
        <v>48</v>
      </c>
      <c r="O623" s="158">
        <v>48</v>
      </c>
      <c r="P623" s="158">
        <v>40</v>
      </c>
      <c r="Q623" s="158">
        <v>40</v>
      </c>
      <c r="R623" s="158">
        <v>40</v>
      </c>
      <c r="S623" s="158">
        <v>40</v>
      </c>
      <c r="T623" s="158"/>
      <c r="U623" s="162" t="s">
        <v>6459</v>
      </c>
    </row>
    <row r="624" spans="1:21" ht="15.75" x14ac:dyDescent="0.3">
      <c r="A624" s="158" t="s">
        <v>6371</v>
      </c>
      <c r="B624" s="158" t="s">
        <v>5293</v>
      </c>
      <c r="C624" s="158" t="s">
        <v>6476</v>
      </c>
      <c r="D624" s="158"/>
      <c r="E624" s="158"/>
      <c r="F624" s="159" t="s">
        <v>6483</v>
      </c>
      <c r="G624" s="158">
        <v>5</v>
      </c>
      <c r="H624" s="160"/>
      <c r="I624" s="158"/>
      <c r="J624" s="158">
        <v>60</v>
      </c>
      <c r="K624" s="158">
        <v>60</v>
      </c>
      <c r="L624" s="158">
        <v>60</v>
      </c>
      <c r="M624" s="158">
        <v>60</v>
      </c>
      <c r="N624" s="158">
        <v>60</v>
      </c>
      <c r="O624" s="158">
        <v>60</v>
      </c>
      <c r="P624" s="158">
        <v>50</v>
      </c>
      <c r="Q624" s="158">
        <v>50</v>
      </c>
      <c r="R624" s="158">
        <v>50</v>
      </c>
      <c r="S624" s="158">
        <v>50</v>
      </c>
      <c r="T624" s="158"/>
      <c r="U624" s="162" t="s">
        <v>6460</v>
      </c>
    </row>
    <row r="625" spans="1:21" ht="15.75" x14ac:dyDescent="0.3">
      <c r="A625" s="158" t="s">
        <v>6371</v>
      </c>
      <c r="B625" s="158" t="s">
        <v>5293</v>
      </c>
      <c r="C625" s="158" t="s">
        <v>6476</v>
      </c>
      <c r="D625" s="158"/>
      <c r="E625" s="158"/>
      <c r="F625" s="159" t="s">
        <v>6483</v>
      </c>
      <c r="G625" s="158">
        <v>6</v>
      </c>
      <c r="H625" s="160"/>
      <c r="I625" s="158"/>
      <c r="J625" s="158">
        <v>72</v>
      </c>
      <c r="K625" s="158">
        <v>72</v>
      </c>
      <c r="L625" s="158">
        <v>72</v>
      </c>
      <c r="M625" s="158">
        <v>72</v>
      </c>
      <c r="N625" s="158">
        <v>72</v>
      </c>
      <c r="O625" s="158">
        <v>72</v>
      </c>
      <c r="P625" s="158">
        <v>60</v>
      </c>
      <c r="Q625" s="158">
        <v>60</v>
      </c>
      <c r="R625" s="158">
        <v>60</v>
      </c>
      <c r="S625" s="158">
        <v>60</v>
      </c>
      <c r="T625" s="158"/>
      <c r="U625" s="162" t="s">
        <v>6461</v>
      </c>
    </row>
    <row r="626" spans="1:21" ht="15.75" x14ac:dyDescent="0.3">
      <c r="A626" s="158" t="s">
        <v>6371</v>
      </c>
      <c r="B626" s="158" t="s">
        <v>5293</v>
      </c>
      <c r="C626" s="158" t="s">
        <v>6476</v>
      </c>
      <c r="D626" s="158"/>
      <c r="E626" s="158"/>
      <c r="F626" s="159" t="s">
        <v>6483</v>
      </c>
      <c r="G626" s="158">
        <v>7</v>
      </c>
      <c r="H626" s="160"/>
      <c r="I626" s="158"/>
      <c r="J626" s="158">
        <v>84</v>
      </c>
      <c r="K626" s="158">
        <v>84</v>
      </c>
      <c r="L626" s="158">
        <v>84</v>
      </c>
      <c r="M626" s="158">
        <v>84</v>
      </c>
      <c r="N626" s="158">
        <v>84</v>
      </c>
      <c r="O626" s="158">
        <v>84</v>
      </c>
      <c r="P626" s="158">
        <v>70</v>
      </c>
      <c r="Q626" s="158">
        <v>70</v>
      </c>
      <c r="R626" s="158">
        <v>70</v>
      </c>
      <c r="S626" s="158">
        <v>70</v>
      </c>
      <c r="T626" s="158"/>
      <c r="U626" s="162" t="s">
        <v>6462</v>
      </c>
    </row>
    <row r="627" spans="1:21" ht="15.75" x14ac:dyDescent="0.3">
      <c r="A627" s="158" t="s">
        <v>6371</v>
      </c>
      <c r="B627" s="158" t="s">
        <v>5293</v>
      </c>
      <c r="C627" s="158" t="s">
        <v>6476</v>
      </c>
      <c r="D627" s="158"/>
      <c r="E627" s="158"/>
      <c r="F627" s="159" t="s">
        <v>6483</v>
      </c>
      <c r="G627" s="158">
        <v>8</v>
      </c>
      <c r="H627" s="160"/>
      <c r="I627" s="158"/>
      <c r="J627" s="158">
        <v>96</v>
      </c>
      <c r="K627" s="158">
        <v>96</v>
      </c>
      <c r="L627" s="158">
        <v>96</v>
      </c>
      <c r="M627" s="158">
        <v>96</v>
      </c>
      <c r="N627" s="158">
        <v>96</v>
      </c>
      <c r="O627" s="158">
        <v>96</v>
      </c>
      <c r="P627" s="158">
        <v>80</v>
      </c>
      <c r="Q627" s="158">
        <v>80</v>
      </c>
      <c r="R627" s="158">
        <v>80</v>
      </c>
      <c r="S627" s="158">
        <v>80</v>
      </c>
      <c r="T627" s="158"/>
      <c r="U627" s="162" t="s">
        <v>6463</v>
      </c>
    </row>
    <row r="628" spans="1:21" ht="15.75" x14ac:dyDescent="0.3">
      <c r="A628" s="158" t="s">
        <v>6371</v>
      </c>
      <c r="B628" s="158" t="s">
        <v>5293</v>
      </c>
      <c r="C628" s="158" t="s">
        <v>6476</v>
      </c>
      <c r="D628" s="158"/>
      <c r="E628" s="158"/>
      <c r="F628" s="159" t="s">
        <v>6483</v>
      </c>
      <c r="G628" s="158">
        <v>9</v>
      </c>
      <c r="H628" s="160"/>
      <c r="I628" s="158"/>
      <c r="J628" s="158">
        <v>108</v>
      </c>
      <c r="K628" s="158">
        <v>108</v>
      </c>
      <c r="L628" s="158">
        <v>108</v>
      </c>
      <c r="M628" s="158">
        <v>108</v>
      </c>
      <c r="N628" s="158">
        <v>108</v>
      </c>
      <c r="O628" s="158">
        <v>108</v>
      </c>
      <c r="P628" s="158">
        <v>90</v>
      </c>
      <c r="Q628" s="158">
        <v>90</v>
      </c>
      <c r="R628" s="158">
        <v>90</v>
      </c>
      <c r="S628" s="158">
        <v>90</v>
      </c>
      <c r="T628" s="158"/>
      <c r="U628" s="162" t="s">
        <v>6464</v>
      </c>
    </row>
    <row r="629" spans="1:21" ht="15.75" x14ac:dyDescent="0.3">
      <c r="A629" s="158" t="s">
        <v>6371</v>
      </c>
      <c r="B629" s="158" t="s">
        <v>5293</v>
      </c>
      <c r="C629" s="158" t="s">
        <v>6476</v>
      </c>
      <c r="D629" s="158"/>
      <c r="E629" s="158"/>
      <c r="F629" s="159" t="s">
        <v>6483</v>
      </c>
      <c r="G629" s="158">
        <v>10</v>
      </c>
      <c r="H629" s="160"/>
      <c r="I629" s="158"/>
      <c r="J629" s="158">
        <v>120</v>
      </c>
      <c r="K629" s="158">
        <v>120</v>
      </c>
      <c r="L629" s="158">
        <v>120</v>
      </c>
      <c r="M629" s="158">
        <v>120</v>
      </c>
      <c r="N629" s="158">
        <v>120</v>
      </c>
      <c r="O629" s="158">
        <v>120</v>
      </c>
      <c r="P629" s="158">
        <v>100</v>
      </c>
      <c r="Q629" s="158">
        <v>100</v>
      </c>
      <c r="R629" s="158">
        <v>100</v>
      </c>
      <c r="S629" s="158">
        <v>100</v>
      </c>
      <c r="T629" s="158"/>
      <c r="U629" s="162"/>
    </row>
    <row r="630" spans="1:21" ht="15.75" x14ac:dyDescent="0.3">
      <c r="A630" s="158" t="s">
        <v>6371</v>
      </c>
      <c r="B630" s="158" t="s">
        <v>5293</v>
      </c>
      <c r="C630" s="158" t="s">
        <v>6476</v>
      </c>
      <c r="D630" s="158"/>
      <c r="E630" s="158"/>
      <c r="F630" s="159" t="s">
        <v>6484</v>
      </c>
      <c r="G630" s="158">
        <v>0</v>
      </c>
      <c r="H630" s="160"/>
      <c r="I630" s="158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  <c r="T630" s="158"/>
      <c r="U630" s="162" t="s">
        <v>6455</v>
      </c>
    </row>
    <row r="631" spans="1:21" ht="15.75" x14ac:dyDescent="0.3">
      <c r="A631" s="158" t="s">
        <v>6371</v>
      </c>
      <c r="B631" s="158" t="s">
        <v>5293</v>
      </c>
      <c r="C631" s="158" t="s">
        <v>6476</v>
      </c>
      <c r="D631" s="158"/>
      <c r="E631" s="158"/>
      <c r="F631" s="159" t="s">
        <v>6484</v>
      </c>
      <c r="G631" s="158">
        <v>1</v>
      </c>
      <c r="H631" s="160"/>
      <c r="I631" s="158"/>
      <c r="J631" s="158">
        <v>13</v>
      </c>
      <c r="K631" s="158">
        <v>13</v>
      </c>
      <c r="L631" s="158">
        <v>13</v>
      </c>
      <c r="M631" s="158">
        <v>13</v>
      </c>
      <c r="N631" s="158">
        <v>13</v>
      </c>
      <c r="O631" s="158">
        <v>13</v>
      </c>
      <c r="P631" s="158">
        <v>11</v>
      </c>
      <c r="Q631" s="158">
        <v>11</v>
      </c>
      <c r="R631" s="158">
        <v>11</v>
      </c>
      <c r="S631" s="158">
        <v>11</v>
      </c>
      <c r="T631" s="158"/>
      <c r="U631" s="162" t="s">
        <v>6456</v>
      </c>
    </row>
    <row r="632" spans="1:21" ht="15.75" x14ac:dyDescent="0.3">
      <c r="A632" s="158" t="s">
        <v>6371</v>
      </c>
      <c r="B632" s="158" t="s">
        <v>5293</v>
      </c>
      <c r="C632" s="158" t="s">
        <v>6476</v>
      </c>
      <c r="D632" s="158"/>
      <c r="E632" s="158"/>
      <c r="F632" s="159" t="s">
        <v>6484</v>
      </c>
      <c r="G632" s="158">
        <v>2</v>
      </c>
      <c r="H632" s="160"/>
      <c r="I632" s="158"/>
      <c r="J632" s="158">
        <v>26</v>
      </c>
      <c r="K632" s="158">
        <v>26</v>
      </c>
      <c r="L632" s="158">
        <v>26</v>
      </c>
      <c r="M632" s="158">
        <v>26</v>
      </c>
      <c r="N632" s="158">
        <v>26</v>
      </c>
      <c r="O632" s="158">
        <v>26</v>
      </c>
      <c r="P632" s="158">
        <v>22</v>
      </c>
      <c r="Q632" s="158">
        <v>22</v>
      </c>
      <c r="R632" s="158">
        <v>22</v>
      </c>
      <c r="S632" s="158">
        <v>22</v>
      </c>
      <c r="T632" s="161"/>
      <c r="U632" s="162" t="s">
        <v>6457</v>
      </c>
    </row>
    <row r="633" spans="1:21" ht="15.75" x14ac:dyDescent="0.3">
      <c r="A633" s="158" t="s">
        <v>6371</v>
      </c>
      <c r="B633" s="158" t="s">
        <v>5293</v>
      </c>
      <c r="C633" s="158" t="s">
        <v>6476</v>
      </c>
      <c r="D633" s="158"/>
      <c r="E633" s="158"/>
      <c r="F633" s="159" t="s">
        <v>6484</v>
      </c>
      <c r="G633" s="158">
        <v>3</v>
      </c>
      <c r="H633" s="160"/>
      <c r="I633" s="158"/>
      <c r="J633" s="158">
        <v>39</v>
      </c>
      <c r="K633" s="158">
        <v>39</v>
      </c>
      <c r="L633" s="158">
        <v>39</v>
      </c>
      <c r="M633" s="158">
        <v>39</v>
      </c>
      <c r="N633" s="158">
        <v>39</v>
      </c>
      <c r="O633" s="158">
        <v>39</v>
      </c>
      <c r="P633" s="158">
        <v>33</v>
      </c>
      <c r="Q633" s="158">
        <v>33</v>
      </c>
      <c r="R633" s="158">
        <v>33</v>
      </c>
      <c r="S633" s="158">
        <v>33</v>
      </c>
      <c r="T633" s="158"/>
      <c r="U633" s="162" t="s">
        <v>6458</v>
      </c>
    </row>
    <row r="634" spans="1:21" ht="15.75" x14ac:dyDescent="0.3">
      <c r="A634" s="158" t="s">
        <v>6371</v>
      </c>
      <c r="B634" s="158" t="s">
        <v>5293</v>
      </c>
      <c r="C634" s="158" t="s">
        <v>6476</v>
      </c>
      <c r="D634" s="158"/>
      <c r="E634" s="158"/>
      <c r="F634" s="159" t="s">
        <v>6484</v>
      </c>
      <c r="G634" s="158">
        <v>4</v>
      </c>
      <c r="H634" s="160"/>
      <c r="I634" s="158"/>
      <c r="J634" s="158">
        <v>52</v>
      </c>
      <c r="K634" s="158">
        <v>52</v>
      </c>
      <c r="L634" s="158">
        <v>52</v>
      </c>
      <c r="M634" s="158">
        <v>52</v>
      </c>
      <c r="N634" s="158">
        <v>52</v>
      </c>
      <c r="O634" s="158">
        <v>52</v>
      </c>
      <c r="P634" s="158">
        <v>44</v>
      </c>
      <c r="Q634" s="158">
        <v>44</v>
      </c>
      <c r="R634" s="158">
        <v>44</v>
      </c>
      <c r="S634" s="158">
        <v>44</v>
      </c>
      <c r="T634" s="158"/>
      <c r="U634" s="162" t="s">
        <v>6459</v>
      </c>
    </row>
    <row r="635" spans="1:21" ht="15.75" x14ac:dyDescent="0.3">
      <c r="A635" s="158" t="s">
        <v>6371</v>
      </c>
      <c r="B635" s="158" t="s">
        <v>5293</v>
      </c>
      <c r="C635" s="158" t="s">
        <v>6476</v>
      </c>
      <c r="D635" s="158"/>
      <c r="E635" s="158"/>
      <c r="F635" s="159" t="s">
        <v>6484</v>
      </c>
      <c r="G635" s="158">
        <v>5</v>
      </c>
      <c r="H635" s="160"/>
      <c r="I635" s="158"/>
      <c r="J635" s="158">
        <v>65</v>
      </c>
      <c r="K635" s="158">
        <v>65</v>
      </c>
      <c r="L635" s="158">
        <v>65</v>
      </c>
      <c r="M635" s="158">
        <v>65</v>
      </c>
      <c r="N635" s="158">
        <v>65</v>
      </c>
      <c r="O635" s="158">
        <v>65</v>
      </c>
      <c r="P635" s="158">
        <v>55</v>
      </c>
      <c r="Q635" s="158">
        <v>55</v>
      </c>
      <c r="R635" s="158">
        <v>55</v>
      </c>
      <c r="S635" s="158">
        <v>55</v>
      </c>
      <c r="T635" s="158"/>
      <c r="U635" s="162" t="s">
        <v>6460</v>
      </c>
    </row>
    <row r="636" spans="1:21" ht="15.75" x14ac:dyDescent="0.3">
      <c r="A636" s="158" t="s">
        <v>6371</v>
      </c>
      <c r="B636" s="158" t="s">
        <v>5293</v>
      </c>
      <c r="C636" s="158" t="s">
        <v>6476</v>
      </c>
      <c r="D636" s="158"/>
      <c r="E636" s="158"/>
      <c r="F636" s="159" t="s">
        <v>6484</v>
      </c>
      <c r="G636" s="158">
        <v>6</v>
      </c>
      <c r="H636" s="160"/>
      <c r="I636" s="158"/>
      <c r="J636" s="158">
        <v>78</v>
      </c>
      <c r="K636" s="158">
        <v>78</v>
      </c>
      <c r="L636" s="158">
        <v>78</v>
      </c>
      <c r="M636" s="158">
        <v>78</v>
      </c>
      <c r="N636" s="158">
        <v>78</v>
      </c>
      <c r="O636" s="158">
        <v>78</v>
      </c>
      <c r="P636" s="158">
        <v>66</v>
      </c>
      <c r="Q636" s="158">
        <v>66</v>
      </c>
      <c r="R636" s="158">
        <v>66</v>
      </c>
      <c r="S636" s="158">
        <v>66</v>
      </c>
      <c r="T636" s="158"/>
      <c r="U636" s="162" t="s">
        <v>6461</v>
      </c>
    </row>
    <row r="637" spans="1:21" ht="15.75" x14ac:dyDescent="0.3">
      <c r="A637" s="158" t="s">
        <v>6371</v>
      </c>
      <c r="B637" s="158" t="s">
        <v>5293</v>
      </c>
      <c r="C637" s="158" t="s">
        <v>6476</v>
      </c>
      <c r="D637" s="158"/>
      <c r="E637" s="158"/>
      <c r="F637" s="159" t="s">
        <v>6484</v>
      </c>
      <c r="G637" s="158">
        <v>7</v>
      </c>
      <c r="H637" s="160"/>
      <c r="I637" s="158"/>
      <c r="J637" s="158">
        <v>91</v>
      </c>
      <c r="K637" s="158">
        <v>91</v>
      </c>
      <c r="L637" s="158">
        <v>91</v>
      </c>
      <c r="M637" s="158">
        <v>91</v>
      </c>
      <c r="N637" s="158">
        <v>91</v>
      </c>
      <c r="O637" s="158">
        <v>91</v>
      </c>
      <c r="P637" s="158">
        <v>77</v>
      </c>
      <c r="Q637" s="158">
        <v>77</v>
      </c>
      <c r="R637" s="158">
        <v>77</v>
      </c>
      <c r="S637" s="158">
        <v>77</v>
      </c>
      <c r="T637" s="158"/>
      <c r="U637" s="162" t="s">
        <v>6462</v>
      </c>
    </row>
    <row r="638" spans="1:21" ht="15.75" x14ac:dyDescent="0.3">
      <c r="A638" s="158" t="s">
        <v>6371</v>
      </c>
      <c r="B638" s="158" t="s">
        <v>5293</v>
      </c>
      <c r="C638" s="158" t="s">
        <v>6476</v>
      </c>
      <c r="D638" s="158"/>
      <c r="E638" s="158"/>
      <c r="F638" s="159" t="s">
        <v>6484</v>
      </c>
      <c r="G638" s="158">
        <v>8</v>
      </c>
      <c r="H638" s="160"/>
      <c r="I638" s="158"/>
      <c r="J638" s="158">
        <v>104</v>
      </c>
      <c r="K638" s="158">
        <v>104</v>
      </c>
      <c r="L638" s="158">
        <v>104</v>
      </c>
      <c r="M638" s="158">
        <v>104</v>
      </c>
      <c r="N638" s="158">
        <v>104</v>
      </c>
      <c r="O638" s="158">
        <v>104</v>
      </c>
      <c r="P638" s="158">
        <v>88</v>
      </c>
      <c r="Q638" s="158">
        <v>88</v>
      </c>
      <c r="R638" s="158">
        <v>88</v>
      </c>
      <c r="S638" s="158">
        <v>88</v>
      </c>
      <c r="T638" s="158"/>
      <c r="U638" s="162" t="s">
        <v>6463</v>
      </c>
    </row>
    <row r="639" spans="1:21" ht="15.75" x14ac:dyDescent="0.3">
      <c r="A639" s="158" t="s">
        <v>6371</v>
      </c>
      <c r="B639" s="158" t="s">
        <v>5293</v>
      </c>
      <c r="C639" s="158" t="s">
        <v>6476</v>
      </c>
      <c r="D639" s="158"/>
      <c r="E639" s="158"/>
      <c r="F639" s="159" t="s">
        <v>6484</v>
      </c>
      <c r="G639" s="158">
        <v>9</v>
      </c>
      <c r="H639" s="160"/>
      <c r="I639" s="158"/>
      <c r="J639" s="158">
        <v>117</v>
      </c>
      <c r="K639" s="158">
        <v>117</v>
      </c>
      <c r="L639" s="158">
        <v>117</v>
      </c>
      <c r="M639" s="158">
        <v>117</v>
      </c>
      <c r="N639" s="158">
        <v>117</v>
      </c>
      <c r="O639" s="158">
        <v>117</v>
      </c>
      <c r="P639" s="158">
        <v>99</v>
      </c>
      <c r="Q639" s="158">
        <v>99</v>
      </c>
      <c r="R639" s="158">
        <v>99</v>
      </c>
      <c r="S639" s="158">
        <v>99</v>
      </c>
      <c r="T639" s="158"/>
      <c r="U639" s="162" t="s">
        <v>6464</v>
      </c>
    </row>
    <row r="640" spans="1:21" ht="15.75" x14ac:dyDescent="0.3">
      <c r="A640" s="158" t="s">
        <v>6371</v>
      </c>
      <c r="B640" s="158" t="s">
        <v>5293</v>
      </c>
      <c r="C640" s="158" t="s">
        <v>6476</v>
      </c>
      <c r="D640" s="158"/>
      <c r="E640" s="158"/>
      <c r="F640" s="159" t="s">
        <v>6484</v>
      </c>
      <c r="G640" s="158">
        <v>10</v>
      </c>
      <c r="H640" s="160"/>
      <c r="I640" s="158"/>
      <c r="J640" s="158">
        <v>130</v>
      </c>
      <c r="K640" s="158">
        <v>130</v>
      </c>
      <c r="L640" s="158">
        <v>130</v>
      </c>
      <c r="M640" s="158">
        <v>130</v>
      </c>
      <c r="N640" s="158">
        <v>130</v>
      </c>
      <c r="O640" s="158">
        <v>130</v>
      </c>
      <c r="P640" s="158">
        <v>110</v>
      </c>
      <c r="Q640" s="158">
        <v>110</v>
      </c>
      <c r="R640" s="158">
        <v>110</v>
      </c>
      <c r="S640" s="158">
        <v>110</v>
      </c>
      <c r="T640" s="158"/>
      <c r="U640" s="162"/>
    </row>
    <row r="641" spans="1:21" ht="15.75" x14ac:dyDescent="0.3">
      <c r="A641" s="158" t="s">
        <v>6371</v>
      </c>
      <c r="B641" s="158" t="s">
        <v>5293</v>
      </c>
      <c r="C641" s="158" t="s">
        <v>6476</v>
      </c>
      <c r="D641" s="158"/>
      <c r="E641" s="158"/>
      <c r="F641" s="159" t="s">
        <v>6485</v>
      </c>
      <c r="G641" s="158">
        <v>0</v>
      </c>
      <c r="H641" s="160"/>
      <c r="I641" s="158"/>
      <c r="J641" s="161"/>
      <c r="K641" s="161"/>
      <c r="L641" s="161"/>
      <c r="M641" s="161"/>
      <c r="N641" s="161"/>
      <c r="O641" s="161"/>
      <c r="P641" s="161"/>
      <c r="Q641" s="161"/>
      <c r="R641" s="161"/>
      <c r="S641" s="161"/>
      <c r="T641" s="158"/>
      <c r="U641" s="162" t="s">
        <v>6455</v>
      </c>
    </row>
    <row r="642" spans="1:21" ht="15.75" x14ac:dyDescent="0.3">
      <c r="A642" s="158" t="s">
        <v>6371</v>
      </c>
      <c r="B642" s="158" t="s">
        <v>5293</v>
      </c>
      <c r="C642" s="158" t="s">
        <v>6476</v>
      </c>
      <c r="D642" s="158"/>
      <c r="E642" s="158"/>
      <c r="F642" s="159" t="s">
        <v>6485</v>
      </c>
      <c r="G642" s="158">
        <v>1</v>
      </c>
      <c r="H642" s="160"/>
      <c r="I642" s="158"/>
      <c r="J642" s="158">
        <v>14</v>
      </c>
      <c r="K642" s="158">
        <v>14</v>
      </c>
      <c r="L642" s="158">
        <v>14</v>
      </c>
      <c r="M642" s="158">
        <v>14</v>
      </c>
      <c r="N642" s="158">
        <v>14</v>
      </c>
      <c r="O642" s="158">
        <v>14</v>
      </c>
      <c r="P642" s="158">
        <v>12</v>
      </c>
      <c r="Q642" s="158">
        <v>12</v>
      </c>
      <c r="R642" s="158">
        <v>12</v>
      </c>
      <c r="S642" s="158">
        <v>12</v>
      </c>
      <c r="T642" s="158"/>
      <c r="U642" s="162" t="s">
        <v>6456</v>
      </c>
    </row>
    <row r="643" spans="1:21" ht="15.75" x14ac:dyDescent="0.3">
      <c r="A643" s="158" t="s">
        <v>6371</v>
      </c>
      <c r="B643" s="158" t="s">
        <v>5293</v>
      </c>
      <c r="C643" s="158" t="s">
        <v>6476</v>
      </c>
      <c r="D643" s="158"/>
      <c r="E643" s="158"/>
      <c r="F643" s="159" t="s">
        <v>6485</v>
      </c>
      <c r="G643" s="158">
        <v>2</v>
      </c>
      <c r="H643" s="160"/>
      <c r="I643" s="158"/>
      <c r="J643" s="158">
        <v>28</v>
      </c>
      <c r="K643" s="158">
        <v>28</v>
      </c>
      <c r="L643" s="158">
        <v>28</v>
      </c>
      <c r="M643" s="158">
        <v>28</v>
      </c>
      <c r="N643" s="158">
        <v>28</v>
      </c>
      <c r="O643" s="158">
        <v>28</v>
      </c>
      <c r="P643" s="158">
        <v>24</v>
      </c>
      <c r="Q643" s="158">
        <v>24</v>
      </c>
      <c r="R643" s="158">
        <v>24</v>
      </c>
      <c r="S643" s="158">
        <v>24</v>
      </c>
      <c r="T643" s="161"/>
      <c r="U643" s="162" t="s">
        <v>6457</v>
      </c>
    </row>
    <row r="644" spans="1:21" ht="15.75" x14ac:dyDescent="0.3">
      <c r="A644" s="158" t="s">
        <v>6371</v>
      </c>
      <c r="B644" s="158" t="s">
        <v>5293</v>
      </c>
      <c r="C644" s="158" t="s">
        <v>6476</v>
      </c>
      <c r="D644" s="158"/>
      <c r="E644" s="158"/>
      <c r="F644" s="159" t="s">
        <v>6485</v>
      </c>
      <c r="G644" s="158">
        <v>3</v>
      </c>
      <c r="H644" s="160"/>
      <c r="I644" s="158"/>
      <c r="J644" s="158">
        <v>42</v>
      </c>
      <c r="K644" s="158">
        <v>42</v>
      </c>
      <c r="L644" s="158">
        <v>42</v>
      </c>
      <c r="M644" s="158">
        <v>42</v>
      </c>
      <c r="N644" s="158">
        <v>42</v>
      </c>
      <c r="O644" s="158">
        <v>42</v>
      </c>
      <c r="P644" s="158">
        <v>36</v>
      </c>
      <c r="Q644" s="158">
        <v>36</v>
      </c>
      <c r="R644" s="158">
        <v>36</v>
      </c>
      <c r="S644" s="158">
        <v>36</v>
      </c>
      <c r="T644" s="158"/>
      <c r="U644" s="162" t="s">
        <v>6458</v>
      </c>
    </row>
    <row r="645" spans="1:21" ht="15.75" x14ac:dyDescent="0.3">
      <c r="A645" s="158" t="s">
        <v>6371</v>
      </c>
      <c r="B645" s="158" t="s">
        <v>5293</v>
      </c>
      <c r="C645" s="158" t="s">
        <v>6476</v>
      </c>
      <c r="D645" s="158"/>
      <c r="E645" s="158"/>
      <c r="F645" s="159" t="s">
        <v>6485</v>
      </c>
      <c r="G645" s="158">
        <v>4</v>
      </c>
      <c r="H645" s="160"/>
      <c r="I645" s="158"/>
      <c r="J645" s="158">
        <v>56</v>
      </c>
      <c r="K645" s="158">
        <v>56</v>
      </c>
      <c r="L645" s="158">
        <v>56</v>
      </c>
      <c r="M645" s="158">
        <v>56</v>
      </c>
      <c r="N645" s="158">
        <v>56</v>
      </c>
      <c r="O645" s="158">
        <v>56</v>
      </c>
      <c r="P645" s="158">
        <v>48</v>
      </c>
      <c r="Q645" s="158">
        <v>48</v>
      </c>
      <c r="R645" s="158">
        <v>48</v>
      </c>
      <c r="S645" s="158">
        <v>48</v>
      </c>
      <c r="T645" s="158"/>
      <c r="U645" s="162" t="s">
        <v>6459</v>
      </c>
    </row>
    <row r="646" spans="1:21" ht="15.75" x14ac:dyDescent="0.3">
      <c r="A646" s="158" t="s">
        <v>6371</v>
      </c>
      <c r="B646" s="158" t="s">
        <v>5293</v>
      </c>
      <c r="C646" s="158" t="s">
        <v>6476</v>
      </c>
      <c r="D646" s="158"/>
      <c r="E646" s="158"/>
      <c r="F646" s="159" t="s">
        <v>6485</v>
      </c>
      <c r="G646" s="158">
        <v>5</v>
      </c>
      <c r="H646" s="160"/>
      <c r="I646" s="158"/>
      <c r="J646" s="158">
        <v>70</v>
      </c>
      <c r="K646" s="158">
        <v>70</v>
      </c>
      <c r="L646" s="158">
        <v>70</v>
      </c>
      <c r="M646" s="158">
        <v>70</v>
      </c>
      <c r="N646" s="158">
        <v>70</v>
      </c>
      <c r="O646" s="158">
        <v>70</v>
      </c>
      <c r="P646" s="158">
        <v>60</v>
      </c>
      <c r="Q646" s="158">
        <v>60</v>
      </c>
      <c r="R646" s="158">
        <v>60</v>
      </c>
      <c r="S646" s="158">
        <v>60</v>
      </c>
      <c r="T646" s="158"/>
      <c r="U646" s="162" t="s">
        <v>6460</v>
      </c>
    </row>
    <row r="647" spans="1:21" ht="15.75" x14ac:dyDescent="0.3">
      <c r="A647" s="158" t="s">
        <v>6371</v>
      </c>
      <c r="B647" s="158" t="s">
        <v>5293</v>
      </c>
      <c r="C647" s="158" t="s">
        <v>6476</v>
      </c>
      <c r="D647" s="158"/>
      <c r="E647" s="158"/>
      <c r="F647" s="159" t="s">
        <v>6485</v>
      </c>
      <c r="G647" s="158">
        <v>6</v>
      </c>
      <c r="H647" s="160"/>
      <c r="I647" s="158"/>
      <c r="J647" s="158">
        <v>84</v>
      </c>
      <c r="K647" s="158">
        <v>84</v>
      </c>
      <c r="L647" s="158">
        <v>84</v>
      </c>
      <c r="M647" s="158">
        <v>84</v>
      </c>
      <c r="N647" s="158">
        <v>84</v>
      </c>
      <c r="O647" s="158">
        <v>84</v>
      </c>
      <c r="P647" s="158">
        <v>72</v>
      </c>
      <c r="Q647" s="158">
        <v>72</v>
      </c>
      <c r="R647" s="158">
        <v>72</v>
      </c>
      <c r="S647" s="158">
        <v>72</v>
      </c>
      <c r="T647" s="158"/>
      <c r="U647" s="162" t="s">
        <v>6461</v>
      </c>
    </row>
    <row r="648" spans="1:21" ht="15.75" x14ac:dyDescent="0.3">
      <c r="A648" s="158" t="s">
        <v>6371</v>
      </c>
      <c r="B648" s="158" t="s">
        <v>5293</v>
      </c>
      <c r="C648" s="158" t="s">
        <v>6476</v>
      </c>
      <c r="D648" s="158"/>
      <c r="E648" s="158"/>
      <c r="F648" s="159" t="s">
        <v>6485</v>
      </c>
      <c r="G648" s="158">
        <v>7</v>
      </c>
      <c r="H648" s="160"/>
      <c r="I648" s="158"/>
      <c r="J648" s="158">
        <v>98</v>
      </c>
      <c r="K648" s="158">
        <v>98</v>
      </c>
      <c r="L648" s="158">
        <v>98</v>
      </c>
      <c r="M648" s="158">
        <v>98</v>
      </c>
      <c r="N648" s="158">
        <v>98</v>
      </c>
      <c r="O648" s="158">
        <v>98</v>
      </c>
      <c r="P648" s="158">
        <v>84</v>
      </c>
      <c r="Q648" s="158">
        <v>84</v>
      </c>
      <c r="R648" s="158">
        <v>84</v>
      </c>
      <c r="S648" s="158">
        <v>84</v>
      </c>
      <c r="T648" s="158"/>
      <c r="U648" s="162" t="s">
        <v>6462</v>
      </c>
    </row>
    <row r="649" spans="1:21" ht="15.75" x14ac:dyDescent="0.3">
      <c r="A649" s="158" t="s">
        <v>6371</v>
      </c>
      <c r="B649" s="158" t="s">
        <v>5293</v>
      </c>
      <c r="C649" s="158" t="s">
        <v>6476</v>
      </c>
      <c r="D649" s="158"/>
      <c r="E649" s="158"/>
      <c r="F649" s="159" t="s">
        <v>6485</v>
      </c>
      <c r="G649" s="158">
        <v>8</v>
      </c>
      <c r="H649" s="160"/>
      <c r="I649" s="158"/>
      <c r="J649" s="158">
        <v>112</v>
      </c>
      <c r="K649" s="158">
        <v>112</v>
      </c>
      <c r="L649" s="158">
        <v>112</v>
      </c>
      <c r="M649" s="158">
        <v>112</v>
      </c>
      <c r="N649" s="158">
        <v>112</v>
      </c>
      <c r="O649" s="158">
        <v>112</v>
      </c>
      <c r="P649" s="158">
        <v>96</v>
      </c>
      <c r="Q649" s="158">
        <v>96</v>
      </c>
      <c r="R649" s="158">
        <v>96</v>
      </c>
      <c r="S649" s="158">
        <v>96</v>
      </c>
      <c r="T649" s="158"/>
      <c r="U649" s="162" t="s">
        <v>6463</v>
      </c>
    </row>
    <row r="650" spans="1:21" ht="15.75" x14ac:dyDescent="0.3">
      <c r="A650" s="158" t="s">
        <v>6371</v>
      </c>
      <c r="B650" s="158" t="s">
        <v>5293</v>
      </c>
      <c r="C650" s="158" t="s">
        <v>6476</v>
      </c>
      <c r="D650" s="158"/>
      <c r="E650" s="158"/>
      <c r="F650" s="159" t="s">
        <v>6485</v>
      </c>
      <c r="G650" s="158">
        <v>9</v>
      </c>
      <c r="H650" s="160"/>
      <c r="I650" s="158"/>
      <c r="J650" s="158">
        <v>126</v>
      </c>
      <c r="K650" s="158">
        <v>126</v>
      </c>
      <c r="L650" s="158">
        <v>126</v>
      </c>
      <c r="M650" s="158">
        <v>126</v>
      </c>
      <c r="N650" s="158">
        <v>126</v>
      </c>
      <c r="O650" s="158">
        <v>126</v>
      </c>
      <c r="P650" s="158">
        <v>108</v>
      </c>
      <c r="Q650" s="158">
        <v>108</v>
      </c>
      <c r="R650" s="158">
        <v>108</v>
      </c>
      <c r="S650" s="158">
        <v>108</v>
      </c>
      <c r="T650" s="158"/>
      <c r="U650" s="162" t="s">
        <v>6464</v>
      </c>
    </row>
    <row r="651" spans="1:21" ht="15.75" x14ac:dyDescent="0.3">
      <c r="A651" s="158" t="s">
        <v>6371</v>
      </c>
      <c r="B651" s="158" t="s">
        <v>5293</v>
      </c>
      <c r="C651" s="158" t="s">
        <v>6476</v>
      </c>
      <c r="D651" s="158"/>
      <c r="E651" s="158"/>
      <c r="F651" s="159" t="s">
        <v>6485</v>
      </c>
      <c r="G651" s="158">
        <v>10</v>
      </c>
      <c r="H651" s="160"/>
      <c r="I651" s="158"/>
      <c r="J651" s="158">
        <v>140</v>
      </c>
      <c r="K651" s="158">
        <v>140</v>
      </c>
      <c r="L651" s="158">
        <v>140</v>
      </c>
      <c r="M651" s="158">
        <v>140</v>
      </c>
      <c r="N651" s="158">
        <v>140</v>
      </c>
      <c r="O651" s="158">
        <v>140</v>
      </c>
      <c r="P651" s="158">
        <v>120</v>
      </c>
      <c r="Q651" s="158">
        <v>120</v>
      </c>
      <c r="R651" s="158">
        <v>120</v>
      </c>
      <c r="S651" s="158">
        <v>120</v>
      </c>
      <c r="T651" s="158"/>
      <c r="U651" s="162"/>
    </row>
    <row r="652" spans="1:21" ht="15.75" x14ac:dyDescent="0.3">
      <c r="A652" s="158" t="s">
        <v>6371</v>
      </c>
      <c r="B652" s="158" t="s">
        <v>5293</v>
      </c>
      <c r="C652" s="158" t="s">
        <v>6476</v>
      </c>
      <c r="D652" s="158"/>
      <c r="E652" s="158"/>
      <c r="F652" s="159" t="s">
        <v>6486</v>
      </c>
      <c r="G652" s="158">
        <v>0</v>
      </c>
      <c r="H652" s="160"/>
      <c r="I652" s="158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58"/>
      <c r="U652" s="162" t="s">
        <v>6455</v>
      </c>
    </row>
    <row r="653" spans="1:21" ht="15.75" x14ac:dyDescent="0.3">
      <c r="A653" s="158" t="s">
        <v>6371</v>
      </c>
      <c r="B653" s="158" t="s">
        <v>5293</v>
      </c>
      <c r="C653" s="158" t="s">
        <v>6476</v>
      </c>
      <c r="D653" s="158"/>
      <c r="E653" s="158"/>
      <c r="F653" s="159" t="s">
        <v>6486</v>
      </c>
      <c r="G653" s="158">
        <v>1</v>
      </c>
      <c r="H653" s="160"/>
      <c r="I653" s="158"/>
      <c r="J653" s="158">
        <v>15</v>
      </c>
      <c r="K653" s="158">
        <v>15</v>
      </c>
      <c r="L653" s="158">
        <v>15</v>
      </c>
      <c r="M653" s="158">
        <v>15</v>
      </c>
      <c r="N653" s="158">
        <v>15</v>
      </c>
      <c r="O653" s="158">
        <v>15</v>
      </c>
      <c r="P653" s="158">
        <v>13</v>
      </c>
      <c r="Q653" s="158">
        <v>13</v>
      </c>
      <c r="R653" s="158">
        <v>13</v>
      </c>
      <c r="S653" s="158">
        <v>13</v>
      </c>
      <c r="T653" s="158"/>
      <c r="U653" s="162" t="s">
        <v>6456</v>
      </c>
    </row>
    <row r="654" spans="1:21" ht="15.75" x14ac:dyDescent="0.3">
      <c r="A654" s="158" t="s">
        <v>6371</v>
      </c>
      <c r="B654" s="158" t="s">
        <v>5293</v>
      </c>
      <c r="C654" s="158" t="s">
        <v>6476</v>
      </c>
      <c r="D654" s="158"/>
      <c r="E654" s="158"/>
      <c r="F654" s="159" t="s">
        <v>6486</v>
      </c>
      <c r="G654" s="158">
        <v>2</v>
      </c>
      <c r="H654" s="160"/>
      <c r="I654" s="158"/>
      <c r="J654" s="158">
        <v>30</v>
      </c>
      <c r="K654" s="158">
        <v>30</v>
      </c>
      <c r="L654" s="158">
        <v>30</v>
      </c>
      <c r="M654" s="158">
        <v>30</v>
      </c>
      <c r="N654" s="158">
        <v>30</v>
      </c>
      <c r="O654" s="158">
        <v>30</v>
      </c>
      <c r="P654" s="158">
        <v>26</v>
      </c>
      <c r="Q654" s="158">
        <v>26</v>
      </c>
      <c r="R654" s="158">
        <v>26</v>
      </c>
      <c r="S654" s="158">
        <v>26</v>
      </c>
      <c r="T654" s="161"/>
      <c r="U654" s="162" t="s">
        <v>6457</v>
      </c>
    </row>
    <row r="655" spans="1:21" ht="15.75" x14ac:dyDescent="0.3">
      <c r="A655" s="158" t="s">
        <v>6371</v>
      </c>
      <c r="B655" s="158" t="s">
        <v>5293</v>
      </c>
      <c r="C655" s="158" t="s">
        <v>6476</v>
      </c>
      <c r="D655" s="158"/>
      <c r="E655" s="158"/>
      <c r="F655" s="159" t="s">
        <v>6486</v>
      </c>
      <c r="G655" s="158">
        <v>3</v>
      </c>
      <c r="H655" s="160"/>
      <c r="I655" s="158"/>
      <c r="J655" s="158">
        <v>45</v>
      </c>
      <c r="K655" s="158">
        <v>45</v>
      </c>
      <c r="L655" s="158">
        <v>45</v>
      </c>
      <c r="M655" s="158">
        <v>45</v>
      </c>
      <c r="N655" s="158">
        <v>45</v>
      </c>
      <c r="O655" s="158">
        <v>45</v>
      </c>
      <c r="P655" s="158">
        <v>39</v>
      </c>
      <c r="Q655" s="158">
        <v>39</v>
      </c>
      <c r="R655" s="158">
        <v>39</v>
      </c>
      <c r="S655" s="158">
        <v>39</v>
      </c>
      <c r="T655" s="158"/>
      <c r="U655" s="162" t="s">
        <v>6458</v>
      </c>
    </row>
    <row r="656" spans="1:21" ht="15.75" x14ac:dyDescent="0.3">
      <c r="A656" s="158" t="s">
        <v>6371</v>
      </c>
      <c r="B656" s="158" t="s">
        <v>5293</v>
      </c>
      <c r="C656" s="158" t="s">
        <v>6476</v>
      </c>
      <c r="D656" s="158"/>
      <c r="E656" s="158"/>
      <c r="F656" s="159" t="s">
        <v>6486</v>
      </c>
      <c r="G656" s="158">
        <v>4</v>
      </c>
      <c r="H656" s="160"/>
      <c r="I656" s="158"/>
      <c r="J656" s="158">
        <v>60</v>
      </c>
      <c r="K656" s="158">
        <v>60</v>
      </c>
      <c r="L656" s="158">
        <v>60</v>
      </c>
      <c r="M656" s="158">
        <v>60</v>
      </c>
      <c r="N656" s="158">
        <v>60</v>
      </c>
      <c r="O656" s="158">
        <v>60</v>
      </c>
      <c r="P656" s="158">
        <v>52</v>
      </c>
      <c r="Q656" s="158">
        <v>52</v>
      </c>
      <c r="R656" s="158">
        <v>52</v>
      </c>
      <c r="S656" s="158">
        <v>52</v>
      </c>
      <c r="T656" s="158"/>
      <c r="U656" s="162" t="s">
        <v>6459</v>
      </c>
    </row>
    <row r="657" spans="1:21" ht="15.75" x14ac:dyDescent="0.3">
      <c r="A657" s="158" t="s">
        <v>6371</v>
      </c>
      <c r="B657" s="158" t="s">
        <v>5293</v>
      </c>
      <c r="C657" s="158" t="s">
        <v>6476</v>
      </c>
      <c r="D657" s="158"/>
      <c r="E657" s="158"/>
      <c r="F657" s="159" t="s">
        <v>6486</v>
      </c>
      <c r="G657" s="158">
        <v>5</v>
      </c>
      <c r="H657" s="160"/>
      <c r="I657" s="158"/>
      <c r="J657" s="158">
        <v>75</v>
      </c>
      <c r="K657" s="158">
        <v>75</v>
      </c>
      <c r="L657" s="158">
        <v>75</v>
      </c>
      <c r="M657" s="158">
        <v>75</v>
      </c>
      <c r="N657" s="158">
        <v>75</v>
      </c>
      <c r="O657" s="158">
        <v>75</v>
      </c>
      <c r="P657" s="158">
        <v>65</v>
      </c>
      <c r="Q657" s="158">
        <v>65</v>
      </c>
      <c r="R657" s="158">
        <v>65</v>
      </c>
      <c r="S657" s="158">
        <v>65</v>
      </c>
      <c r="T657" s="158"/>
      <c r="U657" s="162" t="s">
        <v>6460</v>
      </c>
    </row>
    <row r="658" spans="1:21" ht="15.75" x14ac:dyDescent="0.3">
      <c r="A658" s="158" t="s">
        <v>6371</v>
      </c>
      <c r="B658" s="158" t="s">
        <v>5293</v>
      </c>
      <c r="C658" s="158" t="s">
        <v>6476</v>
      </c>
      <c r="D658" s="158"/>
      <c r="E658" s="158"/>
      <c r="F658" s="159" t="s">
        <v>6486</v>
      </c>
      <c r="G658" s="158">
        <v>6</v>
      </c>
      <c r="H658" s="160"/>
      <c r="I658" s="158"/>
      <c r="J658" s="158">
        <v>90</v>
      </c>
      <c r="K658" s="158">
        <v>90</v>
      </c>
      <c r="L658" s="158">
        <v>90</v>
      </c>
      <c r="M658" s="158">
        <v>90</v>
      </c>
      <c r="N658" s="158">
        <v>90</v>
      </c>
      <c r="O658" s="158">
        <v>90</v>
      </c>
      <c r="P658" s="158">
        <v>78</v>
      </c>
      <c r="Q658" s="158">
        <v>78</v>
      </c>
      <c r="R658" s="158">
        <v>78</v>
      </c>
      <c r="S658" s="158">
        <v>78</v>
      </c>
      <c r="T658" s="158"/>
      <c r="U658" s="162" t="s">
        <v>6461</v>
      </c>
    </row>
    <row r="659" spans="1:21" ht="15.75" x14ac:dyDescent="0.3">
      <c r="A659" s="158" t="s">
        <v>6371</v>
      </c>
      <c r="B659" s="158" t="s">
        <v>5293</v>
      </c>
      <c r="C659" s="158" t="s">
        <v>6476</v>
      </c>
      <c r="D659" s="158"/>
      <c r="E659" s="158"/>
      <c r="F659" s="159" t="s">
        <v>6486</v>
      </c>
      <c r="G659" s="158">
        <v>7</v>
      </c>
      <c r="H659" s="160"/>
      <c r="I659" s="158"/>
      <c r="J659" s="158">
        <v>105</v>
      </c>
      <c r="K659" s="158">
        <v>105</v>
      </c>
      <c r="L659" s="158">
        <v>105</v>
      </c>
      <c r="M659" s="158">
        <v>105</v>
      </c>
      <c r="N659" s="158">
        <v>105</v>
      </c>
      <c r="O659" s="158">
        <v>105</v>
      </c>
      <c r="P659" s="158">
        <v>91</v>
      </c>
      <c r="Q659" s="158">
        <v>91</v>
      </c>
      <c r="R659" s="158">
        <v>91</v>
      </c>
      <c r="S659" s="158">
        <v>91</v>
      </c>
      <c r="T659" s="158"/>
      <c r="U659" s="162" t="s">
        <v>6462</v>
      </c>
    </row>
    <row r="660" spans="1:21" ht="15.75" x14ac:dyDescent="0.3">
      <c r="A660" s="158" t="s">
        <v>6371</v>
      </c>
      <c r="B660" s="158" t="s">
        <v>5293</v>
      </c>
      <c r="C660" s="158" t="s">
        <v>6476</v>
      </c>
      <c r="D660" s="158"/>
      <c r="E660" s="158"/>
      <c r="F660" s="159" t="s">
        <v>6486</v>
      </c>
      <c r="G660" s="158">
        <v>8</v>
      </c>
      <c r="H660" s="160"/>
      <c r="I660" s="158"/>
      <c r="J660" s="158">
        <v>120</v>
      </c>
      <c r="K660" s="158">
        <v>120</v>
      </c>
      <c r="L660" s="158">
        <v>120</v>
      </c>
      <c r="M660" s="158">
        <v>120</v>
      </c>
      <c r="N660" s="158">
        <v>120</v>
      </c>
      <c r="O660" s="158">
        <v>120</v>
      </c>
      <c r="P660" s="158">
        <v>104</v>
      </c>
      <c r="Q660" s="158">
        <v>104</v>
      </c>
      <c r="R660" s="158">
        <v>104</v>
      </c>
      <c r="S660" s="158">
        <v>104</v>
      </c>
      <c r="T660" s="158"/>
      <c r="U660" s="162" t="s">
        <v>6463</v>
      </c>
    </row>
    <row r="661" spans="1:21" ht="15.75" x14ac:dyDescent="0.3">
      <c r="A661" s="158" t="s">
        <v>6371</v>
      </c>
      <c r="B661" s="158" t="s">
        <v>5293</v>
      </c>
      <c r="C661" s="158" t="s">
        <v>6476</v>
      </c>
      <c r="D661" s="158"/>
      <c r="E661" s="158"/>
      <c r="F661" s="159" t="s">
        <v>6486</v>
      </c>
      <c r="G661" s="158">
        <v>9</v>
      </c>
      <c r="H661" s="160"/>
      <c r="I661" s="158"/>
      <c r="J661" s="158">
        <v>135</v>
      </c>
      <c r="K661" s="158">
        <v>135</v>
      </c>
      <c r="L661" s="158">
        <v>135</v>
      </c>
      <c r="M661" s="158">
        <v>135</v>
      </c>
      <c r="N661" s="158">
        <v>135</v>
      </c>
      <c r="O661" s="158">
        <v>135</v>
      </c>
      <c r="P661" s="158">
        <v>117</v>
      </c>
      <c r="Q661" s="158">
        <v>117</v>
      </c>
      <c r="R661" s="158">
        <v>117</v>
      </c>
      <c r="S661" s="158">
        <v>117</v>
      </c>
      <c r="T661" s="158"/>
      <c r="U661" s="162" t="s">
        <v>6464</v>
      </c>
    </row>
    <row r="662" spans="1:21" ht="15.75" x14ac:dyDescent="0.3">
      <c r="A662" s="158" t="s">
        <v>6371</v>
      </c>
      <c r="B662" s="158" t="s">
        <v>5293</v>
      </c>
      <c r="C662" s="158" t="s">
        <v>6476</v>
      </c>
      <c r="D662" s="158"/>
      <c r="E662" s="158"/>
      <c r="F662" s="159" t="s">
        <v>6486</v>
      </c>
      <c r="G662" s="158">
        <v>10</v>
      </c>
      <c r="H662" s="160"/>
      <c r="I662" s="158"/>
      <c r="J662" s="158">
        <v>150</v>
      </c>
      <c r="K662" s="158">
        <v>150</v>
      </c>
      <c r="L662" s="158">
        <v>150</v>
      </c>
      <c r="M662" s="158">
        <v>150</v>
      </c>
      <c r="N662" s="158">
        <v>150</v>
      </c>
      <c r="O662" s="158">
        <v>150</v>
      </c>
      <c r="P662" s="158">
        <v>130</v>
      </c>
      <c r="Q662" s="158">
        <v>130</v>
      </c>
      <c r="R662" s="158">
        <v>130</v>
      </c>
      <c r="S662" s="158">
        <v>130</v>
      </c>
      <c r="T662" s="158"/>
      <c r="U662" s="162"/>
    </row>
    <row r="663" spans="1:21" ht="15.75" x14ac:dyDescent="0.3">
      <c r="A663" s="133" t="s">
        <v>6371</v>
      </c>
      <c r="B663" s="133" t="s">
        <v>5293</v>
      </c>
      <c r="C663" s="133" t="s">
        <v>6487</v>
      </c>
      <c r="D663" s="133"/>
      <c r="E663" s="133"/>
      <c r="F663" s="134" t="s">
        <v>6488</v>
      </c>
      <c r="G663" s="133">
        <v>0</v>
      </c>
      <c r="H663" s="135"/>
      <c r="I663" s="133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3"/>
      <c r="U663" s="137" t="s">
        <v>6434</v>
      </c>
    </row>
    <row r="664" spans="1:21" ht="15.75" x14ac:dyDescent="0.3">
      <c r="A664" s="133" t="s">
        <v>6371</v>
      </c>
      <c r="B664" s="133" t="s">
        <v>5293</v>
      </c>
      <c r="C664" s="133" t="s">
        <v>6487</v>
      </c>
      <c r="D664" s="133"/>
      <c r="E664" s="133"/>
      <c r="F664" s="134" t="s">
        <v>6488</v>
      </c>
      <c r="G664" s="133">
        <v>1</v>
      </c>
      <c r="H664" s="135"/>
      <c r="I664" s="133"/>
      <c r="J664" s="133">
        <v>4</v>
      </c>
      <c r="K664" s="133">
        <v>4</v>
      </c>
      <c r="L664" s="133">
        <v>4</v>
      </c>
      <c r="M664" s="133">
        <v>4</v>
      </c>
      <c r="N664" s="133">
        <v>4</v>
      </c>
      <c r="O664" s="133">
        <v>4</v>
      </c>
      <c r="P664" s="133">
        <v>4</v>
      </c>
      <c r="Q664" s="133">
        <v>4</v>
      </c>
      <c r="R664" s="133">
        <v>4</v>
      </c>
      <c r="S664" s="133">
        <v>4</v>
      </c>
      <c r="T664" s="133"/>
      <c r="U664" s="137" t="s">
        <v>6435</v>
      </c>
    </row>
    <row r="665" spans="1:21" ht="15.75" x14ac:dyDescent="0.3">
      <c r="A665" s="133" t="s">
        <v>6371</v>
      </c>
      <c r="B665" s="133" t="s">
        <v>5293</v>
      </c>
      <c r="C665" s="133" t="s">
        <v>6487</v>
      </c>
      <c r="D665" s="133"/>
      <c r="E665" s="133"/>
      <c r="F665" s="134" t="s">
        <v>6488</v>
      </c>
      <c r="G665" s="133">
        <v>2</v>
      </c>
      <c r="H665" s="135"/>
      <c r="I665" s="133"/>
      <c r="J665" s="133">
        <v>8</v>
      </c>
      <c r="K665" s="133">
        <v>8</v>
      </c>
      <c r="L665" s="133">
        <v>8</v>
      </c>
      <c r="M665" s="133">
        <v>8</v>
      </c>
      <c r="N665" s="133">
        <v>8</v>
      </c>
      <c r="O665" s="133">
        <v>8</v>
      </c>
      <c r="P665" s="133">
        <v>8</v>
      </c>
      <c r="Q665" s="133">
        <v>8</v>
      </c>
      <c r="R665" s="133">
        <v>8</v>
      </c>
      <c r="S665" s="133">
        <v>8</v>
      </c>
      <c r="T665" s="136"/>
      <c r="U665" s="137" t="s">
        <v>6436</v>
      </c>
    </row>
    <row r="666" spans="1:21" ht="15.75" x14ac:dyDescent="0.3">
      <c r="A666" s="133" t="s">
        <v>6371</v>
      </c>
      <c r="B666" s="133" t="s">
        <v>5293</v>
      </c>
      <c r="C666" s="133" t="s">
        <v>6487</v>
      </c>
      <c r="D666" s="133"/>
      <c r="E666" s="133"/>
      <c r="F666" s="134" t="s">
        <v>6488</v>
      </c>
      <c r="G666" s="133">
        <v>3</v>
      </c>
      <c r="H666" s="135"/>
      <c r="I666" s="133"/>
      <c r="J666" s="133">
        <v>12</v>
      </c>
      <c r="K666" s="133">
        <v>12</v>
      </c>
      <c r="L666" s="133">
        <v>12</v>
      </c>
      <c r="M666" s="133">
        <v>12</v>
      </c>
      <c r="N666" s="133">
        <v>12</v>
      </c>
      <c r="O666" s="133">
        <v>12</v>
      </c>
      <c r="P666" s="133">
        <v>12</v>
      </c>
      <c r="Q666" s="133">
        <v>12</v>
      </c>
      <c r="R666" s="133">
        <v>12</v>
      </c>
      <c r="S666" s="133">
        <v>12</v>
      </c>
      <c r="T666" s="133"/>
      <c r="U666" s="137" t="s">
        <v>6437</v>
      </c>
    </row>
    <row r="667" spans="1:21" ht="15.75" x14ac:dyDescent="0.3">
      <c r="A667" s="133" t="s">
        <v>6371</v>
      </c>
      <c r="B667" s="133" t="s">
        <v>5293</v>
      </c>
      <c r="C667" s="133" t="s">
        <v>6487</v>
      </c>
      <c r="D667" s="133"/>
      <c r="E667" s="133"/>
      <c r="F667" s="134" t="s">
        <v>6488</v>
      </c>
      <c r="G667" s="133">
        <v>4</v>
      </c>
      <c r="H667" s="135"/>
      <c r="I667" s="133"/>
      <c r="J667" s="133">
        <v>16</v>
      </c>
      <c r="K667" s="133">
        <v>16</v>
      </c>
      <c r="L667" s="133">
        <v>16</v>
      </c>
      <c r="M667" s="133">
        <v>16</v>
      </c>
      <c r="N667" s="133">
        <v>16</v>
      </c>
      <c r="O667" s="133">
        <v>16</v>
      </c>
      <c r="P667" s="133">
        <v>16</v>
      </c>
      <c r="Q667" s="133">
        <v>16</v>
      </c>
      <c r="R667" s="133">
        <v>16</v>
      </c>
      <c r="S667" s="133">
        <v>16</v>
      </c>
      <c r="T667" s="133"/>
      <c r="U667" s="137" t="s">
        <v>6438</v>
      </c>
    </row>
    <row r="668" spans="1:21" ht="15.75" x14ac:dyDescent="0.3">
      <c r="A668" s="133" t="s">
        <v>6371</v>
      </c>
      <c r="B668" s="133" t="s">
        <v>5293</v>
      </c>
      <c r="C668" s="133" t="s">
        <v>6487</v>
      </c>
      <c r="D668" s="133"/>
      <c r="E668" s="133"/>
      <c r="F668" s="134" t="s">
        <v>6488</v>
      </c>
      <c r="G668" s="133">
        <v>5</v>
      </c>
      <c r="H668" s="135"/>
      <c r="I668" s="133"/>
      <c r="J668" s="133">
        <v>20</v>
      </c>
      <c r="K668" s="133">
        <v>20</v>
      </c>
      <c r="L668" s="133">
        <v>20</v>
      </c>
      <c r="M668" s="133">
        <v>20</v>
      </c>
      <c r="N668" s="133">
        <v>20</v>
      </c>
      <c r="O668" s="133">
        <v>20</v>
      </c>
      <c r="P668" s="133">
        <v>20</v>
      </c>
      <c r="Q668" s="133">
        <v>20</v>
      </c>
      <c r="R668" s="133">
        <v>20</v>
      </c>
      <c r="S668" s="133">
        <v>20</v>
      </c>
      <c r="T668" s="133"/>
      <c r="U668" s="137" t="s">
        <v>6439</v>
      </c>
    </row>
    <row r="669" spans="1:21" ht="15.75" x14ac:dyDescent="0.3">
      <c r="A669" s="133" t="s">
        <v>6371</v>
      </c>
      <c r="B669" s="133" t="s">
        <v>5293</v>
      </c>
      <c r="C669" s="133" t="s">
        <v>6487</v>
      </c>
      <c r="D669" s="133"/>
      <c r="E669" s="133"/>
      <c r="F669" s="134" t="s">
        <v>6488</v>
      </c>
      <c r="G669" s="133">
        <v>6</v>
      </c>
      <c r="H669" s="135"/>
      <c r="I669" s="133"/>
      <c r="J669" s="133">
        <v>24</v>
      </c>
      <c r="K669" s="133">
        <v>24</v>
      </c>
      <c r="L669" s="133">
        <v>24</v>
      </c>
      <c r="M669" s="133">
        <v>24</v>
      </c>
      <c r="N669" s="133">
        <v>24</v>
      </c>
      <c r="O669" s="133">
        <v>24</v>
      </c>
      <c r="P669" s="133">
        <v>24</v>
      </c>
      <c r="Q669" s="133">
        <v>24</v>
      </c>
      <c r="R669" s="133">
        <v>24</v>
      </c>
      <c r="S669" s="133">
        <v>24</v>
      </c>
      <c r="T669" s="133"/>
      <c r="U669" s="137" t="s">
        <v>6440</v>
      </c>
    </row>
    <row r="670" spans="1:21" ht="15.75" x14ac:dyDescent="0.3">
      <c r="A670" s="133" t="s">
        <v>6371</v>
      </c>
      <c r="B670" s="133" t="s">
        <v>5293</v>
      </c>
      <c r="C670" s="133" t="s">
        <v>6487</v>
      </c>
      <c r="D670" s="133"/>
      <c r="E670" s="133"/>
      <c r="F670" s="134" t="s">
        <v>6488</v>
      </c>
      <c r="G670" s="133">
        <v>7</v>
      </c>
      <c r="H670" s="135"/>
      <c r="I670" s="133"/>
      <c r="J670" s="133">
        <v>28</v>
      </c>
      <c r="K670" s="133">
        <v>28</v>
      </c>
      <c r="L670" s="133">
        <v>28</v>
      </c>
      <c r="M670" s="133">
        <v>28</v>
      </c>
      <c r="N670" s="133">
        <v>28</v>
      </c>
      <c r="O670" s="133">
        <v>28</v>
      </c>
      <c r="P670" s="133">
        <v>28</v>
      </c>
      <c r="Q670" s="133">
        <v>28</v>
      </c>
      <c r="R670" s="133">
        <v>28</v>
      </c>
      <c r="S670" s="133">
        <v>28</v>
      </c>
      <c r="T670" s="133"/>
      <c r="U670" s="137" t="s">
        <v>6441</v>
      </c>
    </row>
    <row r="671" spans="1:21" ht="15.75" x14ac:dyDescent="0.3">
      <c r="A671" s="133" t="s">
        <v>6371</v>
      </c>
      <c r="B671" s="133" t="s">
        <v>5293</v>
      </c>
      <c r="C671" s="133" t="s">
        <v>6487</v>
      </c>
      <c r="D671" s="133"/>
      <c r="E671" s="133"/>
      <c r="F671" s="134" t="s">
        <v>6488</v>
      </c>
      <c r="G671" s="133">
        <v>8</v>
      </c>
      <c r="H671" s="135"/>
      <c r="I671" s="133"/>
      <c r="J671" s="133">
        <v>32</v>
      </c>
      <c r="K671" s="133">
        <v>32</v>
      </c>
      <c r="L671" s="133">
        <v>32</v>
      </c>
      <c r="M671" s="133">
        <v>32</v>
      </c>
      <c r="N671" s="133">
        <v>32</v>
      </c>
      <c r="O671" s="133">
        <v>32</v>
      </c>
      <c r="P671" s="133">
        <v>32</v>
      </c>
      <c r="Q671" s="133">
        <v>32</v>
      </c>
      <c r="R671" s="133">
        <v>32</v>
      </c>
      <c r="S671" s="133">
        <v>32</v>
      </c>
      <c r="T671" s="133"/>
      <c r="U671" s="137" t="s">
        <v>6442</v>
      </c>
    </row>
    <row r="672" spans="1:21" ht="15.75" x14ac:dyDescent="0.3">
      <c r="A672" s="133" t="s">
        <v>6371</v>
      </c>
      <c r="B672" s="133" t="s">
        <v>5293</v>
      </c>
      <c r="C672" s="133" t="s">
        <v>6487</v>
      </c>
      <c r="D672" s="133"/>
      <c r="E672" s="133"/>
      <c r="F672" s="134" t="s">
        <v>6488</v>
      </c>
      <c r="G672" s="133">
        <v>9</v>
      </c>
      <c r="H672" s="135"/>
      <c r="I672" s="133"/>
      <c r="J672" s="133">
        <v>36</v>
      </c>
      <c r="K672" s="133">
        <v>36</v>
      </c>
      <c r="L672" s="133">
        <v>36</v>
      </c>
      <c r="M672" s="133">
        <v>36</v>
      </c>
      <c r="N672" s="133">
        <v>36</v>
      </c>
      <c r="O672" s="133">
        <v>36</v>
      </c>
      <c r="P672" s="133">
        <v>36</v>
      </c>
      <c r="Q672" s="133">
        <v>36</v>
      </c>
      <c r="R672" s="133">
        <v>36</v>
      </c>
      <c r="S672" s="133">
        <v>36</v>
      </c>
      <c r="T672" s="133"/>
      <c r="U672" s="137" t="s">
        <v>6443</v>
      </c>
    </row>
    <row r="673" spans="1:21" ht="15.75" x14ac:dyDescent="0.3">
      <c r="A673" s="133" t="s">
        <v>6371</v>
      </c>
      <c r="B673" s="133" t="s">
        <v>5293</v>
      </c>
      <c r="C673" s="133" t="s">
        <v>6487</v>
      </c>
      <c r="D673" s="133"/>
      <c r="E673" s="133"/>
      <c r="F673" s="134" t="s">
        <v>6488</v>
      </c>
      <c r="G673" s="133">
        <v>10</v>
      </c>
      <c r="H673" s="135"/>
      <c r="I673" s="133"/>
      <c r="J673" s="133">
        <v>40</v>
      </c>
      <c r="K673" s="133">
        <v>40</v>
      </c>
      <c r="L673" s="133">
        <v>40</v>
      </c>
      <c r="M673" s="133">
        <v>40</v>
      </c>
      <c r="N673" s="133">
        <v>40</v>
      </c>
      <c r="O673" s="133">
        <v>40</v>
      </c>
      <c r="P673" s="133">
        <v>40</v>
      </c>
      <c r="Q673" s="133">
        <v>40</v>
      </c>
      <c r="R673" s="133">
        <v>40</v>
      </c>
      <c r="S673" s="133">
        <v>40</v>
      </c>
      <c r="T673" s="133"/>
      <c r="U673" s="137"/>
    </row>
    <row r="674" spans="1:21" ht="15.75" x14ac:dyDescent="0.3">
      <c r="A674" s="133" t="s">
        <v>6371</v>
      </c>
      <c r="B674" s="133" t="s">
        <v>5293</v>
      </c>
      <c r="C674" s="133" t="s">
        <v>6487</v>
      </c>
      <c r="D674" s="133"/>
      <c r="E674" s="133"/>
      <c r="F674" s="134" t="s">
        <v>6489</v>
      </c>
      <c r="G674" s="133">
        <v>0</v>
      </c>
      <c r="H674" s="135"/>
      <c r="I674" s="133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3"/>
      <c r="U674" s="137" t="s">
        <v>6434</v>
      </c>
    </row>
    <row r="675" spans="1:21" ht="15.75" x14ac:dyDescent="0.3">
      <c r="A675" s="133" t="s">
        <v>6371</v>
      </c>
      <c r="B675" s="133" t="s">
        <v>5293</v>
      </c>
      <c r="C675" s="133" t="s">
        <v>6487</v>
      </c>
      <c r="D675" s="133"/>
      <c r="E675" s="133"/>
      <c r="F675" s="134" t="s">
        <v>6489</v>
      </c>
      <c r="G675" s="133">
        <v>1</v>
      </c>
      <c r="H675" s="135"/>
      <c r="I675" s="133"/>
      <c r="J675" s="133">
        <v>5</v>
      </c>
      <c r="K675" s="133">
        <v>5</v>
      </c>
      <c r="L675" s="133">
        <v>5</v>
      </c>
      <c r="M675" s="133">
        <v>5</v>
      </c>
      <c r="N675" s="133">
        <v>5</v>
      </c>
      <c r="O675" s="133">
        <v>5</v>
      </c>
      <c r="P675" s="133">
        <v>5</v>
      </c>
      <c r="Q675" s="133">
        <v>5</v>
      </c>
      <c r="R675" s="133">
        <v>5</v>
      </c>
      <c r="S675" s="133">
        <v>5</v>
      </c>
      <c r="T675" s="133"/>
      <c r="U675" s="137" t="s">
        <v>6435</v>
      </c>
    </row>
    <row r="676" spans="1:21" ht="15.75" x14ac:dyDescent="0.3">
      <c r="A676" s="133" t="s">
        <v>6371</v>
      </c>
      <c r="B676" s="133" t="s">
        <v>5293</v>
      </c>
      <c r="C676" s="133" t="s">
        <v>6487</v>
      </c>
      <c r="D676" s="133"/>
      <c r="E676" s="133"/>
      <c r="F676" s="134" t="s">
        <v>6489</v>
      </c>
      <c r="G676" s="133">
        <v>2</v>
      </c>
      <c r="H676" s="135"/>
      <c r="I676" s="133"/>
      <c r="J676" s="133">
        <v>10</v>
      </c>
      <c r="K676" s="133">
        <v>10</v>
      </c>
      <c r="L676" s="133">
        <v>10</v>
      </c>
      <c r="M676" s="133">
        <v>10</v>
      </c>
      <c r="N676" s="133">
        <v>10</v>
      </c>
      <c r="O676" s="133">
        <v>10</v>
      </c>
      <c r="P676" s="133">
        <v>10</v>
      </c>
      <c r="Q676" s="133">
        <v>10</v>
      </c>
      <c r="R676" s="133">
        <v>10</v>
      </c>
      <c r="S676" s="133">
        <v>10</v>
      </c>
      <c r="T676" s="136"/>
      <c r="U676" s="137" t="s">
        <v>6436</v>
      </c>
    </row>
    <row r="677" spans="1:21" ht="15.75" x14ac:dyDescent="0.3">
      <c r="A677" s="133" t="s">
        <v>6371</v>
      </c>
      <c r="B677" s="133" t="s">
        <v>5293</v>
      </c>
      <c r="C677" s="133" t="s">
        <v>6487</v>
      </c>
      <c r="D677" s="133"/>
      <c r="E677" s="133"/>
      <c r="F677" s="134" t="s">
        <v>6489</v>
      </c>
      <c r="G677" s="133">
        <v>3</v>
      </c>
      <c r="H677" s="135"/>
      <c r="I677" s="133"/>
      <c r="J677" s="133">
        <v>15</v>
      </c>
      <c r="K677" s="133">
        <v>15</v>
      </c>
      <c r="L677" s="133">
        <v>15</v>
      </c>
      <c r="M677" s="133">
        <v>15</v>
      </c>
      <c r="N677" s="133">
        <v>15</v>
      </c>
      <c r="O677" s="133">
        <v>15</v>
      </c>
      <c r="P677" s="133">
        <v>15</v>
      </c>
      <c r="Q677" s="133">
        <v>15</v>
      </c>
      <c r="R677" s="133">
        <v>15</v>
      </c>
      <c r="S677" s="133">
        <v>15</v>
      </c>
      <c r="T677" s="133"/>
      <c r="U677" s="137" t="s">
        <v>6437</v>
      </c>
    </row>
    <row r="678" spans="1:21" ht="15.75" x14ac:dyDescent="0.3">
      <c r="A678" s="133" t="s">
        <v>6371</v>
      </c>
      <c r="B678" s="133" t="s">
        <v>5293</v>
      </c>
      <c r="C678" s="133" t="s">
        <v>6487</v>
      </c>
      <c r="D678" s="133"/>
      <c r="E678" s="133"/>
      <c r="F678" s="134" t="s">
        <v>6489</v>
      </c>
      <c r="G678" s="133">
        <v>4</v>
      </c>
      <c r="H678" s="135"/>
      <c r="I678" s="133"/>
      <c r="J678" s="133">
        <v>20</v>
      </c>
      <c r="K678" s="133">
        <v>20</v>
      </c>
      <c r="L678" s="133">
        <v>20</v>
      </c>
      <c r="M678" s="133">
        <v>20</v>
      </c>
      <c r="N678" s="133">
        <v>20</v>
      </c>
      <c r="O678" s="133">
        <v>20</v>
      </c>
      <c r="P678" s="133">
        <v>20</v>
      </c>
      <c r="Q678" s="133">
        <v>20</v>
      </c>
      <c r="R678" s="133">
        <v>20</v>
      </c>
      <c r="S678" s="133">
        <v>20</v>
      </c>
      <c r="T678" s="133"/>
      <c r="U678" s="137" t="s">
        <v>6438</v>
      </c>
    </row>
    <row r="679" spans="1:21" ht="15.75" x14ac:dyDescent="0.3">
      <c r="A679" s="133" t="s">
        <v>6371</v>
      </c>
      <c r="B679" s="133" t="s">
        <v>5293</v>
      </c>
      <c r="C679" s="133" t="s">
        <v>6487</v>
      </c>
      <c r="D679" s="133"/>
      <c r="E679" s="133"/>
      <c r="F679" s="134" t="s">
        <v>6489</v>
      </c>
      <c r="G679" s="133">
        <v>5</v>
      </c>
      <c r="H679" s="135"/>
      <c r="I679" s="133"/>
      <c r="J679" s="133">
        <v>25</v>
      </c>
      <c r="K679" s="133">
        <v>25</v>
      </c>
      <c r="L679" s="133">
        <v>25</v>
      </c>
      <c r="M679" s="133">
        <v>25</v>
      </c>
      <c r="N679" s="133">
        <v>25</v>
      </c>
      <c r="O679" s="133">
        <v>25</v>
      </c>
      <c r="P679" s="133">
        <v>25</v>
      </c>
      <c r="Q679" s="133">
        <v>25</v>
      </c>
      <c r="R679" s="133">
        <v>25</v>
      </c>
      <c r="S679" s="133">
        <v>25</v>
      </c>
      <c r="T679" s="133"/>
      <c r="U679" s="137" t="s">
        <v>6439</v>
      </c>
    </row>
    <row r="680" spans="1:21" ht="15.75" x14ac:dyDescent="0.3">
      <c r="A680" s="133" t="s">
        <v>6371</v>
      </c>
      <c r="B680" s="133" t="s">
        <v>5293</v>
      </c>
      <c r="C680" s="133" t="s">
        <v>6487</v>
      </c>
      <c r="D680" s="133"/>
      <c r="E680" s="133"/>
      <c r="F680" s="134" t="s">
        <v>6489</v>
      </c>
      <c r="G680" s="133">
        <v>6</v>
      </c>
      <c r="H680" s="135"/>
      <c r="I680" s="133"/>
      <c r="J680" s="133">
        <v>30</v>
      </c>
      <c r="K680" s="133">
        <v>30</v>
      </c>
      <c r="L680" s="133">
        <v>30</v>
      </c>
      <c r="M680" s="133">
        <v>30</v>
      </c>
      <c r="N680" s="133">
        <v>30</v>
      </c>
      <c r="O680" s="133">
        <v>30</v>
      </c>
      <c r="P680" s="133">
        <v>30</v>
      </c>
      <c r="Q680" s="133">
        <v>30</v>
      </c>
      <c r="R680" s="133">
        <v>30</v>
      </c>
      <c r="S680" s="133">
        <v>30</v>
      </c>
      <c r="T680" s="133"/>
      <c r="U680" s="137" t="s">
        <v>6440</v>
      </c>
    </row>
    <row r="681" spans="1:21" ht="15.75" x14ac:dyDescent="0.3">
      <c r="A681" s="133" t="s">
        <v>6371</v>
      </c>
      <c r="B681" s="133" t="s">
        <v>5293</v>
      </c>
      <c r="C681" s="133" t="s">
        <v>6487</v>
      </c>
      <c r="D681" s="133"/>
      <c r="E681" s="133"/>
      <c r="F681" s="134" t="s">
        <v>6489</v>
      </c>
      <c r="G681" s="133">
        <v>7</v>
      </c>
      <c r="H681" s="135"/>
      <c r="I681" s="133"/>
      <c r="J681" s="133">
        <v>35</v>
      </c>
      <c r="K681" s="133">
        <v>35</v>
      </c>
      <c r="L681" s="133">
        <v>35</v>
      </c>
      <c r="M681" s="133">
        <v>35</v>
      </c>
      <c r="N681" s="133">
        <v>35</v>
      </c>
      <c r="O681" s="133">
        <v>35</v>
      </c>
      <c r="P681" s="133">
        <v>35</v>
      </c>
      <c r="Q681" s="133">
        <v>35</v>
      </c>
      <c r="R681" s="133">
        <v>35</v>
      </c>
      <c r="S681" s="133">
        <v>35</v>
      </c>
      <c r="T681" s="133"/>
      <c r="U681" s="137" t="s">
        <v>6441</v>
      </c>
    </row>
    <row r="682" spans="1:21" ht="15.75" x14ac:dyDescent="0.3">
      <c r="A682" s="133" t="s">
        <v>6371</v>
      </c>
      <c r="B682" s="133" t="s">
        <v>5293</v>
      </c>
      <c r="C682" s="133" t="s">
        <v>6487</v>
      </c>
      <c r="D682" s="133"/>
      <c r="E682" s="133"/>
      <c r="F682" s="134" t="s">
        <v>6489</v>
      </c>
      <c r="G682" s="133">
        <v>8</v>
      </c>
      <c r="H682" s="135"/>
      <c r="I682" s="133"/>
      <c r="J682" s="133">
        <v>40</v>
      </c>
      <c r="K682" s="133">
        <v>40</v>
      </c>
      <c r="L682" s="133">
        <v>40</v>
      </c>
      <c r="M682" s="133">
        <v>40</v>
      </c>
      <c r="N682" s="133">
        <v>40</v>
      </c>
      <c r="O682" s="133">
        <v>40</v>
      </c>
      <c r="P682" s="133">
        <v>40</v>
      </c>
      <c r="Q682" s="133">
        <v>40</v>
      </c>
      <c r="R682" s="133">
        <v>40</v>
      </c>
      <c r="S682" s="133">
        <v>40</v>
      </c>
      <c r="T682" s="133"/>
      <c r="U682" s="137" t="s">
        <v>6442</v>
      </c>
    </row>
    <row r="683" spans="1:21" ht="15.75" x14ac:dyDescent="0.3">
      <c r="A683" s="133" t="s">
        <v>6371</v>
      </c>
      <c r="B683" s="133" t="s">
        <v>5293</v>
      </c>
      <c r="C683" s="133" t="s">
        <v>6487</v>
      </c>
      <c r="D683" s="133"/>
      <c r="E683" s="133"/>
      <c r="F683" s="134" t="s">
        <v>6489</v>
      </c>
      <c r="G683" s="133">
        <v>9</v>
      </c>
      <c r="H683" s="135"/>
      <c r="I683" s="133"/>
      <c r="J683" s="133">
        <v>45</v>
      </c>
      <c r="K683" s="133">
        <v>45</v>
      </c>
      <c r="L683" s="133">
        <v>45</v>
      </c>
      <c r="M683" s="133">
        <v>45</v>
      </c>
      <c r="N683" s="133">
        <v>45</v>
      </c>
      <c r="O683" s="133">
        <v>45</v>
      </c>
      <c r="P683" s="133">
        <v>45</v>
      </c>
      <c r="Q683" s="133">
        <v>45</v>
      </c>
      <c r="R683" s="133">
        <v>45</v>
      </c>
      <c r="S683" s="133">
        <v>45</v>
      </c>
      <c r="T683" s="133"/>
      <c r="U683" s="137" t="s">
        <v>6443</v>
      </c>
    </row>
    <row r="684" spans="1:21" ht="15.75" x14ac:dyDescent="0.3">
      <c r="A684" s="133" t="s">
        <v>6371</v>
      </c>
      <c r="B684" s="133" t="s">
        <v>5293</v>
      </c>
      <c r="C684" s="133" t="s">
        <v>6487</v>
      </c>
      <c r="D684" s="133"/>
      <c r="E684" s="133"/>
      <c r="F684" s="134" t="s">
        <v>6489</v>
      </c>
      <c r="G684" s="133">
        <v>10</v>
      </c>
      <c r="H684" s="135"/>
      <c r="I684" s="133"/>
      <c r="J684" s="133">
        <v>50</v>
      </c>
      <c r="K684" s="133">
        <v>50</v>
      </c>
      <c r="L684" s="133">
        <v>50</v>
      </c>
      <c r="M684" s="133">
        <v>50</v>
      </c>
      <c r="N684" s="133">
        <v>50</v>
      </c>
      <c r="O684" s="133">
        <v>50</v>
      </c>
      <c r="P684" s="133">
        <v>50</v>
      </c>
      <c r="Q684" s="133">
        <v>50</v>
      </c>
      <c r="R684" s="133">
        <v>50</v>
      </c>
      <c r="S684" s="133">
        <v>50</v>
      </c>
      <c r="T684" s="133"/>
      <c r="U684" s="137"/>
    </row>
    <row r="685" spans="1:21" ht="15.75" x14ac:dyDescent="0.3">
      <c r="A685" s="133" t="s">
        <v>6371</v>
      </c>
      <c r="B685" s="133" t="s">
        <v>5293</v>
      </c>
      <c r="C685" s="133" t="s">
        <v>6487</v>
      </c>
      <c r="D685" s="133"/>
      <c r="E685" s="133"/>
      <c r="F685" s="134" t="s">
        <v>6490</v>
      </c>
      <c r="G685" s="133">
        <v>0</v>
      </c>
      <c r="H685" s="135"/>
      <c r="I685" s="133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3"/>
      <c r="U685" s="137" t="s">
        <v>6434</v>
      </c>
    </row>
    <row r="686" spans="1:21" ht="15.75" x14ac:dyDescent="0.3">
      <c r="A686" s="133" t="s">
        <v>6371</v>
      </c>
      <c r="B686" s="133" t="s">
        <v>5293</v>
      </c>
      <c r="C686" s="133" t="s">
        <v>6487</v>
      </c>
      <c r="D686" s="133"/>
      <c r="E686" s="133"/>
      <c r="F686" s="134" t="s">
        <v>6490</v>
      </c>
      <c r="G686" s="133">
        <v>1</v>
      </c>
      <c r="H686" s="135"/>
      <c r="I686" s="133"/>
      <c r="J686" s="133">
        <v>6</v>
      </c>
      <c r="K686" s="133">
        <v>6</v>
      </c>
      <c r="L686" s="133">
        <v>6</v>
      </c>
      <c r="M686" s="133">
        <v>6</v>
      </c>
      <c r="N686" s="133">
        <v>6</v>
      </c>
      <c r="O686" s="133">
        <v>6</v>
      </c>
      <c r="P686" s="133">
        <v>6</v>
      </c>
      <c r="Q686" s="133">
        <v>6</v>
      </c>
      <c r="R686" s="133">
        <v>6</v>
      </c>
      <c r="S686" s="133">
        <v>6</v>
      </c>
      <c r="T686" s="133"/>
      <c r="U686" s="137" t="s">
        <v>6435</v>
      </c>
    </row>
    <row r="687" spans="1:21" ht="15.75" x14ac:dyDescent="0.3">
      <c r="A687" s="133" t="s">
        <v>6371</v>
      </c>
      <c r="B687" s="133" t="s">
        <v>5293</v>
      </c>
      <c r="C687" s="133" t="s">
        <v>6487</v>
      </c>
      <c r="D687" s="133"/>
      <c r="E687" s="133"/>
      <c r="F687" s="134" t="s">
        <v>6490</v>
      </c>
      <c r="G687" s="133">
        <v>2</v>
      </c>
      <c r="H687" s="135"/>
      <c r="I687" s="133"/>
      <c r="J687" s="133">
        <v>12</v>
      </c>
      <c r="K687" s="133">
        <v>12</v>
      </c>
      <c r="L687" s="133">
        <v>12</v>
      </c>
      <c r="M687" s="133">
        <v>12</v>
      </c>
      <c r="N687" s="133">
        <v>2</v>
      </c>
      <c r="O687" s="133">
        <v>2</v>
      </c>
      <c r="P687" s="133">
        <v>12</v>
      </c>
      <c r="Q687" s="133">
        <v>12</v>
      </c>
      <c r="R687" s="133">
        <v>12</v>
      </c>
      <c r="S687" s="133">
        <v>12</v>
      </c>
      <c r="T687" s="136"/>
      <c r="U687" s="137" t="s">
        <v>6436</v>
      </c>
    </row>
    <row r="688" spans="1:21" ht="15.75" x14ac:dyDescent="0.3">
      <c r="A688" s="133" t="s">
        <v>6371</v>
      </c>
      <c r="B688" s="133" t="s">
        <v>5293</v>
      </c>
      <c r="C688" s="133" t="s">
        <v>6487</v>
      </c>
      <c r="D688" s="133"/>
      <c r="E688" s="133"/>
      <c r="F688" s="134" t="s">
        <v>6490</v>
      </c>
      <c r="G688" s="133">
        <v>3</v>
      </c>
      <c r="H688" s="135"/>
      <c r="I688" s="133"/>
      <c r="J688" s="133">
        <v>18</v>
      </c>
      <c r="K688" s="133">
        <v>18</v>
      </c>
      <c r="L688" s="133">
        <v>18</v>
      </c>
      <c r="M688" s="133">
        <v>18</v>
      </c>
      <c r="N688" s="133">
        <v>-2</v>
      </c>
      <c r="O688" s="133">
        <v>-2</v>
      </c>
      <c r="P688" s="133">
        <v>18</v>
      </c>
      <c r="Q688" s="133">
        <v>18</v>
      </c>
      <c r="R688" s="133">
        <v>18</v>
      </c>
      <c r="S688" s="133">
        <v>18</v>
      </c>
      <c r="T688" s="133"/>
      <c r="U688" s="137" t="s">
        <v>6437</v>
      </c>
    </row>
    <row r="689" spans="1:21" ht="15.75" x14ac:dyDescent="0.3">
      <c r="A689" s="133" t="s">
        <v>6371</v>
      </c>
      <c r="B689" s="133" t="s">
        <v>5293</v>
      </c>
      <c r="C689" s="133" t="s">
        <v>6487</v>
      </c>
      <c r="D689" s="133"/>
      <c r="E689" s="133"/>
      <c r="F689" s="134" t="s">
        <v>6490</v>
      </c>
      <c r="G689" s="133">
        <v>4</v>
      </c>
      <c r="H689" s="135"/>
      <c r="I689" s="133"/>
      <c r="J689" s="133">
        <v>24</v>
      </c>
      <c r="K689" s="133">
        <v>24</v>
      </c>
      <c r="L689" s="133">
        <v>24</v>
      </c>
      <c r="M689" s="133">
        <v>24</v>
      </c>
      <c r="N689" s="133">
        <v>-6</v>
      </c>
      <c r="O689" s="133">
        <v>-6</v>
      </c>
      <c r="P689" s="133">
        <v>24</v>
      </c>
      <c r="Q689" s="133">
        <v>24</v>
      </c>
      <c r="R689" s="133">
        <v>24</v>
      </c>
      <c r="S689" s="133">
        <v>24</v>
      </c>
      <c r="T689" s="133"/>
      <c r="U689" s="137" t="s">
        <v>6438</v>
      </c>
    </row>
    <row r="690" spans="1:21" ht="15.75" x14ac:dyDescent="0.3">
      <c r="A690" s="133" t="s">
        <v>6371</v>
      </c>
      <c r="B690" s="133" t="s">
        <v>5293</v>
      </c>
      <c r="C690" s="133" t="s">
        <v>6487</v>
      </c>
      <c r="D690" s="133"/>
      <c r="E690" s="133"/>
      <c r="F690" s="134" t="s">
        <v>6490</v>
      </c>
      <c r="G690" s="133">
        <v>5</v>
      </c>
      <c r="H690" s="135"/>
      <c r="I690" s="133"/>
      <c r="J690" s="133">
        <v>30</v>
      </c>
      <c r="K690" s="133">
        <v>30</v>
      </c>
      <c r="L690" s="133">
        <v>30</v>
      </c>
      <c r="M690" s="133">
        <v>30</v>
      </c>
      <c r="N690" s="133">
        <v>-10</v>
      </c>
      <c r="O690" s="133">
        <v>-10</v>
      </c>
      <c r="P690" s="133">
        <v>30</v>
      </c>
      <c r="Q690" s="133">
        <v>30</v>
      </c>
      <c r="R690" s="133">
        <v>30</v>
      </c>
      <c r="S690" s="133">
        <v>30</v>
      </c>
      <c r="T690" s="133"/>
      <c r="U690" s="137" t="s">
        <v>6439</v>
      </c>
    </row>
    <row r="691" spans="1:21" ht="15.75" x14ac:dyDescent="0.3">
      <c r="A691" s="133" t="s">
        <v>6371</v>
      </c>
      <c r="B691" s="133" t="s">
        <v>5293</v>
      </c>
      <c r="C691" s="133" t="s">
        <v>6487</v>
      </c>
      <c r="D691" s="133"/>
      <c r="E691" s="133"/>
      <c r="F691" s="134" t="s">
        <v>6490</v>
      </c>
      <c r="G691" s="133">
        <v>6</v>
      </c>
      <c r="H691" s="135"/>
      <c r="I691" s="133"/>
      <c r="J691" s="133">
        <v>36</v>
      </c>
      <c r="K691" s="133">
        <v>36</v>
      </c>
      <c r="L691" s="133">
        <v>36</v>
      </c>
      <c r="M691" s="133">
        <v>36</v>
      </c>
      <c r="N691" s="133">
        <v>-14</v>
      </c>
      <c r="O691" s="133">
        <v>-14</v>
      </c>
      <c r="P691" s="133">
        <v>36</v>
      </c>
      <c r="Q691" s="133">
        <v>36</v>
      </c>
      <c r="R691" s="133">
        <v>36</v>
      </c>
      <c r="S691" s="133">
        <v>36</v>
      </c>
      <c r="T691" s="133"/>
      <c r="U691" s="137" t="s">
        <v>6440</v>
      </c>
    </row>
    <row r="692" spans="1:21" ht="15.75" x14ac:dyDescent="0.3">
      <c r="A692" s="133" t="s">
        <v>6371</v>
      </c>
      <c r="B692" s="133" t="s">
        <v>5293</v>
      </c>
      <c r="C692" s="133" t="s">
        <v>6487</v>
      </c>
      <c r="D692" s="133"/>
      <c r="E692" s="133"/>
      <c r="F692" s="134" t="s">
        <v>6490</v>
      </c>
      <c r="G692" s="133">
        <v>7</v>
      </c>
      <c r="H692" s="135"/>
      <c r="I692" s="133"/>
      <c r="J692" s="133">
        <v>42</v>
      </c>
      <c r="K692" s="133">
        <v>42</v>
      </c>
      <c r="L692" s="133">
        <v>42</v>
      </c>
      <c r="M692" s="133">
        <v>42</v>
      </c>
      <c r="N692" s="133">
        <v>-18</v>
      </c>
      <c r="O692" s="133">
        <v>-18</v>
      </c>
      <c r="P692" s="133">
        <v>42</v>
      </c>
      <c r="Q692" s="133">
        <v>42</v>
      </c>
      <c r="R692" s="133">
        <v>42</v>
      </c>
      <c r="S692" s="133">
        <v>42</v>
      </c>
      <c r="T692" s="133"/>
      <c r="U692" s="137" t="s">
        <v>6441</v>
      </c>
    </row>
    <row r="693" spans="1:21" ht="15.75" x14ac:dyDescent="0.3">
      <c r="A693" s="133" t="s">
        <v>6371</v>
      </c>
      <c r="B693" s="133" t="s">
        <v>5293</v>
      </c>
      <c r="C693" s="133" t="s">
        <v>6487</v>
      </c>
      <c r="D693" s="133"/>
      <c r="E693" s="133"/>
      <c r="F693" s="134" t="s">
        <v>6490</v>
      </c>
      <c r="G693" s="133">
        <v>8</v>
      </c>
      <c r="H693" s="135"/>
      <c r="I693" s="133"/>
      <c r="J693" s="133">
        <v>48</v>
      </c>
      <c r="K693" s="133">
        <v>48</v>
      </c>
      <c r="L693" s="133">
        <v>48</v>
      </c>
      <c r="M693" s="133">
        <v>48</v>
      </c>
      <c r="N693" s="133">
        <v>-22</v>
      </c>
      <c r="O693" s="133">
        <v>-22</v>
      </c>
      <c r="P693" s="133">
        <v>48</v>
      </c>
      <c r="Q693" s="133">
        <v>48</v>
      </c>
      <c r="R693" s="133">
        <v>48</v>
      </c>
      <c r="S693" s="133">
        <v>48</v>
      </c>
      <c r="T693" s="133"/>
      <c r="U693" s="137" t="s">
        <v>6442</v>
      </c>
    </row>
    <row r="694" spans="1:21" ht="15.75" x14ac:dyDescent="0.3">
      <c r="A694" s="133" t="s">
        <v>6371</v>
      </c>
      <c r="B694" s="133" t="s">
        <v>5293</v>
      </c>
      <c r="C694" s="133" t="s">
        <v>6487</v>
      </c>
      <c r="D694" s="133"/>
      <c r="E694" s="133"/>
      <c r="F694" s="134" t="s">
        <v>6490</v>
      </c>
      <c r="G694" s="133">
        <v>9</v>
      </c>
      <c r="H694" s="135"/>
      <c r="I694" s="133"/>
      <c r="J694" s="133">
        <v>54</v>
      </c>
      <c r="K694" s="133">
        <v>54</v>
      </c>
      <c r="L694" s="133">
        <v>54</v>
      </c>
      <c r="M694" s="133">
        <v>54</v>
      </c>
      <c r="N694" s="133">
        <v>-26</v>
      </c>
      <c r="O694" s="133">
        <v>-26</v>
      </c>
      <c r="P694" s="133">
        <v>54</v>
      </c>
      <c r="Q694" s="133">
        <v>54</v>
      </c>
      <c r="R694" s="133">
        <v>54</v>
      </c>
      <c r="S694" s="133">
        <v>54</v>
      </c>
      <c r="T694" s="133"/>
      <c r="U694" s="137" t="s">
        <v>6443</v>
      </c>
    </row>
    <row r="695" spans="1:21" ht="15.75" x14ac:dyDescent="0.3">
      <c r="A695" s="133" t="s">
        <v>6371</v>
      </c>
      <c r="B695" s="133" t="s">
        <v>5293</v>
      </c>
      <c r="C695" s="133" t="s">
        <v>6487</v>
      </c>
      <c r="D695" s="133"/>
      <c r="E695" s="133"/>
      <c r="F695" s="134" t="s">
        <v>6490</v>
      </c>
      <c r="G695" s="133">
        <v>10</v>
      </c>
      <c r="H695" s="135"/>
      <c r="I695" s="133"/>
      <c r="J695" s="133">
        <v>60</v>
      </c>
      <c r="K695" s="133">
        <v>60</v>
      </c>
      <c r="L695" s="133">
        <v>60</v>
      </c>
      <c r="M695" s="133">
        <v>60</v>
      </c>
      <c r="N695" s="133">
        <v>-30</v>
      </c>
      <c r="O695" s="133">
        <v>-30</v>
      </c>
      <c r="P695" s="133">
        <v>60</v>
      </c>
      <c r="Q695" s="133">
        <v>60</v>
      </c>
      <c r="R695" s="133">
        <v>60</v>
      </c>
      <c r="S695" s="133">
        <v>60</v>
      </c>
      <c r="T695" s="133"/>
      <c r="U695" s="137"/>
    </row>
    <row r="696" spans="1:21" ht="15.75" x14ac:dyDescent="0.3">
      <c r="A696" s="133" t="s">
        <v>6371</v>
      </c>
      <c r="B696" s="133" t="s">
        <v>5293</v>
      </c>
      <c r="C696" s="133" t="s">
        <v>6487</v>
      </c>
      <c r="D696" s="133"/>
      <c r="E696" s="133"/>
      <c r="F696" s="134" t="s">
        <v>6491</v>
      </c>
      <c r="G696" s="133">
        <v>0</v>
      </c>
      <c r="H696" s="135"/>
      <c r="I696" s="133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3"/>
      <c r="U696" s="137" t="s">
        <v>6434</v>
      </c>
    </row>
    <row r="697" spans="1:21" ht="15.75" x14ac:dyDescent="0.3">
      <c r="A697" s="133" t="s">
        <v>6371</v>
      </c>
      <c r="B697" s="133" t="s">
        <v>5293</v>
      </c>
      <c r="C697" s="133" t="s">
        <v>6487</v>
      </c>
      <c r="D697" s="133"/>
      <c r="E697" s="133"/>
      <c r="F697" s="134" t="s">
        <v>6491</v>
      </c>
      <c r="G697" s="133">
        <v>1</v>
      </c>
      <c r="H697" s="135"/>
      <c r="I697" s="133"/>
      <c r="J697" s="133">
        <v>7</v>
      </c>
      <c r="K697" s="133">
        <v>7</v>
      </c>
      <c r="L697" s="133">
        <v>7</v>
      </c>
      <c r="M697" s="133">
        <v>7</v>
      </c>
      <c r="N697" s="133">
        <v>7</v>
      </c>
      <c r="O697" s="133">
        <v>7</v>
      </c>
      <c r="P697" s="133">
        <v>7</v>
      </c>
      <c r="Q697" s="133">
        <v>7</v>
      </c>
      <c r="R697" s="133">
        <v>7</v>
      </c>
      <c r="S697" s="133">
        <v>7</v>
      </c>
      <c r="T697" s="133"/>
      <c r="U697" s="137" t="s">
        <v>6435</v>
      </c>
    </row>
    <row r="698" spans="1:21" ht="15.75" x14ac:dyDescent="0.3">
      <c r="A698" s="133" t="s">
        <v>6371</v>
      </c>
      <c r="B698" s="133" t="s">
        <v>5293</v>
      </c>
      <c r="C698" s="133" t="s">
        <v>6487</v>
      </c>
      <c r="D698" s="133"/>
      <c r="E698" s="133"/>
      <c r="F698" s="134" t="s">
        <v>6491</v>
      </c>
      <c r="G698" s="133">
        <v>2</v>
      </c>
      <c r="H698" s="135"/>
      <c r="I698" s="133"/>
      <c r="J698" s="133">
        <v>14</v>
      </c>
      <c r="K698" s="133">
        <v>14</v>
      </c>
      <c r="L698" s="133">
        <v>14</v>
      </c>
      <c r="M698" s="133">
        <v>14</v>
      </c>
      <c r="N698" s="133">
        <v>14</v>
      </c>
      <c r="O698" s="133">
        <v>14</v>
      </c>
      <c r="P698" s="133">
        <v>14</v>
      </c>
      <c r="Q698" s="133">
        <v>14</v>
      </c>
      <c r="R698" s="133">
        <v>14</v>
      </c>
      <c r="S698" s="133">
        <v>14</v>
      </c>
      <c r="T698" s="136"/>
      <c r="U698" s="137" t="s">
        <v>6436</v>
      </c>
    </row>
    <row r="699" spans="1:21" ht="15.75" x14ac:dyDescent="0.3">
      <c r="A699" s="133" t="s">
        <v>6371</v>
      </c>
      <c r="B699" s="133" t="s">
        <v>5293</v>
      </c>
      <c r="C699" s="133" t="s">
        <v>6487</v>
      </c>
      <c r="D699" s="133"/>
      <c r="E699" s="133"/>
      <c r="F699" s="134" t="s">
        <v>6491</v>
      </c>
      <c r="G699" s="133">
        <v>3</v>
      </c>
      <c r="H699" s="135"/>
      <c r="I699" s="133"/>
      <c r="J699" s="133">
        <v>21</v>
      </c>
      <c r="K699" s="133">
        <v>21</v>
      </c>
      <c r="L699" s="133">
        <v>21</v>
      </c>
      <c r="M699" s="133">
        <v>21</v>
      </c>
      <c r="N699" s="133">
        <v>21</v>
      </c>
      <c r="O699" s="133">
        <v>21</v>
      </c>
      <c r="P699" s="133">
        <v>21</v>
      </c>
      <c r="Q699" s="133">
        <v>21</v>
      </c>
      <c r="R699" s="133">
        <v>21</v>
      </c>
      <c r="S699" s="133">
        <v>21</v>
      </c>
      <c r="T699" s="133"/>
      <c r="U699" s="137" t="s">
        <v>6437</v>
      </c>
    </row>
    <row r="700" spans="1:21" ht="15.75" x14ac:dyDescent="0.3">
      <c r="A700" s="133" t="s">
        <v>6371</v>
      </c>
      <c r="B700" s="133" t="s">
        <v>5293</v>
      </c>
      <c r="C700" s="133" t="s">
        <v>6487</v>
      </c>
      <c r="D700" s="133"/>
      <c r="E700" s="133"/>
      <c r="F700" s="134" t="s">
        <v>6491</v>
      </c>
      <c r="G700" s="133">
        <v>4</v>
      </c>
      <c r="H700" s="135"/>
      <c r="I700" s="133"/>
      <c r="J700" s="133">
        <v>28</v>
      </c>
      <c r="K700" s="133">
        <v>28</v>
      </c>
      <c r="L700" s="133">
        <v>28</v>
      </c>
      <c r="M700" s="133">
        <v>28</v>
      </c>
      <c r="N700" s="133">
        <v>28</v>
      </c>
      <c r="O700" s="133">
        <v>28</v>
      </c>
      <c r="P700" s="133">
        <v>28</v>
      </c>
      <c r="Q700" s="133">
        <v>28</v>
      </c>
      <c r="R700" s="133">
        <v>28</v>
      </c>
      <c r="S700" s="133">
        <v>28</v>
      </c>
      <c r="T700" s="133"/>
      <c r="U700" s="137" t="s">
        <v>6438</v>
      </c>
    </row>
    <row r="701" spans="1:21" ht="15.75" x14ac:dyDescent="0.3">
      <c r="A701" s="133" t="s">
        <v>6371</v>
      </c>
      <c r="B701" s="133" t="s">
        <v>5293</v>
      </c>
      <c r="C701" s="133" t="s">
        <v>6487</v>
      </c>
      <c r="D701" s="133"/>
      <c r="E701" s="133"/>
      <c r="F701" s="134" t="s">
        <v>6491</v>
      </c>
      <c r="G701" s="133">
        <v>5</v>
      </c>
      <c r="H701" s="135"/>
      <c r="I701" s="133"/>
      <c r="J701" s="133">
        <v>35</v>
      </c>
      <c r="K701" s="133">
        <v>35</v>
      </c>
      <c r="L701" s="133">
        <v>35</v>
      </c>
      <c r="M701" s="133">
        <v>35</v>
      </c>
      <c r="N701" s="133">
        <v>35</v>
      </c>
      <c r="O701" s="133">
        <v>35</v>
      </c>
      <c r="P701" s="133">
        <v>35</v>
      </c>
      <c r="Q701" s="133">
        <v>35</v>
      </c>
      <c r="R701" s="133">
        <v>35</v>
      </c>
      <c r="S701" s="133">
        <v>35</v>
      </c>
      <c r="T701" s="133"/>
      <c r="U701" s="137" t="s">
        <v>6439</v>
      </c>
    </row>
    <row r="702" spans="1:21" ht="15.75" x14ac:dyDescent="0.3">
      <c r="A702" s="133" t="s">
        <v>6371</v>
      </c>
      <c r="B702" s="133" t="s">
        <v>5293</v>
      </c>
      <c r="C702" s="133" t="s">
        <v>6487</v>
      </c>
      <c r="D702" s="133"/>
      <c r="E702" s="133"/>
      <c r="F702" s="134" t="s">
        <v>6491</v>
      </c>
      <c r="G702" s="133">
        <v>6</v>
      </c>
      <c r="H702" s="135"/>
      <c r="I702" s="133"/>
      <c r="J702" s="133">
        <v>42</v>
      </c>
      <c r="K702" s="133">
        <v>42</v>
      </c>
      <c r="L702" s="133">
        <v>42</v>
      </c>
      <c r="M702" s="133">
        <v>42</v>
      </c>
      <c r="N702" s="133">
        <v>42</v>
      </c>
      <c r="O702" s="133">
        <v>42</v>
      </c>
      <c r="P702" s="133">
        <v>42</v>
      </c>
      <c r="Q702" s="133">
        <v>42</v>
      </c>
      <c r="R702" s="133">
        <v>42</v>
      </c>
      <c r="S702" s="133">
        <v>42</v>
      </c>
      <c r="T702" s="133"/>
      <c r="U702" s="137" t="s">
        <v>6440</v>
      </c>
    </row>
    <row r="703" spans="1:21" ht="15.75" x14ac:dyDescent="0.3">
      <c r="A703" s="133" t="s">
        <v>6371</v>
      </c>
      <c r="B703" s="133" t="s">
        <v>5293</v>
      </c>
      <c r="C703" s="133" t="s">
        <v>6487</v>
      </c>
      <c r="D703" s="133"/>
      <c r="E703" s="133"/>
      <c r="F703" s="134" t="s">
        <v>6491</v>
      </c>
      <c r="G703" s="133">
        <v>7</v>
      </c>
      <c r="H703" s="135"/>
      <c r="I703" s="133"/>
      <c r="J703" s="133">
        <v>49</v>
      </c>
      <c r="K703" s="133">
        <v>49</v>
      </c>
      <c r="L703" s="133">
        <v>49</v>
      </c>
      <c r="M703" s="133">
        <v>49</v>
      </c>
      <c r="N703" s="133">
        <v>49</v>
      </c>
      <c r="O703" s="133">
        <v>49</v>
      </c>
      <c r="P703" s="133">
        <v>49</v>
      </c>
      <c r="Q703" s="133">
        <v>49</v>
      </c>
      <c r="R703" s="133">
        <v>49</v>
      </c>
      <c r="S703" s="133">
        <v>49</v>
      </c>
      <c r="T703" s="133"/>
      <c r="U703" s="137" t="s">
        <v>6441</v>
      </c>
    </row>
    <row r="704" spans="1:21" ht="15.75" x14ac:dyDescent="0.3">
      <c r="A704" s="133" t="s">
        <v>6371</v>
      </c>
      <c r="B704" s="133" t="s">
        <v>5293</v>
      </c>
      <c r="C704" s="133" t="s">
        <v>6487</v>
      </c>
      <c r="D704" s="133"/>
      <c r="E704" s="133"/>
      <c r="F704" s="134" t="s">
        <v>6491</v>
      </c>
      <c r="G704" s="133">
        <v>8</v>
      </c>
      <c r="H704" s="135"/>
      <c r="I704" s="133"/>
      <c r="J704" s="133">
        <v>56</v>
      </c>
      <c r="K704" s="133">
        <v>56</v>
      </c>
      <c r="L704" s="133">
        <v>56</v>
      </c>
      <c r="M704" s="133">
        <v>56</v>
      </c>
      <c r="N704" s="133">
        <v>56</v>
      </c>
      <c r="O704" s="133">
        <v>56</v>
      </c>
      <c r="P704" s="133">
        <v>56</v>
      </c>
      <c r="Q704" s="133">
        <v>56</v>
      </c>
      <c r="R704" s="133">
        <v>56</v>
      </c>
      <c r="S704" s="133">
        <v>56</v>
      </c>
      <c r="T704" s="133"/>
      <c r="U704" s="137" t="s">
        <v>6442</v>
      </c>
    </row>
    <row r="705" spans="1:21" ht="15.75" x14ac:dyDescent="0.3">
      <c r="A705" s="133" t="s">
        <v>6371</v>
      </c>
      <c r="B705" s="133" t="s">
        <v>5293</v>
      </c>
      <c r="C705" s="133" t="s">
        <v>6487</v>
      </c>
      <c r="D705" s="133"/>
      <c r="E705" s="133"/>
      <c r="F705" s="134" t="s">
        <v>6491</v>
      </c>
      <c r="G705" s="133">
        <v>9</v>
      </c>
      <c r="H705" s="135"/>
      <c r="I705" s="133"/>
      <c r="J705" s="133">
        <v>63</v>
      </c>
      <c r="K705" s="133">
        <v>63</v>
      </c>
      <c r="L705" s="133">
        <v>63</v>
      </c>
      <c r="M705" s="133">
        <v>63</v>
      </c>
      <c r="N705" s="133">
        <v>63</v>
      </c>
      <c r="O705" s="133">
        <v>63</v>
      </c>
      <c r="P705" s="133">
        <v>63</v>
      </c>
      <c r="Q705" s="133">
        <v>63</v>
      </c>
      <c r="R705" s="133">
        <v>63</v>
      </c>
      <c r="S705" s="133">
        <v>63</v>
      </c>
      <c r="T705" s="133"/>
      <c r="U705" s="137" t="s">
        <v>6443</v>
      </c>
    </row>
    <row r="706" spans="1:21" ht="15.75" x14ac:dyDescent="0.3">
      <c r="A706" s="133" t="s">
        <v>6371</v>
      </c>
      <c r="B706" s="133" t="s">
        <v>5293</v>
      </c>
      <c r="C706" s="133" t="s">
        <v>6487</v>
      </c>
      <c r="D706" s="133"/>
      <c r="E706" s="133"/>
      <c r="F706" s="134" t="s">
        <v>6491</v>
      </c>
      <c r="G706" s="133">
        <v>10</v>
      </c>
      <c r="H706" s="135"/>
      <c r="I706" s="133"/>
      <c r="J706" s="133">
        <v>70</v>
      </c>
      <c r="K706" s="133">
        <v>70</v>
      </c>
      <c r="L706" s="133">
        <v>70</v>
      </c>
      <c r="M706" s="133">
        <v>70</v>
      </c>
      <c r="N706" s="133">
        <v>70</v>
      </c>
      <c r="O706" s="133">
        <v>70</v>
      </c>
      <c r="P706" s="133">
        <v>70</v>
      </c>
      <c r="Q706" s="133">
        <v>70</v>
      </c>
      <c r="R706" s="133">
        <v>70</v>
      </c>
      <c r="S706" s="133">
        <v>70</v>
      </c>
      <c r="T706" s="133"/>
      <c r="U706" s="137"/>
    </row>
    <row r="707" spans="1:21" ht="15.75" x14ac:dyDescent="0.3">
      <c r="A707" s="133" t="s">
        <v>6371</v>
      </c>
      <c r="B707" s="133" t="s">
        <v>5293</v>
      </c>
      <c r="C707" s="133" t="s">
        <v>6487</v>
      </c>
      <c r="D707" s="133"/>
      <c r="E707" s="133"/>
      <c r="F707" s="134" t="s">
        <v>6492</v>
      </c>
      <c r="G707" s="133">
        <v>0</v>
      </c>
      <c r="H707" s="135"/>
      <c r="I707" s="133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3"/>
      <c r="U707" s="137" t="s">
        <v>6434</v>
      </c>
    </row>
    <row r="708" spans="1:21" ht="15.75" x14ac:dyDescent="0.3">
      <c r="A708" s="133" t="s">
        <v>6371</v>
      </c>
      <c r="B708" s="133" t="s">
        <v>5293</v>
      </c>
      <c r="C708" s="133" t="s">
        <v>6487</v>
      </c>
      <c r="D708" s="133"/>
      <c r="E708" s="133"/>
      <c r="F708" s="134" t="s">
        <v>6492</v>
      </c>
      <c r="G708" s="133">
        <v>1</v>
      </c>
      <c r="H708" s="135"/>
      <c r="I708" s="133"/>
      <c r="J708" s="133">
        <v>8</v>
      </c>
      <c r="K708" s="133">
        <v>8</v>
      </c>
      <c r="L708" s="133">
        <v>8</v>
      </c>
      <c r="M708" s="133">
        <v>8</v>
      </c>
      <c r="N708" s="133">
        <v>8</v>
      </c>
      <c r="O708" s="133">
        <v>8</v>
      </c>
      <c r="P708" s="133">
        <v>8</v>
      </c>
      <c r="Q708" s="133">
        <v>8</v>
      </c>
      <c r="R708" s="133">
        <v>8</v>
      </c>
      <c r="S708" s="133">
        <v>8</v>
      </c>
      <c r="T708" s="133"/>
      <c r="U708" s="137" t="s">
        <v>6435</v>
      </c>
    </row>
    <row r="709" spans="1:21" ht="15.75" x14ac:dyDescent="0.3">
      <c r="A709" s="133" t="s">
        <v>6371</v>
      </c>
      <c r="B709" s="133" t="s">
        <v>5293</v>
      </c>
      <c r="C709" s="133" t="s">
        <v>6487</v>
      </c>
      <c r="D709" s="133"/>
      <c r="E709" s="133"/>
      <c r="F709" s="134" t="s">
        <v>6492</v>
      </c>
      <c r="G709" s="133">
        <v>2</v>
      </c>
      <c r="H709" s="135"/>
      <c r="I709" s="133"/>
      <c r="J709" s="133">
        <v>16</v>
      </c>
      <c r="K709" s="133">
        <v>16</v>
      </c>
      <c r="L709" s="133">
        <v>16</v>
      </c>
      <c r="M709" s="133">
        <v>16</v>
      </c>
      <c r="N709" s="133">
        <v>16</v>
      </c>
      <c r="O709" s="133">
        <v>16</v>
      </c>
      <c r="P709" s="133">
        <v>16</v>
      </c>
      <c r="Q709" s="133">
        <v>16</v>
      </c>
      <c r="R709" s="133">
        <v>16</v>
      </c>
      <c r="S709" s="133">
        <v>16</v>
      </c>
      <c r="T709" s="136"/>
      <c r="U709" s="137" t="s">
        <v>6436</v>
      </c>
    </row>
    <row r="710" spans="1:21" ht="15.75" x14ac:dyDescent="0.3">
      <c r="A710" s="133" t="s">
        <v>6371</v>
      </c>
      <c r="B710" s="133" t="s">
        <v>5293</v>
      </c>
      <c r="C710" s="133" t="s">
        <v>6487</v>
      </c>
      <c r="D710" s="133"/>
      <c r="E710" s="133"/>
      <c r="F710" s="134" t="s">
        <v>6492</v>
      </c>
      <c r="G710" s="133">
        <v>3</v>
      </c>
      <c r="H710" s="135"/>
      <c r="I710" s="133"/>
      <c r="J710" s="133">
        <v>24</v>
      </c>
      <c r="K710" s="133">
        <v>24</v>
      </c>
      <c r="L710" s="133">
        <v>24</v>
      </c>
      <c r="M710" s="133">
        <v>24</v>
      </c>
      <c r="N710" s="133">
        <v>24</v>
      </c>
      <c r="O710" s="133">
        <v>24</v>
      </c>
      <c r="P710" s="133">
        <v>24</v>
      </c>
      <c r="Q710" s="133">
        <v>24</v>
      </c>
      <c r="R710" s="133">
        <v>24</v>
      </c>
      <c r="S710" s="133">
        <v>24</v>
      </c>
      <c r="T710" s="133"/>
      <c r="U710" s="137" t="s">
        <v>6437</v>
      </c>
    </row>
    <row r="711" spans="1:21" ht="15.75" x14ac:dyDescent="0.3">
      <c r="A711" s="133" t="s">
        <v>6371</v>
      </c>
      <c r="B711" s="133" t="s">
        <v>5293</v>
      </c>
      <c r="C711" s="133" t="s">
        <v>6487</v>
      </c>
      <c r="D711" s="133"/>
      <c r="E711" s="133"/>
      <c r="F711" s="134" t="s">
        <v>6492</v>
      </c>
      <c r="G711" s="133">
        <v>4</v>
      </c>
      <c r="H711" s="135"/>
      <c r="I711" s="133"/>
      <c r="J711" s="133">
        <v>32</v>
      </c>
      <c r="K711" s="133">
        <v>32</v>
      </c>
      <c r="L711" s="133">
        <v>32</v>
      </c>
      <c r="M711" s="133">
        <v>32</v>
      </c>
      <c r="N711" s="133">
        <v>32</v>
      </c>
      <c r="O711" s="133">
        <v>32</v>
      </c>
      <c r="P711" s="133">
        <v>32</v>
      </c>
      <c r="Q711" s="133">
        <v>32</v>
      </c>
      <c r="R711" s="133">
        <v>32</v>
      </c>
      <c r="S711" s="133">
        <v>32</v>
      </c>
      <c r="T711" s="133"/>
      <c r="U711" s="137" t="s">
        <v>6438</v>
      </c>
    </row>
    <row r="712" spans="1:21" ht="15.75" x14ac:dyDescent="0.3">
      <c r="A712" s="133" t="s">
        <v>6371</v>
      </c>
      <c r="B712" s="133" t="s">
        <v>5293</v>
      </c>
      <c r="C712" s="133" t="s">
        <v>6487</v>
      </c>
      <c r="D712" s="133"/>
      <c r="E712" s="133"/>
      <c r="F712" s="134" t="s">
        <v>6492</v>
      </c>
      <c r="G712" s="133">
        <v>5</v>
      </c>
      <c r="H712" s="135"/>
      <c r="I712" s="133"/>
      <c r="J712" s="133">
        <v>40</v>
      </c>
      <c r="K712" s="133">
        <v>40</v>
      </c>
      <c r="L712" s="133">
        <v>40</v>
      </c>
      <c r="M712" s="133">
        <v>40</v>
      </c>
      <c r="N712" s="133">
        <v>40</v>
      </c>
      <c r="O712" s="133">
        <v>40</v>
      </c>
      <c r="P712" s="133">
        <v>40</v>
      </c>
      <c r="Q712" s="133">
        <v>40</v>
      </c>
      <c r="R712" s="133">
        <v>40</v>
      </c>
      <c r="S712" s="133">
        <v>40</v>
      </c>
      <c r="T712" s="133"/>
      <c r="U712" s="137" t="s">
        <v>6439</v>
      </c>
    </row>
    <row r="713" spans="1:21" ht="15.75" x14ac:dyDescent="0.3">
      <c r="A713" s="133" t="s">
        <v>6371</v>
      </c>
      <c r="B713" s="133" t="s">
        <v>5293</v>
      </c>
      <c r="C713" s="133" t="s">
        <v>6487</v>
      </c>
      <c r="D713" s="133"/>
      <c r="E713" s="133"/>
      <c r="F713" s="134" t="s">
        <v>6492</v>
      </c>
      <c r="G713" s="133">
        <v>6</v>
      </c>
      <c r="H713" s="135"/>
      <c r="I713" s="133"/>
      <c r="J713" s="133">
        <v>48</v>
      </c>
      <c r="K713" s="133">
        <v>48</v>
      </c>
      <c r="L713" s="133">
        <v>48</v>
      </c>
      <c r="M713" s="133">
        <v>48</v>
      </c>
      <c r="N713" s="133">
        <v>48</v>
      </c>
      <c r="O713" s="133">
        <v>48</v>
      </c>
      <c r="P713" s="133">
        <v>48</v>
      </c>
      <c r="Q713" s="133">
        <v>48</v>
      </c>
      <c r="R713" s="133">
        <v>48</v>
      </c>
      <c r="S713" s="133">
        <v>48</v>
      </c>
      <c r="T713" s="133"/>
      <c r="U713" s="137" t="s">
        <v>6440</v>
      </c>
    </row>
    <row r="714" spans="1:21" ht="15.75" x14ac:dyDescent="0.3">
      <c r="A714" s="133" t="s">
        <v>6371</v>
      </c>
      <c r="B714" s="133" t="s">
        <v>5293</v>
      </c>
      <c r="C714" s="133" t="s">
        <v>6487</v>
      </c>
      <c r="D714" s="133"/>
      <c r="E714" s="133"/>
      <c r="F714" s="134" t="s">
        <v>6492</v>
      </c>
      <c r="G714" s="133">
        <v>7</v>
      </c>
      <c r="H714" s="135"/>
      <c r="I714" s="133"/>
      <c r="J714" s="133">
        <v>56</v>
      </c>
      <c r="K714" s="133">
        <v>56</v>
      </c>
      <c r="L714" s="133">
        <v>56</v>
      </c>
      <c r="M714" s="133">
        <v>56</v>
      </c>
      <c r="N714" s="133">
        <v>56</v>
      </c>
      <c r="O714" s="133">
        <v>56</v>
      </c>
      <c r="P714" s="133">
        <v>56</v>
      </c>
      <c r="Q714" s="133">
        <v>56</v>
      </c>
      <c r="R714" s="133">
        <v>56</v>
      </c>
      <c r="S714" s="133">
        <v>56</v>
      </c>
      <c r="T714" s="133"/>
      <c r="U714" s="137" t="s">
        <v>6441</v>
      </c>
    </row>
    <row r="715" spans="1:21" ht="15.75" x14ac:dyDescent="0.3">
      <c r="A715" s="133" t="s">
        <v>6371</v>
      </c>
      <c r="B715" s="133" t="s">
        <v>5293</v>
      </c>
      <c r="C715" s="133" t="s">
        <v>6487</v>
      </c>
      <c r="D715" s="133"/>
      <c r="E715" s="133"/>
      <c r="F715" s="134" t="s">
        <v>6492</v>
      </c>
      <c r="G715" s="133">
        <v>8</v>
      </c>
      <c r="H715" s="135"/>
      <c r="I715" s="133"/>
      <c r="J715" s="133">
        <v>64</v>
      </c>
      <c r="K715" s="133">
        <v>64</v>
      </c>
      <c r="L715" s="133">
        <v>64</v>
      </c>
      <c r="M715" s="133">
        <v>64</v>
      </c>
      <c r="N715" s="133">
        <v>64</v>
      </c>
      <c r="O715" s="133">
        <v>64</v>
      </c>
      <c r="P715" s="133">
        <v>64</v>
      </c>
      <c r="Q715" s="133">
        <v>64</v>
      </c>
      <c r="R715" s="133">
        <v>64</v>
      </c>
      <c r="S715" s="133">
        <v>64</v>
      </c>
      <c r="T715" s="133"/>
      <c r="U715" s="137" t="s">
        <v>6442</v>
      </c>
    </row>
    <row r="716" spans="1:21" ht="15.75" x14ac:dyDescent="0.3">
      <c r="A716" s="133" t="s">
        <v>6371</v>
      </c>
      <c r="B716" s="133" t="s">
        <v>5293</v>
      </c>
      <c r="C716" s="133" t="s">
        <v>6487</v>
      </c>
      <c r="D716" s="133"/>
      <c r="E716" s="133"/>
      <c r="F716" s="134" t="s">
        <v>6492</v>
      </c>
      <c r="G716" s="133">
        <v>9</v>
      </c>
      <c r="H716" s="135"/>
      <c r="I716" s="133"/>
      <c r="J716" s="133">
        <v>72</v>
      </c>
      <c r="K716" s="133">
        <v>72</v>
      </c>
      <c r="L716" s="133">
        <v>72</v>
      </c>
      <c r="M716" s="133">
        <v>72</v>
      </c>
      <c r="N716" s="133">
        <v>72</v>
      </c>
      <c r="O716" s="133">
        <v>72</v>
      </c>
      <c r="P716" s="133">
        <v>72</v>
      </c>
      <c r="Q716" s="133">
        <v>72</v>
      </c>
      <c r="R716" s="133">
        <v>72</v>
      </c>
      <c r="S716" s="133">
        <v>72</v>
      </c>
      <c r="T716" s="133"/>
      <c r="U716" s="137" t="s">
        <v>6443</v>
      </c>
    </row>
    <row r="717" spans="1:21" ht="15.75" x14ac:dyDescent="0.3">
      <c r="A717" s="133" t="s">
        <v>6371</v>
      </c>
      <c r="B717" s="133" t="s">
        <v>5293</v>
      </c>
      <c r="C717" s="133" t="s">
        <v>6487</v>
      </c>
      <c r="D717" s="133"/>
      <c r="E717" s="133"/>
      <c r="F717" s="134" t="s">
        <v>6492</v>
      </c>
      <c r="G717" s="133">
        <v>10</v>
      </c>
      <c r="H717" s="135"/>
      <c r="I717" s="133"/>
      <c r="J717" s="133">
        <v>80</v>
      </c>
      <c r="K717" s="133">
        <v>80</v>
      </c>
      <c r="L717" s="133">
        <v>80</v>
      </c>
      <c r="M717" s="133">
        <v>80</v>
      </c>
      <c r="N717" s="133">
        <v>80</v>
      </c>
      <c r="O717" s="133">
        <v>80</v>
      </c>
      <c r="P717" s="133">
        <v>80</v>
      </c>
      <c r="Q717" s="133">
        <v>80</v>
      </c>
      <c r="R717" s="133">
        <v>80</v>
      </c>
      <c r="S717" s="133">
        <v>80</v>
      </c>
      <c r="T717" s="133"/>
      <c r="U717" s="137"/>
    </row>
    <row r="718" spans="1:21" ht="15.75" x14ac:dyDescent="0.3">
      <c r="A718" s="133" t="s">
        <v>6371</v>
      </c>
      <c r="B718" s="133" t="s">
        <v>5293</v>
      </c>
      <c r="C718" s="133" t="s">
        <v>6487</v>
      </c>
      <c r="D718" s="133"/>
      <c r="E718" s="133"/>
      <c r="F718" s="134" t="s">
        <v>6493</v>
      </c>
      <c r="G718" s="133">
        <v>0</v>
      </c>
      <c r="H718" s="135"/>
      <c r="I718" s="133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3"/>
      <c r="U718" s="137" t="s">
        <v>6434</v>
      </c>
    </row>
    <row r="719" spans="1:21" ht="15.75" x14ac:dyDescent="0.3">
      <c r="A719" s="133" t="s">
        <v>6371</v>
      </c>
      <c r="B719" s="133" t="s">
        <v>5293</v>
      </c>
      <c r="C719" s="133" t="s">
        <v>6487</v>
      </c>
      <c r="D719" s="133"/>
      <c r="E719" s="133"/>
      <c r="F719" s="134" t="s">
        <v>6493</v>
      </c>
      <c r="G719" s="133">
        <v>1</v>
      </c>
      <c r="H719" s="135"/>
      <c r="I719" s="133"/>
      <c r="J719" s="133">
        <v>9</v>
      </c>
      <c r="K719" s="133">
        <v>9</v>
      </c>
      <c r="L719" s="133">
        <v>9</v>
      </c>
      <c r="M719" s="133">
        <v>9</v>
      </c>
      <c r="N719" s="133">
        <v>9</v>
      </c>
      <c r="O719" s="133">
        <v>9</v>
      </c>
      <c r="P719" s="133">
        <v>9</v>
      </c>
      <c r="Q719" s="133">
        <v>9</v>
      </c>
      <c r="R719" s="133">
        <v>9</v>
      </c>
      <c r="S719" s="133">
        <v>9</v>
      </c>
      <c r="T719" s="133"/>
      <c r="U719" s="137" t="s">
        <v>6435</v>
      </c>
    </row>
    <row r="720" spans="1:21" ht="15.75" x14ac:dyDescent="0.3">
      <c r="A720" s="133" t="s">
        <v>6371</v>
      </c>
      <c r="B720" s="133" t="s">
        <v>5293</v>
      </c>
      <c r="C720" s="133" t="s">
        <v>6487</v>
      </c>
      <c r="D720" s="133"/>
      <c r="E720" s="133"/>
      <c r="F720" s="134" t="s">
        <v>6493</v>
      </c>
      <c r="G720" s="133">
        <v>2</v>
      </c>
      <c r="H720" s="135"/>
      <c r="I720" s="133"/>
      <c r="J720" s="133">
        <v>18</v>
      </c>
      <c r="K720" s="133">
        <v>18</v>
      </c>
      <c r="L720" s="133">
        <v>18</v>
      </c>
      <c r="M720" s="133">
        <v>18</v>
      </c>
      <c r="N720" s="133">
        <v>18</v>
      </c>
      <c r="O720" s="133">
        <v>18</v>
      </c>
      <c r="P720" s="133">
        <v>18</v>
      </c>
      <c r="Q720" s="133">
        <v>18</v>
      </c>
      <c r="R720" s="133">
        <v>18</v>
      </c>
      <c r="S720" s="133">
        <v>18</v>
      </c>
      <c r="T720" s="136"/>
      <c r="U720" s="137" t="s">
        <v>6436</v>
      </c>
    </row>
    <row r="721" spans="1:21" ht="15.75" x14ac:dyDescent="0.3">
      <c r="A721" s="133" t="s">
        <v>6371</v>
      </c>
      <c r="B721" s="133" t="s">
        <v>5293</v>
      </c>
      <c r="C721" s="133" t="s">
        <v>6487</v>
      </c>
      <c r="D721" s="133"/>
      <c r="E721" s="133"/>
      <c r="F721" s="134" t="s">
        <v>6493</v>
      </c>
      <c r="G721" s="133">
        <v>3</v>
      </c>
      <c r="H721" s="135"/>
      <c r="I721" s="133"/>
      <c r="J721" s="133">
        <v>27</v>
      </c>
      <c r="K721" s="133">
        <v>27</v>
      </c>
      <c r="L721" s="133">
        <v>27</v>
      </c>
      <c r="M721" s="133">
        <v>27</v>
      </c>
      <c r="N721" s="133">
        <v>27</v>
      </c>
      <c r="O721" s="133">
        <v>27</v>
      </c>
      <c r="P721" s="133">
        <v>27</v>
      </c>
      <c r="Q721" s="133">
        <v>27</v>
      </c>
      <c r="R721" s="133">
        <v>27</v>
      </c>
      <c r="S721" s="133">
        <v>27</v>
      </c>
      <c r="T721" s="133"/>
      <c r="U721" s="137" t="s">
        <v>6437</v>
      </c>
    </row>
    <row r="722" spans="1:21" ht="15.75" x14ac:dyDescent="0.3">
      <c r="A722" s="133" t="s">
        <v>6371</v>
      </c>
      <c r="B722" s="133" t="s">
        <v>5293</v>
      </c>
      <c r="C722" s="133" t="s">
        <v>6487</v>
      </c>
      <c r="D722" s="133"/>
      <c r="E722" s="133"/>
      <c r="F722" s="134" t="s">
        <v>6493</v>
      </c>
      <c r="G722" s="133">
        <v>4</v>
      </c>
      <c r="H722" s="135"/>
      <c r="I722" s="133"/>
      <c r="J722" s="133">
        <v>36</v>
      </c>
      <c r="K722" s="133">
        <v>36</v>
      </c>
      <c r="L722" s="133">
        <v>36</v>
      </c>
      <c r="M722" s="133">
        <v>36</v>
      </c>
      <c r="N722" s="133">
        <v>36</v>
      </c>
      <c r="O722" s="133">
        <v>36</v>
      </c>
      <c r="P722" s="133">
        <v>36</v>
      </c>
      <c r="Q722" s="133">
        <v>36</v>
      </c>
      <c r="R722" s="133">
        <v>36</v>
      </c>
      <c r="S722" s="133">
        <v>36</v>
      </c>
      <c r="T722" s="133"/>
      <c r="U722" s="137" t="s">
        <v>6438</v>
      </c>
    </row>
    <row r="723" spans="1:21" ht="15.75" x14ac:dyDescent="0.3">
      <c r="A723" s="133" t="s">
        <v>6371</v>
      </c>
      <c r="B723" s="133" t="s">
        <v>5293</v>
      </c>
      <c r="C723" s="133" t="s">
        <v>6487</v>
      </c>
      <c r="D723" s="133"/>
      <c r="E723" s="133"/>
      <c r="F723" s="134" t="s">
        <v>6493</v>
      </c>
      <c r="G723" s="133">
        <v>5</v>
      </c>
      <c r="H723" s="135"/>
      <c r="I723" s="133"/>
      <c r="J723" s="133">
        <v>45</v>
      </c>
      <c r="K723" s="133">
        <v>45</v>
      </c>
      <c r="L723" s="133">
        <v>45</v>
      </c>
      <c r="M723" s="133">
        <v>45</v>
      </c>
      <c r="N723" s="133">
        <v>45</v>
      </c>
      <c r="O723" s="133">
        <v>45</v>
      </c>
      <c r="P723" s="133">
        <v>45</v>
      </c>
      <c r="Q723" s="133">
        <v>45</v>
      </c>
      <c r="R723" s="133">
        <v>45</v>
      </c>
      <c r="S723" s="133">
        <v>45</v>
      </c>
      <c r="T723" s="133"/>
      <c r="U723" s="137" t="s">
        <v>6439</v>
      </c>
    </row>
    <row r="724" spans="1:21" ht="15.75" x14ac:dyDescent="0.3">
      <c r="A724" s="133" t="s">
        <v>6371</v>
      </c>
      <c r="B724" s="133" t="s">
        <v>5293</v>
      </c>
      <c r="C724" s="133" t="s">
        <v>6487</v>
      </c>
      <c r="D724" s="133"/>
      <c r="E724" s="133"/>
      <c r="F724" s="134" t="s">
        <v>6493</v>
      </c>
      <c r="G724" s="133">
        <v>6</v>
      </c>
      <c r="H724" s="135"/>
      <c r="I724" s="133"/>
      <c r="J724" s="133">
        <v>54</v>
      </c>
      <c r="K724" s="133">
        <v>54</v>
      </c>
      <c r="L724" s="133">
        <v>54</v>
      </c>
      <c r="M724" s="133">
        <v>54</v>
      </c>
      <c r="N724" s="133">
        <v>54</v>
      </c>
      <c r="O724" s="133">
        <v>54</v>
      </c>
      <c r="P724" s="133">
        <v>54</v>
      </c>
      <c r="Q724" s="133">
        <v>54</v>
      </c>
      <c r="R724" s="133">
        <v>54</v>
      </c>
      <c r="S724" s="133">
        <v>54</v>
      </c>
      <c r="T724" s="133"/>
      <c r="U724" s="137" t="s">
        <v>6440</v>
      </c>
    </row>
    <row r="725" spans="1:21" ht="15.75" x14ac:dyDescent="0.3">
      <c r="A725" s="133" t="s">
        <v>6371</v>
      </c>
      <c r="B725" s="133" t="s">
        <v>5293</v>
      </c>
      <c r="C725" s="133" t="s">
        <v>6487</v>
      </c>
      <c r="D725" s="133"/>
      <c r="E725" s="133"/>
      <c r="F725" s="134" t="s">
        <v>6493</v>
      </c>
      <c r="G725" s="133">
        <v>7</v>
      </c>
      <c r="H725" s="135"/>
      <c r="I725" s="133"/>
      <c r="J725" s="133">
        <v>63</v>
      </c>
      <c r="K725" s="133">
        <v>63</v>
      </c>
      <c r="L725" s="133">
        <v>63</v>
      </c>
      <c r="M725" s="133">
        <v>63</v>
      </c>
      <c r="N725" s="133">
        <v>63</v>
      </c>
      <c r="O725" s="133">
        <v>63</v>
      </c>
      <c r="P725" s="133">
        <v>63</v>
      </c>
      <c r="Q725" s="133">
        <v>63</v>
      </c>
      <c r="R725" s="133">
        <v>63</v>
      </c>
      <c r="S725" s="133">
        <v>63</v>
      </c>
      <c r="T725" s="133"/>
      <c r="U725" s="137" t="s">
        <v>6441</v>
      </c>
    </row>
    <row r="726" spans="1:21" ht="15.75" x14ac:dyDescent="0.3">
      <c r="A726" s="133" t="s">
        <v>6371</v>
      </c>
      <c r="B726" s="133" t="s">
        <v>5293</v>
      </c>
      <c r="C726" s="133" t="s">
        <v>6487</v>
      </c>
      <c r="D726" s="133"/>
      <c r="E726" s="133"/>
      <c r="F726" s="134" t="s">
        <v>6493</v>
      </c>
      <c r="G726" s="133">
        <v>8</v>
      </c>
      <c r="H726" s="135"/>
      <c r="I726" s="133"/>
      <c r="J726" s="133">
        <v>72</v>
      </c>
      <c r="K726" s="133">
        <v>72</v>
      </c>
      <c r="L726" s="133">
        <v>72</v>
      </c>
      <c r="M726" s="133">
        <v>72</v>
      </c>
      <c r="N726" s="133">
        <v>72</v>
      </c>
      <c r="O726" s="133">
        <v>72</v>
      </c>
      <c r="P726" s="133">
        <v>72</v>
      </c>
      <c r="Q726" s="133">
        <v>72</v>
      </c>
      <c r="R726" s="133">
        <v>72</v>
      </c>
      <c r="S726" s="133">
        <v>72</v>
      </c>
      <c r="T726" s="133"/>
      <c r="U726" s="137" t="s">
        <v>6442</v>
      </c>
    </row>
    <row r="727" spans="1:21" ht="15.75" x14ac:dyDescent="0.3">
      <c r="A727" s="133" t="s">
        <v>6371</v>
      </c>
      <c r="B727" s="133" t="s">
        <v>5293</v>
      </c>
      <c r="C727" s="133" t="s">
        <v>6487</v>
      </c>
      <c r="D727" s="133"/>
      <c r="E727" s="133"/>
      <c r="F727" s="134" t="s">
        <v>6493</v>
      </c>
      <c r="G727" s="133">
        <v>9</v>
      </c>
      <c r="H727" s="135"/>
      <c r="I727" s="133"/>
      <c r="J727" s="133">
        <v>81</v>
      </c>
      <c r="K727" s="133">
        <v>81</v>
      </c>
      <c r="L727" s="133">
        <v>81</v>
      </c>
      <c r="M727" s="133">
        <v>81</v>
      </c>
      <c r="N727" s="133">
        <v>81</v>
      </c>
      <c r="O727" s="133">
        <v>81</v>
      </c>
      <c r="P727" s="133">
        <v>81</v>
      </c>
      <c r="Q727" s="133">
        <v>81</v>
      </c>
      <c r="R727" s="133">
        <v>81</v>
      </c>
      <c r="S727" s="133">
        <v>81</v>
      </c>
      <c r="T727" s="133"/>
      <c r="U727" s="137" t="s">
        <v>6443</v>
      </c>
    </row>
    <row r="728" spans="1:21" ht="15.75" x14ac:dyDescent="0.3">
      <c r="A728" s="133" t="s">
        <v>6371</v>
      </c>
      <c r="B728" s="133" t="s">
        <v>5293</v>
      </c>
      <c r="C728" s="133" t="s">
        <v>6487</v>
      </c>
      <c r="D728" s="133"/>
      <c r="E728" s="133"/>
      <c r="F728" s="134" t="s">
        <v>6493</v>
      </c>
      <c r="G728" s="133">
        <v>10</v>
      </c>
      <c r="H728" s="135"/>
      <c r="I728" s="133"/>
      <c r="J728" s="133">
        <v>90</v>
      </c>
      <c r="K728" s="133">
        <v>90</v>
      </c>
      <c r="L728" s="133">
        <v>90</v>
      </c>
      <c r="M728" s="133">
        <v>90</v>
      </c>
      <c r="N728" s="133">
        <v>90</v>
      </c>
      <c r="O728" s="133">
        <v>90</v>
      </c>
      <c r="P728" s="133">
        <v>90</v>
      </c>
      <c r="Q728" s="133">
        <v>90</v>
      </c>
      <c r="R728" s="133">
        <v>90</v>
      </c>
      <c r="S728" s="133">
        <v>90</v>
      </c>
      <c r="T728" s="133"/>
      <c r="U728" s="137"/>
    </row>
    <row r="729" spans="1:21" ht="15.75" x14ac:dyDescent="0.3">
      <c r="A729" s="133" t="s">
        <v>6371</v>
      </c>
      <c r="B729" s="133" t="s">
        <v>5293</v>
      </c>
      <c r="C729" s="133" t="s">
        <v>6487</v>
      </c>
      <c r="D729" s="133"/>
      <c r="E729" s="133"/>
      <c r="F729" s="134" t="s">
        <v>6494</v>
      </c>
      <c r="G729" s="133">
        <v>0</v>
      </c>
      <c r="H729" s="135"/>
      <c r="I729" s="133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3"/>
      <c r="U729" s="137" t="s">
        <v>6434</v>
      </c>
    </row>
    <row r="730" spans="1:21" ht="15.75" x14ac:dyDescent="0.3">
      <c r="A730" s="133" t="s">
        <v>6371</v>
      </c>
      <c r="B730" s="133" t="s">
        <v>5293</v>
      </c>
      <c r="C730" s="133" t="s">
        <v>6487</v>
      </c>
      <c r="D730" s="133"/>
      <c r="E730" s="133"/>
      <c r="F730" s="134" t="s">
        <v>6494</v>
      </c>
      <c r="G730" s="133">
        <v>1</v>
      </c>
      <c r="H730" s="135"/>
      <c r="I730" s="133"/>
      <c r="J730" s="133">
        <v>10</v>
      </c>
      <c r="K730" s="133">
        <v>10</v>
      </c>
      <c r="L730" s="133">
        <v>10</v>
      </c>
      <c r="M730" s="133">
        <v>10</v>
      </c>
      <c r="N730" s="133">
        <v>10</v>
      </c>
      <c r="O730" s="133">
        <v>10</v>
      </c>
      <c r="P730" s="133">
        <v>10</v>
      </c>
      <c r="Q730" s="133">
        <v>10</v>
      </c>
      <c r="R730" s="133">
        <v>10</v>
      </c>
      <c r="S730" s="133">
        <v>10</v>
      </c>
      <c r="T730" s="133"/>
      <c r="U730" s="137" t="s">
        <v>6435</v>
      </c>
    </row>
    <row r="731" spans="1:21" ht="15.75" x14ac:dyDescent="0.3">
      <c r="A731" s="133" t="s">
        <v>6371</v>
      </c>
      <c r="B731" s="133" t="s">
        <v>5293</v>
      </c>
      <c r="C731" s="133" t="s">
        <v>6487</v>
      </c>
      <c r="D731" s="133"/>
      <c r="E731" s="133"/>
      <c r="F731" s="134" t="s">
        <v>6494</v>
      </c>
      <c r="G731" s="133">
        <v>2</v>
      </c>
      <c r="H731" s="135"/>
      <c r="I731" s="133"/>
      <c r="J731" s="133">
        <v>20</v>
      </c>
      <c r="K731" s="133">
        <v>20</v>
      </c>
      <c r="L731" s="133">
        <v>20</v>
      </c>
      <c r="M731" s="133">
        <v>20</v>
      </c>
      <c r="N731" s="133">
        <v>20</v>
      </c>
      <c r="O731" s="133">
        <v>20</v>
      </c>
      <c r="P731" s="133">
        <v>20</v>
      </c>
      <c r="Q731" s="133">
        <v>20</v>
      </c>
      <c r="R731" s="133">
        <v>20</v>
      </c>
      <c r="S731" s="133">
        <v>20</v>
      </c>
      <c r="T731" s="136"/>
      <c r="U731" s="137" t="s">
        <v>6436</v>
      </c>
    </row>
    <row r="732" spans="1:21" ht="15.75" x14ac:dyDescent="0.3">
      <c r="A732" s="133" t="s">
        <v>6371</v>
      </c>
      <c r="B732" s="133" t="s">
        <v>5293</v>
      </c>
      <c r="C732" s="133" t="s">
        <v>6487</v>
      </c>
      <c r="D732" s="133"/>
      <c r="E732" s="133"/>
      <c r="F732" s="134" t="s">
        <v>6494</v>
      </c>
      <c r="G732" s="133">
        <v>3</v>
      </c>
      <c r="H732" s="135"/>
      <c r="I732" s="133"/>
      <c r="J732" s="133">
        <v>30</v>
      </c>
      <c r="K732" s="133">
        <v>30</v>
      </c>
      <c r="L732" s="133">
        <v>30</v>
      </c>
      <c r="M732" s="133">
        <v>30</v>
      </c>
      <c r="N732" s="133">
        <v>30</v>
      </c>
      <c r="O732" s="133">
        <v>30</v>
      </c>
      <c r="P732" s="133">
        <v>30</v>
      </c>
      <c r="Q732" s="133">
        <v>30</v>
      </c>
      <c r="R732" s="133">
        <v>30</v>
      </c>
      <c r="S732" s="133">
        <v>30</v>
      </c>
      <c r="T732" s="133"/>
      <c r="U732" s="137" t="s">
        <v>6437</v>
      </c>
    </row>
    <row r="733" spans="1:21" ht="15.75" x14ac:dyDescent="0.3">
      <c r="A733" s="133" t="s">
        <v>6371</v>
      </c>
      <c r="B733" s="133" t="s">
        <v>5293</v>
      </c>
      <c r="C733" s="133" t="s">
        <v>6487</v>
      </c>
      <c r="D733" s="133"/>
      <c r="E733" s="133"/>
      <c r="F733" s="134" t="s">
        <v>6494</v>
      </c>
      <c r="G733" s="133">
        <v>4</v>
      </c>
      <c r="H733" s="135"/>
      <c r="I733" s="133"/>
      <c r="J733" s="133">
        <v>40</v>
      </c>
      <c r="K733" s="133">
        <v>40</v>
      </c>
      <c r="L733" s="133">
        <v>40</v>
      </c>
      <c r="M733" s="133">
        <v>40</v>
      </c>
      <c r="N733" s="133">
        <v>40</v>
      </c>
      <c r="O733" s="133">
        <v>40</v>
      </c>
      <c r="P733" s="133">
        <v>40</v>
      </c>
      <c r="Q733" s="133">
        <v>40</v>
      </c>
      <c r="R733" s="133">
        <v>40</v>
      </c>
      <c r="S733" s="133">
        <v>40</v>
      </c>
      <c r="T733" s="133"/>
      <c r="U733" s="137" t="s">
        <v>6438</v>
      </c>
    </row>
    <row r="734" spans="1:21" ht="15.75" x14ac:dyDescent="0.3">
      <c r="A734" s="133" t="s">
        <v>6371</v>
      </c>
      <c r="B734" s="133" t="s">
        <v>5293</v>
      </c>
      <c r="C734" s="133" t="s">
        <v>6487</v>
      </c>
      <c r="D734" s="133"/>
      <c r="E734" s="133"/>
      <c r="F734" s="134" t="s">
        <v>6494</v>
      </c>
      <c r="G734" s="133">
        <v>5</v>
      </c>
      <c r="H734" s="135"/>
      <c r="I734" s="133"/>
      <c r="J734" s="133">
        <v>50</v>
      </c>
      <c r="K734" s="133">
        <v>50</v>
      </c>
      <c r="L734" s="133">
        <v>50</v>
      </c>
      <c r="M734" s="133">
        <v>50</v>
      </c>
      <c r="N734" s="133">
        <v>50</v>
      </c>
      <c r="O734" s="133">
        <v>50</v>
      </c>
      <c r="P734" s="133">
        <v>50</v>
      </c>
      <c r="Q734" s="133">
        <v>50</v>
      </c>
      <c r="R734" s="133">
        <v>50</v>
      </c>
      <c r="S734" s="133">
        <v>50</v>
      </c>
      <c r="T734" s="133"/>
      <c r="U734" s="137" t="s">
        <v>6439</v>
      </c>
    </row>
    <row r="735" spans="1:21" ht="15.75" x14ac:dyDescent="0.3">
      <c r="A735" s="133" t="s">
        <v>6371</v>
      </c>
      <c r="B735" s="133" t="s">
        <v>5293</v>
      </c>
      <c r="C735" s="133" t="s">
        <v>6487</v>
      </c>
      <c r="D735" s="133"/>
      <c r="E735" s="133"/>
      <c r="F735" s="134" t="s">
        <v>6494</v>
      </c>
      <c r="G735" s="133">
        <v>6</v>
      </c>
      <c r="H735" s="135"/>
      <c r="I735" s="133"/>
      <c r="J735" s="133">
        <v>60</v>
      </c>
      <c r="K735" s="133">
        <v>60</v>
      </c>
      <c r="L735" s="133">
        <v>60</v>
      </c>
      <c r="M735" s="133">
        <v>60</v>
      </c>
      <c r="N735" s="133">
        <v>60</v>
      </c>
      <c r="O735" s="133">
        <v>60</v>
      </c>
      <c r="P735" s="133">
        <v>60</v>
      </c>
      <c r="Q735" s="133">
        <v>60</v>
      </c>
      <c r="R735" s="133">
        <v>60</v>
      </c>
      <c r="S735" s="133">
        <v>60</v>
      </c>
      <c r="T735" s="133"/>
      <c r="U735" s="137" t="s">
        <v>6440</v>
      </c>
    </row>
    <row r="736" spans="1:21" ht="15.75" x14ac:dyDescent="0.3">
      <c r="A736" s="133" t="s">
        <v>6371</v>
      </c>
      <c r="B736" s="133" t="s">
        <v>5293</v>
      </c>
      <c r="C736" s="133" t="s">
        <v>6487</v>
      </c>
      <c r="D736" s="133"/>
      <c r="E736" s="133"/>
      <c r="F736" s="134" t="s">
        <v>6494</v>
      </c>
      <c r="G736" s="133">
        <v>7</v>
      </c>
      <c r="H736" s="135"/>
      <c r="I736" s="133"/>
      <c r="J736" s="133">
        <v>70</v>
      </c>
      <c r="K736" s="133">
        <v>70</v>
      </c>
      <c r="L736" s="133">
        <v>70</v>
      </c>
      <c r="M736" s="133">
        <v>70</v>
      </c>
      <c r="N736" s="133">
        <v>70</v>
      </c>
      <c r="O736" s="133">
        <v>70</v>
      </c>
      <c r="P736" s="133">
        <v>70</v>
      </c>
      <c r="Q736" s="133">
        <v>70</v>
      </c>
      <c r="R736" s="133">
        <v>70</v>
      </c>
      <c r="S736" s="133">
        <v>70</v>
      </c>
      <c r="T736" s="133"/>
      <c r="U736" s="137" t="s">
        <v>6441</v>
      </c>
    </row>
    <row r="737" spans="1:21" ht="15.75" x14ac:dyDescent="0.3">
      <c r="A737" s="133" t="s">
        <v>6371</v>
      </c>
      <c r="B737" s="133" t="s">
        <v>5293</v>
      </c>
      <c r="C737" s="133" t="s">
        <v>6487</v>
      </c>
      <c r="D737" s="133"/>
      <c r="E737" s="133"/>
      <c r="F737" s="134" t="s">
        <v>6494</v>
      </c>
      <c r="G737" s="133">
        <v>8</v>
      </c>
      <c r="H737" s="135"/>
      <c r="I737" s="133"/>
      <c r="J737" s="133">
        <v>80</v>
      </c>
      <c r="K737" s="133">
        <v>80</v>
      </c>
      <c r="L737" s="133">
        <v>80</v>
      </c>
      <c r="M737" s="133">
        <v>80</v>
      </c>
      <c r="N737" s="133">
        <v>80</v>
      </c>
      <c r="O737" s="133">
        <v>80</v>
      </c>
      <c r="P737" s="133">
        <v>80</v>
      </c>
      <c r="Q737" s="133">
        <v>80</v>
      </c>
      <c r="R737" s="133">
        <v>80</v>
      </c>
      <c r="S737" s="133">
        <v>80</v>
      </c>
      <c r="T737" s="133"/>
      <c r="U737" s="137" t="s">
        <v>6442</v>
      </c>
    </row>
    <row r="738" spans="1:21" ht="15.75" x14ac:dyDescent="0.3">
      <c r="A738" s="133" t="s">
        <v>6371</v>
      </c>
      <c r="B738" s="133" t="s">
        <v>5293</v>
      </c>
      <c r="C738" s="133" t="s">
        <v>6487</v>
      </c>
      <c r="D738" s="133"/>
      <c r="E738" s="133"/>
      <c r="F738" s="134" t="s">
        <v>6494</v>
      </c>
      <c r="G738" s="133">
        <v>9</v>
      </c>
      <c r="H738" s="135"/>
      <c r="I738" s="133"/>
      <c r="J738" s="133">
        <v>90</v>
      </c>
      <c r="K738" s="133">
        <v>90</v>
      </c>
      <c r="L738" s="133">
        <v>90</v>
      </c>
      <c r="M738" s="133">
        <v>90</v>
      </c>
      <c r="N738" s="133">
        <v>90</v>
      </c>
      <c r="O738" s="133">
        <v>90</v>
      </c>
      <c r="P738" s="133">
        <v>90</v>
      </c>
      <c r="Q738" s="133">
        <v>90</v>
      </c>
      <c r="R738" s="133">
        <v>90</v>
      </c>
      <c r="S738" s="133">
        <v>90</v>
      </c>
      <c r="T738" s="133"/>
      <c r="U738" s="137" t="s">
        <v>6443</v>
      </c>
    </row>
    <row r="739" spans="1:21" ht="15.75" x14ac:dyDescent="0.3">
      <c r="A739" s="133" t="s">
        <v>6371</v>
      </c>
      <c r="B739" s="133" t="s">
        <v>5293</v>
      </c>
      <c r="C739" s="133" t="s">
        <v>6487</v>
      </c>
      <c r="D739" s="133"/>
      <c r="E739" s="133"/>
      <c r="F739" s="134" t="s">
        <v>6494</v>
      </c>
      <c r="G739" s="133">
        <v>10</v>
      </c>
      <c r="H739" s="135"/>
      <c r="I739" s="133"/>
      <c r="J739" s="133">
        <v>100</v>
      </c>
      <c r="K739" s="133">
        <v>100</v>
      </c>
      <c r="L739" s="133">
        <v>100</v>
      </c>
      <c r="M739" s="133">
        <v>100</v>
      </c>
      <c r="N739" s="133">
        <v>100</v>
      </c>
      <c r="O739" s="133">
        <v>100</v>
      </c>
      <c r="P739" s="133">
        <v>100</v>
      </c>
      <c r="Q739" s="133">
        <v>100</v>
      </c>
      <c r="R739" s="133">
        <v>100</v>
      </c>
      <c r="S739" s="133">
        <v>100</v>
      </c>
      <c r="T739" s="133"/>
      <c r="U739" s="137"/>
    </row>
    <row r="740" spans="1:21" ht="15.75" x14ac:dyDescent="0.3">
      <c r="A740" s="133" t="s">
        <v>6371</v>
      </c>
      <c r="B740" s="133" t="s">
        <v>5293</v>
      </c>
      <c r="C740" s="133" t="s">
        <v>6487</v>
      </c>
      <c r="D740" s="133"/>
      <c r="E740" s="133"/>
      <c r="F740" s="134" t="s">
        <v>6495</v>
      </c>
      <c r="G740" s="133">
        <v>0</v>
      </c>
      <c r="H740" s="135"/>
      <c r="I740" s="133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3"/>
      <c r="U740" s="137" t="s">
        <v>6434</v>
      </c>
    </row>
    <row r="741" spans="1:21" ht="15.75" x14ac:dyDescent="0.3">
      <c r="A741" s="133" t="s">
        <v>6371</v>
      </c>
      <c r="B741" s="133" t="s">
        <v>5293</v>
      </c>
      <c r="C741" s="133" t="s">
        <v>6487</v>
      </c>
      <c r="D741" s="133"/>
      <c r="E741" s="133"/>
      <c r="F741" s="134" t="s">
        <v>6495</v>
      </c>
      <c r="G741" s="133">
        <v>1</v>
      </c>
      <c r="H741" s="135"/>
      <c r="I741" s="133"/>
      <c r="J741" s="133">
        <v>11</v>
      </c>
      <c r="K741" s="133">
        <v>11</v>
      </c>
      <c r="L741" s="133">
        <v>11</v>
      </c>
      <c r="M741" s="133">
        <v>11</v>
      </c>
      <c r="N741" s="133">
        <v>11</v>
      </c>
      <c r="O741" s="133">
        <v>11</v>
      </c>
      <c r="P741" s="133">
        <v>11</v>
      </c>
      <c r="Q741" s="133">
        <v>11</v>
      </c>
      <c r="R741" s="133">
        <v>11</v>
      </c>
      <c r="S741" s="133">
        <v>11</v>
      </c>
      <c r="T741" s="133"/>
      <c r="U741" s="137" t="s">
        <v>6435</v>
      </c>
    </row>
    <row r="742" spans="1:21" ht="15.75" x14ac:dyDescent="0.3">
      <c r="A742" s="133" t="s">
        <v>6371</v>
      </c>
      <c r="B742" s="133" t="s">
        <v>5293</v>
      </c>
      <c r="C742" s="133" t="s">
        <v>6487</v>
      </c>
      <c r="D742" s="133"/>
      <c r="E742" s="133"/>
      <c r="F742" s="134" t="s">
        <v>6495</v>
      </c>
      <c r="G742" s="133">
        <v>2</v>
      </c>
      <c r="H742" s="135"/>
      <c r="I742" s="133"/>
      <c r="J742" s="133">
        <v>22</v>
      </c>
      <c r="K742" s="133">
        <v>22</v>
      </c>
      <c r="L742" s="133">
        <v>22</v>
      </c>
      <c r="M742" s="133">
        <v>22</v>
      </c>
      <c r="N742" s="133">
        <v>22</v>
      </c>
      <c r="O742" s="133">
        <v>22</v>
      </c>
      <c r="P742" s="133">
        <v>22</v>
      </c>
      <c r="Q742" s="133">
        <v>22</v>
      </c>
      <c r="R742" s="133">
        <v>22</v>
      </c>
      <c r="S742" s="133">
        <v>22</v>
      </c>
      <c r="T742" s="136"/>
      <c r="U742" s="137" t="s">
        <v>6436</v>
      </c>
    </row>
    <row r="743" spans="1:21" ht="15.75" x14ac:dyDescent="0.3">
      <c r="A743" s="133" t="s">
        <v>6371</v>
      </c>
      <c r="B743" s="133" t="s">
        <v>5293</v>
      </c>
      <c r="C743" s="133" t="s">
        <v>6487</v>
      </c>
      <c r="D743" s="133"/>
      <c r="E743" s="133"/>
      <c r="F743" s="134" t="s">
        <v>6495</v>
      </c>
      <c r="G743" s="133">
        <v>3</v>
      </c>
      <c r="H743" s="135"/>
      <c r="I743" s="133"/>
      <c r="J743" s="133">
        <v>33</v>
      </c>
      <c r="K743" s="133">
        <v>33</v>
      </c>
      <c r="L743" s="133">
        <v>33</v>
      </c>
      <c r="M743" s="133">
        <v>33</v>
      </c>
      <c r="N743" s="133">
        <v>33</v>
      </c>
      <c r="O743" s="133">
        <v>33</v>
      </c>
      <c r="P743" s="133">
        <v>33</v>
      </c>
      <c r="Q743" s="133">
        <v>33</v>
      </c>
      <c r="R743" s="133">
        <v>33</v>
      </c>
      <c r="S743" s="133">
        <v>33</v>
      </c>
      <c r="T743" s="133"/>
      <c r="U743" s="137" t="s">
        <v>6437</v>
      </c>
    </row>
    <row r="744" spans="1:21" ht="15.75" x14ac:dyDescent="0.3">
      <c r="A744" s="133" t="s">
        <v>6371</v>
      </c>
      <c r="B744" s="133" t="s">
        <v>5293</v>
      </c>
      <c r="C744" s="133" t="s">
        <v>6487</v>
      </c>
      <c r="D744" s="133"/>
      <c r="E744" s="133"/>
      <c r="F744" s="134" t="s">
        <v>6495</v>
      </c>
      <c r="G744" s="133">
        <v>4</v>
      </c>
      <c r="H744" s="135"/>
      <c r="I744" s="133"/>
      <c r="J744" s="133">
        <v>44</v>
      </c>
      <c r="K744" s="133">
        <v>44</v>
      </c>
      <c r="L744" s="133">
        <v>44</v>
      </c>
      <c r="M744" s="133">
        <v>44</v>
      </c>
      <c r="N744" s="133">
        <v>44</v>
      </c>
      <c r="O744" s="133">
        <v>44</v>
      </c>
      <c r="P744" s="133">
        <v>44</v>
      </c>
      <c r="Q744" s="133">
        <v>44</v>
      </c>
      <c r="R744" s="133">
        <v>44</v>
      </c>
      <c r="S744" s="133">
        <v>44</v>
      </c>
      <c r="T744" s="133"/>
      <c r="U744" s="137" t="s">
        <v>6438</v>
      </c>
    </row>
    <row r="745" spans="1:21" ht="15.75" x14ac:dyDescent="0.3">
      <c r="A745" s="133" t="s">
        <v>6371</v>
      </c>
      <c r="B745" s="133" t="s">
        <v>5293</v>
      </c>
      <c r="C745" s="133" t="s">
        <v>6487</v>
      </c>
      <c r="D745" s="133"/>
      <c r="E745" s="133"/>
      <c r="F745" s="134" t="s">
        <v>6495</v>
      </c>
      <c r="G745" s="133">
        <v>5</v>
      </c>
      <c r="H745" s="135"/>
      <c r="I745" s="133"/>
      <c r="J745" s="133">
        <v>55</v>
      </c>
      <c r="K745" s="133">
        <v>55</v>
      </c>
      <c r="L745" s="133">
        <v>55</v>
      </c>
      <c r="M745" s="133">
        <v>55</v>
      </c>
      <c r="N745" s="133">
        <v>55</v>
      </c>
      <c r="O745" s="133">
        <v>55</v>
      </c>
      <c r="P745" s="133">
        <v>55</v>
      </c>
      <c r="Q745" s="133">
        <v>55</v>
      </c>
      <c r="R745" s="133">
        <v>55</v>
      </c>
      <c r="S745" s="133">
        <v>55</v>
      </c>
      <c r="T745" s="133"/>
      <c r="U745" s="137" t="s">
        <v>6439</v>
      </c>
    </row>
    <row r="746" spans="1:21" ht="15.75" x14ac:dyDescent="0.3">
      <c r="A746" s="133" t="s">
        <v>6371</v>
      </c>
      <c r="B746" s="133" t="s">
        <v>5293</v>
      </c>
      <c r="C746" s="133" t="s">
        <v>6487</v>
      </c>
      <c r="D746" s="133"/>
      <c r="E746" s="133"/>
      <c r="F746" s="134" t="s">
        <v>6495</v>
      </c>
      <c r="G746" s="133">
        <v>6</v>
      </c>
      <c r="H746" s="135"/>
      <c r="I746" s="133"/>
      <c r="J746" s="133">
        <v>66</v>
      </c>
      <c r="K746" s="133">
        <v>66</v>
      </c>
      <c r="L746" s="133">
        <v>66</v>
      </c>
      <c r="M746" s="133">
        <v>66</v>
      </c>
      <c r="N746" s="133">
        <v>66</v>
      </c>
      <c r="O746" s="133">
        <v>66</v>
      </c>
      <c r="P746" s="133">
        <v>66</v>
      </c>
      <c r="Q746" s="133">
        <v>66</v>
      </c>
      <c r="R746" s="133">
        <v>66</v>
      </c>
      <c r="S746" s="133">
        <v>66</v>
      </c>
      <c r="T746" s="133"/>
      <c r="U746" s="137" t="s">
        <v>6440</v>
      </c>
    </row>
    <row r="747" spans="1:21" ht="15.75" x14ac:dyDescent="0.3">
      <c r="A747" s="133" t="s">
        <v>6371</v>
      </c>
      <c r="B747" s="133" t="s">
        <v>5293</v>
      </c>
      <c r="C747" s="133" t="s">
        <v>6487</v>
      </c>
      <c r="D747" s="133"/>
      <c r="E747" s="133"/>
      <c r="F747" s="134" t="s">
        <v>6495</v>
      </c>
      <c r="G747" s="133">
        <v>7</v>
      </c>
      <c r="H747" s="135"/>
      <c r="I747" s="133"/>
      <c r="J747" s="133">
        <v>77</v>
      </c>
      <c r="K747" s="133">
        <v>77</v>
      </c>
      <c r="L747" s="133">
        <v>77</v>
      </c>
      <c r="M747" s="133">
        <v>77</v>
      </c>
      <c r="N747" s="133">
        <v>77</v>
      </c>
      <c r="O747" s="133">
        <v>77</v>
      </c>
      <c r="P747" s="133">
        <v>77</v>
      </c>
      <c r="Q747" s="133">
        <v>77</v>
      </c>
      <c r="R747" s="133">
        <v>77</v>
      </c>
      <c r="S747" s="133">
        <v>77</v>
      </c>
      <c r="T747" s="133"/>
      <c r="U747" s="137" t="s">
        <v>6441</v>
      </c>
    </row>
    <row r="748" spans="1:21" ht="15.75" x14ac:dyDescent="0.3">
      <c r="A748" s="133" t="s">
        <v>6371</v>
      </c>
      <c r="B748" s="133" t="s">
        <v>5293</v>
      </c>
      <c r="C748" s="133" t="s">
        <v>6487</v>
      </c>
      <c r="D748" s="133"/>
      <c r="E748" s="133"/>
      <c r="F748" s="134" t="s">
        <v>6495</v>
      </c>
      <c r="G748" s="133">
        <v>8</v>
      </c>
      <c r="H748" s="135"/>
      <c r="I748" s="133"/>
      <c r="J748" s="133">
        <v>88</v>
      </c>
      <c r="K748" s="133">
        <v>88</v>
      </c>
      <c r="L748" s="133">
        <v>88</v>
      </c>
      <c r="M748" s="133">
        <v>88</v>
      </c>
      <c r="N748" s="133">
        <v>88</v>
      </c>
      <c r="O748" s="133">
        <v>88</v>
      </c>
      <c r="P748" s="133">
        <v>88</v>
      </c>
      <c r="Q748" s="133">
        <v>88</v>
      </c>
      <c r="R748" s="133">
        <v>88</v>
      </c>
      <c r="S748" s="133">
        <v>88</v>
      </c>
      <c r="T748" s="133"/>
      <c r="U748" s="137" t="s">
        <v>6442</v>
      </c>
    </row>
    <row r="749" spans="1:21" ht="15.75" x14ac:dyDescent="0.3">
      <c r="A749" s="133" t="s">
        <v>6371</v>
      </c>
      <c r="B749" s="133" t="s">
        <v>5293</v>
      </c>
      <c r="C749" s="133" t="s">
        <v>6487</v>
      </c>
      <c r="D749" s="133"/>
      <c r="E749" s="133"/>
      <c r="F749" s="134" t="s">
        <v>6495</v>
      </c>
      <c r="G749" s="133">
        <v>9</v>
      </c>
      <c r="H749" s="135"/>
      <c r="I749" s="133"/>
      <c r="J749" s="133">
        <v>99</v>
      </c>
      <c r="K749" s="133">
        <v>99</v>
      </c>
      <c r="L749" s="133">
        <v>99</v>
      </c>
      <c r="M749" s="133">
        <v>99</v>
      </c>
      <c r="N749" s="133">
        <v>99</v>
      </c>
      <c r="O749" s="133">
        <v>99</v>
      </c>
      <c r="P749" s="133">
        <v>99</v>
      </c>
      <c r="Q749" s="133">
        <v>99</v>
      </c>
      <c r="R749" s="133">
        <v>99</v>
      </c>
      <c r="S749" s="133">
        <v>99</v>
      </c>
      <c r="T749" s="133"/>
      <c r="U749" s="137" t="s">
        <v>6443</v>
      </c>
    </row>
    <row r="750" spans="1:21" ht="15.75" x14ac:dyDescent="0.3">
      <c r="A750" s="133" t="s">
        <v>6371</v>
      </c>
      <c r="B750" s="133" t="s">
        <v>5293</v>
      </c>
      <c r="C750" s="133" t="s">
        <v>6487</v>
      </c>
      <c r="D750" s="133"/>
      <c r="E750" s="133"/>
      <c r="F750" s="134" t="s">
        <v>6495</v>
      </c>
      <c r="G750" s="133">
        <v>10</v>
      </c>
      <c r="H750" s="135"/>
      <c r="I750" s="133"/>
      <c r="J750" s="133">
        <v>110</v>
      </c>
      <c r="K750" s="133">
        <v>110</v>
      </c>
      <c r="L750" s="133">
        <v>110</v>
      </c>
      <c r="M750" s="133">
        <v>110</v>
      </c>
      <c r="N750" s="133">
        <v>110</v>
      </c>
      <c r="O750" s="133">
        <v>110</v>
      </c>
      <c r="P750" s="133">
        <v>110</v>
      </c>
      <c r="Q750" s="133">
        <v>110</v>
      </c>
      <c r="R750" s="133">
        <v>110</v>
      </c>
      <c r="S750" s="133">
        <v>110</v>
      </c>
      <c r="T750" s="133"/>
      <c r="U750" s="137"/>
    </row>
    <row r="751" spans="1:21" ht="15.75" x14ac:dyDescent="0.3">
      <c r="A751" s="133" t="s">
        <v>6371</v>
      </c>
      <c r="B751" s="133" t="s">
        <v>5293</v>
      </c>
      <c r="C751" s="133" t="s">
        <v>6487</v>
      </c>
      <c r="D751" s="133"/>
      <c r="E751" s="133"/>
      <c r="F751" s="134" t="s">
        <v>6496</v>
      </c>
      <c r="G751" s="133">
        <v>0</v>
      </c>
      <c r="H751" s="135"/>
      <c r="I751" s="133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3"/>
      <c r="U751" s="137" t="s">
        <v>6434</v>
      </c>
    </row>
    <row r="752" spans="1:21" ht="15.75" x14ac:dyDescent="0.3">
      <c r="A752" s="133" t="s">
        <v>6371</v>
      </c>
      <c r="B752" s="133" t="s">
        <v>5293</v>
      </c>
      <c r="C752" s="133" t="s">
        <v>6487</v>
      </c>
      <c r="D752" s="133"/>
      <c r="E752" s="133"/>
      <c r="F752" s="134" t="s">
        <v>6496</v>
      </c>
      <c r="G752" s="133">
        <v>1</v>
      </c>
      <c r="H752" s="135"/>
      <c r="I752" s="133"/>
      <c r="J752" s="133">
        <v>12</v>
      </c>
      <c r="K752" s="133">
        <v>12</v>
      </c>
      <c r="L752" s="133">
        <v>12</v>
      </c>
      <c r="M752" s="133">
        <v>12</v>
      </c>
      <c r="N752" s="133">
        <v>12</v>
      </c>
      <c r="O752" s="133">
        <v>12</v>
      </c>
      <c r="P752" s="133">
        <v>12</v>
      </c>
      <c r="Q752" s="133">
        <v>12</v>
      </c>
      <c r="R752" s="133">
        <v>12</v>
      </c>
      <c r="S752" s="133">
        <v>12</v>
      </c>
      <c r="T752" s="133"/>
      <c r="U752" s="137" t="s">
        <v>6435</v>
      </c>
    </row>
    <row r="753" spans="1:21" ht="15.75" x14ac:dyDescent="0.3">
      <c r="A753" s="133" t="s">
        <v>6371</v>
      </c>
      <c r="B753" s="133" t="s">
        <v>5293</v>
      </c>
      <c r="C753" s="133" t="s">
        <v>6487</v>
      </c>
      <c r="D753" s="133"/>
      <c r="E753" s="133"/>
      <c r="F753" s="134" t="s">
        <v>6496</v>
      </c>
      <c r="G753" s="133">
        <v>2</v>
      </c>
      <c r="H753" s="135"/>
      <c r="I753" s="133"/>
      <c r="J753" s="133">
        <v>24</v>
      </c>
      <c r="K753" s="133">
        <v>24</v>
      </c>
      <c r="L753" s="133">
        <v>24</v>
      </c>
      <c r="M753" s="133">
        <v>24</v>
      </c>
      <c r="N753" s="133">
        <v>24</v>
      </c>
      <c r="O753" s="133">
        <v>24</v>
      </c>
      <c r="P753" s="133">
        <v>24</v>
      </c>
      <c r="Q753" s="133">
        <v>24</v>
      </c>
      <c r="R753" s="133">
        <v>24</v>
      </c>
      <c r="S753" s="133">
        <v>24</v>
      </c>
      <c r="T753" s="136"/>
      <c r="U753" s="137" t="s">
        <v>6436</v>
      </c>
    </row>
    <row r="754" spans="1:21" ht="15.75" x14ac:dyDescent="0.3">
      <c r="A754" s="133" t="s">
        <v>6371</v>
      </c>
      <c r="B754" s="133" t="s">
        <v>5293</v>
      </c>
      <c r="C754" s="133" t="s">
        <v>6487</v>
      </c>
      <c r="D754" s="133"/>
      <c r="E754" s="133"/>
      <c r="F754" s="134" t="s">
        <v>6496</v>
      </c>
      <c r="G754" s="133">
        <v>3</v>
      </c>
      <c r="H754" s="135"/>
      <c r="I754" s="133"/>
      <c r="J754" s="133">
        <v>36</v>
      </c>
      <c r="K754" s="133">
        <v>36</v>
      </c>
      <c r="L754" s="133">
        <v>36</v>
      </c>
      <c r="M754" s="133">
        <v>36</v>
      </c>
      <c r="N754" s="133">
        <v>36</v>
      </c>
      <c r="O754" s="133">
        <v>36</v>
      </c>
      <c r="P754" s="133">
        <v>36</v>
      </c>
      <c r="Q754" s="133">
        <v>36</v>
      </c>
      <c r="R754" s="133">
        <v>36</v>
      </c>
      <c r="S754" s="133">
        <v>36</v>
      </c>
      <c r="T754" s="133"/>
      <c r="U754" s="137" t="s">
        <v>6437</v>
      </c>
    </row>
    <row r="755" spans="1:21" ht="15.75" x14ac:dyDescent="0.3">
      <c r="A755" s="133" t="s">
        <v>6371</v>
      </c>
      <c r="B755" s="133" t="s">
        <v>5293</v>
      </c>
      <c r="C755" s="133" t="s">
        <v>6487</v>
      </c>
      <c r="D755" s="133"/>
      <c r="E755" s="133"/>
      <c r="F755" s="134" t="s">
        <v>6496</v>
      </c>
      <c r="G755" s="133">
        <v>4</v>
      </c>
      <c r="H755" s="135"/>
      <c r="I755" s="133"/>
      <c r="J755" s="133">
        <v>48</v>
      </c>
      <c r="K755" s="133">
        <v>48</v>
      </c>
      <c r="L755" s="133">
        <v>48</v>
      </c>
      <c r="M755" s="133">
        <v>48</v>
      </c>
      <c r="N755" s="133">
        <v>48</v>
      </c>
      <c r="O755" s="133">
        <v>48</v>
      </c>
      <c r="P755" s="133">
        <v>48</v>
      </c>
      <c r="Q755" s="133">
        <v>48</v>
      </c>
      <c r="R755" s="133">
        <v>48</v>
      </c>
      <c r="S755" s="133">
        <v>48</v>
      </c>
      <c r="T755" s="133"/>
      <c r="U755" s="137" t="s">
        <v>6438</v>
      </c>
    </row>
    <row r="756" spans="1:21" ht="15.75" x14ac:dyDescent="0.3">
      <c r="A756" s="133" t="s">
        <v>6371</v>
      </c>
      <c r="B756" s="133" t="s">
        <v>5293</v>
      </c>
      <c r="C756" s="133" t="s">
        <v>6487</v>
      </c>
      <c r="D756" s="133"/>
      <c r="E756" s="133"/>
      <c r="F756" s="134" t="s">
        <v>6496</v>
      </c>
      <c r="G756" s="133">
        <v>5</v>
      </c>
      <c r="H756" s="135"/>
      <c r="I756" s="133"/>
      <c r="J756" s="133">
        <v>60</v>
      </c>
      <c r="K756" s="133">
        <v>60</v>
      </c>
      <c r="L756" s="133">
        <v>60</v>
      </c>
      <c r="M756" s="133">
        <v>60</v>
      </c>
      <c r="N756" s="133">
        <v>60</v>
      </c>
      <c r="O756" s="133">
        <v>60</v>
      </c>
      <c r="P756" s="133">
        <v>60</v>
      </c>
      <c r="Q756" s="133">
        <v>60</v>
      </c>
      <c r="R756" s="133">
        <v>60</v>
      </c>
      <c r="S756" s="133">
        <v>60</v>
      </c>
      <c r="T756" s="133"/>
      <c r="U756" s="137" t="s">
        <v>6439</v>
      </c>
    </row>
    <row r="757" spans="1:21" ht="15.75" x14ac:dyDescent="0.3">
      <c r="A757" s="133" t="s">
        <v>6371</v>
      </c>
      <c r="B757" s="133" t="s">
        <v>5293</v>
      </c>
      <c r="C757" s="133" t="s">
        <v>6487</v>
      </c>
      <c r="D757" s="133"/>
      <c r="E757" s="133"/>
      <c r="F757" s="134" t="s">
        <v>6496</v>
      </c>
      <c r="G757" s="133">
        <v>6</v>
      </c>
      <c r="H757" s="135"/>
      <c r="I757" s="133"/>
      <c r="J757" s="133">
        <v>72</v>
      </c>
      <c r="K757" s="133">
        <v>72</v>
      </c>
      <c r="L757" s="133">
        <v>72</v>
      </c>
      <c r="M757" s="133">
        <v>72</v>
      </c>
      <c r="N757" s="133">
        <v>72</v>
      </c>
      <c r="O757" s="133">
        <v>72</v>
      </c>
      <c r="P757" s="133">
        <v>72</v>
      </c>
      <c r="Q757" s="133">
        <v>72</v>
      </c>
      <c r="R757" s="133">
        <v>72</v>
      </c>
      <c r="S757" s="133">
        <v>72</v>
      </c>
      <c r="T757" s="133"/>
      <c r="U757" s="137" t="s">
        <v>6440</v>
      </c>
    </row>
    <row r="758" spans="1:21" ht="15.75" x14ac:dyDescent="0.3">
      <c r="A758" s="133" t="s">
        <v>6371</v>
      </c>
      <c r="B758" s="133" t="s">
        <v>5293</v>
      </c>
      <c r="C758" s="133" t="s">
        <v>6487</v>
      </c>
      <c r="D758" s="133"/>
      <c r="E758" s="133"/>
      <c r="F758" s="134" t="s">
        <v>6496</v>
      </c>
      <c r="G758" s="133">
        <v>7</v>
      </c>
      <c r="H758" s="135"/>
      <c r="I758" s="133"/>
      <c r="J758" s="133">
        <v>84</v>
      </c>
      <c r="K758" s="133">
        <v>84</v>
      </c>
      <c r="L758" s="133">
        <v>84</v>
      </c>
      <c r="M758" s="133">
        <v>84</v>
      </c>
      <c r="N758" s="133">
        <v>84</v>
      </c>
      <c r="O758" s="133">
        <v>84</v>
      </c>
      <c r="P758" s="133">
        <v>84</v>
      </c>
      <c r="Q758" s="133">
        <v>84</v>
      </c>
      <c r="R758" s="133">
        <v>84</v>
      </c>
      <c r="S758" s="133">
        <v>84</v>
      </c>
      <c r="T758" s="133"/>
      <c r="U758" s="137" t="s">
        <v>6441</v>
      </c>
    </row>
    <row r="759" spans="1:21" ht="15.75" x14ac:dyDescent="0.3">
      <c r="A759" s="133" t="s">
        <v>6371</v>
      </c>
      <c r="B759" s="133" t="s">
        <v>5293</v>
      </c>
      <c r="C759" s="133" t="s">
        <v>6487</v>
      </c>
      <c r="D759" s="133"/>
      <c r="E759" s="133"/>
      <c r="F759" s="134" t="s">
        <v>6496</v>
      </c>
      <c r="G759" s="133">
        <v>8</v>
      </c>
      <c r="H759" s="135"/>
      <c r="I759" s="133"/>
      <c r="J759" s="133">
        <v>96</v>
      </c>
      <c r="K759" s="133">
        <v>96</v>
      </c>
      <c r="L759" s="133">
        <v>96</v>
      </c>
      <c r="M759" s="133">
        <v>96</v>
      </c>
      <c r="N759" s="133">
        <v>96</v>
      </c>
      <c r="O759" s="133">
        <v>96</v>
      </c>
      <c r="P759" s="133">
        <v>96</v>
      </c>
      <c r="Q759" s="133">
        <v>96</v>
      </c>
      <c r="R759" s="133">
        <v>96</v>
      </c>
      <c r="S759" s="133">
        <v>96</v>
      </c>
      <c r="T759" s="133"/>
      <c r="U759" s="137" t="s">
        <v>6442</v>
      </c>
    </row>
    <row r="760" spans="1:21" ht="15.75" x14ac:dyDescent="0.3">
      <c r="A760" s="133" t="s">
        <v>6371</v>
      </c>
      <c r="B760" s="133" t="s">
        <v>5293</v>
      </c>
      <c r="C760" s="133" t="s">
        <v>6487</v>
      </c>
      <c r="D760" s="133"/>
      <c r="E760" s="133"/>
      <c r="F760" s="134" t="s">
        <v>6496</v>
      </c>
      <c r="G760" s="133">
        <v>9</v>
      </c>
      <c r="H760" s="135"/>
      <c r="I760" s="133"/>
      <c r="J760" s="133">
        <v>108</v>
      </c>
      <c r="K760" s="133">
        <v>108</v>
      </c>
      <c r="L760" s="133">
        <v>108</v>
      </c>
      <c r="M760" s="133">
        <v>108</v>
      </c>
      <c r="N760" s="133">
        <v>108</v>
      </c>
      <c r="O760" s="133">
        <v>108</v>
      </c>
      <c r="P760" s="133">
        <v>108</v>
      </c>
      <c r="Q760" s="133">
        <v>108</v>
      </c>
      <c r="R760" s="133">
        <v>108</v>
      </c>
      <c r="S760" s="133">
        <v>108</v>
      </c>
      <c r="T760" s="133"/>
      <c r="U760" s="137" t="s">
        <v>6443</v>
      </c>
    </row>
    <row r="761" spans="1:21" ht="15.75" x14ac:dyDescent="0.3">
      <c r="A761" s="133" t="s">
        <v>6371</v>
      </c>
      <c r="B761" s="133" t="s">
        <v>5293</v>
      </c>
      <c r="C761" s="133" t="s">
        <v>6487</v>
      </c>
      <c r="D761" s="133"/>
      <c r="E761" s="133"/>
      <c r="F761" s="134" t="s">
        <v>6496</v>
      </c>
      <c r="G761" s="133">
        <v>10</v>
      </c>
      <c r="H761" s="135"/>
      <c r="I761" s="133"/>
      <c r="J761" s="133">
        <v>120</v>
      </c>
      <c r="K761" s="133">
        <v>120</v>
      </c>
      <c r="L761" s="133">
        <v>120</v>
      </c>
      <c r="M761" s="133">
        <v>120</v>
      </c>
      <c r="N761" s="133">
        <v>120</v>
      </c>
      <c r="O761" s="133">
        <v>120</v>
      </c>
      <c r="P761" s="133">
        <v>120</v>
      </c>
      <c r="Q761" s="133">
        <v>120</v>
      </c>
      <c r="R761" s="133">
        <v>120</v>
      </c>
      <c r="S761" s="133">
        <v>120</v>
      </c>
      <c r="T761" s="133"/>
      <c r="U761" s="137"/>
    </row>
    <row r="762" spans="1:21" ht="15.75" x14ac:dyDescent="0.3">
      <c r="A762" s="133" t="s">
        <v>6371</v>
      </c>
      <c r="B762" s="133" t="s">
        <v>5293</v>
      </c>
      <c r="C762" s="133" t="s">
        <v>6487</v>
      </c>
      <c r="D762" s="133"/>
      <c r="E762" s="133"/>
      <c r="F762" s="134" t="s">
        <v>6497</v>
      </c>
      <c r="G762" s="133">
        <v>0</v>
      </c>
      <c r="H762" s="135"/>
      <c r="I762" s="133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3"/>
      <c r="U762" s="137" t="s">
        <v>6434</v>
      </c>
    </row>
    <row r="763" spans="1:21" ht="15.75" x14ac:dyDescent="0.3">
      <c r="A763" s="133" t="s">
        <v>6371</v>
      </c>
      <c r="B763" s="133" t="s">
        <v>5293</v>
      </c>
      <c r="C763" s="133" t="s">
        <v>6487</v>
      </c>
      <c r="D763" s="133"/>
      <c r="E763" s="133"/>
      <c r="F763" s="134" t="s">
        <v>6497</v>
      </c>
      <c r="G763" s="133">
        <v>1</v>
      </c>
      <c r="H763" s="135"/>
      <c r="I763" s="133"/>
      <c r="J763" s="133">
        <v>13</v>
      </c>
      <c r="K763" s="133">
        <v>13</v>
      </c>
      <c r="L763" s="133">
        <v>13</v>
      </c>
      <c r="M763" s="133">
        <v>13</v>
      </c>
      <c r="N763" s="133">
        <v>13</v>
      </c>
      <c r="O763" s="133">
        <v>13</v>
      </c>
      <c r="P763" s="133">
        <v>13</v>
      </c>
      <c r="Q763" s="133">
        <v>13</v>
      </c>
      <c r="R763" s="133">
        <v>13</v>
      </c>
      <c r="S763" s="133">
        <v>13</v>
      </c>
      <c r="T763" s="133"/>
      <c r="U763" s="137" t="s">
        <v>6435</v>
      </c>
    </row>
    <row r="764" spans="1:21" ht="15.75" x14ac:dyDescent="0.3">
      <c r="A764" s="133" t="s">
        <v>6371</v>
      </c>
      <c r="B764" s="133" t="s">
        <v>5293</v>
      </c>
      <c r="C764" s="133" t="s">
        <v>6487</v>
      </c>
      <c r="D764" s="133"/>
      <c r="E764" s="133"/>
      <c r="F764" s="134" t="s">
        <v>6497</v>
      </c>
      <c r="G764" s="133">
        <v>2</v>
      </c>
      <c r="H764" s="135"/>
      <c r="I764" s="133"/>
      <c r="J764" s="133">
        <v>26</v>
      </c>
      <c r="K764" s="133">
        <v>26</v>
      </c>
      <c r="L764" s="133">
        <v>26</v>
      </c>
      <c r="M764" s="133">
        <v>26</v>
      </c>
      <c r="N764" s="133">
        <v>26</v>
      </c>
      <c r="O764" s="133">
        <v>26</v>
      </c>
      <c r="P764" s="133">
        <v>26</v>
      </c>
      <c r="Q764" s="133">
        <v>26</v>
      </c>
      <c r="R764" s="133">
        <v>26</v>
      </c>
      <c r="S764" s="133">
        <v>26</v>
      </c>
      <c r="T764" s="136"/>
      <c r="U764" s="137" t="s">
        <v>6436</v>
      </c>
    </row>
    <row r="765" spans="1:21" ht="15.75" x14ac:dyDescent="0.3">
      <c r="A765" s="133" t="s">
        <v>6371</v>
      </c>
      <c r="B765" s="133" t="s">
        <v>5293</v>
      </c>
      <c r="C765" s="133" t="s">
        <v>6487</v>
      </c>
      <c r="D765" s="133"/>
      <c r="E765" s="133"/>
      <c r="F765" s="134" t="s">
        <v>6497</v>
      </c>
      <c r="G765" s="133">
        <v>3</v>
      </c>
      <c r="H765" s="135"/>
      <c r="I765" s="133"/>
      <c r="J765" s="133">
        <v>39</v>
      </c>
      <c r="K765" s="133">
        <v>39</v>
      </c>
      <c r="L765" s="133">
        <v>39</v>
      </c>
      <c r="M765" s="133">
        <v>39</v>
      </c>
      <c r="N765" s="133">
        <v>39</v>
      </c>
      <c r="O765" s="133">
        <v>39</v>
      </c>
      <c r="P765" s="133">
        <v>39</v>
      </c>
      <c r="Q765" s="133">
        <v>39</v>
      </c>
      <c r="R765" s="133">
        <v>39</v>
      </c>
      <c r="S765" s="133">
        <v>39</v>
      </c>
      <c r="T765" s="133"/>
      <c r="U765" s="137" t="s">
        <v>6437</v>
      </c>
    </row>
    <row r="766" spans="1:21" ht="15.75" x14ac:dyDescent="0.3">
      <c r="A766" s="133" t="s">
        <v>6371</v>
      </c>
      <c r="B766" s="133" t="s">
        <v>5293</v>
      </c>
      <c r="C766" s="133" t="s">
        <v>6487</v>
      </c>
      <c r="D766" s="133"/>
      <c r="E766" s="133"/>
      <c r="F766" s="134" t="s">
        <v>6497</v>
      </c>
      <c r="G766" s="133">
        <v>4</v>
      </c>
      <c r="H766" s="135"/>
      <c r="I766" s="133"/>
      <c r="J766" s="133">
        <v>52</v>
      </c>
      <c r="K766" s="133">
        <v>52</v>
      </c>
      <c r="L766" s="133">
        <v>52</v>
      </c>
      <c r="M766" s="133">
        <v>52</v>
      </c>
      <c r="N766" s="133">
        <v>52</v>
      </c>
      <c r="O766" s="133">
        <v>52</v>
      </c>
      <c r="P766" s="133">
        <v>52</v>
      </c>
      <c r="Q766" s="133">
        <v>52</v>
      </c>
      <c r="R766" s="133">
        <v>52</v>
      </c>
      <c r="S766" s="133">
        <v>52</v>
      </c>
      <c r="T766" s="133"/>
      <c r="U766" s="137" t="s">
        <v>6438</v>
      </c>
    </row>
    <row r="767" spans="1:21" ht="15.75" x14ac:dyDescent="0.3">
      <c r="A767" s="133" t="s">
        <v>6371</v>
      </c>
      <c r="B767" s="133" t="s">
        <v>5293</v>
      </c>
      <c r="C767" s="133" t="s">
        <v>6487</v>
      </c>
      <c r="D767" s="133"/>
      <c r="E767" s="133"/>
      <c r="F767" s="134" t="s">
        <v>6497</v>
      </c>
      <c r="G767" s="133">
        <v>5</v>
      </c>
      <c r="H767" s="135"/>
      <c r="I767" s="133"/>
      <c r="J767" s="133">
        <v>65</v>
      </c>
      <c r="K767" s="133">
        <v>65</v>
      </c>
      <c r="L767" s="133">
        <v>65</v>
      </c>
      <c r="M767" s="133">
        <v>65</v>
      </c>
      <c r="N767" s="133">
        <v>65</v>
      </c>
      <c r="O767" s="133">
        <v>65</v>
      </c>
      <c r="P767" s="133">
        <v>65</v>
      </c>
      <c r="Q767" s="133">
        <v>65</v>
      </c>
      <c r="R767" s="133">
        <v>65</v>
      </c>
      <c r="S767" s="133">
        <v>65</v>
      </c>
      <c r="T767" s="133"/>
      <c r="U767" s="137" t="s">
        <v>6439</v>
      </c>
    </row>
    <row r="768" spans="1:21" ht="15.75" x14ac:dyDescent="0.3">
      <c r="A768" s="133" t="s">
        <v>6371</v>
      </c>
      <c r="B768" s="133" t="s">
        <v>5293</v>
      </c>
      <c r="C768" s="133" t="s">
        <v>6487</v>
      </c>
      <c r="D768" s="133"/>
      <c r="E768" s="133"/>
      <c r="F768" s="134" t="s">
        <v>6497</v>
      </c>
      <c r="G768" s="133">
        <v>6</v>
      </c>
      <c r="H768" s="135"/>
      <c r="I768" s="133"/>
      <c r="J768" s="133">
        <v>78</v>
      </c>
      <c r="K768" s="133">
        <v>78</v>
      </c>
      <c r="L768" s="133">
        <v>78</v>
      </c>
      <c r="M768" s="133">
        <v>78</v>
      </c>
      <c r="N768" s="133">
        <v>78</v>
      </c>
      <c r="O768" s="133">
        <v>78</v>
      </c>
      <c r="P768" s="133">
        <v>78</v>
      </c>
      <c r="Q768" s="133">
        <v>78</v>
      </c>
      <c r="R768" s="133">
        <v>78</v>
      </c>
      <c r="S768" s="133">
        <v>78</v>
      </c>
      <c r="T768" s="133"/>
      <c r="U768" s="137" t="s">
        <v>6440</v>
      </c>
    </row>
    <row r="769" spans="1:21" ht="15.75" x14ac:dyDescent="0.3">
      <c r="A769" s="133" t="s">
        <v>6371</v>
      </c>
      <c r="B769" s="133" t="s">
        <v>5293</v>
      </c>
      <c r="C769" s="133" t="s">
        <v>6487</v>
      </c>
      <c r="D769" s="133"/>
      <c r="E769" s="133"/>
      <c r="F769" s="134" t="s">
        <v>6497</v>
      </c>
      <c r="G769" s="133">
        <v>7</v>
      </c>
      <c r="H769" s="135"/>
      <c r="I769" s="133"/>
      <c r="J769" s="133">
        <v>91</v>
      </c>
      <c r="K769" s="133">
        <v>91</v>
      </c>
      <c r="L769" s="133">
        <v>91</v>
      </c>
      <c r="M769" s="133">
        <v>91</v>
      </c>
      <c r="N769" s="133">
        <v>91</v>
      </c>
      <c r="O769" s="133">
        <v>91</v>
      </c>
      <c r="P769" s="133">
        <v>91</v>
      </c>
      <c r="Q769" s="133">
        <v>91</v>
      </c>
      <c r="R769" s="133">
        <v>91</v>
      </c>
      <c r="S769" s="133">
        <v>91</v>
      </c>
      <c r="T769" s="133"/>
      <c r="U769" s="137" t="s">
        <v>6441</v>
      </c>
    </row>
    <row r="770" spans="1:21" ht="15.75" x14ac:dyDescent="0.3">
      <c r="A770" s="133" t="s">
        <v>6371</v>
      </c>
      <c r="B770" s="133" t="s">
        <v>5293</v>
      </c>
      <c r="C770" s="133" t="s">
        <v>6487</v>
      </c>
      <c r="D770" s="133"/>
      <c r="E770" s="133"/>
      <c r="F770" s="134" t="s">
        <v>6497</v>
      </c>
      <c r="G770" s="133">
        <v>8</v>
      </c>
      <c r="H770" s="135"/>
      <c r="I770" s="133"/>
      <c r="J770" s="133">
        <v>104</v>
      </c>
      <c r="K770" s="133">
        <v>104</v>
      </c>
      <c r="L770" s="133">
        <v>104</v>
      </c>
      <c r="M770" s="133">
        <v>104</v>
      </c>
      <c r="N770" s="133">
        <v>104</v>
      </c>
      <c r="O770" s="133">
        <v>104</v>
      </c>
      <c r="P770" s="133">
        <v>104</v>
      </c>
      <c r="Q770" s="133">
        <v>104</v>
      </c>
      <c r="R770" s="133">
        <v>104</v>
      </c>
      <c r="S770" s="133">
        <v>104</v>
      </c>
      <c r="T770" s="133"/>
      <c r="U770" s="137" t="s">
        <v>6442</v>
      </c>
    </row>
    <row r="771" spans="1:21" ht="15.75" x14ac:dyDescent="0.3">
      <c r="A771" s="133" t="s">
        <v>6371</v>
      </c>
      <c r="B771" s="133" t="s">
        <v>5293</v>
      </c>
      <c r="C771" s="133" t="s">
        <v>6487</v>
      </c>
      <c r="D771" s="133"/>
      <c r="E771" s="133"/>
      <c r="F771" s="134" t="s">
        <v>6497</v>
      </c>
      <c r="G771" s="133">
        <v>9</v>
      </c>
      <c r="H771" s="135"/>
      <c r="I771" s="133"/>
      <c r="J771" s="133">
        <v>117</v>
      </c>
      <c r="K771" s="133">
        <v>117</v>
      </c>
      <c r="L771" s="133">
        <v>117</v>
      </c>
      <c r="M771" s="133">
        <v>117</v>
      </c>
      <c r="N771" s="133">
        <v>117</v>
      </c>
      <c r="O771" s="133">
        <v>117</v>
      </c>
      <c r="P771" s="133">
        <v>117</v>
      </c>
      <c r="Q771" s="133">
        <v>117</v>
      </c>
      <c r="R771" s="133">
        <v>117</v>
      </c>
      <c r="S771" s="133">
        <v>117</v>
      </c>
      <c r="T771" s="133"/>
      <c r="U771" s="137" t="s">
        <v>6443</v>
      </c>
    </row>
    <row r="772" spans="1:21" ht="15.75" x14ac:dyDescent="0.3">
      <c r="A772" s="133" t="s">
        <v>6371</v>
      </c>
      <c r="B772" s="133" t="s">
        <v>5293</v>
      </c>
      <c r="C772" s="133" t="s">
        <v>6487</v>
      </c>
      <c r="D772" s="133"/>
      <c r="E772" s="133"/>
      <c r="F772" s="134" t="s">
        <v>6497</v>
      </c>
      <c r="G772" s="133">
        <v>10</v>
      </c>
      <c r="H772" s="135"/>
      <c r="I772" s="133"/>
      <c r="J772" s="133">
        <v>130</v>
      </c>
      <c r="K772" s="133">
        <v>130</v>
      </c>
      <c r="L772" s="133">
        <v>130</v>
      </c>
      <c r="M772" s="133">
        <v>130</v>
      </c>
      <c r="N772" s="133">
        <v>130</v>
      </c>
      <c r="O772" s="133">
        <v>130</v>
      </c>
      <c r="P772" s="133">
        <v>130</v>
      </c>
      <c r="Q772" s="133">
        <v>130</v>
      </c>
      <c r="R772" s="133">
        <v>130</v>
      </c>
      <c r="S772" s="133">
        <v>130</v>
      </c>
      <c r="T772" s="133"/>
      <c r="U772" s="137"/>
    </row>
    <row r="773" spans="1:21" ht="15.75" x14ac:dyDescent="0.3">
      <c r="A773" s="138" t="s">
        <v>6371</v>
      </c>
      <c r="B773" s="138" t="s">
        <v>5293</v>
      </c>
      <c r="C773" s="138" t="s">
        <v>6498</v>
      </c>
      <c r="D773" s="138"/>
      <c r="E773" s="138"/>
      <c r="F773" s="139" t="s">
        <v>6499</v>
      </c>
      <c r="G773" s="138">
        <v>0</v>
      </c>
      <c r="H773" s="140"/>
      <c r="I773" s="138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38"/>
      <c r="U773" s="142" t="s">
        <v>6434</v>
      </c>
    </row>
    <row r="774" spans="1:21" ht="15.75" x14ac:dyDescent="0.3">
      <c r="A774" s="138" t="s">
        <v>6371</v>
      </c>
      <c r="B774" s="138" t="s">
        <v>5293</v>
      </c>
      <c r="C774" s="138" t="s">
        <v>6498</v>
      </c>
      <c r="D774" s="138"/>
      <c r="E774" s="138"/>
      <c r="F774" s="139" t="s">
        <v>6499</v>
      </c>
      <c r="G774" s="138">
        <v>1</v>
      </c>
      <c r="H774" s="140"/>
      <c r="I774" s="138"/>
      <c r="J774" s="138">
        <v>4</v>
      </c>
      <c r="K774" s="138">
        <v>4</v>
      </c>
      <c r="L774" s="138">
        <v>4</v>
      </c>
      <c r="M774" s="138">
        <v>4</v>
      </c>
      <c r="N774" s="138">
        <v>4</v>
      </c>
      <c r="O774" s="138">
        <v>4</v>
      </c>
      <c r="P774" s="138">
        <v>4</v>
      </c>
      <c r="Q774" s="138">
        <v>4</v>
      </c>
      <c r="R774" s="138">
        <v>4</v>
      </c>
      <c r="S774" s="138">
        <v>4</v>
      </c>
      <c r="T774" s="138"/>
      <c r="U774" s="142" t="s">
        <v>6435</v>
      </c>
    </row>
    <row r="775" spans="1:21" ht="15.75" x14ac:dyDescent="0.3">
      <c r="A775" s="138" t="s">
        <v>6371</v>
      </c>
      <c r="B775" s="138" t="s">
        <v>5293</v>
      </c>
      <c r="C775" s="138" t="s">
        <v>6498</v>
      </c>
      <c r="D775" s="138"/>
      <c r="E775" s="138"/>
      <c r="F775" s="139" t="s">
        <v>6499</v>
      </c>
      <c r="G775" s="138">
        <v>2</v>
      </c>
      <c r="H775" s="140"/>
      <c r="I775" s="138"/>
      <c r="J775" s="138">
        <v>8</v>
      </c>
      <c r="K775" s="138">
        <v>8</v>
      </c>
      <c r="L775" s="138">
        <v>8</v>
      </c>
      <c r="M775" s="138">
        <v>8</v>
      </c>
      <c r="N775" s="138">
        <v>8</v>
      </c>
      <c r="O775" s="138">
        <v>8</v>
      </c>
      <c r="P775" s="138">
        <v>8</v>
      </c>
      <c r="Q775" s="138">
        <v>8</v>
      </c>
      <c r="R775" s="138">
        <v>8</v>
      </c>
      <c r="S775" s="138">
        <v>8</v>
      </c>
      <c r="T775" s="141"/>
      <c r="U775" s="142" t="s">
        <v>6436</v>
      </c>
    </row>
    <row r="776" spans="1:21" ht="15.75" x14ac:dyDescent="0.3">
      <c r="A776" s="138" t="s">
        <v>6371</v>
      </c>
      <c r="B776" s="138" t="s">
        <v>5293</v>
      </c>
      <c r="C776" s="138" t="s">
        <v>6498</v>
      </c>
      <c r="D776" s="138"/>
      <c r="E776" s="138"/>
      <c r="F776" s="139" t="s">
        <v>6499</v>
      </c>
      <c r="G776" s="138">
        <v>3</v>
      </c>
      <c r="H776" s="140"/>
      <c r="I776" s="138"/>
      <c r="J776" s="138">
        <v>12</v>
      </c>
      <c r="K776" s="138">
        <v>12</v>
      </c>
      <c r="L776" s="138">
        <v>12</v>
      </c>
      <c r="M776" s="138">
        <v>12</v>
      </c>
      <c r="N776" s="138">
        <v>12</v>
      </c>
      <c r="O776" s="138">
        <v>12</v>
      </c>
      <c r="P776" s="138">
        <v>12</v>
      </c>
      <c r="Q776" s="138">
        <v>12</v>
      </c>
      <c r="R776" s="138">
        <v>12</v>
      </c>
      <c r="S776" s="138">
        <v>12</v>
      </c>
      <c r="T776" s="138"/>
      <c r="U776" s="142" t="s">
        <v>6437</v>
      </c>
    </row>
    <row r="777" spans="1:21" ht="15.75" x14ac:dyDescent="0.3">
      <c r="A777" s="138" t="s">
        <v>6371</v>
      </c>
      <c r="B777" s="138" t="s">
        <v>5293</v>
      </c>
      <c r="C777" s="138" t="s">
        <v>6498</v>
      </c>
      <c r="D777" s="138"/>
      <c r="E777" s="138"/>
      <c r="F777" s="139" t="s">
        <v>6499</v>
      </c>
      <c r="G777" s="138">
        <v>4</v>
      </c>
      <c r="H777" s="140"/>
      <c r="I777" s="138"/>
      <c r="J777" s="138">
        <v>16</v>
      </c>
      <c r="K777" s="138">
        <v>16</v>
      </c>
      <c r="L777" s="138">
        <v>16</v>
      </c>
      <c r="M777" s="138">
        <v>16</v>
      </c>
      <c r="N777" s="138">
        <v>16</v>
      </c>
      <c r="O777" s="138">
        <v>16</v>
      </c>
      <c r="P777" s="138">
        <v>16</v>
      </c>
      <c r="Q777" s="138">
        <v>16</v>
      </c>
      <c r="R777" s="138">
        <v>16</v>
      </c>
      <c r="S777" s="138">
        <v>16</v>
      </c>
      <c r="T777" s="138"/>
      <c r="U777" s="142" t="s">
        <v>6438</v>
      </c>
    </row>
    <row r="778" spans="1:21" ht="15.75" x14ac:dyDescent="0.3">
      <c r="A778" s="138" t="s">
        <v>6371</v>
      </c>
      <c r="B778" s="138" t="s">
        <v>5293</v>
      </c>
      <c r="C778" s="138" t="s">
        <v>6498</v>
      </c>
      <c r="D778" s="138"/>
      <c r="E778" s="138"/>
      <c r="F778" s="139" t="s">
        <v>6499</v>
      </c>
      <c r="G778" s="138">
        <v>5</v>
      </c>
      <c r="H778" s="140"/>
      <c r="I778" s="138"/>
      <c r="J778" s="138">
        <v>20</v>
      </c>
      <c r="K778" s="138">
        <v>20</v>
      </c>
      <c r="L778" s="138">
        <v>20</v>
      </c>
      <c r="M778" s="138">
        <v>20</v>
      </c>
      <c r="N778" s="138">
        <v>20</v>
      </c>
      <c r="O778" s="138">
        <v>20</v>
      </c>
      <c r="P778" s="138">
        <v>20</v>
      </c>
      <c r="Q778" s="138">
        <v>20</v>
      </c>
      <c r="R778" s="138">
        <v>20</v>
      </c>
      <c r="S778" s="138">
        <v>20</v>
      </c>
      <c r="T778" s="138"/>
      <c r="U778" s="142" t="s">
        <v>6439</v>
      </c>
    </row>
    <row r="779" spans="1:21" ht="15.75" x14ac:dyDescent="0.3">
      <c r="A779" s="138" t="s">
        <v>6371</v>
      </c>
      <c r="B779" s="138" t="s">
        <v>5293</v>
      </c>
      <c r="C779" s="138" t="s">
        <v>6498</v>
      </c>
      <c r="D779" s="138"/>
      <c r="E779" s="138"/>
      <c r="F779" s="139" t="s">
        <v>6499</v>
      </c>
      <c r="G779" s="138">
        <v>6</v>
      </c>
      <c r="H779" s="140"/>
      <c r="I779" s="138"/>
      <c r="J779" s="138">
        <v>24</v>
      </c>
      <c r="K779" s="138">
        <v>24</v>
      </c>
      <c r="L779" s="138">
        <v>24</v>
      </c>
      <c r="M779" s="138">
        <v>24</v>
      </c>
      <c r="N779" s="138">
        <v>24</v>
      </c>
      <c r="O779" s="138">
        <v>24</v>
      </c>
      <c r="P779" s="138">
        <v>24</v>
      </c>
      <c r="Q779" s="138">
        <v>24</v>
      </c>
      <c r="R779" s="138">
        <v>24</v>
      </c>
      <c r="S779" s="138">
        <v>24</v>
      </c>
      <c r="T779" s="138"/>
      <c r="U779" s="142" t="s">
        <v>6440</v>
      </c>
    </row>
    <row r="780" spans="1:21" ht="15.75" x14ac:dyDescent="0.3">
      <c r="A780" s="138" t="s">
        <v>6371</v>
      </c>
      <c r="B780" s="138" t="s">
        <v>5293</v>
      </c>
      <c r="C780" s="138" t="s">
        <v>6498</v>
      </c>
      <c r="D780" s="138"/>
      <c r="E780" s="138"/>
      <c r="F780" s="139" t="s">
        <v>6499</v>
      </c>
      <c r="G780" s="138">
        <v>7</v>
      </c>
      <c r="H780" s="140"/>
      <c r="I780" s="138"/>
      <c r="J780" s="138">
        <v>28</v>
      </c>
      <c r="K780" s="138">
        <v>28</v>
      </c>
      <c r="L780" s="138">
        <v>28</v>
      </c>
      <c r="M780" s="138">
        <v>28</v>
      </c>
      <c r="N780" s="138">
        <v>28</v>
      </c>
      <c r="O780" s="138">
        <v>28</v>
      </c>
      <c r="P780" s="138">
        <v>28</v>
      </c>
      <c r="Q780" s="138">
        <v>28</v>
      </c>
      <c r="R780" s="138">
        <v>28</v>
      </c>
      <c r="S780" s="138">
        <v>28</v>
      </c>
      <c r="T780" s="138"/>
      <c r="U780" s="142" t="s">
        <v>6441</v>
      </c>
    </row>
    <row r="781" spans="1:21" ht="15.75" x14ac:dyDescent="0.3">
      <c r="A781" s="138" t="s">
        <v>6371</v>
      </c>
      <c r="B781" s="138" t="s">
        <v>5293</v>
      </c>
      <c r="C781" s="138" t="s">
        <v>6498</v>
      </c>
      <c r="D781" s="138"/>
      <c r="E781" s="138"/>
      <c r="F781" s="139" t="s">
        <v>6499</v>
      </c>
      <c r="G781" s="138">
        <v>8</v>
      </c>
      <c r="H781" s="140"/>
      <c r="I781" s="138"/>
      <c r="J781" s="138">
        <v>32</v>
      </c>
      <c r="K781" s="138">
        <v>32</v>
      </c>
      <c r="L781" s="138">
        <v>32</v>
      </c>
      <c r="M781" s="138">
        <v>32</v>
      </c>
      <c r="N781" s="138">
        <v>32</v>
      </c>
      <c r="O781" s="138">
        <v>32</v>
      </c>
      <c r="P781" s="138">
        <v>32</v>
      </c>
      <c r="Q781" s="138">
        <v>32</v>
      </c>
      <c r="R781" s="138">
        <v>32</v>
      </c>
      <c r="S781" s="138">
        <v>32</v>
      </c>
      <c r="T781" s="138"/>
      <c r="U781" s="142" t="s">
        <v>6442</v>
      </c>
    </row>
    <row r="782" spans="1:21" ht="15.75" x14ac:dyDescent="0.3">
      <c r="A782" s="138" t="s">
        <v>6371</v>
      </c>
      <c r="B782" s="138" t="s">
        <v>5293</v>
      </c>
      <c r="C782" s="138" t="s">
        <v>6498</v>
      </c>
      <c r="D782" s="138"/>
      <c r="E782" s="138"/>
      <c r="F782" s="139" t="s">
        <v>6499</v>
      </c>
      <c r="G782" s="138">
        <v>9</v>
      </c>
      <c r="H782" s="140"/>
      <c r="I782" s="138"/>
      <c r="J782" s="138">
        <v>36</v>
      </c>
      <c r="K782" s="138">
        <v>36</v>
      </c>
      <c r="L782" s="138">
        <v>36</v>
      </c>
      <c r="M782" s="138">
        <v>36</v>
      </c>
      <c r="N782" s="138">
        <v>36</v>
      </c>
      <c r="O782" s="138">
        <v>36</v>
      </c>
      <c r="P782" s="138">
        <v>36</v>
      </c>
      <c r="Q782" s="138">
        <v>36</v>
      </c>
      <c r="R782" s="138">
        <v>36</v>
      </c>
      <c r="S782" s="138">
        <v>36</v>
      </c>
      <c r="T782" s="138"/>
      <c r="U782" s="142" t="s">
        <v>6443</v>
      </c>
    </row>
    <row r="783" spans="1:21" ht="15.75" x14ac:dyDescent="0.3">
      <c r="A783" s="138" t="s">
        <v>6371</v>
      </c>
      <c r="B783" s="138" t="s">
        <v>5293</v>
      </c>
      <c r="C783" s="138" t="s">
        <v>6498</v>
      </c>
      <c r="D783" s="138"/>
      <c r="E783" s="138"/>
      <c r="F783" s="139" t="s">
        <v>6499</v>
      </c>
      <c r="G783" s="138">
        <v>10</v>
      </c>
      <c r="H783" s="140"/>
      <c r="I783" s="138"/>
      <c r="J783" s="138">
        <v>40</v>
      </c>
      <c r="K783" s="138">
        <v>40</v>
      </c>
      <c r="L783" s="138">
        <v>40</v>
      </c>
      <c r="M783" s="138">
        <v>40</v>
      </c>
      <c r="N783" s="138">
        <v>40</v>
      </c>
      <c r="O783" s="138">
        <v>40</v>
      </c>
      <c r="P783" s="138">
        <v>40</v>
      </c>
      <c r="Q783" s="138">
        <v>40</v>
      </c>
      <c r="R783" s="138">
        <v>40</v>
      </c>
      <c r="S783" s="138">
        <v>40</v>
      </c>
      <c r="T783" s="138"/>
      <c r="U783" s="142"/>
    </row>
    <row r="784" spans="1:21" ht="15.75" x14ac:dyDescent="0.3">
      <c r="A784" s="138" t="s">
        <v>6371</v>
      </c>
      <c r="B784" s="138" t="s">
        <v>5293</v>
      </c>
      <c r="C784" s="138" t="s">
        <v>6498</v>
      </c>
      <c r="D784" s="138"/>
      <c r="E784" s="138"/>
      <c r="F784" s="139" t="s">
        <v>6500</v>
      </c>
      <c r="G784" s="138">
        <v>0</v>
      </c>
      <c r="H784" s="140"/>
      <c r="I784" s="138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38"/>
      <c r="U784" s="142" t="s">
        <v>6434</v>
      </c>
    </row>
    <row r="785" spans="1:21" ht="15.75" x14ac:dyDescent="0.3">
      <c r="A785" s="138" t="s">
        <v>6371</v>
      </c>
      <c r="B785" s="138" t="s">
        <v>5293</v>
      </c>
      <c r="C785" s="138" t="s">
        <v>6498</v>
      </c>
      <c r="D785" s="138"/>
      <c r="E785" s="138"/>
      <c r="F785" s="139" t="s">
        <v>6500</v>
      </c>
      <c r="G785" s="138">
        <v>1</v>
      </c>
      <c r="H785" s="140"/>
      <c r="I785" s="138"/>
      <c r="J785" s="138">
        <v>5</v>
      </c>
      <c r="K785" s="138">
        <v>5</v>
      </c>
      <c r="L785" s="138">
        <v>5</v>
      </c>
      <c r="M785" s="138">
        <v>5</v>
      </c>
      <c r="N785" s="138">
        <v>5</v>
      </c>
      <c r="O785" s="138">
        <v>5</v>
      </c>
      <c r="P785" s="138">
        <v>5</v>
      </c>
      <c r="Q785" s="138">
        <v>5</v>
      </c>
      <c r="R785" s="138">
        <v>5</v>
      </c>
      <c r="S785" s="138">
        <v>5</v>
      </c>
      <c r="T785" s="138"/>
      <c r="U785" s="142" t="s">
        <v>6435</v>
      </c>
    </row>
    <row r="786" spans="1:21" ht="15.75" x14ac:dyDescent="0.3">
      <c r="A786" s="138" t="s">
        <v>6371</v>
      </c>
      <c r="B786" s="138" t="s">
        <v>5293</v>
      </c>
      <c r="C786" s="138" t="s">
        <v>6498</v>
      </c>
      <c r="D786" s="138"/>
      <c r="E786" s="138"/>
      <c r="F786" s="139" t="s">
        <v>6500</v>
      </c>
      <c r="G786" s="138">
        <v>2</v>
      </c>
      <c r="H786" s="140"/>
      <c r="I786" s="138"/>
      <c r="J786" s="138">
        <v>10</v>
      </c>
      <c r="K786" s="138">
        <v>10</v>
      </c>
      <c r="L786" s="138">
        <v>10</v>
      </c>
      <c r="M786" s="138">
        <v>10</v>
      </c>
      <c r="N786" s="138">
        <v>10</v>
      </c>
      <c r="O786" s="138">
        <v>10</v>
      </c>
      <c r="P786" s="138">
        <v>10</v>
      </c>
      <c r="Q786" s="138">
        <v>10</v>
      </c>
      <c r="R786" s="138">
        <v>10</v>
      </c>
      <c r="S786" s="138">
        <v>10</v>
      </c>
      <c r="T786" s="141"/>
      <c r="U786" s="142" t="s">
        <v>6436</v>
      </c>
    </row>
    <row r="787" spans="1:21" ht="15.75" x14ac:dyDescent="0.3">
      <c r="A787" s="138" t="s">
        <v>6371</v>
      </c>
      <c r="B787" s="138" t="s">
        <v>5293</v>
      </c>
      <c r="C787" s="138" t="s">
        <v>6498</v>
      </c>
      <c r="D787" s="138"/>
      <c r="E787" s="138"/>
      <c r="F787" s="139" t="s">
        <v>6500</v>
      </c>
      <c r="G787" s="138">
        <v>3</v>
      </c>
      <c r="H787" s="140"/>
      <c r="I787" s="138"/>
      <c r="J787" s="138">
        <v>15</v>
      </c>
      <c r="K787" s="138">
        <v>15</v>
      </c>
      <c r="L787" s="138">
        <v>15</v>
      </c>
      <c r="M787" s="138">
        <v>15</v>
      </c>
      <c r="N787" s="138">
        <v>15</v>
      </c>
      <c r="O787" s="138">
        <v>15</v>
      </c>
      <c r="P787" s="138">
        <v>15</v>
      </c>
      <c r="Q787" s="138">
        <v>15</v>
      </c>
      <c r="R787" s="138">
        <v>15</v>
      </c>
      <c r="S787" s="138">
        <v>15</v>
      </c>
      <c r="T787" s="138"/>
      <c r="U787" s="142" t="s">
        <v>6437</v>
      </c>
    </row>
    <row r="788" spans="1:21" ht="15.75" x14ac:dyDescent="0.3">
      <c r="A788" s="138" t="s">
        <v>6371</v>
      </c>
      <c r="B788" s="138" t="s">
        <v>5293</v>
      </c>
      <c r="C788" s="138" t="s">
        <v>6498</v>
      </c>
      <c r="D788" s="138"/>
      <c r="E788" s="138"/>
      <c r="F788" s="139" t="s">
        <v>6500</v>
      </c>
      <c r="G788" s="138">
        <v>4</v>
      </c>
      <c r="H788" s="140"/>
      <c r="I788" s="138"/>
      <c r="J788" s="138">
        <v>20</v>
      </c>
      <c r="K788" s="138">
        <v>20</v>
      </c>
      <c r="L788" s="138">
        <v>20</v>
      </c>
      <c r="M788" s="138">
        <v>20</v>
      </c>
      <c r="N788" s="138">
        <v>20</v>
      </c>
      <c r="O788" s="138">
        <v>20</v>
      </c>
      <c r="P788" s="138">
        <v>20</v>
      </c>
      <c r="Q788" s="138">
        <v>20</v>
      </c>
      <c r="R788" s="138">
        <v>20</v>
      </c>
      <c r="S788" s="138">
        <v>20</v>
      </c>
      <c r="T788" s="138"/>
      <c r="U788" s="142" t="s">
        <v>6438</v>
      </c>
    </row>
    <row r="789" spans="1:21" ht="15.75" x14ac:dyDescent="0.3">
      <c r="A789" s="138" t="s">
        <v>6371</v>
      </c>
      <c r="B789" s="138" t="s">
        <v>5293</v>
      </c>
      <c r="C789" s="138" t="s">
        <v>6498</v>
      </c>
      <c r="D789" s="138"/>
      <c r="E789" s="138"/>
      <c r="F789" s="139" t="s">
        <v>6500</v>
      </c>
      <c r="G789" s="138">
        <v>5</v>
      </c>
      <c r="H789" s="140"/>
      <c r="I789" s="138"/>
      <c r="J789" s="138">
        <v>25</v>
      </c>
      <c r="K789" s="138">
        <v>25</v>
      </c>
      <c r="L789" s="138">
        <v>25</v>
      </c>
      <c r="M789" s="138">
        <v>25</v>
      </c>
      <c r="N789" s="138">
        <v>25</v>
      </c>
      <c r="O789" s="138">
        <v>25</v>
      </c>
      <c r="P789" s="138">
        <v>25</v>
      </c>
      <c r="Q789" s="138">
        <v>25</v>
      </c>
      <c r="R789" s="138">
        <v>25</v>
      </c>
      <c r="S789" s="138">
        <v>25</v>
      </c>
      <c r="T789" s="138"/>
      <c r="U789" s="142" t="s">
        <v>6439</v>
      </c>
    </row>
    <row r="790" spans="1:21" ht="15.75" x14ac:dyDescent="0.3">
      <c r="A790" s="138" t="s">
        <v>6371</v>
      </c>
      <c r="B790" s="138" t="s">
        <v>5293</v>
      </c>
      <c r="C790" s="138" t="s">
        <v>6498</v>
      </c>
      <c r="D790" s="138"/>
      <c r="E790" s="138"/>
      <c r="F790" s="139" t="s">
        <v>6500</v>
      </c>
      <c r="G790" s="138">
        <v>6</v>
      </c>
      <c r="H790" s="140"/>
      <c r="I790" s="138"/>
      <c r="J790" s="138">
        <v>30</v>
      </c>
      <c r="K790" s="138">
        <v>30</v>
      </c>
      <c r="L790" s="138">
        <v>30</v>
      </c>
      <c r="M790" s="138">
        <v>30</v>
      </c>
      <c r="N790" s="138">
        <v>30</v>
      </c>
      <c r="O790" s="138">
        <v>30</v>
      </c>
      <c r="P790" s="138">
        <v>30</v>
      </c>
      <c r="Q790" s="138">
        <v>30</v>
      </c>
      <c r="R790" s="138">
        <v>30</v>
      </c>
      <c r="S790" s="138">
        <v>30</v>
      </c>
      <c r="T790" s="138"/>
      <c r="U790" s="142" t="s">
        <v>6440</v>
      </c>
    </row>
    <row r="791" spans="1:21" ht="15.75" x14ac:dyDescent="0.3">
      <c r="A791" s="138" t="s">
        <v>6371</v>
      </c>
      <c r="B791" s="138" t="s">
        <v>5293</v>
      </c>
      <c r="C791" s="138" t="s">
        <v>6498</v>
      </c>
      <c r="D791" s="138"/>
      <c r="E791" s="138"/>
      <c r="F791" s="139" t="s">
        <v>6500</v>
      </c>
      <c r="G791" s="138">
        <v>7</v>
      </c>
      <c r="H791" s="140"/>
      <c r="I791" s="138"/>
      <c r="J791" s="138">
        <v>35</v>
      </c>
      <c r="K791" s="138">
        <v>35</v>
      </c>
      <c r="L791" s="138">
        <v>35</v>
      </c>
      <c r="M791" s="138">
        <v>35</v>
      </c>
      <c r="N791" s="138">
        <v>35</v>
      </c>
      <c r="O791" s="138">
        <v>35</v>
      </c>
      <c r="P791" s="138">
        <v>35</v>
      </c>
      <c r="Q791" s="138">
        <v>35</v>
      </c>
      <c r="R791" s="138">
        <v>35</v>
      </c>
      <c r="S791" s="138">
        <v>35</v>
      </c>
      <c r="T791" s="138"/>
      <c r="U791" s="142" t="s">
        <v>6441</v>
      </c>
    </row>
    <row r="792" spans="1:21" ht="15.75" x14ac:dyDescent="0.3">
      <c r="A792" s="138" t="s">
        <v>6371</v>
      </c>
      <c r="B792" s="138" t="s">
        <v>5293</v>
      </c>
      <c r="C792" s="138" t="s">
        <v>6498</v>
      </c>
      <c r="D792" s="138"/>
      <c r="E792" s="138"/>
      <c r="F792" s="139" t="s">
        <v>6500</v>
      </c>
      <c r="G792" s="138">
        <v>8</v>
      </c>
      <c r="H792" s="140"/>
      <c r="I792" s="138"/>
      <c r="J792" s="138">
        <v>40</v>
      </c>
      <c r="K792" s="138">
        <v>40</v>
      </c>
      <c r="L792" s="138">
        <v>40</v>
      </c>
      <c r="M792" s="138">
        <v>40</v>
      </c>
      <c r="N792" s="138">
        <v>40</v>
      </c>
      <c r="O792" s="138">
        <v>40</v>
      </c>
      <c r="P792" s="138">
        <v>40</v>
      </c>
      <c r="Q792" s="138">
        <v>40</v>
      </c>
      <c r="R792" s="138">
        <v>40</v>
      </c>
      <c r="S792" s="138">
        <v>40</v>
      </c>
      <c r="T792" s="138"/>
      <c r="U792" s="142" t="s">
        <v>6442</v>
      </c>
    </row>
    <row r="793" spans="1:21" ht="15.75" x14ac:dyDescent="0.3">
      <c r="A793" s="138" t="s">
        <v>6371</v>
      </c>
      <c r="B793" s="138" t="s">
        <v>5293</v>
      </c>
      <c r="C793" s="138" t="s">
        <v>6498</v>
      </c>
      <c r="D793" s="138"/>
      <c r="E793" s="138"/>
      <c r="F793" s="139" t="s">
        <v>6500</v>
      </c>
      <c r="G793" s="138">
        <v>9</v>
      </c>
      <c r="H793" s="140"/>
      <c r="I793" s="138"/>
      <c r="J793" s="138">
        <v>45</v>
      </c>
      <c r="K793" s="138">
        <v>45</v>
      </c>
      <c r="L793" s="138">
        <v>45</v>
      </c>
      <c r="M793" s="138">
        <v>45</v>
      </c>
      <c r="N793" s="138">
        <v>45</v>
      </c>
      <c r="O793" s="138">
        <v>45</v>
      </c>
      <c r="P793" s="138">
        <v>45</v>
      </c>
      <c r="Q793" s="138">
        <v>45</v>
      </c>
      <c r="R793" s="138">
        <v>45</v>
      </c>
      <c r="S793" s="138">
        <v>45</v>
      </c>
      <c r="T793" s="138"/>
      <c r="U793" s="142" t="s">
        <v>6443</v>
      </c>
    </row>
    <row r="794" spans="1:21" ht="15.75" x14ac:dyDescent="0.3">
      <c r="A794" s="138" t="s">
        <v>6371</v>
      </c>
      <c r="B794" s="138" t="s">
        <v>5293</v>
      </c>
      <c r="C794" s="138" t="s">
        <v>6498</v>
      </c>
      <c r="D794" s="138"/>
      <c r="E794" s="138"/>
      <c r="F794" s="139" t="s">
        <v>6500</v>
      </c>
      <c r="G794" s="138">
        <v>10</v>
      </c>
      <c r="H794" s="140"/>
      <c r="I794" s="138"/>
      <c r="J794" s="138">
        <v>50</v>
      </c>
      <c r="K794" s="138">
        <v>50</v>
      </c>
      <c r="L794" s="138">
        <v>50</v>
      </c>
      <c r="M794" s="138">
        <v>50</v>
      </c>
      <c r="N794" s="138">
        <v>50</v>
      </c>
      <c r="O794" s="138">
        <v>50</v>
      </c>
      <c r="P794" s="138">
        <v>50</v>
      </c>
      <c r="Q794" s="138">
        <v>50</v>
      </c>
      <c r="R794" s="138">
        <v>50</v>
      </c>
      <c r="S794" s="138">
        <v>50</v>
      </c>
      <c r="T794" s="138"/>
      <c r="U794" s="142"/>
    </row>
    <row r="795" spans="1:21" ht="15.75" x14ac:dyDescent="0.3">
      <c r="A795" s="138" t="s">
        <v>6371</v>
      </c>
      <c r="B795" s="138" t="s">
        <v>5293</v>
      </c>
      <c r="C795" s="138" t="s">
        <v>6498</v>
      </c>
      <c r="D795" s="138"/>
      <c r="E795" s="138"/>
      <c r="F795" s="139" t="s">
        <v>6501</v>
      </c>
      <c r="G795" s="138">
        <v>0</v>
      </c>
      <c r="H795" s="140"/>
      <c r="I795" s="138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38"/>
      <c r="U795" s="142" t="s">
        <v>6434</v>
      </c>
    </row>
    <row r="796" spans="1:21" ht="15.75" x14ac:dyDescent="0.3">
      <c r="A796" s="138" t="s">
        <v>6371</v>
      </c>
      <c r="B796" s="138" t="s">
        <v>5293</v>
      </c>
      <c r="C796" s="138" t="s">
        <v>6498</v>
      </c>
      <c r="D796" s="138"/>
      <c r="E796" s="138"/>
      <c r="F796" s="139" t="s">
        <v>6501</v>
      </c>
      <c r="G796" s="138">
        <v>1</v>
      </c>
      <c r="H796" s="140"/>
      <c r="I796" s="138"/>
      <c r="J796" s="138">
        <v>6</v>
      </c>
      <c r="K796" s="138">
        <v>6</v>
      </c>
      <c r="L796" s="138">
        <v>6</v>
      </c>
      <c r="M796" s="138">
        <v>6</v>
      </c>
      <c r="N796" s="138">
        <v>6</v>
      </c>
      <c r="O796" s="138">
        <v>6</v>
      </c>
      <c r="P796" s="138">
        <v>6</v>
      </c>
      <c r="Q796" s="138">
        <v>6</v>
      </c>
      <c r="R796" s="138">
        <v>6</v>
      </c>
      <c r="S796" s="138">
        <v>6</v>
      </c>
      <c r="T796" s="138"/>
      <c r="U796" s="142" t="s">
        <v>6435</v>
      </c>
    </row>
    <row r="797" spans="1:21" ht="15.75" x14ac:dyDescent="0.3">
      <c r="A797" s="138" t="s">
        <v>6371</v>
      </c>
      <c r="B797" s="138" t="s">
        <v>5293</v>
      </c>
      <c r="C797" s="138" t="s">
        <v>6498</v>
      </c>
      <c r="D797" s="138"/>
      <c r="E797" s="138"/>
      <c r="F797" s="139" t="s">
        <v>6501</v>
      </c>
      <c r="G797" s="138">
        <v>2</v>
      </c>
      <c r="H797" s="140"/>
      <c r="I797" s="138"/>
      <c r="J797" s="138">
        <v>12</v>
      </c>
      <c r="K797" s="138">
        <v>12</v>
      </c>
      <c r="L797" s="138">
        <v>12</v>
      </c>
      <c r="M797" s="138">
        <v>12</v>
      </c>
      <c r="N797" s="138">
        <v>2</v>
      </c>
      <c r="O797" s="138">
        <v>2</v>
      </c>
      <c r="P797" s="138">
        <v>12</v>
      </c>
      <c r="Q797" s="138">
        <v>12</v>
      </c>
      <c r="R797" s="138">
        <v>12</v>
      </c>
      <c r="S797" s="138">
        <v>12</v>
      </c>
      <c r="T797" s="141"/>
      <c r="U797" s="142" t="s">
        <v>6436</v>
      </c>
    </row>
    <row r="798" spans="1:21" ht="15.75" x14ac:dyDescent="0.3">
      <c r="A798" s="138" t="s">
        <v>6371</v>
      </c>
      <c r="B798" s="138" t="s">
        <v>5293</v>
      </c>
      <c r="C798" s="138" t="s">
        <v>6498</v>
      </c>
      <c r="D798" s="138"/>
      <c r="E798" s="138"/>
      <c r="F798" s="139" t="s">
        <v>6501</v>
      </c>
      <c r="G798" s="138">
        <v>3</v>
      </c>
      <c r="H798" s="140"/>
      <c r="I798" s="138"/>
      <c r="J798" s="138">
        <v>18</v>
      </c>
      <c r="K798" s="138">
        <v>18</v>
      </c>
      <c r="L798" s="138">
        <v>18</v>
      </c>
      <c r="M798" s="138">
        <v>18</v>
      </c>
      <c r="N798" s="138">
        <v>-2</v>
      </c>
      <c r="O798" s="138">
        <v>-2</v>
      </c>
      <c r="P798" s="138">
        <v>18</v>
      </c>
      <c r="Q798" s="138">
        <v>18</v>
      </c>
      <c r="R798" s="138">
        <v>18</v>
      </c>
      <c r="S798" s="138">
        <v>18</v>
      </c>
      <c r="T798" s="138"/>
      <c r="U798" s="142" t="s">
        <v>6437</v>
      </c>
    </row>
    <row r="799" spans="1:21" ht="15.75" x14ac:dyDescent="0.3">
      <c r="A799" s="138" t="s">
        <v>6371</v>
      </c>
      <c r="B799" s="138" t="s">
        <v>5293</v>
      </c>
      <c r="C799" s="138" t="s">
        <v>6498</v>
      </c>
      <c r="D799" s="138"/>
      <c r="E799" s="138"/>
      <c r="F799" s="139" t="s">
        <v>6501</v>
      </c>
      <c r="G799" s="138">
        <v>4</v>
      </c>
      <c r="H799" s="140"/>
      <c r="I799" s="138"/>
      <c r="J799" s="138">
        <v>24</v>
      </c>
      <c r="K799" s="138">
        <v>24</v>
      </c>
      <c r="L799" s="138">
        <v>24</v>
      </c>
      <c r="M799" s="138">
        <v>24</v>
      </c>
      <c r="N799" s="138">
        <v>-6</v>
      </c>
      <c r="O799" s="138">
        <v>-6</v>
      </c>
      <c r="P799" s="138">
        <v>24</v>
      </c>
      <c r="Q799" s="138">
        <v>24</v>
      </c>
      <c r="R799" s="138">
        <v>24</v>
      </c>
      <c r="S799" s="138">
        <v>24</v>
      </c>
      <c r="T799" s="138"/>
      <c r="U799" s="142" t="s">
        <v>6438</v>
      </c>
    </row>
    <row r="800" spans="1:21" ht="15.75" x14ac:dyDescent="0.3">
      <c r="A800" s="138" t="s">
        <v>6371</v>
      </c>
      <c r="B800" s="138" t="s">
        <v>5293</v>
      </c>
      <c r="C800" s="138" t="s">
        <v>6498</v>
      </c>
      <c r="D800" s="138"/>
      <c r="E800" s="138"/>
      <c r="F800" s="139" t="s">
        <v>6501</v>
      </c>
      <c r="G800" s="138">
        <v>5</v>
      </c>
      <c r="H800" s="140"/>
      <c r="I800" s="138"/>
      <c r="J800" s="138">
        <v>30</v>
      </c>
      <c r="K800" s="138">
        <v>30</v>
      </c>
      <c r="L800" s="138">
        <v>30</v>
      </c>
      <c r="M800" s="138">
        <v>30</v>
      </c>
      <c r="N800" s="138">
        <v>-10</v>
      </c>
      <c r="O800" s="138">
        <v>-10</v>
      </c>
      <c r="P800" s="138">
        <v>30</v>
      </c>
      <c r="Q800" s="138">
        <v>30</v>
      </c>
      <c r="R800" s="138">
        <v>30</v>
      </c>
      <c r="S800" s="138">
        <v>30</v>
      </c>
      <c r="T800" s="138"/>
      <c r="U800" s="142" t="s">
        <v>6439</v>
      </c>
    </row>
    <row r="801" spans="1:21" ht="15.75" x14ac:dyDescent="0.3">
      <c r="A801" s="138" t="s">
        <v>6371</v>
      </c>
      <c r="B801" s="138" t="s">
        <v>5293</v>
      </c>
      <c r="C801" s="138" t="s">
        <v>6498</v>
      </c>
      <c r="D801" s="138"/>
      <c r="E801" s="138"/>
      <c r="F801" s="139" t="s">
        <v>6501</v>
      </c>
      <c r="G801" s="138">
        <v>6</v>
      </c>
      <c r="H801" s="140"/>
      <c r="I801" s="138"/>
      <c r="J801" s="138">
        <v>36</v>
      </c>
      <c r="K801" s="138">
        <v>36</v>
      </c>
      <c r="L801" s="138">
        <v>36</v>
      </c>
      <c r="M801" s="138">
        <v>36</v>
      </c>
      <c r="N801" s="138">
        <v>-14</v>
      </c>
      <c r="O801" s="138">
        <v>-14</v>
      </c>
      <c r="P801" s="138">
        <v>36</v>
      </c>
      <c r="Q801" s="138">
        <v>36</v>
      </c>
      <c r="R801" s="138">
        <v>36</v>
      </c>
      <c r="S801" s="138">
        <v>36</v>
      </c>
      <c r="T801" s="138"/>
      <c r="U801" s="142" t="s">
        <v>6440</v>
      </c>
    </row>
    <row r="802" spans="1:21" ht="15.75" x14ac:dyDescent="0.3">
      <c r="A802" s="138" t="s">
        <v>6371</v>
      </c>
      <c r="B802" s="138" t="s">
        <v>5293</v>
      </c>
      <c r="C802" s="138" t="s">
        <v>6498</v>
      </c>
      <c r="D802" s="138"/>
      <c r="E802" s="138"/>
      <c r="F802" s="139" t="s">
        <v>6501</v>
      </c>
      <c r="G802" s="138">
        <v>7</v>
      </c>
      <c r="H802" s="140"/>
      <c r="I802" s="138"/>
      <c r="J802" s="138">
        <v>42</v>
      </c>
      <c r="K802" s="138">
        <v>42</v>
      </c>
      <c r="L802" s="138">
        <v>42</v>
      </c>
      <c r="M802" s="138">
        <v>42</v>
      </c>
      <c r="N802" s="138">
        <v>-18</v>
      </c>
      <c r="O802" s="138">
        <v>-18</v>
      </c>
      <c r="P802" s="138">
        <v>42</v>
      </c>
      <c r="Q802" s="138">
        <v>42</v>
      </c>
      <c r="R802" s="138">
        <v>42</v>
      </c>
      <c r="S802" s="138">
        <v>42</v>
      </c>
      <c r="T802" s="138"/>
      <c r="U802" s="142" t="s">
        <v>6441</v>
      </c>
    </row>
    <row r="803" spans="1:21" ht="15.75" x14ac:dyDescent="0.3">
      <c r="A803" s="138" t="s">
        <v>6371</v>
      </c>
      <c r="B803" s="138" t="s">
        <v>5293</v>
      </c>
      <c r="C803" s="138" t="s">
        <v>6498</v>
      </c>
      <c r="D803" s="138"/>
      <c r="E803" s="138"/>
      <c r="F803" s="139" t="s">
        <v>6501</v>
      </c>
      <c r="G803" s="138">
        <v>8</v>
      </c>
      <c r="H803" s="140"/>
      <c r="I803" s="138"/>
      <c r="J803" s="138">
        <v>48</v>
      </c>
      <c r="K803" s="138">
        <v>48</v>
      </c>
      <c r="L803" s="138">
        <v>48</v>
      </c>
      <c r="M803" s="138">
        <v>48</v>
      </c>
      <c r="N803" s="138">
        <v>-22</v>
      </c>
      <c r="O803" s="138">
        <v>-22</v>
      </c>
      <c r="P803" s="138">
        <v>48</v>
      </c>
      <c r="Q803" s="138">
        <v>48</v>
      </c>
      <c r="R803" s="138">
        <v>48</v>
      </c>
      <c r="S803" s="138">
        <v>48</v>
      </c>
      <c r="T803" s="138"/>
      <c r="U803" s="142" t="s">
        <v>6442</v>
      </c>
    </row>
    <row r="804" spans="1:21" ht="15.75" x14ac:dyDescent="0.3">
      <c r="A804" s="138" t="s">
        <v>6371</v>
      </c>
      <c r="B804" s="138" t="s">
        <v>5293</v>
      </c>
      <c r="C804" s="138" t="s">
        <v>6498</v>
      </c>
      <c r="D804" s="138"/>
      <c r="E804" s="138"/>
      <c r="F804" s="139" t="s">
        <v>6501</v>
      </c>
      <c r="G804" s="138">
        <v>9</v>
      </c>
      <c r="H804" s="140"/>
      <c r="I804" s="138"/>
      <c r="J804" s="138">
        <v>54</v>
      </c>
      <c r="K804" s="138">
        <v>54</v>
      </c>
      <c r="L804" s="138">
        <v>54</v>
      </c>
      <c r="M804" s="138">
        <v>54</v>
      </c>
      <c r="N804" s="138">
        <v>-26</v>
      </c>
      <c r="O804" s="138">
        <v>-26</v>
      </c>
      <c r="P804" s="138">
        <v>54</v>
      </c>
      <c r="Q804" s="138">
        <v>54</v>
      </c>
      <c r="R804" s="138">
        <v>54</v>
      </c>
      <c r="S804" s="138">
        <v>54</v>
      </c>
      <c r="T804" s="138"/>
      <c r="U804" s="142" t="s">
        <v>6443</v>
      </c>
    </row>
    <row r="805" spans="1:21" ht="15.75" x14ac:dyDescent="0.3">
      <c r="A805" s="138" t="s">
        <v>6371</v>
      </c>
      <c r="B805" s="138" t="s">
        <v>5293</v>
      </c>
      <c r="C805" s="138" t="s">
        <v>6498</v>
      </c>
      <c r="D805" s="138"/>
      <c r="E805" s="138"/>
      <c r="F805" s="139" t="s">
        <v>6501</v>
      </c>
      <c r="G805" s="138">
        <v>10</v>
      </c>
      <c r="H805" s="140"/>
      <c r="I805" s="138"/>
      <c r="J805" s="138">
        <v>60</v>
      </c>
      <c r="K805" s="138">
        <v>60</v>
      </c>
      <c r="L805" s="138">
        <v>60</v>
      </c>
      <c r="M805" s="138">
        <v>60</v>
      </c>
      <c r="N805" s="138">
        <v>-30</v>
      </c>
      <c r="O805" s="138">
        <v>-30</v>
      </c>
      <c r="P805" s="138">
        <v>60</v>
      </c>
      <c r="Q805" s="138">
        <v>60</v>
      </c>
      <c r="R805" s="138">
        <v>60</v>
      </c>
      <c r="S805" s="138">
        <v>60</v>
      </c>
      <c r="T805" s="138"/>
      <c r="U805" s="142"/>
    </row>
    <row r="806" spans="1:21" ht="15.75" x14ac:dyDescent="0.3">
      <c r="A806" s="138" t="s">
        <v>6371</v>
      </c>
      <c r="B806" s="138" t="s">
        <v>5293</v>
      </c>
      <c r="C806" s="138" t="s">
        <v>6498</v>
      </c>
      <c r="D806" s="138"/>
      <c r="E806" s="138"/>
      <c r="F806" s="139" t="s">
        <v>6502</v>
      </c>
      <c r="G806" s="138">
        <v>0</v>
      </c>
      <c r="H806" s="140"/>
      <c r="I806" s="138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38"/>
      <c r="U806" s="142" t="s">
        <v>6434</v>
      </c>
    </row>
    <row r="807" spans="1:21" ht="15.75" x14ac:dyDescent="0.3">
      <c r="A807" s="138" t="s">
        <v>6371</v>
      </c>
      <c r="B807" s="138" t="s">
        <v>5293</v>
      </c>
      <c r="C807" s="138" t="s">
        <v>6498</v>
      </c>
      <c r="D807" s="138"/>
      <c r="E807" s="138"/>
      <c r="F807" s="139" t="s">
        <v>6502</v>
      </c>
      <c r="G807" s="138">
        <v>1</v>
      </c>
      <c r="H807" s="140"/>
      <c r="I807" s="138"/>
      <c r="J807" s="138">
        <v>7</v>
      </c>
      <c r="K807" s="138">
        <v>7</v>
      </c>
      <c r="L807" s="138">
        <v>7</v>
      </c>
      <c r="M807" s="138">
        <v>7</v>
      </c>
      <c r="N807" s="138">
        <v>7</v>
      </c>
      <c r="O807" s="138">
        <v>7</v>
      </c>
      <c r="P807" s="138">
        <v>7</v>
      </c>
      <c r="Q807" s="138">
        <v>7</v>
      </c>
      <c r="R807" s="138">
        <v>7</v>
      </c>
      <c r="S807" s="138">
        <v>7</v>
      </c>
      <c r="T807" s="138"/>
      <c r="U807" s="142" t="s">
        <v>6435</v>
      </c>
    </row>
    <row r="808" spans="1:21" ht="15.75" x14ac:dyDescent="0.3">
      <c r="A808" s="138" t="s">
        <v>6371</v>
      </c>
      <c r="B808" s="138" t="s">
        <v>5293</v>
      </c>
      <c r="C808" s="138" t="s">
        <v>6498</v>
      </c>
      <c r="D808" s="138"/>
      <c r="E808" s="138"/>
      <c r="F808" s="139" t="s">
        <v>6502</v>
      </c>
      <c r="G808" s="138">
        <v>2</v>
      </c>
      <c r="H808" s="140"/>
      <c r="I808" s="138"/>
      <c r="J808" s="138">
        <v>14</v>
      </c>
      <c r="K808" s="138">
        <v>14</v>
      </c>
      <c r="L808" s="138">
        <v>14</v>
      </c>
      <c r="M808" s="138">
        <v>14</v>
      </c>
      <c r="N808" s="138">
        <v>14</v>
      </c>
      <c r="O808" s="138">
        <v>14</v>
      </c>
      <c r="P808" s="138">
        <v>14</v>
      </c>
      <c r="Q808" s="138">
        <v>14</v>
      </c>
      <c r="R808" s="138">
        <v>14</v>
      </c>
      <c r="S808" s="138">
        <v>14</v>
      </c>
      <c r="T808" s="141"/>
      <c r="U808" s="142" t="s">
        <v>6436</v>
      </c>
    </row>
    <row r="809" spans="1:21" ht="15.75" x14ac:dyDescent="0.3">
      <c r="A809" s="138" t="s">
        <v>6371</v>
      </c>
      <c r="B809" s="138" t="s">
        <v>5293</v>
      </c>
      <c r="C809" s="138" t="s">
        <v>6498</v>
      </c>
      <c r="D809" s="138"/>
      <c r="E809" s="138"/>
      <c r="F809" s="139" t="s">
        <v>6502</v>
      </c>
      <c r="G809" s="138">
        <v>3</v>
      </c>
      <c r="H809" s="140"/>
      <c r="I809" s="138"/>
      <c r="J809" s="138">
        <v>21</v>
      </c>
      <c r="K809" s="138">
        <v>21</v>
      </c>
      <c r="L809" s="138">
        <v>21</v>
      </c>
      <c r="M809" s="138">
        <v>21</v>
      </c>
      <c r="N809" s="138">
        <v>21</v>
      </c>
      <c r="O809" s="138">
        <v>21</v>
      </c>
      <c r="P809" s="138">
        <v>21</v>
      </c>
      <c r="Q809" s="138">
        <v>21</v>
      </c>
      <c r="R809" s="138">
        <v>21</v>
      </c>
      <c r="S809" s="138">
        <v>21</v>
      </c>
      <c r="T809" s="138"/>
      <c r="U809" s="142" t="s">
        <v>6437</v>
      </c>
    </row>
    <row r="810" spans="1:21" ht="15.75" x14ac:dyDescent="0.3">
      <c r="A810" s="138" t="s">
        <v>6371</v>
      </c>
      <c r="B810" s="138" t="s">
        <v>5293</v>
      </c>
      <c r="C810" s="138" t="s">
        <v>6498</v>
      </c>
      <c r="D810" s="138"/>
      <c r="E810" s="138"/>
      <c r="F810" s="139" t="s">
        <v>6502</v>
      </c>
      <c r="G810" s="138">
        <v>4</v>
      </c>
      <c r="H810" s="140"/>
      <c r="I810" s="138"/>
      <c r="J810" s="138">
        <v>28</v>
      </c>
      <c r="K810" s="138">
        <v>28</v>
      </c>
      <c r="L810" s="138">
        <v>28</v>
      </c>
      <c r="M810" s="138">
        <v>28</v>
      </c>
      <c r="N810" s="138">
        <v>28</v>
      </c>
      <c r="O810" s="138">
        <v>28</v>
      </c>
      <c r="P810" s="138">
        <v>28</v>
      </c>
      <c r="Q810" s="138">
        <v>28</v>
      </c>
      <c r="R810" s="138">
        <v>28</v>
      </c>
      <c r="S810" s="138">
        <v>28</v>
      </c>
      <c r="T810" s="138"/>
      <c r="U810" s="142" t="s">
        <v>6438</v>
      </c>
    </row>
    <row r="811" spans="1:21" ht="15.75" x14ac:dyDescent="0.3">
      <c r="A811" s="138" t="s">
        <v>6371</v>
      </c>
      <c r="B811" s="138" t="s">
        <v>5293</v>
      </c>
      <c r="C811" s="138" t="s">
        <v>6498</v>
      </c>
      <c r="D811" s="138"/>
      <c r="E811" s="138"/>
      <c r="F811" s="139" t="s">
        <v>6502</v>
      </c>
      <c r="G811" s="138">
        <v>5</v>
      </c>
      <c r="H811" s="140"/>
      <c r="I811" s="138"/>
      <c r="J811" s="138">
        <v>35</v>
      </c>
      <c r="K811" s="138">
        <v>35</v>
      </c>
      <c r="L811" s="138">
        <v>35</v>
      </c>
      <c r="M811" s="138">
        <v>35</v>
      </c>
      <c r="N811" s="138">
        <v>35</v>
      </c>
      <c r="O811" s="138">
        <v>35</v>
      </c>
      <c r="P811" s="138">
        <v>35</v>
      </c>
      <c r="Q811" s="138">
        <v>35</v>
      </c>
      <c r="R811" s="138">
        <v>35</v>
      </c>
      <c r="S811" s="138">
        <v>35</v>
      </c>
      <c r="T811" s="138"/>
      <c r="U811" s="142" t="s">
        <v>6439</v>
      </c>
    </row>
    <row r="812" spans="1:21" ht="15.75" x14ac:dyDescent="0.3">
      <c r="A812" s="138" t="s">
        <v>6371</v>
      </c>
      <c r="B812" s="138" t="s">
        <v>5293</v>
      </c>
      <c r="C812" s="138" t="s">
        <v>6498</v>
      </c>
      <c r="D812" s="138"/>
      <c r="E812" s="138"/>
      <c r="F812" s="139" t="s">
        <v>6502</v>
      </c>
      <c r="G812" s="138">
        <v>6</v>
      </c>
      <c r="H812" s="140"/>
      <c r="I812" s="138"/>
      <c r="J812" s="138">
        <v>42</v>
      </c>
      <c r="K812" s="138">
        <v>42</v>
      </c>
      <c r="L812" s="138">
        <v>42</v>
      </c>
      <c r="M812" s="138">
        <v>42</v>
      </c>
      <c r="N812" s="138">
        <v>42</v>
      </c>
      <c r="O812" s="138">
        <v>42</v>
      </c>
      <c r="P812" s="138">
        <v>42</v>
      </c>
      <c r="Q812" s="138">
        <v>42</v>
      </c>
      <c r="R812" s="138">
        <v>42</v>
      </c>
      <c r="S812" s="138">
        <v>42</v>
      </c>
      <c r="T812" s="138"/>
      <c r="U812" s="142" t="s">
        <v>6440</v>
      </c>
    </row>
    <row r="813" spans="1:21" ht="15.75" x14ac:dyDescent="0.3">
      <c r="A813" s="138" t="s">
        <v>6371</v>
      </c>
      <c r="B813" s="138" t="s">
        <v>5293</v>
      </c>
      <c r="C813" s="138" t="s">
        <v>6498</v>
      </c>
      <c r="D813" s="138"/>
      <c r="E813" s="138"/>
      <c r="F813" s="139" t="s">
        <v>6502</v>
      </c>
      <c r="G813" s="138">
        <v>7</v>
      </c>
      <c r="H813" s="140"/>
      <c r="I813" s="138"/>
      <c r="J813" s="138">
        <v>49</v>
      </c>
      <c r="K813" s="138">
        <v>49</v>
      </c>
      <c r="L813" s="138">
        <v>49</v>
      </c>
      <c r="M813" s="138">
        <v>49</v>
      </c>
      <c r="N813" s="138">
        <v>49</v>
      </c>
      <c r="O813" s="138">
        <v>49</v>
      </c>
      <c r="P813" s="138">
        <v>49</v>
      </c>
      <c r="Q813" s="138">
        <v>49</v>
      </c>
      <c r="R813" s="138">
        <v>49</v>
      </c>
      <c r="S813" s="138">
        <v>49</v>
      </c>
      <c r="T813" s="138"/>
      <c r="U813" s="142" t="s">
        <v>6441</v>
      </c>
    </row>
    <row r="814" spans="1:21" ht="15.75" x14ac:dyDescent="0.3">
      <c r="A814" s="138" t="s">
        <v>6371</v>
      </c>
      <c r="B814" s="138" t="s">
        <v>5293</v>
      </c>
      <c r="C814" s="138" t="s">
        <v>6498</v>
      </c>
      <c r="D814" s="138"/>
      <c r="E814" s="138"/>
      <c r="F814" s="139" t="s">
        <v>6502</v>
      </c>
      <c r="G814" s="138">
        <v>8</v>
      </c>
      <c r="H814" s="140"/>
      <c r="I814" s="138"/>
      <c r="J814" s="138">
        <v>56</v>
      </c>
      <c r="K814" s="138">
        <v>56</v>
      </c>
      <c r="L814" s="138">
        <v>56</v>
      </c>
      <c r="M814" s="138">
        <v>56</v>
      </c>
      <c r="N814" s="138">
        <v>56</v>
      </c>
      <c r="O814" s="138">
        <v>56</v>
      </c>
      <c r="P814" s="138">
        <v>56</v>
      </c>
      <c r="Q814" s="138">
        <v>56</v>
      </c>
      <c r="R814" s="138">
        <v>56</v>
      </c>
      <c r="S814" s="138">
        <v>56</v>
      </c>
      <c r="T814" s="138"/>
      <c r="U814" s="142" t="s">
        <v>6442</v>
      </c>
    </row>
    <row r="815" spans="1:21" ht="15.75" x14ac:dyDescent="0.3">
      <c r="A815" s="138" t="s">
        <v>6371</v>
      </c>
      <c r="B815" s="138" t="s">
        <v>5293</v>
      </c>
      <c r="C815" s="138" t="s">
        <v>6498</v>
      </c>
      <c r="D815" s="138"/>
      <c r="E815" s="138"/>
      <c r="F815" s="139" t="s">
        <v>6502</v>
      </c>
      <c r="G815" s="138">
        <v>9</v>
      </c>
      <c r="H815" s="140"/>
      <c r="I815" s="138"/>
      <c r="J815" s="138">
        <v>63</v>
      </c>
      <c r="K815" s="138">
        <v>63</v>
      </c>
      <c r="L815" s="138">
        <v>63</v>
      </c>
      <c r="M815" s="138">
        <v>63</v>
      </c>
      <c r="N815" s="138">
        <v>63</v>
      </c>
      <c r="O815" s="138">
        <v>63</v>
      </c>
      <c r="P815" s="138">
        <v>63</v>
      </c>
      <c r="Q815" s="138">
        <v>63</v>
      </c>
      <c r="R815" s="138">
        <v>63</v>
      </c>
      <c r="S815" s="138">
        <v>63</v>
      </c>
      <c r="T815" s="138"/>
      <c r="U815" s="142" t="s">
        <v>6443</v>
      </c>
    </row>
    <row r="816" spans="1:21" ht="15.75" x14ac:dyDescent="0.3">
      <c r="A816" s="138" t="s">
        <v>6371</v>
      </c>
      <c r="B816" s="138" t="s">
        <v>5293</v>
      </c>
      <c r="C816" s="138" t="s">
        <v>6498</v>
      </c>
      <c r="D816" s="138"/>
      <c r="E816" s="138"/>
      <c r="F816" s="139" t="s">
        <v>6502</v>
      </c>
      <c r="G816" s="138">
        <v>10</v>
      </c>
      <c r="H816" s="140"/>
      <c r="I816" s="138"/>
      <c r="J816" s="138">
        <v>70</v>
      </c>
      <c r="K816" s="138">
        <v>70</v>
      </c>
      <c r="L816" s="138">
        <v>70</v>
      </c>
      <c r="M816" s="138">
        <v>70</v>
      </c>
      <c r="N816" s="138">
        <v>70</v>
      </c>
      <c r="O816" s="138">
        <v>70</v>
      </c>
      <c r="P816" s="138">
        <v>70</v>
      </c>
      <c r="Q816" s="138">
        <v>70</v>
      </c>
      <c r="R816" s="138">
        <v>70</v>
      </c>
      <c r="S816" s="138">
        <v>70</v>
      </c>
      <c r="T816" s="138"/>
      <c r="U816" s="142"/>
    </row>
    <row r="817" spans="1:21" ht="15.75" x14ac:dyDescent="0.3">
      <c r="A817" s="138" t="s">
        <v>6371</v>
      </c>
      <c r="B817" s="138" t="s">
        <v>5293</v>
      </c>
      <c r="C817" s="138" t="s">
        <v>6498</v>
      </c>
      <c r="D817" s="138"/>
      <c r="E817" s="138"/>
      <c r="F817" s="139" t="s">
        <v>6503</v>
      </c>
      <c r="G817" s="138">
        <v>0</v>
      </c>
      <c r="H817" s="140"/>
      <c r="I817" s="138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38"/>
      <c r="U817" s="142" t="s">
        <v>6434</v>
      </c>
    </row>
    <row r="818" spans="1:21" ht="15.75" x14ac:dyDescent="0.3">
      <c r="A818" s="138" t="s">
        <v>6371</v>
      </c>
      <c r="B818" s="138" t="s">
        <v>5293</v>
      </c>
      <c r="C818" s="138" t="s">
        <v>6498</v>
      </c>
      <c r="D818" s="138"/>
      <c r="E818" s="138"/>
      <c r="F818" s="139" t="s">
        <v>6503</v>
      </c>
      <c r="G818" s="138">
        <v>1</v>
      </c>
      <c r="H818" s="140"/>
      <c r="I818" s="138"/>
      <c r="J818" s="138">
        <v>8</v>
      </c>
      <c r="K818" s="138">
        <v>8</v>
      </c>
      <c r="L818" s="138">
        <v>8</v>
      </c>
      <c r="M818" s="138">
        <v>8</v>
      </c>
      <c r="N818" s="138">
        <v>8</v>
      </c>
      <c r="O818" s="138">
        <v>8</v>
      </c>
      <c r="P818" s="138">
        <v>8</v>
      </c>
      <c r="Q818" s="138">
        <v>8</v>
      </c>
      <c r="R818" s="138">
        <v>8</v>
      </c>
      <c r="S818" s="138">
        <v>8</v>
      </c>
      <c r="T818" s="138"/>
      <c r="U818" s="142" t="s">
        <v>6435</v>
      </c>
    </row>
    <row r="819" spans="1:21" ht="15.75" x14ac:dyDescent="0.3">
      <c r="A819" s="138" t="s">
        <v>6371</v>
      </c>
      <c r="B819" s="138" t="s">
        <v>5293</v>
      </c>
      <c r="C819" s="138" t="s">
        <v>6498</v>
      </c>
      <c r="D819" s="138"/>
      <c r="E819" s="138"/>
      <c r="F819" s="139" t="s">
        <v>6503</v>
      </c>
      <c r="G819" s="138">
        <v>2</v>
      </c>
      <c r="H819" s="140"/>
      <c r="I819" s="138"/>
      <c r="J819" s="138">
        <v>16</v>
      </c>
      <c r="K819" s="138">
        <v>16</v>
      </c>
      <c r="L819" s="138">
        <v>16</v>
      </c>
      <c r="M819" s="138">
        <v>16</v>
      </c>
      <c r="N819" s="138">
        <v>16</v>
      </c>
      <c r="O819" s="138">
        <v>16</v>
      </c>
      <c r="P819" s="138">
        <v>16</v>
      </c>
      <c r="Q819" s="138">
        <v>16</v>
      </c>
      <c r="R819" s="138">
        <v>16</v>
      </c>
      <c r="S819" s="138">
        <v>16</v>
      </c>
      <c r="T819" s="141"/>
      <c r="U819" s="142" t="s">
        <v>6436</v>
      </c>
    </row>
    <row r="820" spans="1:21" ht="15.75" x14ac:dyDescent="0.3">
      <c r="A820" s="138" t="s">
        <v>6371</v>
      </c>
      <c r="B820" s="138" t="s">
        <v>5293</v>
      </c>
      <c r="C820" s="138" t="s">
        <v>6498</v>
      </c>
      <c r="D820" s="138"/>
      <c r="E820" s="138"/>
      <c r="F820" s="139" t="s">
        <v>6503</v>
      </c>
      <c r="G820" s="138">
        <v>3</v>
      </c>
      <c r="H820" s="140"/>
      <c r="I820" s="138"/>
      <c r="J820" s="138">
        <v>24</v>
      </c>
      <c r="K820" s="138">
        <v>24</v>
      </c>
      <c r="L820" s="138">
        <v>24</v>
      </c>
      <c r="M820" s="138">
        <v>24</v>
      </c>
      <c r="N820" s="138">
        <v>24</v>
      </c>
      <c r="O820" s="138">
        <v>24</v>
      </c>
      <c r="P820" s="138">
        <v>24</v>
      </c>
      <c r="Q820" s="138">
        <v>24</v>
      </c>
      <c r="R820" s="138">
        <v>24</v>
      </c>
      <c r="S820" s="138">
        <v>24</v>
      </c>
      <c r="T820" s="138"/>
      <c r="U820" s="142" t="s">
        <v>6437</v>
      </c>
    </row>
    <row r="821" spans="1:21" ht="15.75" x14ac:dyDescent="0.3">
      <c r="A821" s="138" t="s">
        <v>6371</v>
      </c>
      <c r="B821" s="138" t="s">
        <v>5293</v>
      </c>
      <c r="C821" s="138" t="s">
        <v>6498</v>
      </c>
      <c r="D821" s="138"/>
      <c r="E821" s="138"/>
      <c r="F821" s="139" t="s">
        <v>6503</v>
      </c>
      <c r="G821" s="138">
        <v>4</v>
      </c>
      <c r="H821" s="140"/>
      <c r="I821" s="138"/>
      <c r="J821" s="138">
        <v>32</v>
      </c>
      <c r="K821" s="138">
        <v>32</v>
      </c>
      <c r="L821" s="138">
        <v>32</v>
      </c>
      <c r="M821" s="138">
        <v>32</v>
      </c>
      <c r="N821" s="138">
        <v>32</v>
      </c>
      <c r="O821" s="138">
        <v>32</v>
      </c>
      <c r="P821" s="138">
        <v>32</v>
      </c>
      <c r="Q821" s="138">
        <v>32</v>
      </c>
      <c r="R821" s="138">
        <v>32</v>
      </c>
      <c r="S821" s="138">
        <v>32</v>
      </c>
      <c r="T821" s="138"/>
      <c r="U821" s="142" t="s">
        <v>6438</v>
      </c>
    </row>
    <row r="822" spans="1:21" ht="15.75" x14ac:dyDescent="0.3">
      <c r="A822" s="138" t="s">
        <v>6371</v>
      </c>
      <c r="B822" s="138" t="s">
        <v>5293</v>
      </c>
      <c r="C822" s="138" t="s">
        <v>6498</v>
      </c>
      <c r="D822" s="138"/>
      <c r="E822" s="138"/>
      <c r="F822" s="139" t="s">
        <v>6503</v>
      </c>
      <c r="G822" s="138">
        <v>5</v>
      </c>
      <c r="H822" s="140"/>
      <c r="I822" s="138"/>
      <c r="J822" s="138">
        <v>40</v>
      </c>
      <c r="K822" s="138">
        <v>40</v>
      </c>
      <c r="L822" s="138">
        <v>40</v>
      </c>
      <c r="M822" s="138">
        <v>40</v>
      </c>
      <c r="N822" s="138">
        <v>40</v>
      </c>
      <c r="O822" s="138">
        <v>40</v>
      </c>
      <c r="P822" s="138">
        <v>40</v>
      </c>
      <c r="Q822" s="138">
        <v>40</v>
      </c>
      <c r="R822" s="138">
        <v>40</v>
      </c>
      <c r="S822" s="138">
        <v>40</v>
      </c>
      <c r="T822" s="138"/>
      <c r="U822" s="142" t="s">
        <v>6439</v>
      </c>
    </row>
    <row r="823" spans="1:21" ht="15.75" x14ac:dyDescent="0.3">
      <c r="A823" s="138" t="s">
        <v>6371</v>
      </c>
      <c r="B823" s="138" t="s">
        <v>5293</v>
      </c>
      <c r="C823" s="138" t="s">
        <v>6498</v>
      </c>
      <c r="D823" s="138"/>
      <c r="E823" s="138"/>
      <c r="F823" s="139" t="s">
        <v>6503</v>
      </c>
      <c r="G823" s="138">
        <v>6</v>
      </c>
      <c r="H823" s="140"/>
      <c r="I823" s="138"/>
      <c r="J823" s="138">
        <v>48</v>
      </c>
      <c r="K823" s="138">
        <v>48</v>
      </c>
      <c r="L823" s="138">
        <v>48</v>
      </c>
      <c r="M823" s="138">
        <v>48</v>
      </c>
      <c r="N823" s="138">
        <v>48</v>
      </c>
      <c r="O823" s="138">
        <v>48</v>
      </c>
      <c r="P823" s="138">
        <v>48</v>
      </c>
      <c r="Q823" s="138">
        <v>48</v>
      </c>
      <c r="R823" s="138">
        <v>48</v>
      </c>
      <c r="S823" s="138">
        <v>48</v>
      </c>
      <c r="T823" s="138"/>
      <c r="U823" s="142" t="s">
        <v>6440</v>
      </c>
    </row>
    <row r="824" spans="1:21" ht="15.75" x14ac:dyDescent="0.3">
      <c r="A824" s="138" t="s">
        <v>6371</v>
      </c>
      <c r="B824" s="138" t="s">
        <v>5293</v>
      </c>
      <c r="C824" s="138" t="s">
        <v>6498</v>
      </c>
      <c r="D824" s="138"/>
      <c r="E824" s="138"/>
      <c r="F824" s="139" t="s">
        <v>6503</v>
      </c>
      <c r="G824" s="138">
        <v>7</v>
      </c>
      <c r="H824" s="140"/>
      <c r="I824" s="138"/>
      <c r="J824" s="138">
        <v>56</v>
      </c>
      <c r="K824" s="138">
        <v>56</v>
      </c>
      <c r="L824" s="138">
        <v>56</v>
      </c>
      <c r="M824" s="138">
        <v>56</v>
      </c>
      <c r="N824" s="138">
        <v>56</v>
      </c>
      <c r="O824" s="138">
        <v>56</v>
      </c>
      <c r="P824" s="138">
        <v>56</v>
      </c>
      <c r="Q824" s="138">
        <v>56</v>
      </c>
      <c r="R824" s="138">
        <v>56</v>
      </c>
      <c r="S824" s="138">
        <v>56</v>
      </c>
      <c r="T824" s="138"/>
      <c r="U824" s="142" t="s">
        <v>6441</v>
      </c>
    </row>
    <row r="825" spans="1:21" ht="15.75" x14ac:dyDescent="0.3">
      <c r="A825" s="138" t="s">
        <v>6371</v>
      </c>
      <c r="B825" s="138" t="s">
        <v>5293</v>
      </c>
      <c r="C825" s="138" t="s">
        <v>6498</v>
      </c>
      <c r="D825" s="138"/>
      <c r="E825" s="138"/>
      <c r="F825" s="139" t="s">
        <v>6503</v>
      </c>
      <c r="G825" s="138">
        <v>8</v>
      </c>
      <c r="H825" s="140"/>
      <c r="I825" s="138"/>
      <c r="J825" s="138">
        <v>64</v>
      </c>
      <c r="K825" s="138">
        <v>64</v>
      </c>
      <c r="L825" s="138">
        <v>64</v>
      </c>
      <c r="M825" s="138">
        <v>64</v>
      </c>
      <c r="N825" s="138">
        <v>64</v>
      </c>
      <c r="O825" s="138">
        <v>64</v>
      </c>
      <c r="P825" s="138">
        <v>64</v>
      </c>
      <c r="Q825" s="138">
        <v>64</v>
      </c>
      <c r="R825" s="138">
        <v>64</v>
      </c>
      <c r="S825" s="138">
        <v>64</v>
      </c>
      <c r="T825" s="138"/>
      <c r="U825" s="142" t="s">
        <v>6442</v>
      </c>
    </row>
    <row r="826" spans="1:21" ht="15.75" x14ac:dyDescent="0.3">
      <c r="A826" s="138" t="s">
        <v>6371</v>
      </c>
      <c r="B826" s="138" t="s">
        <v>5293</v>
      </c>
      <c r="C826" s="138" t="s">
        <v>6498</v>
      </c>
      <c r="D826" s="138"/>
      <c r="E826" s="138"/>
      <c r="F826" s="139" t="s">
        <v>6503</v>
      </c>
      <c r="G826" s="138">
        <v>9</v>
      </c>
      <c r="H826" s="140"/>
      <c r="I826" s="138"/>
      <c r="J826" s="138">
        <v>72</v>
      </c>
      <c r="K826" s="138">
        <v>72</v>
      </c>
      <c r="L826" s="138">
        <v>72</v>
      </c>
      <c r="M826" s="138">
        <v>72</v>
      </c>
      <c r="N826" s="138">
        <v>72</v>
      </c>
      <c r="O826" s="138">
        <v>72</v>
      </c>
      <c r="P826" s="138">
        <v>72</v>
      </c>
      <c r="Q826" s="138">
        <v>72</v>
      </c>
      <c r="R826" s="138">
        <v>72</v>
      </c>
      <c r="S826" s="138">
        <v>72</v>
      </c>
      <c r="T826" s="138"/>
      <c r="U826" s="142" t="s">
        <v>6443</v>
      </c>
    </row>
    <row r="827" spans="1:21" ht="15.75" x14ac:dyDescent="0.3">
      <c r="A827" s="138" t="s">
        <v>6371</v>
      </c>
      <c r="B827" s="138" t="s">
        <v>5293</v>
      </c>
      <c r="C827" s="138" t="s">
        <v>6498</v>
      </c>
      <c r="D827" s="138"/>
      <c r="E827" s="138"/>
      <c r="F827" s="139" t="s">
        <v>6503</v>
      </c>
      <c r="G827" s="138">
        <v>10</v>
      </c>
      <c r="H827" s="140"/>
      <c r="I827" s="138"/>
      <c r="J827" s="138">
        <v>80</v>
      </c>
      <c r="K827" s="138">
        <v>80</v>
      </c>
      <c r="L827" s="138">
        <v>80</v>
      </c>
      <c r="M827" s="138">
        <v>80</v>
      </c>
      <c r="N827" s="138">
        <v>80</v>
      </c>
      <c r="O827" s="138">
        <v>80</v>
      </c>
      <c r="P827" s="138">
        <v>80</v>
      </c>
      <c r="Q827" s="138">
        <v>80</v>
      </c>
      <c r="R827" s="138">
        <v>80</v>
      </c>
      <c r="S827" s="138">
        <v>80</v>
      </c>
      <c r="T827" s="138"/>
      <c r="U827" s="142"/>
    </row>
    <row r="828" spans="1:21" ht="15.75" x14ac:dyDescent="0.3">
      <c r="A828" s="138" t="s">
        <v>6371</v>
      </c>
      <c r="B828" s="138" t="s">
        <v>5293</v>
      </c>
      <c r="C828" s="138" t="s">
        <v>6498</v>
      </c>
      <c r="D828" s="138"/>
      <c r="E828" s="138"/>
      <c r="F828" s="139" t="s">
        <v>6504</v>
      </c>
      <c r="G828" s="138">
        <v>0</v>
      </c>
      <c r="H828" s="140"/>
      <c r="I828" s="138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38"/>
      <c r="U828" s="142" t="s">
        <v>6434</v>
      </c>
    </row>
    <row r="829" spans="1:21" ht="15.75" x14ac:dyDescent="0.3">
      <c r="A829" s="138" t="s">
        <v>6371</v>
      </c>
      <c r="B829" s="138" t="s">
        <v>5293</v>
      </c>
      <c r="C829" s="138" t="s">
        <v>6498</v>
      </c>
      <c r="D829" s="138"/>
      <c r="E829" s="138"/>
      <c r="F829" s="139" t="s">
        <v>6504</v>
      </c>
      <c r="G829" s="138">
        <v>1</v>
      </c>
      <c r="H829" s="140"/>
      <c r="I829" s="138"/>
      <c r="J829" s="138">
        <v>9</v>
      </c>
      <c r="K829" s="138">
        <v>9</v>
      </c>
      <c r="L829" s="138">
        <v>9</v>
      </c>
      <c r="M829" s="138">
        <v>9</v>
      </c>
      <c r="N829" s="138">
        <v>9</v>
      </c>
      <c r="O829" s="138">
        <v>9</v>
      </c>
      <c r="P829" s="138">
        <v>9</v>
      </c>
      <c r="Q829" s="138">
        <v>9</v>
      </c>
      <c r="R829" s="138">
        <v>9</v>
      </c>
      <c r="S829" s="138">
        <v>9</v>
      </c>
      <c r="T829" s="138"/>
      <c r="U829" s="142" t="s">
        <v>6435</v>
      </c>
    </row>
    <row r="830" spans="1:21" ht="15.75" x14ac:dyDescent="0.3">
      <c r="A830" s="138" t="s">
        <v>6371</v>
      </c>
      <c r="B830" s="138" t="s">
        <v>5293</v>
      </c>
      <c r="C830" s="138" t="s">
        <v>6498</v>
      </c>
      <c r="D830" s="138"/>
      <c r="E830" s="138"/>
      <c r="F830" s="139" t="s">
        <v>6504</v>
      </c>
      <c r="G830" s="138">
        <v>2</v>
      </c>
      <c r="H830" s="140"/>
      <c r="I830" s="138"/>
      <c r="J830" s="138">
        <v>18</v>
      </c>
      <c r="K830" s="138">
        <v>18</v>
      </c>
      <c r="L830" s="138">
        <v>18</v>
      </c>
      <c r="M830" s="138">
        <v>18</v>
      </c>
      <c r="N830" s="138">
        <v>18</v>
      </c>
      <c r="O830" s="138">
        <v>18</v>
      </c>
      <c r="P830" s="138">
        <v>18</v>
      </c>
      <c r="Q830" s="138">
        <v>18</v>
      </c>
      <c r="R830" s="138">
        <v>18</v>
      </c>
      <c r="S830" s="138">
        <v>18</v>
      </c>
      <c r="T830" s="141"/>
      <c r="U830" s="142" t="s">
        <v>6436</v>
      </c>
    </row>
    <row r="831" spans="1:21" ht="15.75" x14ac:dyDescent="0.3">
      <c r="A831" s="138" t="s">
        <v>6371</v>
      </c>
      <c r="B831" s="138" t="s">
        <v>5293</v>
      </c>
      <c r="C831" s="138" t="s">
        <v>6498</v>
      </c>
      <c r="D831" s="138"/>
      <c r="E831" s="138"/>
      <c r="F831" s="139" t="s">
        <v>6504</v>
      </c>
      <c r="G831" s="138">
        <v>3</v>
      </c>
      <c r="H831" s="140"/>
      <c r="I831" s="138"/>
      <c r="J831" s="138">
        <v>27</v>
      </c>
      <c r="K831" s="138">
        <v>27</v>
      </c>
      <c r="L831" s="138">
        <v>27</v>
      </c>
      <c r="M831" s="138">
        <v>27</v>
      </c>
      <c r="N831" s="138">
        <v>27</v>
      </c>
      <c r="O831" s="138">
        <v>27</v>
      </c>
      <c r="P831" s="138">
        <v>27</v>
      </c>
      <c r="Q831" s="138">
        <v>27</v>
      </c>
      <c r="R831" s="138">
        <v>27</v>
      </c>
      <c r="S831" s="138">
        <v>27</v>
      </c>
      <c r="T831" s="138"/>
      <c r="U831" s="142" t="s">
        <v>6437</v>
      </c>
    </row>
    <row r="832" spans="1:21" ht="15.75" x14ac:dyDescent="0.3">
      <c r="A832" s="138" t="s">
        <v>6371</v>
      </c>
      <c r="B832" s="138" t="s">
        <v>5293</v>
      </c>
      <c r="C832" s="138" t="s">
        <v>6498</v>
      </c>
      <c r="D832" s="138"/>
      <c r="E832" s="138"/>
      <c r="F832" s="139" t="s">
        <v>6504</v>
      </c>
      <c r="G832" s="138">
        <v>4</v>
      </c>
      <c r="H832" s="140"/>
      <c r="I832" s="138"/>
      <c r="J832" s="138">
        <v>36</v>
      </c>
      <c r="K832" s="138">
        <v>36</v>
      </c>
      <c r="L832" s="138">
        <v>36</v>
      </c>
      <c r="M832" s="138">
        <v>36</v>
      </c>
      <c r="N832" s="138">
        <v>36</v>
      </c>
      <c r="O832" s="138">
        <v>36</v>
      </c>
      <c r="P832" s="138">
        <v>36</v>
      </c>
      <c r="Q832" s="138">
        <v>36</v>
      </c>
      <c r="R832" s="138">
        <v>36</v>
      </c>
      <c r="S832" s="138">
        <v>36</v>
      </c>
      <c r="T832" s="138"/>
      <c r="U832" s="142" t="s">
        <v>6438</v>
      </c>
    </row>
    <row r="833" spans="1:21" ht="15.75" x14ac:dyDescent="0.3">
      <c r="A833" s="138" t="s">
        <v>6371</v>
      </c>
      <c r="B833" s="138" t="s">
        <v>5293</v>
      </c>
      <c r="C833" s="138" t="s">
        <v>6498</v>
      </c>
      <c r="D833" s="138"/>
      <c r="E833" s="138"/>
      <c r="F833" s="139" t="s">
        <v>6504</v>
      </c>
      <c r="G833" s="138">
        <v>5</v>
      </c>
      <c r="H833" s="140"/>
      <c r="I833" s="138"/>
      <c r="J833" s="138">
        <v>45</v>
      </c>
      <c r="K833" s="138">
        <v>45</v>
      </c>
      <c r="L833" s="138">
        <v>45</v>
      </c>
      <c r="M833" s="138">
        <v>45</v>
      </c>
      <c r="N833" s="138">
        <v>45</v>
      </c>
      <c r="O833" s="138">
        <v>45</v>
      </c>
      <c r="P833" s="138">
        <v>45</v>
      </c>
      <c r="Q833" s="138">
        <v>45</v>
      </c>
      <c r="R833" s="138">
        <v>45</v>
      </c>
      <c r="S833" s="138">
        <v>45</v>
      </c>
      <c r="T833" s="138"/>
      <c r="U833" s="142" t="s">
        <v>6439</v>
      </c>
    </row>
    <row r="834" spans="1:21" ht="15.75" x14ac:dyDescent="0.3">
      <c r="A834" s="138" t="s">
        <v>6371</v>
      </c>
      <c r="B834" s="138" t="s">
        <v>5293</v>
      </c>
      <c r="C834" s="138" t="s">
        <v>6498</v>
      </c>
      <c r="D834" s="138"/>
      <c r="E834" s="138"/>
      <c r="F834" s="139" t="s">
        <v>6504</v>
      </c>
      <c r="G834" s="138">
        <v>6</v>
      </c>
      <c r="H834" s="140"/>
      <c r="I834" s="138"/>
      <c r="J834" s="138">
        <v>54</v>
      </c>
      <c r="K834" s="138">
        <v>54</v>
      </c>
      <c r="L834" s="138">
        <v>54</v>
      </c>
      <c r="M834" s="138">
        <v>54</v>
      </c>
      <c r="N834" s="138">
        <v>54</v>
      </c>
      <c r="O834" s="138">
        <v>54</v>
      </c>
      <c r="P834" s="138">
        <v>54</v>
      </c>
      <c r="Q834" s="138">
        <v>54</v>
      </c>
      <c r="R834" s="138">
        <v>54</v>
      </c>
      <c r="S834" s="138">
        <v>54</v>
      </c>
      <c r="T834" s="138"/>
      <c r="U834" s="142" t="s">
        <v>6440</v>
      </c>
    </row>
    <row r="835" spans="1:21" ht="15.75" x14ac:dyDescent="0.3">
      <c r="A835" s="138" t="s">
        <v>6371</v>
      </c>
      <c r="B835" s="138" t="s">
        <v>5293</v>
      </c>
      <c r="C835" s="138" t="s">
        <v>6498</v>
      </c>
      <c r="D835" s="138"/>
      <c r="E835" s="138"/>
      <c r="F835" s="139" t="s">
        <v>6504</v>
      </c>
      <c r="G835" s="138">
        <v>7</v>
      </c>
      <c r="H835" s="140"/>
      <c r="I835" s="138"/>
      <c r="J835" s="138">
        <v>63</v>
      </c>
      <c r="K835" s="138">
        <v>63</v>
      </c>
      <c r="L835" s="138">
        <v>63</v>
      </c>
      <c r="M835" s="138">
        <v>63</v>
      </c>
      <c r="N835" s="138">
        <v>63</v>
      </c>
      <c r="O835" s="138">
        <v>63</v>
      </c>
      <c r="P835" s="138">
        <v>63</v>
      </c>
      <c r="Q835" s="138">
        <v>63</v>
      </c>
      <c r="R835" s="138">
        <v>63</v>
      </c>
      <c r="S835" s="138">
        <v>63</v>
      </c>
      <c r="T835" s="138"/>
      <c r="U835" s="142" t="s">
        <v>6441</v>
      </c>
    </row>
    <row r="836" spans="1:21" ht="15.75" x14ac:dyDescent="0.3">
      <c r="A836" s="138" t="s">
        <v>6371</v>
      </c>
      <c r="B836" s="138" t="s">
        <v>5293</v>
      </c>
      <c r="C836" s="138" t="s">
        <v>6498</v>
      </c>
      <c r="D836" s="138"/>
      <c r="E836" s="138"/>
      <c r="F836" s="139" t="s">
        <v>6504</v>
      </c>
      <c r="G836" s="138">
        <v>8</v>
      </c>
      <c r="H836" s="140"/>
      <c r="I836" s="138"/>
      <c r="J836" s="138">
        <v>72</v>
      </c>
      <c r="K836" s="138">
        <v>72</v>
      </c>
      <c r="L836" s="138">
        <v>72</v>
      </c>
      <c r="M836" s="138">
        <v>72</v>
      </c>
      <c r="N836" s="138">
        <v>72</v>
      </c>
      <c r="O836" s="138">
        <v>72</v>
      </c>
      <c r="P836" s="138">
        <v>72</v>
      </c>
      <c r="Q836" s="138">
        <v>72</v>
      </c>
      <c r="R836" s="138">
        <v>72</v>
      </c>
      <c r="S836" s="138">
        <v>72</v>
      </c>
      <c r="T836" s="138"/>
      <c r="U836" s="142" t="s">
        <v>6442</v>
      </c>
    </row>
    <row r="837" spans="1:21" ht="15.75" x14ac:dyDescent="0.3">
      <c r="A837" s="138" t="s">
        <v>6371</v>
      </c>
      <c r="B837" s="138" t="s">
        <v>5293</v>
      </c>
      <c r="C837" s="138" t="s">
        <v>6498</v>
      </c>
      <c r="D837" s="138"/>
      <c r="E837" s="138"/>
      <c r="F837" s="139" t="s">
        <v>6504</v>
      </c>
      <c r="G837" s="138">
        <v>9</v>
      </c>
      <c r="H837" s="140"/>
      <c r="I837" s="138"/>
      <c r="J837" s="138">
        <v>81</v>
      </c>
      <c r="K837" s="138">
        <v>81</v>
      </c>
      <c r="L837" s="138">
        <v>81</v>
      </c>
      <c r="M837" s="138">
        <v>81</v>
      </c>
      <c r="N837" s="138">
        <v>81</v>
      </c>
      <c r="O837" s="138">
        <v>81</v>
      </c>
      <c r="P837" s="138">
        <v>81</v>
      </c>
      <c r="Q837" s="138">
        <v>81</v>
      </c>
      <c r="R837" s="138">
        <v>81</v>
      </c>
      <c r="S837" s="138">
        <v>81</v>
      </c>
      <c r="T837" s="138"/>
      <c r="U837" s="142" t="s">
        <v>6443</v>
      </c>
    </row>
    <row r="838" spans="1:21" ht="15.75" x14ac:dyDescent="0.3">
      <c r="A838" s="138" t="s">
        <v>6371</v>
      </c>
      <c r="B838" s="138" t="s">
        <v>5293</v>
      </c>
      <c r="C838" s="138" t="s">
        <v>6498</v>
      </c>
      <c r="D838" s="138"/>
      <c r="E838" s="138"/>
      <c r="F838" s="139" t="s">
        <v>6504</v>
      </c>
      <c r="G838" s="138">
        <v>10</v>
      </c>
      <c r="H838" s="140"/>
      <c r="I838" s="138"/>
      <c r="J838" s="138">
        <v>90</v>
      </c>
      <c r="K838" s="138">
        <v>90</v>
      </c>
      <c r="L838" s="138">
        <v>90</v>
      </c>
      <c r="M838" s="138">
        <v>90</v>
      </c>
      <c r="N838" s="138">
        <v>90</v>
      </c>
      <c r="O838" s="138">
        <v>90</v>
      </c>
      <c r="P838" s="138">
        <v>90</v>
      </c>
      <c r="Q838" s="138">
        <v>90</v>
      </c>
      <c r="R838" s="138">
        <v>90</v>
      </c>
      <c r="S838" s="138">
        <v>90</v>
      </c>
      <c r="T838" s="138"/>
      <c r="U838" s="142"/>
    </row>
    <row r="839" spans="1:21" ht="15.75" x14ac:dyDescent="0.3">
      <c r="A839" s="138" t="s">
        <v>6371</v>
      </c>
      <c r="B839" s="138" t="s">
        <v>5293</v>
      </c>
      <c r="C839" s="138" t="s">
        <v>6498</v>
      </c>
      <c r="D839" s="138"/>
      <c r="E839" s="138"/>
      <c r="F839" s="139" t="s">
        <v>6505</v>
      </c>
      <c r="G839" s="138">
        <v>0</v>
      </c>
      <c r="H839" s="140"/>
      <c r="I839" s="138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38"/>
      <c r="U839" s="142" t="s">
        <v>6434</v>
      </c>
    </row>
    <row r="840" spans="1:21" ht="15.75" x14ac:dyDescent="0.3">
      <c r="A840" s="138" t="s">
        <v>6371</v>
      </c>
      <c r="B840" s="138" t="s">
        <v>5293</v>
      </c>
      <c r="C840" s="138" t="s">
        <v>6498</v>
      </c>
      <c r="D840" s="138"/>
      <c r="E840" s="138"/>
      <c r="F840" s="139" t="s">
        <v>6505</v>
      </c>
      <c r="G840" s="138">
        <v>1</v>
      </c>
      <c r="H840" s="140"/>
      <c r="I840" s="138"/>
      <c r="J840" s="138">
        <v>10</v>
      </c>
      <c r="K840" s="138">
        <v>10</v>
      </c>
      <c r="L840" s="138">
        <v>10</v>
      </c>
      <c r="M840" s="138">
        <v>10</v>
      </c>
      <c r="N840" s="138">
        <v>10</v>
      </c>
      <c r="O840" s="138">
        <v>10</v>
      </c>
      <c r="P840" s="138">
        <v>10</v>
      </c>
      <c r="Q840" s="138">
        <v>10</v>
      </c>
      <c r="R840" s="138">
        <v>10</v>
      </c>
      <c r="S840" s="138">
        <v>10</v>
      </c>
      <c r="T840" s="138"/>
      <c r="U840" s="142" t="s">
        <v>6435</v>
      </c>
    </row>
    <row r="841" spans="1:21" ht="15.75" x14ac:dyDescent="0.3">
      <c r="A841" s="138" t="s">
        <v>6371</v>
      </c>
      <c r="B841" s="138" t="s">
        <v>5293</v>
      </c>
      <c r="C841" s="138" t="s">
        <v>6498</v>
      </c>
      <c r="D841" s="138"/>
      <c r="E841" s="138"/>
      <c r="F841" s="139" t="s">
        <v>6505</v>
      </c>
      <c r="G841" s="138">
        <v>2</v>
      </c>
      <c r="H841" s="140"/>
      <c r="I841" s="138"/>
      <c r="J841" s="138">
        <v>20</v>
      </c>
      <c r="K841" s="138">
        <v>20</v>
      </c>
      <c r="L841" s="138">
        <v>20</v>
      </c>
      <c r="M841" s="138">
        <v>20</v>
      </c>
      <c r="N841" s="138">
        <v>20</v>
      </c>
      <c r="O841" s="138">
        <v>20</v>
      </c>
      <c r="P841" s="138">
        <v>20</v>
      </c>
      <c r="Q841" s="138">
        <v>20</v>
      </c>
      <c r="R841" s="138">
        <v>20</v>
      </c>
      <c r="S841" s="138">
        <v>20</v>
      </c>
      <c r="T841" s="141"/>
      <c r="U841" s="142" t="s">
        <v>6436</v>
      </c>
    </row>
    <row r="842" spans="1:21" ht="15.75" x14ac:dyDescent="0.3">
      <c r="A842" s="138" t="s">
        <v>6371</v>
      </c>
      <c r="B842" s="138" t="s">
        <v>5293</v>
      </c>
      <c r="C842" s="138" t="s">
        <v>6498</v>
      </c>
      <c r="D842" s="138"/>
      <c r="E842" s="138"/>
      <c r="F842" s="139" t="s">
        <v>6505</v>
      </c>
      <c r="G842" s="138">
        <v>3</v>
      </c>
      <c r="H842" s="140"/>
      <c r="I842" s="138"/>
      <c r="J842" s="138">
        <v>30</v>
      </c>
      <c r="K842" s="138">
        <v>30</v>
      </c>
      <c r="L842" s="138">
        <v>30</v>
      </c>
      <c r="M842" s="138">
        <v>30</v>
      </c>
      <c r="N842" s="138">
        <v>30</v>
      </c>
      <c r="O842" s="138">
        <v>30</v>
      </c>
      <c r="P842" s="138">
        <v>30</v>
      </c>
      <c r="Q842" s="138">
        <v>30</v>
      </c>
      <c r="R842" s="138">
        <v>30</v>
      </c>
      <c r="S842" s="138">
        <v>30</v>
      </c>
      <c r="T842" s="138"/>
      <c r="U842" s="142" t="s">
        <v>6437</v>
      </c>
    </row>
    <row r="843" spans="1:21" ht="15.75" x14ac:dyDescent="0.3">
      <c r="A843" s="138" t="s">
        <v>6371</v>
      </c>
      <c r="B843" s="138" t="s">
        <v>5293</v>
      </c>
      <c r="C843" s="138" t="s">
        <v>6498</v>
      </c>
      <c r="D843" s="138"/>
      <c r="E843" s="138"/>
      <c r="F843" s="139" t="s">
        <v>6505</v>
      </c>
      <c r="G843" s="138">
        <v>4</v>
      </c>
      <c r="H843" s="140"/>
      <c r="I843" s="138"/>
      <c r="J843" s="138">
        <v>40</v>
      </c>
      <c r="K843" s="138">
        <v>40</v>
      </c>
      <c r="L843" s="138">
        <v>40</v>
      </c>
      <c r="M843" s="138">
        <v>40</v>
      </c>
      <c r="N843" s="138">
        <v>40</v>
      </c>
      <c r="O843" s="138">
        <v>40</v>
      </c>
      <c r="P843" s="138">
        <v>40</v>
      </c>
      <c r="Q843" s="138">
        <v>40</v>
      </c>
      <c r="R843" s="138">
        <v>40</v>
      </c>
      <c r="S843" s="138">
        <v>40</v>
      </c>
      <c r="T843" s="138"/>
      <c r="U843" s="142" t="s">
        <v>6438</v>
      </c>
    </row>
    <row r="844" spans="1:21" ht="15.75" x14ac:dyDescent="0.3">
      <c r="A844" s="138" t="s">
        <v>6371</v>
      </c>
      <c r="B844" s="138" t="s">
        <v>5293</v>
      </c>
      <c r="C844" s="138" t="s">
        <v>6498</v>
      </c>
      <c r="D844" s="138"/>
      <c r="E844" s="138"/>
      <c r="F844" s="139" t="s">
        <v>6505</v>
      </c>
      <c r="G844" s="138">
        <v>5</v>
      </c>
      <c r="H844" s="140"/>
      <c r="I844" s="138"/>
      <c r="J844" s="138">
        <v>50</v>
      </c>
      <c r="K844" s="138">
        <v>50</v>
      </c>
      <c r="L844" s="138">
        <v>50</v>
      </c>
      <c r="M844" s="138">
        <v>50</v>
      </c>
      <c r="N844" s="138">
        <v>50</v>
      </c>
      <c r="O844" s="138">
        <v>50</v>
      </c>
      <c r="P844" s="138">
        <v>50</v>
      </c>
      <c r="Q844" s="138">
        <v>50</v>
      </c>
      <c r="R844" s="138">
        <v>50</v>
      </c>
      <c r="S844" s="138">
        <v>50</v>
      </c>
      <c r="T844" s="138"/>
      <c r="U844" s="142" t="s">
        <v>6439</v>
      </c>
    </row>
    <row r="845" spans="1:21" ht="15.75" x14ac:dyDescent="0.3">
      <c r="A845" s="138" t="s">
        <v>6371</v>
      </c>
      <c r="B845" s="138" t="s">
        <v>5293</v>
      </c>
      <c r="C845" s="138" t="s">
        <v>6498</v>
      </c>
      <c r="D845" s="138"/>
      <c r="E845" s="138"/>
      <c r="F845" s="139" t="s">
        <v>6505</v>
      </c>
      <c r="G845" s="138">
        <v>6</v>
      </c>
      <c r="H845" s="140"/>
      <c r="I845" s="138"/>
      <c r="J845" s="138">
        <v>60</v>
      </c>
      <c r="K845" s="138">
        <v>60</v>
      </c>
      <c r="L845" s="138">
        <v>60</v>
      </c>
      <c r="M845" s="138">
        <v>60</v>
      </c>
      <c r="N845" s="138">
        <v>60</v>
      </c>
      <c r="O845" s="138">
        <v>60</v>
      </c>
      <c r="P845" s="138">
        <v>60</v>
      </c>
      <c r="Q845" s="138">
        <v>60</v>
      </c>
      <c r="R845" s="138">
        <v>60</v>
      </c>
      <c r="S845" s="138">
        <v>60</v>
      </c>
      <c r="T845" s="138"/>
      <c r="U845" s="142" t="s">
        <v>6440</v>
      </c>
    </row>
    <row r="846" spans="1:21" ht="15.75" x14ac:dyDescent="0.3">
      <c r="A846" s="138" t="s">
        <v>6371</v>
      </c>
      <c r="B846" s="138" t="s">
        <v>5293</v>
      </c>
      <c r="C846" s="138" t="s">
        <v>6498</v>
      </c>
      <c r="D846" s="138"/>
      <c r="E846" s="138"/>
      <c r="F846" s="139" t="s">
        <v>6505</v>
      </c>
      <c r="G846" s="138">
        <v>7</v>
      </c>
      <c r="H846" s="140"/>
      <c r="I846" s="138"/>
      <c r="J846" s="138">
        <v>70</v>
      </c>
      <c r="K846" s="138">
        <v>70</v>
      </c>
      <c r="L846" s="138">
        <v>70</v>
      </c>
      <c r="M846" s="138">
        <v>70</v>
      </c>
      <c r="N846" s="138">
        <v>70</v>
      </c>
      <c r="O846" s="138">
        <v>70</v>
      </c>
      <c r="P846" s="138">
        <v>70</v>
      </c>
      <c r="Q846" s="138">
        <v>70</v>
      </c>
      <c r="R846" s="138">
        <v>70</v>
      </c>
      <c r="S846" s="138">
        <v>70</v>
      </c>
      <c r="T846" s="138"/>
      <c r="U846" s="142" t="s">
        <v>6441</v>
      </c>
    </row>
    <row r="847" spans="1:21" ht="15.75" x14ac:dyDescent="0.3">
      <c r="A847" s="138" t="s">
        <v>6371</v>
      </c>
      <c r="B847" s="138" t="s">
        <v>5293</v>
      </c>
      <c r="C847" s="138" t="s">
        <v>6498</v>
      </c>
      <c r="D847" s="138"/>
      <c r="E847" s="138"/>
      <c r="F847" s="139" t="s">
        <v>6505</v>
      </c>
      <c r="G847" s="138">
        <v>8</v>
      </c>
      <c r="H847" s="140"/>
      <c r="I847" s="138"/>
      <c r="J847" s="138">
        <v>80</v>
      </c>
      <c r="K847" s="138">
        <v>80</v>
      </c>
      <c r="L847" s="138">
        <v>80</v>
      </c>
      <c r="M847" s="138">
        <v>80</v>
      </c>
      <c r="N847" s="138">
        <v>80</v>
      </c>
      <c r="O847" s="138">
        <v>80</v>
      </c>
      <c r="P847" s="138">
        <v>80</v>
      </c>
      <c r="Q847" s="138">
        <v>80</v>
      </c>
      <c r="R847" s="138">
        <v>80</v>
      </c>
      <c r="S847" s="138">
        <v>80</v>
      </c>
      <c r="T847" s="138"/>
      <c r="U847" s="142" t="s">
        <v>6442</v>
      </c>
    </row>
    <row r="848" spans="1:21" ht="15.75" x14ac:dyDescent="0.3">
      <c r="A848" s="138" t="s">
        <v>6371</v>
      </c>
      <c r="B848" s="138" t="s">
        <v>5293</v>
      </c>
      <c r="C848" s="138" t="s">
        <v>6498</v>
      </c>
      <c r="D848" s="138"/>
      <c r="E848" s="138"/>
      <c r="F848" s="139" t="s">
        <v>6505</v>
      </c>
      <c r="G848" s="138">
        <v>9</v>
      </c>
      <c r="H848" s="140"/>
      <c r="I848" s="138"/>
      <c r="J848" s="138">
        <v>90</v>
      </c>
      <c r="K848" s="138">
        <v>90</v>
      </c>
      <c r="L848" s="138">
        <v>90</v>
      </c>
      <c r="M848" s="138">
        <v>90</v>
      </c>
      <c r="N848" s="138">
        <v>90</v>
      </c>
      <c r="O848" s="138">
        <v>90</v>
      </c>
      <c r="P848" s="138">
        <v>90</v>
      </c>
      <c r="Q848" s="138">
        <v>90</v>
      </c>
      <c r="R848" s="138">
        <v>90</v>
      </c>
      <c r="S848" s="138">
        <v>90</v>
      </c>
      <c r="T848" s="138"/>
      <c r="U848" s="142" t="s">
        <v>6443</v>
      </c>
    </row>
    <row r="849" spans="1:21" ht="15.75" x14ac:dyDescent="0.3">
      <c r="A849" s="138" t="s">
        <v>6371</v>
      </c>
      <c r="B849" s="138" t="s">
        <v>5293</v>
      </c>
      <c r="C849" s="138" t="s">
        <v>6498</v>
      </c>
      <c r="D849" s="138"/>
      <c r="E849" s="138"/>
      <c r="F849" s="139" t="s">
        <v>6505</v>
      </c>
      <c r="G849" s="138">
        <v>10</v>
      </c>
      <c r="H849" s="140"/>
      <c r="I849" s="138"/>
      <c r="J849" s="138">
        <v>100</v>
      </c>
      <c r="K849" s="138">
        <v>100</v>
      </c>
      <c r="L849" s="138">
        <v>100</v>
      </c>
      <c r="M849" s="138">
        <v>100</v>
      </c>
      <c r="N849" s="138">
        <v>100</v>
      </c>
      <c r="O849" s="138">
        <v>100</v>
      </c>
      <c r="P849" s="138">
        <v>100</v>
      </c>
      <c r="Q849" s="138">
        <v>100</v>
      </c>
      <c r="R849" s="138">
        <v>100</v>
      </c>
      <c r="S849" s="138">
        <v>100</v>
      </c>
      <c r="T849" s="138"/>
      <c r="U849" s="142"/>
    </row>
    <row r="850" spans="1:21" ht="15.75" x14ac:dyDescent="0.3">
      <c r="A850" s="138" t="s">
        <v>6371</v>
      </c>
      <c r="B850" s="138" t="s">
        <v>5293</v>
      </c>
      <c r="C850" s="138" t="s">
        <v>6498</v>
      </c>
      <c r="D850" s="138"/>
      <c r="E850" s="138"/>
      <c r="F850" s="139" t="s">
        <v>6506</v>
      </c>
      <c r="G850" s="138">
        <v>0</v>
      </c>
      <c r="H850" s="140"/>
      <c r="I850" s="138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38"/>
      <c r="U850" s="142" t="s">
        <v>6434</v>
      </c>
    </row>
    <row r="851" spans="1:21" ht="15.75" x14ac:dyDescent="0.3">
      <c r="A851" s="138" t="s">
        <v>6371</v>
      </c>
      <c r="B851" s="138" t="s">
        <v>5293</v>
      </c>
      <c r="C851" s="138" t="s">
        <v>6498</v>
      </c>
      <c r="D851" s="138"/>
      <c r="E851" s="138"/>
      <c r="F851" s="139" t="s">
        <v>6506</v>
      </c>
      <c r="G851" s="138">
        <v>1</v>
      </c>
      <c r="H851" s="140"/>
      <c r="I851" s="138"/>
      <c r="J851" s="138">
        <v>11</v>
      </c>
      <c r="K851" s="138">
        <v>11</v>
      </c>
      <c r="L851" s="138">
        <v>11</v>
      </c>
      <c r="M851" s="138">
        <v>11</v>
      </c>
      <c r="N851" s="138">
        <v>11</v>
      </c>
      <c r="O851" s="138">
        <v>11</v>
      </c>
      <c r="P851" s="138">
        <v>11</v>
      </c>
      <c r="Q851" s="138">
        <v>11</v>
      </c>
      <c r="R851" s="138">
        <v>11</v>
      </c>
      <c r="S851" s="138">
        <v>11</v>
      </c>
      <c r="T851" s="138"/>
      <c r="U851" s="142" t="s">
        <v>6435</v>
      </c>
    </row>
    <row r="852" spans="1:21" ht="15.75" x14ac:dyDescent="0.3">
      <c r="A852" s="138" t="s">
        <v>6371</v>
      </c>
      <c r="B852" s="138" t="s">
        <v>5293</v>
      </c>
      <c r="C852" s="138" t="s">
        <v>6498</v>
      </c>
      <c r="D852" s="138"/>
      <c r="E852" s="138"/>
      <c r="F852" s="139" t="s">
        <v>6506</v>
      </c>
      <c r="G852" s="138">
        <v>2</v>
      </c>
      <c r="H852" s="140"/>
      <c r="I852" s="138"/>
      <c r="J852" s="138">
        <v>22</v>
      </c>
      <c r="K852" s="138">
        <v>22</v>
      </c>
      <c r="L852" s="138">
        <v>22</v>
      </c>
      <c r="M852" s="138">
        <v>22</v>
      </c>
      <c r="N852" s="138">
        <v>22</v>
      </c>
      <c r="O852" s="138">
        <v>22</v>
      </c>
      <c r="P852" s="138">
        <v>22</v>
      </c>
      <c r="Q852" s="138">
        <v>22</v>
      </c>
      <c r="R852" s="138">
        <v>22</v>
      </c>
      <c r="S852" s="138">
        <v>22</v>
      </c>
      <c r="T852" s="141"/>
      <c r="U852" s="142" t="s">
        <v>6436</v>
      </c>
    </row>
    <row r="853" spans="1:21" ht="15.75" x14ac:dyDescent="0.3">
      <c r="A853" s="138" t="s">
        <v>6371</v>
      </c>
      <c r="B853" s="138" t="s">
        <v>5293</v>
      </c>
      <c r="C853" s="138" t="s">
        <v>6498</v>
      </c>
      <c r="D853" s="138"/>
      <c r="E853" s="138"/>
      <c r="F853" s="139" t="s">
        <v>6506</v>
      </c>
      <c r="G853" s="138">
        <v>3</v>
      </c>
      <c r="H853" s="140"/>
      <c r="I853" s="138"/>
      <c r="J853" s="138">
        <v>33</v>
      </c>
      <c r="K853" s="138">
        <v>33</v>
      </c>
      <c r="L853" s="138">
        <v>33</v>
      </c>
      <c r="M853" s="138">
        <v>33</v>
      </c>
      <c r="N853" s="138">
        <v>33</v>
      </c>
      <c r="O853" s="138">
        <v>33</v>
      </c>
      <c r="P853" s="138">
        <v>33</v>
      </c>
      <c r="Q853" s="138">
        <v>33</v>
      </c>
      <c r="R853" s="138">
        <v>33</v>
      </c>
      <c r="S853" s="138">
        <v>33</v>
      </c>
      <c r="T853" s="138"/>
      <c r="U853" s="142" t="s">
        <v>6437</v>
      </c>
    </row>
    <row r="854" spans="1:21" ht="15.75" x14ac:dyDescent="0.3">
      <c r="A854" s="138" t="s">
        <v>6371</v>
      </c>
      <c r="B854" s="138" t="s">
        <v>5293</v>
      </c>
      <c r="C854" s="138" t="s">
        <v>6498</v>
      </c>
      <c r="D854" s="138"/>
      <c r="E854" s="138"/>
      <c r="F854" s="139" t="s">
        <v>6506</v>
      </c>
      <c r="G854" s="138">
        <v>4</v>
      </c>
      <c r="H854" s="140"/>
      <c r="I854" s="138"/>
      <c r="J854" s="138">
        <v>44</v>
      </c>
      <c r="K854" s="138">
        <v>44</v>
      </c>
      <c r="L854" s="138">
        <v>44</v>
      </c>
      <c r="M854" s="138">
        <v>44</v>
      </c>
      <c r="N854" s="138">
        <v>44</v>
      </c>
      <c r="O854" s="138">
        <v>44</v>
      </c>
      <c r="P854" s="138">
        <v>44</v>
      </c>
      <c r="Q854" s="138">
        <v>44</v>
      </c>
      <c r="R854" s="138">
        <v>44</v>
      </c>
      <c r="S854" s="138">
        <v>44</v>
      </c>
      <c r="T854" s="138"/>
      <c r="U854" s="142" t="s">
        <v>6438</v>
      </c>
    </row>
    <row r="855" spans="1:21" ht="15.75" x14ac:dyDescent="0.3">
      <c r="A855" s="138" t="s">
        <v>6371</v>
      </c>
      <c r="B855" s="138" t="s">
        <v>5293</v>
      </c>
      <c r="C855" s="138" t="s">
        <v>6498</v>
      </c>
      <c r="D855" s="138"/>
      <c r="E855" s="138"/>
      <c r="F855" s="139" t="s">
        <v>6506</v>
      </c>
      <c r="G855" s="138">
        <v>5</v>
      </c>
      <c r="H855" s="140"/>
      <c r="I855" s="138"/>
      <c r="J855" s="138">
        <v>55</v>
      </c>
      <c r="K855" s="138">
        <v>55</v>
      </c>
      <c r="L855" s="138">
        <v>55</v>
      </c>
      <c r="M855" s="138">
        <v>55</v>
      </c>
      <c r="N855" s="138">
        <v>55</v>
      </c>
      <c r="O855" s="138">
        <v>55</v>
      </c>
      <c r="P855" s="138">
        <v>55</v>
      </c>
      <c r="Q855" s="138">
        <v>55</v>
      </c>
      <c r="R855" s="138">
        <v>55</v>
      </c>
      <c r="S855" s="138">
        <v>55</v>
      </c>
      <c r="T855" s="138"/>
      <c r="U855" s="142" t="s">
        <v>6439</v>
      </c>
    </row>
    <row r="856" spans="1:21" ht="15.75" x14ac:dyDescent="0.3">
      <c r="A856" s="138" t="s">
        <v>6371</v>
      </c>
      <c r="B856" s="138" t="s">
        <v>5293</v>
      </c>
      <c r="C856" s="138" t="s">
        <v>6498</v>
      </c>
      <c r="D856" s="138"/>
      <c r="E856" s="138"/>
      <c r="F856" s="139" t="s">
        <v>6506</v>
      </c>
      <c r="G856" s="138">
        <v>6</v>
      </c>
      <c r="H856" s="140"/>
      <c r="I856" s="138"/>
      <c r="J856" s="138">
        <v>66</v>
      </c>
      <c r="K856" s="138">
        <v>66</v>
      </c>
      <c r="L856" s="138">
        <v>66</v>
      </c>
      <c r="M856" s="138">
        <v>66</v>
      </c>
      <c r="N856" s="138">
        <v>66</v>
      </c>
      <c r="O856" s="138">
        <v>66</v>
      </c>
      <c r="P856" s="138">
        <v>66</v>
      </c>
      <c r="Q856" s="138">
        <v>66</v>
      </c>
      <c r="R856" s="138">
        <v>66</v>
      </c>
      <c r="S856" s="138">
        <v>66</v>
      </c>
      <c r="T856" s="138"/>
      <c r="U856" s="142" t="s">
        <v>6440</v>
      </c>
    </row>
    <row r="857" spans="1:21" ht="15.75" x14ac:dyDescent="0.3">
      <c r="A857" s="138" t="s">
        <v>6371</v>
      </c>
      <c r="B857" s="138" t="s">
        <v>5293</v>
      </c>
      <c r="C857" s="138" t="s">
        <v>6498</v>
      </c>
      <c r="D857" s="138"/>
      <c r="E857" s="138"/>
      <c r="F857" s="139" t="s">
        <v>6506</v>
      </c>
      <c r="G857" s="138">
        <v>7</v>
      </c>
      <c r="H857" s="140"/>
      <c r="I857" s="138"/>
      <c r="J857" s="138">
        <v>77</v>
      </c>
      <c r="K857" s="138">
        <v>77</v>
      </c>
      <c r="L857" s="138">
        <v>77</v>
      </c>
      <c r="M857" s="138">
        <v>77</v>
      </c>
      <c r="N857" s="138">
        <v>77</v>
      </c>
      <c r="O857" s="138">
        <v>77</v>
      </c>
      <c r="P857" s="138">
        <v>77</v>
      </c>
      <c r="Q857" s="138">
        <v>77</v>
      </c>
      <c r="R857" s="138">
        <v>77</v>
      </c>
      <c r="S857" s="138">
        <v>77</v>
      </c>
      <c r="T857" s="138"/>
      <c r="U857" s="142" t="s">
        <v>6441</v>
      </c>
    </row>
    <row r="858" spans="1:21" ht="15.75" x14ac:dyDescent="0.3">
      <c r="A858" s="138" t="s">
        <v>6371</v>
      </c>
      <c r="B858" s="138" t="s">
        <v>5293</v>
      </c>
      <c r="C858" s="138" t="s">
        <v>6498</v>
      </c>
      <c r="D858" s="138"/>
      <c r="E858" s="138"/>
      <c r="F858" s="139" t="s">
        <v>6506</v>
      </c>
      <c r="G858" s="138">
        <v>8</v>
      </c>
      <c r="H858" s="140"/>
      <c r="I858" s="138"/>
      <c r="J858" s="138">
        <v>88</v>
      </c>
      <c r="K858" s="138">
        <v>88</v>
      </c>
      <c r="L858" s="138">
        <v>88</v>
      </c>
      <c r="M858" s="138">
        <v>88</v>
      </c>
      <c r="N858" s="138">
        <v>88</v>
      </c>
      <c r="O858" s="138">
        <v>88</v>
      </c>
      <c r="P858" s="138">
        <v>88</v>
      </c>
      <c r="Q858" s="138">
        <v>88</v>
      </c>
      <c r="R858" s="138">
        <v>88</v>
      </c>
      <c r="S858" s="138">
        <v>88</v>
      </c>
      <c r="T858" s="138"/>
      <c r="U858" s="142" t="s">
        <v>6442</v>
      </c>
    </row>
    <row r="859" spans="1:21" ht="15.75" x14ac:dyDescent="0.3">
      <c r="A859" s="138" t="s">
        <v>6371</v>
      </c>
      <c r="B859" s="138" t="s">
        <v>5293</v>
      </c>
      <c r="C859" s="138" t="s">
        <v>6498</v>
      </c>
      <c r="D859" s="138"/>
      <c r="E859" s="138"/>
      <c r="F859" s="139" t="s">
        <v>6506</v>
      </c>
      <c r="G859" s="138">
        <v>9</v>
      </c>
      <c r="H859" s="140"/>
      <c r="I859" s="138"/>
      <c r="J859" s="138">
        <v>99</v>
      </c>
      <c r="K859" s="138">
        <v>99</v>
      </c>
      <c r="L859" s="138">
        <v>99</v>
      </c>
      <c r="M859" s="138">
        <v>99</v>
      </c>
      <c r="N859" s="138">
        <v>99</v>
      </c>
      <c r="O859" s="138">
        <v>99</v>
      </c>
      <c r="P859" s="138">
        <v>99</v>
      </c>
      <c r="Q859" s="138">
        <v>99</v>
      </c>
      <c r="R859" s="138">
        <v>99</v>
      </c>
      <c r="S859" s="138">
        <v>99</v>
      </c>
      <c r="T859" s="138"/>
      <c r="U859" s="142" t="s">
        <v>6443</v>
      </c>
    </row>
    <row r="860" spans="1:21" ht="15.75" x14ac:dyDescent="0.3">
      <c r="A860" s="138" t="s">
        <v>6371</v>
      </c>
      <c r="B860" s="138" t="s">
        <v>5293</v>
      </c>
      <c r="C860" s="138" t="s">
        <v>6498</v>
      </c>
      <c r="D860" s="138"/>
      <c r="E860" s="138"/>
      <c r="F860" s="139" t="s">
        <v>6506</v>
      </c>
      <c r="G860" s="138">
        <v>10</v>
      </c>
      <c r="H860" s="140"/>
      <c r="I860" s="138"/>
      <c r="J860" s="138">
        <v>110</v>
      </c>
      <c r="K860" s="138">
        <v>110</v>
      </c>
      <c r="L860" s="138">
        <v>110</v>
      </c>
      <c r="M860" s="138">
        <v>110</v>
      </c>
      <c r="N860" s="138">
        <v>110</v>
      </c>
      <c r="O860" s="138">
        <v>110</v>
      </c>
      <c r="P860" s="138">
        <v>110</v>
      </c>
      <c r="Q860" s="138">
        <v>110</v>
      </c>
      <c r="R860" s="138">
        <v>110</v>
      </c>
      <c r="S860" s="138">
        <v>110</v>
      </c>
      <c r="T860" s="138"/>
      <c r="U860" s="142"/>
    </row>
    <row r="861" spans="1:21" ht="15.75" x14ac:dyDescent="0.3">
      <c r="A861" s="138" t="s">
        <v>6371</v>
      </c>
      <c r="B861" s="138" t="s">
        <v>5293</v>
      </c>
      <c r="C861" s="138" t="s">
        <v>6498</v>
      </c>
      <c r="D861" s="138"/>
      <c r="E861" s="138"/>
      <c r="F861" s="139" t="s">
        <v>6507</v>
      </c>
      <c r="G861" s="138">
        <v>0</v>
      </c>
      <c r="H861" s="140"/>
      <c r="I861" s="138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38"/>
      <c r="U861" s="142" t="s">
        <v>6434</v>
      </c>
    </row>
    <row r="862" spans="1:21" ht="15.75" x14ac:dyDescent="0.3">
      <c r="A862" s="138" t="s">
        <v>6371</v>
      </c>
      <c r="B862" s="138" t="s">
        <v>5293</v>
      </c>
      <c r="C862" s="138" t="s">
        <v>6498</v>
      </c>
      <c r="D862" s="138"/>
      <c r="E862" s="138"/>
      <c r="F862" s="139" t="s">
        <v>6507</v>
      </c>
      <c r="G862" s="138">
        <v>1</v>
      </c>
      <c r="H862" s="140"/>
      <c r="I862" s="138"/>
      <c r="J862" s="138">
        <v>12</v>
      </c>
      <c r="K862" s="138">
        <v>12</v>
      </c>
      <c r="L862" s="138">
        <v>12</v>
      </c>
      <c r="M862" s="138">
        <v>12</v>
      </c>
      <c r="N862" s="138">
        <v>12</v>
      </c>
      <c r="O862" s="138">
        <v>12</v>
      </c>
      <c r="P862" s="138">
        <v>12</v>
      </c>
      <c r="Q862" s="138">
        <v>12</v>
      </c>
      <c r="R862" s="138">
        <v>12</v>
      </c>
      <c r="S862" s="138">
        <v>12</v>
      </c>
      <c r="T862" s="138"/>
      <c r="U862" s="142" t="s">
        <v>6435</v>
      </c>
    </row>
    <row r="863" spans="1:21" ht="15.75" x14ac:dyDescent="0.3">
      <c r="A863" s="138" t="s">
        <v>6371</v>
      </c>
      <c r="B863" s="138" t="s">
        <v>5293</v>
      </c>
      <c r="C863" s="138" t="s">
        <v>6498</v>
      </c>
      <c r="D863" s="138"/>
      <c r="E863" s="138"/>
      <c r="F863" s="139" t="s">
        <v>6507</v>
      </c>
      <c r="G863" s="138">
        <v>2</v>
      </c>
      <c r="H863" s="140"/>
      <c r="I863" s="138"/>
      <c r="J863" s="138">
        <v>24</v>
      </c>
      <c r="K863" s="138">
        <v>24</v>
      </c>
      <c r="L863" s="138">
        <v>24</v>
      </c>
      <c r="M863" s="138">
        <v>24</v>
      </c>
      <c r="N863" s="138">
        <v>24</v>
      </c>
      <c r="O863" s="138">
        <v>24</v>
      </c>
      <c r="P863" s="138">
        <v>24</v>
      </c>
      <c r="Q863" s="138">
        <v>24</v>
      </c>
      <c r="R863" s="138">
        <v>24</v>
      </c>
      <c r="S863" s="138">
        <v>24</v>
      </c>
      <c r="T863" s="141"/>
      <c r="U863" s="142" t="s">
        <v>6436</v>
      </c>
    </row>
    <row r="864" spans="1:21" ht="15.75" x14ac:dyDescent="0.3">
      <c r="A864" s="138" t="s">
        <v>6371</v>
      </c>
      <c r="B864" s="138" t="s">
        <v>5293</v>
      </c>
      <c r="C864" s="138" t="s">
        <v>6498</v>
      </c>
      <c r="D864" s="138"/>
      <c r="E864" s="138"/>
      <c r="F864" s="139" t="s">
        <v>6507</v>
      </c>
      <c r="G864" s="138">
        <v>3</v>
      </c>
      <c r="H864" s="140"/>
      <c r="I864" s="138"/>
      <c r="J864" s="138">
        <v>36</v>
      </c>
      <c r="K864" s="138">
        <v>36</v>
      </c>
      <c r="L864" s="138">
        <v>36</v>
      </c>
      <c r="M864" s="138">
        <v>36</v>
      </c>
      <c r="N864" s="138">
        <v>36</v>
      </c>
      <c r="O864" s="138">
        <v>36</v>
      </c>
      <c r="P864" s="138">
        <v>36</v>
      </c>
      <c r="Q864" s="138">
        <v>36</v>
      </c>
      <c r="R864" s="138">
        <v>36</v>
      </c>
      <c r="S864" s="138">
        <v>36</v>
      </c>
      <c r="T864" s="138"/>
      <c r="U864" s="142" t="s">
        <v>6437</v>
      </c>
    </row>
    <row r="865" spans="1:21" ht="15.75" x14ac:dyDescent="0.3">
      <c r="A865" s="138" t="s">
        <v>6371</v>
      </c>
      <c r="B865" s="138" t="s">
        <v>5293</v>
      </c>
      <c r="C865" s="138" t="s">
        <v>6498</v>
      </c>
      <c r="D865" s="138"/>
      <c r="E865" s="138"/>
      <c r="F865" s="139" t="s">
        <v>6507</v>
      </c>
      <c r="G865" s="138">
        <v>4</v>
      </c>
      <c r="H865" s="140"/>
      <c r="I865" s="138"/>
      <c r="J865" s="138">
        <v>48</v>
      </c>
      <c r="K865" s="138">
        <v>48</v>
      </c>
      <c r="L865" s="138">
        <v>48</v>
      </c>
      <c r="M865" s="138">
        <v>48</v>
      </c>
      <c r="N865" s="138">
        <v>48</v>
      </c>
      <c r="O865" s="138">
        <v>48</v>
      </c>
      <c r="P865" s="138">
        <v>48</v>
      </c>
      <c r="Q865" s="138">
        <v>48</v>
      </c>
      <c r="R865" s="138">
        <v>48</v>
      </c>
      <c r="S865" s="138">
        <v>48</v>
      </c>
      <c r="T865" s="138"/>
      <c r="U865" s="142" t="s">
        <v>6438</v>
      </c>
    </row>
    <row r="866" spans="1:21" ht="15.75" x14ac:dyDescent="0.3">
      <c r="A866" s="138" t="s">
        <v>6371</v>
      </c>
      <c r="B866" s="138" t="s">
        <v>5293</v>
      </c>
      <c r="C866" s="138" t="s">
        <v>6498</v>
      </c>
      <c r="D866" s="138"/>
      <c r="E866" s="138"/>
      <c r="F866" s="139" t="s">
        <v>6507</v>
      </c>
      <c r="G866" s="138">
        <v>5</v>
      </c>
      <c r="H866" s="140"/>
      <c r="I866" s="138"/>
      <c r="J866" s="138">
        <v>60</v>
      </c>
      <c r="K866" s="138">
        <v>60</v>
      </c>
      <c r="L866" s="138">
        <v>60</v>
      </c>
      <c r="M866" s="138">
        <v>60</v>
      </c>
      <c r="N866" s="138">
        <v>60</v>
      </c>
      <c r="O866" s="138">
        <v>60</v>
      </c>
      <c r="P866" s="138">
        <v>60</v>
      </c>
      <c r="Q866" s="138">
        <v>60</v>
      </c>
      <c r="R866" s="138">
        <v>60</v>
      </c>
      <c r="S866" s="138">
        <v>60</v>
      </c>
      <c r="T866" s="138"/>
      <c r="U866" s="142" t="s">
        <v>6439</v>
      </c>
    </row>
    <row r="867" spans="1:21" ht="15.75" x14ac:dyDescent="0.3">
      <c r="A867" s="138" t="s">
        <v>6371</v>
      </c>
      <c r="B867" s="138" t="s">
        <v>5293</v>
      </c>
      <c r="C867" s="138" t="s">
        <v>6498</v>
      </c>
      <c r="D867" s="138"/>
      <c r="E867" s="138"/>
      <c r="F867" s="139" t="s">
        <v>6507</v>
      </c>
      <c r="G867" s="138">
        <v>6</v>
      </c>
      <c r="H867" s="140"/>
      <c r="I867" s="138"/>
      <c r="J867" s="138">
        <v>72</v>
      </c>
      <c r="K867" s="138">
        <v>72</v>
      </c>
      <c r="L867" s="138">
        <v>72</v>
      </c>
      <c r="M867" s="138">
        <v>72</v>
      </c>
      <c r="N867" s="138">
        <v>72</v>
      </c>
      <c r="O867" s="138">
        <v>72</v>
      </c>
      <c r="P867" s="138">
        <v>72</v>
      </c>
      <c r="Q867" s="138">
        <v>72</v>
      </c>
      <c r="R867" s="138">
        <v>72</v>
      </c>
      <c r="S867" s="138">
        <v>72</v>
      </c>
      <c r="T867" s="138"/>
      <c r="U867" s="142" t="s">
        <v>6440</v>
      </c>
    </row>
    <row r="868" spans="1:21" ht="15.75" x14ac:dyDescent="0.3">
      <c r="A868" s="138" t="s">
        <v>6371</v>
      </c>
      <c r="B868" s="138" t="s">
        <v>5293</v>
      </c>
      <c r="C868" s="138" t="s">
        <v>6498</v>
      </c>
      <c r="D868" s="138"/>
      <c r="E868" s="138"/>
      <c r="F868" s="139" t="s">
        <v>6507</v>
      </c>
      <c r="G868" s="138">
        <v>7</v>
      </c>
      <c r="H868" s="140"/>
      <c r="I868" s="138"/>
      <c r="J868" s="138">
        <v>84</v>
      </c>
      <c r="K868" s="138">
        <v>84</v>
      </c>
      <c r="L868" s="138">
        <v>84</v>
      </c>
      <c r="M868" s="138">
        <v>84</v>
      </c>
      <c r="N868" s="138">
        <v>84</v>
      </c>
      <c r="O868" s="138">
        <v>84</v>
      </c>
      <c r="P868" s="138">
        <v>84</v>
      </c>
      <c r="Q868" s="138">
        <v>84</v>
      </c>
      <c r="R868" s="138">
        <v>84</v>
      </c>
      <c r="S868" s="138">
        <v>84</v>
      </c>
      <c r="T868" s="138"/>
      <c r="U868" s="142" t="s">
        <v>6441</v>
      </c>
    </row>
    <row r="869" spans="1:21" ht="15.75" x14ac:dyDescent="0.3">
      <c r="A869" s="138" t="s">
        <v>6371</v>
      </c>
      <c r="B869" s="138" t="s">
        <v>5293</v>
      </c>
      <c r="C869" s="138" t="s">
        <v>6498</v>
      </c>
      <c r="D869" s="138"/>
      <c r="E869" s="138"/>
      <c r="F869" s="139" t="s">
        <v>6507</v>
      </c>
      <c r="G869" s="138">
        <v>8</v>
      </c>
      <c r="H869" s="140"/>
      <c r="I869" s="138"/>
      <c r="J869" s="138">
        <v>96</v>
      </c>
      <c r="K869" s="138">
        <v>96</v>
      </c>
      <c r="L869" s="138">
        <v>96</v>
      </c>
      <c r="M869" s="138">
        <v>96</v>
      </c>
      <c r="N869" s="138">
        <v>96</v>
      </c>
      <c r="O869" s="138">
        <v>96</v>
      </c>
      <c r="P869" s="138">
        <v>96</v>
      </c>
      <c r="Q869" s="138">
        <v>96</v>
      </c>
      <c r="R869" s="138">
        <v>96</v>
      </c>
      <c r="S869" s="138">
        <v>96</v>
      </c>
      <c r="T869" s="138"/>
      <c r="U869" s="142" t="s">
        <v>6442</v>
      </c>
    </row>
    <row r="870" spans="1:21" ht="15.75" x14ac:dyDescent="0.3">
      <c r="A870" s="138" t="s">
        <v>6371</v>
      </c>
      <c r="B870" s="138" t="s">
        <v>5293</v>
      </c>
      <c r="C870" s="138" t="s">
        <v>6498</v>
      </c>
      <c r="D870" s="138"/>
      <c r="E870" s="138"/>
      <c r="F870" s="139" t="s">
        <v>6507</v>
      </c>
      <c r="G870" s="138">
        <v>9</v>
      </c>
      <c r="H870" s="140"/>
      <c r="I870" s="138"/>
      <c r="J870" s="138">
        <v>108</v>
      </c>
      <c r="K870" s="138">
        <v>108</v>
      </c>
      <c r="L870" s="138">
        <v>108</v>
      </c>
      <c r="M870" s="138">
        <v>108</v>
      </c>
      <c r="N870" s="138">
        <v>108</v>
      </c>
      <c r="O870" s="138">
        <v>108</v>
      </c>
      <c r="P870" s="138">
        <v>108</v>
      </c>
      <c r="Q870" s="138">
        <v>108</v>
      </c>
      <c r="R870" s="138">
        <v>108</v>
      </c>
      <c r="S870" s="138">
        <v>108</v>
      </c>
      <c r="T870" s="138"/>
      <c r="U870" s="142" t="s">
        <v>6443</v>
      </c>
    </row>
    <row r="871" spans="1:21" ht="15.75" x14ac:dyDescent="0.3">
      <c r="A871" s="138" t="s">
        <v>6371</v>
      </c>
      <c r="B871" s="138" t="s">
        <v>5293</v>
      </c>
      <c r="C871" s="138" t="s">
        <v>6498</v>
      </c>
      <c r="D871" s="138"/>
      <c r="E871" s="138"/>
      <c r="F871" s="139" t="s">
        <v>6507</v>
      </c>
      <c r="G871" s="138">
        <v>10</v>
      </c>
      <c r="H871" s="140"/>
      <c r="I871" s="138"/>
      <c r="J871" s="138">
        <v>120</v>
      </c>
      <c r="K871" s="138">
        <v>120</v>
      </c>
      <c r="L871" s="138">
        <v>120</v>
      </c>
      <c r="M871" s="138">
        <v>120</v>
      </c>
      <c r="N871" s="138">
        <v>120</v>
      </c>
      <c r="O871" s="138">
        <v>120</v>
      </c>
      <c r="P871" s="138">
        <v>120</v>
      </c>
      <c r="Q871" s="138">
        <v>120</v>
      </c>
      <c r="R871" s="138">
        <v>120</v>
      </c>
      <c r="S871" s="138">
        <v>120</v>
      </c>
      <c r="T871" s="138"/>
      <c r="U871" s="142"/>
    </row>
    <row r="872" spans="1:21" ht="15.75" x14ac:dyDescent="0.3">
      <c r="A872" s="138" t="s">
        <v>6371</v>
      </c>
      <c r="B872" s="138" t="s">
        <v>5293</v>
      </c>
      <c r="C872" s="138" t="s">
        <v>6498</v>
      </c>
      <c r="D872" s="138"/>
      <c r="E872" s="138"/>
      <c r="F872" s="139" t="s">
        <v>6508</v>
      </c>
      <c r="G872" s="138">
        <v>0</v>
      </c>
      <c r="H872" s="140"/>
      <c r="I872" s="138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38"/>
      <c r="U872" s="142" t="s">
        <v>6434</v>
      </c>
    </row>
    <row r="873" spans="1:21" ht="15.75" x14ac:dyDescent="0.3">
      <c r="A873" s="138" t="s">
        <v>6371</v>
      </c>
      <c r="B873" s="138" t="s">
        <v>5293</v>
      </c>
      <c r="C873" s="138" t="s">
        <v>6498</v>
      </c>
      <c r="D873" s="138"/>
      <c r="E873" s="138"/>
      <c r="F873" s="139" t="s">
        <v>6508</v>
      </c>
      <c r="G873" s="138">
        <v>1</v>
      </c>
      <c r="H873" s="140"/>
      <c r="I873" s="138"/>
      <c r="J873" s="138">
        <v>13</v>
      </c>
      <c r="K873" s="138">
        <v>13</v>
      </c>
      <c r="L873" s="138">
        <v>13</v>
      </c>
      <c r="M873" s="138">
        <v>13</v>
      </c>
      <c r="N873" s="138">
        <v>13</v>
      </c>
      <c r="O873" s="138">
        <v>13</v>
      </c>
      <c r="P873" s="138">
        <v>13</v>
      </c>
      <c r="Q873" s="138">
        <v>13</v>
      </c>
      <c r="R873" s="138">
        <v>13</v>
      </c>
      <c r="S873" s="138">
        <v>13</v>
      </c>
      <c r="T873" s="138"/>
      <c r="U873" s="142" t="s">
        <v>6435</v>
      </c>
    </row>
    <row r="874" spans="1:21" ht="15.75" x14ac:dyDescent="0.3">
      <c r="A874" s="138" t="s">
        <v>6371</v>
      </c>
      <c r="B874" s="138" t="s">
        <v>5293</v>
      </c>
      <c r="C874" s="138" t="s">
        <v>6498</v>
      </c>
      <c r="D874" s="138"/>
      <c r="E874" s="138"/>
      <c r="F874" s="139" t="s">
        <v>6508</v>
      </c>
      <c r="G874" s="138">
        <v>2</v>
      </c>
      <c r="H874" s="140"/>
      <c r="I874" s="138"/>
      <c r="J874" s="138">
        <v>26</v>
      </c>
      <c r="K874" s="138">
        <v>26</v>
      </c>
      <c r="L874" s="138">
        <v>26</v>
      </c>
      <c r="M874" s="138">
        <v>26</v>
      </c>
      <c r="N874" s="138">
        <v>26</v>
      </c>
      <c r="O874" s="138">
        <v>26</v>
      </c>
      <c r="P874" s="138">
        <v>26</v>
      </c>
      <c r="Q874" s="138">
        <v>26</v>
      </c>
      <c r="R874" s="138">
        <v>26</v>
      </c>
      <c r="S874" s="138">
        <v>26</v>
      </c>
      <c r="T874" s="141"/>
      <c r="U874" s="142" t="s">
        <v>6436</v>
      </c>
    </row>
    <row r="875" spans="1:21" ht="15.75" x14ac:dyDescent="0.3">
      <c r="A875" s="138" t="s">
        <v>6371</v>
      </c>
      <c r="B875" s="138" t="s">
        <v>5293</v>
      </c>
      <c r="C875" s="138" t="s">
        <v>6498</v>
      </c>
      <c r="D875" s="138"/>
      <c r="E875" s="138"/>
      <c r="F875" s="139" t="s">
        <v>6508</v>
      </c>
      <c r="G875" s="138">
        <v>3</v>
      </c>
      <c r="H875" s="140"/>
      <c r="I875" s="138"/>
      <c r="J875" s="138">
        <v>39</v>
      </c>
      <c r="K875" s="138">
        <v>39</v>
      </c>
      <c r="L875" s="138">
        <v>39</v>
      </c>
      <c r="M875" s="138">
        <v>39</v>
      </c>
      <c r="N875" s="138">
        <v>39</v>
      </c>
      <c r="O875" s="138">
        <v>39</v>
      </c>
      <c r="P875" s="138">
        <v>39</v>
      </c>
      <c r="Q875" s="138">
        <v>39</v>
      </c>
      <c r="R875" s="138">
        <v>39</v>
      </c>
      <c r="S875" s="138">
        <v>39</v>
      </c>
      <c r="T875" s="138"/>
      <c r="U875" s="142" t="s">
        <v>6437</v>
      </c>
    </row>
    <row r="876" spans="1:21" ht="15.75" x14ac:dyDescent="0.3">
      <c r="A876" s="138" t="s">
        <v>6371</v>
      </c>
      <c r="B876" s="138" t="s">
        <v>5293</v>
      </c>
      <c r="C876" s="138" t="s">
        <v>6498</v>
      </c>
      <c r="D876" s="138"/>
      <c r="E876" s="138"/>
      <c r="F876" s="139" t="s">
        <v>6508</v>
      </c>
      <c r="G876" s="138">
        <v>4</v>
      </c>
      <c r="H876" s="140"/>
      <c r="I876" s="138"/>
      <c r="J876" s="138">
        <v>52</v>
      </c>
      <c r="K876" s="138">
        <v>52</v>
      </c>
      <c r="L876" s="138">
        <v>52</v>
      </c>
      <c r="M876" s="138">
        <v>52</v>
      </c>
      <c r="N876" s="138">
        <v>52</v>
      </c>
      <c r="O876" s="138">
        <v>52</v>
      </c>
      <c r="P876" s="138">
        <v>52</v>
      </c>
      <c r="Q876" s="138">
        <v>52</v>
      </c>
      <c r="R876" s="138">
        <v>52</v>
      </c>
      <c r="S876" s="138">
        <v>52</v>
      </c>
      <c r="T876" s="138"/>
      <c r="U876" s="142" t="s">
        <v>6438</v>
      </c>
    </row>
    <row r="877" spans="1:21" ht="15.75" x14ac:dyDescent="0.3">
      <c r="A877" s="138" t="s">
        <v>6371</v>
      </c>
      <c r="B877" s="138" t="s">
        <v>5293</v>
      </c>
      <c r="C877" s="138" t="s">
        <v>6498</v>
      </c>
      <c r="D877" s="138"/>
      <c r="E877" s="138"/>
      <c r="F877" s="139" t="s">
        <v>6508</v>
      </c>
      <c r="G877" s="138">
        <v>5</v>
      </c>
      <c r="H877" s="140"/>
      <c r="I877" s="138"/>
      <c r="J877" s="138">
        <v>65</v>
      </c>
      <c r="K877" s="138">
        <v>65</v>
      </c>
      <c r="L877" s="138">
        <v>65</v>
      </c>
      <c r="M877" s="138">
        <v>65</v>
      </c>
      <c r="N877" s="138">
        <v>65</v>
      </c>
      <c r="O877" s="138">
        <v>65</v>
      </c>
      <c r="P877" s="138">
        <v>65</v>
      </c>
      <c r="Q877" s="138">
        <v>65</v>
      </c>
      <c r="R877" s="138">
        <v>65</v>
      </c>
      <c r="S877" s="138">
        <v>65</v>
      </c>
      <c r="T877" s="138"/>
      <c r="U877" s="142" t="s">
        <v>6439</v>
      </c>
    </row>
    <row r="878" spans="1:21" ht="15.75" x14ac:dyDescent="0.3">
      <c r="A878" s="138" t="s">
        <v>6371</v>
      </c>
      <c r="B878" s="138" t="s">
        <v>5293</v>
      </c>
      <c r="C878" s="138" t="s">
        <v>6498</v>
      </c>
      <c r="D878" s="138"/>
      <c r="E878" s="138"/>
      <c r="F878" s="139" t="s">
        <v>6508</v>
      </c>
      <c r="G878" s="138">
        <v>6</v>
      </c>
      <c r="H878" s="140"/>
      <c r="I878" s="138"/>
      <c r="J878" s="138">
        <v>78</v>
      </c>
      <c r="K878" s="138">
        <v>78</v>
      </c>
      <c r="L878" s="138">
        <v>78</v>
      </c>
      <c r="M878" s="138">
        <v>78</v>
      </c>
      <c r="N878" s="138">
        <v>78</v>
      </c>
      <c r="O878" s="138">
        <v>78</v>
      </c>
      <c r="P878" s="138">
        <v>78</v>
      </c>
      <c r="Q878" s="138">
        <v>78</v>
      </c>
      <c r="R878" s="138">
        <v>78</v>
      </c>
      <c r="S878" s="138">
        <v>78</v>
      </c>
      <c r="T878" s="138"/>
      <c r="U878" s="142" t="s">
        <v>6440</v>
      </c>
    </row>
    <row r="879" spans="1:21" ht="15.75" x14ac:dyDescent="0.3">
      <c r="A879" s="138" t="s">
        <v>6371</v>
      </c>
      <c r="B879" s="138" t="s">
        <v>5293</v>
      </c>
      <c r="C879" s="138" t="s">
        <v>6498</v>
      </c>
      <c r="D879" s="138"/>
      <c r="E879" s="138"/>
      <c r="F879" s="139" t="s">
        <v>6508</v>
      </c>
      <c r="G879" s="138">
        <v>7</v>
      </c>
      <c r="H879" s="140"/>
      <c r="I879" s="138"/>
      <c r="J879" s="138">
        <v>91</v>
      </c>
      <c r="K879" s="138">
        <v>91</v>
      </c>
      <c r="L879" s="138">
        <v>91</v>
      </c>
      <c r="M879" s="138">
        <v>91</v>
      </c>
      <c r="N879" s="138">
        <v>91</v>
      </c>
      <c r="O879" s="138">
        <v>91</v>
      </c>
      <c r="P879" s="138">
        <v>91</v>
      </c>
      <c r="Q879" s="138">
        <v>91</v>
      </c>
      <c r="R879" s="138">
        <v>91</v>
      </c>
      <c r="S879" s="138">
        <v>91</v>
      </c>
      <c r="T879" s="138"/>
      <c r="U879" s="142" t="s">
        <v>6441</v>
      </c>
    </row>
    <row r="880" spans="1:21" ht="15.75" x14ac:dyDescent="0.3">
      <c r="A880" s="138" t="s">
        <v>6371</v>
      </c>
      <c r="B880" s="138" t="s">
        <v>5293</v>
      </c>
      <c r="C880" s="138" t="s">
        <v>6498</v>
      </c>
      <c r="D880" s="138"/>
      <c r="E880" s="138"/>
      <c r="F880" s="139" t="s">
        <v>6508</v>
      </c>
      <c r="G880" s="138">
        <v>8</v>
      </c>
      <c r="H880" s="140"/>
      <c r="I880" s="138"/>
      <c r="J880" s="138">
        <v>104</v>
      </c>
      <c r="K880" s="138">
        <v>104</v>
      </c>
      <c r="L880" s="138">
        <v>104</v>
      </c>
      <c r="M880" s="138">
        <v>104</v>
      </c>
      <c r="N880" s="138">
        <v>104</v>
      </c>
      <c r="O880" s="138">
        <v>104</v>
      </c>
      <c r="P880" s="138">
        <v>104</v>
      </c>
      <c r="Q880" s="138">
        <v>104</v>
      </c>
      <c r="R880" s="138">
        <v>104</v>
      </c>
      <c r="S880" s="138">
        <v>104</v>
      </c>
      <c r="T880" s="138"/>
      <c r="U880" s="142" t="s">
        <v>6442</v>
      </c>
    </row>
    <row r="881" spans="1:21" ht="15.75" x14ac:dyDescent="0.3">
      <c r="A881" s="138" t="s">
        <v>6371</v>
      </c>
      <c r="B881" s="138" t="s">
        <v>5293</v>
      </c>
      <c r="C881" s="138" t="s">
        <v>6498</v>
      </c>
      <c r="D881" s="138"/>
      <c r="E881" s="138"/>
      <c r="F881" s="139" t="s">
        <v>6508</v>
      </c>
      <c r="G881" s="138">
        <v>9</v>
      </c>
      <c r="H881" s="140"/>
      <c r="I881" s="138"/>
      <c r="J881" s="138">
        <v>117</v>
      </c>
      <c r="K881" s="138">
        <v>117</v>
      </c>
      <c r="L881" s="138">
        <v>117</v>
      </c>
      <c r="M881" s="138">
        <v>117</v>
      </c>
      <c r="N881" s="138">
        <v>117</v>
      </c>
      <c r="O881" s="138">
        <v>117</v>
      </c>
      <c r="P881" s="138">
        <v>117</v>
      </c>
      <c r="Q881" s="138">
        <v>117</v>
      </c>
      <c r="R881" s="138">
        <v>117</v>
      </c>
      <c r="S881" s="138">
        <v>117</v>
      </c>
      <c r="T881" s="138"/>
      <c r="U881" s="142" t="s">
        <v>6443</v>
      </c>
    </row>
    <row r="882" spans="1:21" ht="15.75" x14ac:dyDescent="0.3">
      <c r="A882" s="138" t="s">
        <v>6371</v>
      </c>
      <c r="B882" s="138" t="s">
        <v>5293</v>
      </c>
      <c r="C882" s="138" t="s">
        <v>6498</v>
      </c>
      <c r="D882" s="138"/>
      <c r="E882" s="138"/>
      <c r="F882" s="139" t="s">
        <v>6508</v>
      </c>
      <c r="G882" s="138">
        <v>10</v>
      </c>
      <c r="H882" s="140"/>
      <c r="I882" s="138"/>
      <c r="J882" s="138">
        <v>130</v>
      </c>
      <c r="K882" s="138">
        <v>130</v>
      </c>
      <c r="L882" s="138">
        <v>130</v>
      </c>
      <c r="M882" s="138">
        <v>130</v>
      </c>
      <c r="N882" s="138">
        <v>130</v>
      </c>
      <c r="O882" s="138">
        <v>130</v>
      </c>
      <c r="P882" s="138">
        <v>130</v>
      </c>
      <c r="Q882" s="138">
        <v>130</v>
      </c>
      <c r="R882" s="138">
        <v>130</v>
      </c>
      <c r="S882" s="138">
        <v>130</v>
      </c>
      <c r="T882" s="138"/>
      <c r="U882" s="142"/>
    </row>
    <row r="883" spans="1:21" ht="15.75" x14ac:dyDescent="0.3">
      <c r="A883" s="143" t="s">
        <v>6371</v>
      </c>
      <c r="B883" s="143" t="s">
        <v>5293</v>
      </c>
      <c r="C883" s="143" t="s">
        <v>6509</v>
      </c>
      <c r="D883" s="143"/>
      <c r="E883" s="143"/>
      <c r="F883" s="144" t="s">
        <v>6510</v>
      </c>
      <c r="G883" s="143">
        <v>0</v>
      </c>
      <c r="H883" s="145"/>
      <c r="I883" s="143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3"/>
      <c r="U883" s="147" t="s">
        <v>6434</v>
      </c>
    </row>
    <row r="884" spans="1:21" ht="15.75" x14ac:dyDescent="0.3">
      <c r="A884" s="143" t="s">
        <v>6371</v>
      </c>
      <c r="B884" s="143" t="s">
        <v>5293</v>
      </c>
      <c r="C884" s="143" t="s">
        <v>6509</v>
      </c>
      <c r="D884" s="143"/>
      <c r="E884" s="143"/>
      <c r="F884" s="144" t="s">
        <v>6510</v>
      </c>
      <c r="G884" s="143">
        <v>1</v>
      </c>
      <c r="H884" s="145"/>
      <c r="I884" s="143"/>
      <c r="J884" s="143">
        <v>6</v>
      </c>
      <c r="K884" s="143">
        <v>6</v>
      </c>
      <c r="L884" s="143">
        <v>6</v>
      </c>
      <c r="M884" s="143">
        <v>6</v>
      </c>
      <c r="N884" s="143">
        <v>6</v>
      </c>
      <c r="O884" s="143">
        <v>6</v>
      </c>
      <c r="P884" s="143">
        <v>6</v>
      </c>
      <c r="Q884" s="143">
        <v>6</v>
      </c>
      <c r="R884" s="143">
        <v>6</v>
      </c>
      <c r="S884" s="143">
        <v>6</v>
      </c>
      <c r="T884" s="143"/>
      <c r="U884" s="147" t="s">
        <v>6435</v>
      </c>
    </row>
    <row r="885" spans="1:21" ht="15.75" x14ac:dyDescent="0.3">
      <c r="A885" s="143" t="s">
        <v>6371</v>
      </c>
      <c r="B885" s="143" t="s">
        <v>5293</v>
      </c>
      <c r="C885" s="143" t="s">
        <v>6509</v>
      </c>
      <c r="D885" s="143"/>
      <c r="E885" s="143"/>
      <c r="F885" s="144" t="s">
        <v>6510</v>
      </c>
      <c r="G885" s="143">
        <v>2</v>
      </c>
      <c r="H885" s="145"/>
      <c r="I885" s="143"/>
      <c r="J885" s="143">
        <v>12</v>
      </c>
      <c r="K885" s="143">
        <v>12</v>
      </c>
      <c r="L885" s="143">
        <v>12</v>
      </c>
      <c r="M885" s="143">
        <v>12</v>
      </c>
      <c r="N885" s="143">
        <v>12</v>
      </c>
      <c r="O885" s="143">
        <v>12</v>
      </c>
      <c r="P885" s="143">
        <v>12</v>
      </c>
      <c r="Q885" s="143">
        <v>12</v>
      </c>
      <c r="R885" s="143">
        <v>12</v>
      </c>
      <c r="S885" s="143">
        <v>12</v>
      </c>
      <c r="T885" s="146"/>
      <c r="U885" s="147" t="s">
        <v>6436</v>
      </c>
    </row>
    <row r="886" spans="1:21" ht="15.75" x14ac:dyDescent="0.3">
      <c r="A886" s="143" t="s">
        <v>6371</v>
      </c>
      <c r="B886" s="143" t="s">
        <v>5293</v>
      </c>
      <c r="C886" s="143" t="s">
        <v>6509</v>
      </c>
      <c r="D886" s="143"/>
      <c r="E886" s="143"/>
      <c r="F886" s="144" t="s">
        <v>6510</v>
      </c>
      <c r="G886" s="143">
        <v>3</v>
      </c>
      <c r="H886" s="145"/>
      <c r="I886" s="143"/>
      <c r="J886" s="143">
        <v>18</v>
      </c>
      <c r="K886" s="143">
        <v>18</v>
      </c>
      <c r="L886" s="143">
        <v>18</v>
      </c>
      <c r="M886" s="143">
        <v>18</v>
      </c>
      <c r="N886" s="143">
        <v>18</v>
      </c>
      <c r="O886" s="143">
        <v>18</v>
      </c>
      <c r="P886" s="143">
        <v>18</v>
      </c>
      <c r="Q886" s="143">
        <v>18</v>
      </c>
      <c r="R886" s="143">
        <v>18</v>
      </c>
      <c r="S886" s="143">
        <v>18</v>
      </c>
      <c r="T886" s="143"/>
      <c r="U886" s="147" t="s">
        <v>6437</v>
      </c>
    </row>
    <row r="887" spans="1:21" ht="15.75" x14ac:dyDescent="0.3">
      <c r="A887" s="143" t="s">
        <v>6371</v>
      </c>
      <c r="B887" s="143" t="s">
        <v>5293</v>
      </c>
      <c r="C887" s="143" t="s">
        <v>6509</v>
      </c>
      <c r="D887" s="143"/>
      <c r="E887" s="143"/>
      <c r="F887" s="144" t="s">
        <v>6510</v>
      </c>
      <c r="G887" s="143">
        <v>4</v>
      </c>
      <c r="H887" s="145"/>
      <c r="I887" s="143"/>
      <c r="J887" s="143">
        <v>24</v>
      </c>
      <c r="K887" s="143">
        <v>24</v>
      </c>
      <c r="L887" s="143">
        <v>24</v>
      </c>
      <c r="M887" s="143">
        <v>24</v>
      </c>
      <c r="N887" s="143">
        <v>24</v>
      </c>
      <c r="O887" s="143">
        <v>24</v>
      </c>
      <c r="P887" s="143">
        <v>24</v>
      </c>
      <c r="Q887" s="143">
        <v>24</v>
      </c>
      <c r="R887" s="143">
        <v>24</v>
      </c>
      <c r="S887" s="143">
        <v>24</v>
      </c>
      <c r="T887" s="143"/>
      <c r="U887" s="147" t="s">
        <v>6438</v>
      </c>
    </row>
    <row r="888" spans="1:21" ht="15.75" x14ac:dyDescent="0.3">
      <c r="A888" s="143" t="s">
        <v>6371</v>
      </c>
      <c r="B888" s="143" t="s">
        <v>5293</v>
      </c>
      <c r="C888" s="143" t="s">
        <v>6509</v>
      </c>
      <c r="D888" s="143"/>
      <c r="E888" s="143"/>
      <c r="F888" s="144" t="s">
        <v>6510</v>
      </c>
      <c r="G888" s="143">
        <v>5</v>
      </c>
      <c r="H888" s="145"/>
      <c r="I888" s="143"/>
      <c r="J888" s="143">
        <v>30</v>
      </c>
      <c r="K888" s="143">
        <v>30</v>
      </c>
      <c r="L888" s="143">
        <v>30</v>
      </c>
      <c r="M888" s="143">
        <v>30</v>
      </c>
      <c r="N888" s="143">
        <v>30</v>
      </c>
      <c r="O888" s="143">
        <v>30</v>
      </c>
      <c r="P888" s="143">
        <v>30</v>
      </c>
      <c r="Q888" s="143">
        <v>30</v>
      </c>
      <c r="R888" s="143">
        <v>30</v>
      </c>
      <c r="S888" s="143">
        <v>30</v>
      </c>
      <c r="T888" s="143"/>
      <c r="U888" s="147" t="s">
        <v>6439</v>
      </c>
    </row>
    <row r="889" spans="1:21" ht="15.75" x14ac:dyDescent="0.3">
      <c r="A889" s="143" t="s">
        <v>6371</v>
      </c>
      <c r="B889" s="143" t="s">
        <v>5293</v>
      </c>
      <c r="C889" s="143" t="s">
        <v>6509</v>
      </c>
      <c r="D889" s="143"/>
      <c r="E889" s="143"/>
      <c r="F889" s="144" t="s">
        <v>6510</v>
      </c>
      <c r="G889" s="143">
        <v>6</v>
      </c>
      <c r="H889" s="145"/>
      <c r="I889" s="143"/>
      <c r="J889" s="143">
        <v>36</v>
      </c>
      <c r="K889" s="143">
        <v>36</v>
      </c>
      <c r="L889" s="143">
        <v>36</v>
      </c>
      <c r="M889" s="143">
        <v>36</v>
      </c>
      <c r="N889" s="143">
        <v>36</v>
      </c>
      <c r="O889" s="143">
        <v>36</v>
      </c>
      <c r="P889" s="143">
        <v>36</v>
      </c>
      <c r="Q889" s="143">
        <v>36</v>
      </c>
      <c r="R889" s="143">
        <v>36</v>
      </c>
      <c r="S889" s="143">
        <v>36</v>
      </c>
      <c r="T889" s="143"/>
      <c r="U889" s="147" t="s">
        <v>6440</v>
      </c>
    </row>
    <row r="890" spans="1:21" ht="15.75" x14ac:dyDescent="0.3">
      <c r="A890" s="143" t="s">
        <v>6371</v>
      </c>
      <c r="B890" s="143" t="s">
        <v>5293</v>
      </c>
      <c r="C890" s="143" t="s">
        <v>6509</v>
      </c>
      <c r="D890" s="143"/>
      <c r="E890" s="143"/>
      <c r="F890" s="144" t="s">
        <v>6510</v>
      </c>
      <c r="G890" s="143">
        <v>7</v>
      </c>
      <c r="H890" s="145"/>
      <c r="I890" s="143"/>
      <c r="J890" s="143">
        <v>42</v>
      </c>
      <c r="K890" s="143">
        <v>42</v>
      </c>
      <c r="L890" s="143">
        <v>42</v>
      </c>
      <c r="M890" s="143">
        <v>42</v>
      </c>
      <c r="N890" s="143">
        <v>42</v>
      </c>
      <c r="O890" s="143">
        <v>42</v>
      </c>
      <c r="P890" s="143">
        <v>42</v>
      </c>
      <c r="Q890" s="143">
        <v>42</v>
      </c>
      <c r="R890" s="143">
        <v>42</v>
      </c>
      <c r="S890" s="143">
        <v>42</v>
      </c>
      <c r="T890" s="143"/>
      <c r="U890" s="147" t="s">
        <v>6441</v>
      </c>
    </row>
    <row r="891" spans="1:21" ht="15.75" x14ac:dyDescent="0.3">
      <c r="A891" s="143" t="s">
        <v>6371</v>
      </c>
      <c r="B891" s="143" t="s">
        <v>5293</v>
      </c>
      <c r="C891" s="143" t="s">
        <v>6509</v>
      </c>
      <c r="D891" s="143"/>
      <c r="E891" s="143"/>
      <c r="F891" s="144" t="s">
        <v>6510</v>
      </c>
      <c r="G891" s="143">
        <v>8</v>
      </c>
      <c r="H891" s="145"/>
      <c r="I891" s="143"/>
      <c r="J891" s="143">
        <v>48</v>
      </c>
      <c r="K891" s="143">
        <v>48</v>
      </c>
      <c r="L891" s="143">
        <v>48</v>
      </c>
      <c r="M891" s="143">
        <v>48</v>
      </c>
      <c r="N891" s="143">
        <v>48</v>
      </c>
      <c r="O891" s="143">
        <v>48</v>
      </c>
      <c r="P891" s="143">
        <v>48</v>
      </c>
      <c r="Q891" s="143">
        <v>48</v>
      </c>
      <c r="R891" s="143">
        <v>48</v>
      </c>
      <c r="S891" s="143">
        <v>48</v>
      </c>
      <c r="T891" s="143"/>
      <c r="U891" s="147" t="s">
        <v>6442</v>
      </c>
    </row>
    <row r="892" spans="1:21" ht="15.75" x14ac:dyDescent="0.3">
      <c r="A892" s="143" t="s">
        <v>6371</v>
      </c>
      <c r="B892" s="143" t="s">
        <v>5293</v>
      </c>
      <c r="C892" s="143" t="s">
        <v>6509</v>
      </c>
      <c r="D892" s="143"/>
      <c r="E892" s="143"/>
      <c r="F892" s="144" t="s">
        <v>6510</v>
      </c>
      <c r="G892" s="143">
        <v>9</v>
      </c>
      <c r="H892" s="145"/>
      <c r="I892" s="143"/>
      <c r="J892" s="143">
        <v>54</v>
      </c>
      <c r="K892" s="143">
        <v>54</v>
      </c>
      <c r="L892" s="143">
        <v>54</v>
      </c>
      <c r="M892" s="143">
        <v>54</v>
      </c>
      <c r="N892" s="143">
        <v>54</v>
      </c>
      <c r="O892" s="143">
        <v>54</v>
      </c>
      <c r="P892" s="143">
        <v>54</v>
      </c>
      <c r="Q892" s="143">
        <v>54</v>
      </c>
      <c r="R892" s="143">
        <v>54</v>
      </c>
      <c r="S892" s="143">
        <v>54</v>
      </c>
      <c r="T892" s="143"/>
      <c r="U892" s="147" t="s">
        <v>6443</v>
      </c>
    </row>
    <row r="893" spans="1:21" ht="15.75" x14ac:dyDescent="0.3">
      <c r="A893" s="143" t="s">
        <v>6371</v>
      </c>
      <c r="B893" s="143" t="s">
        <v>5293</v>
      </c>
      <c r="C893" s="143" t="s">
        <v>6509</v>
      </c>
      <c r="D893" s="143"/>
      <c r="E893" s="143"/>
      <c r="F893" s="144" t="s">
        <v>6510</v>
      </c>
      <c r="G893" s="143">
        <v>10</v>
      </c>
      <c r="H893" s="145"/>
      <c r="I893" s="143"/>
      <c r="J893" s="143">
        <v>60</v>
      </c>
      <c r="K893" s="143">
        <v>60</v>
      </c>
      <c r="L893" s="143">
        <v>60</v>
      </c>
      <c r="M893" s="143">
        <v>60</v>
      </c>
      <c r="N893" s="143">
        <v>60</v>
      </c>
      <c r="O893" s="143">
        <v>60</v>
      </c>
      <c r="P893" s="143">
        <v>60</v>
      </c>
      <c r="Q893" s="143">
        <v>60</v>
      </c>
      <c r="R893" s="143">
        <v>60</v>
      </c>
      <c r="S893" s="143">
        <v>60</v>
      </c>
      <c r="T893" s="143"/>
      <c r="U893" s="147"/>
    </row>
    <row r="894" spans="1:21" ht="15.75" x14ac:dyDescent="0.3">
      <c r="A894" s="143" t="s">
        <v>6371</v>
      </c>
      <c r="B894" s="143" t="s">
        <v>5293</v>
      </c>
      <c r="C894" s="143" t="s">
        <v>6509</v>
      </c>
      <c r="D894" s="143"/>
      <c r="E894" s="143"/>
      <c r="F894" s="144" t="s">
        <v>6511</v>
      </c>
      <c r="G894" s="143">
        <v>0</v>
      </c>
      <c r="H894" s="145"/>
      <c r="I894" s="143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3"/>
      <c r="U894" s="147" t="s">
        <v>6434</v>
      </c>
    </row>
    <row r="895" spans="1:21" ht="15.75" x14ac:dyDescent="0.3">
      <c r="A895" s="143" t="s">
        <v>6371</v>
      </c>
      <c r="B895" s="143" t="s">
        <v>5293</v>
      </c>
      <c r="C895" s="143" t="s">
        <v>6509</v>
      </c>
      <c r="D895" s="143"/>
      <c r="E895" s="143"/>
      <c r="F895" s="144" t="s">
        <v>6511</v>
      </c>
      <c r="G895" s="143">
        <v>1</v>
      </c>
      <c r="H895" s="145"/>
      <c r="I895" s="143"/>
      <c r="J895" s="143">
        <v>7</v>
      </c>
      <c r="K895" s="143">
        <v>7</v>
      </c>
      <c r="L895" s="143">
        <v>7</v>
      </c>
      <c r="M895" s="143">
        <v>7</v>
      </c>
      <c r="N895" s="143">
        <v>7</v>
      </c>
      <c r="O895" s="143">
        <v>7</v>
      </c>
      <c r="P895" s="143">
        <v>7</v>
      </c>
      <c r="Q895" s="143">
        <v>7</v>
      </c>
      <c r="R895" s="143">
        <v>7</v>
      </c>
      <c r="S895" s="143">
        <v>7</v>
      </c>
      <c r="T895" s="143"/>
      <c r="U895" s="147" t="s">
        <v>6435</v>
      </c>
    </row>
    <row r="896" spans="1:21" ht="15.75" x14ac:dyDescent="0.3">
      <c r="A896" s="143" t="s">
        <v>6371</v>
      </c>
      <c r="B896" s="143" t="s">
        <v>5293</v>
      </c>
      <c r="C896" s="143" t="s">
        <v>6509</v>
      </c>
      <c r="D896" s="143"/>
      <c r="E896" s="143"/>
      <c r="F896" s="144" t="s">
        <v>6511</v>
      </c>
      <c r="G896" s="143">
        <v>2</v>
      </c>
      <c r="H896" s="145"/>
      <c r="I896" s="143"/>
      <c r="J896" s="143">
        <v>14</v>
      </c>
      <c r="K896" s="143">
        <v>14</v>
      </c>
      <c r="L896" s="143">
        <v>14</v>
      </c>
      <c r="M896" s="143">
        <v>14</v>
      </c>
      <c r="N896" s="143">
        <v>14</v>
      </c>
      <c r="O896" s="143">
        <v>14</v>
      </c>
      <c r="P896" s="143">
        <v>14</v>
      </c>
      <c r="Q896" s="143">
        <v>14</v>
      </c>
      <c r="R896" s="143">
        <v>14</v>
      </c>
      <c r="S896" s="143">
        <v>14</v>
      </c>
      <c r="T896" s="146"/>
      <c r="U896" s="147" t="s">
        <v>6436</v>
      </c>
    </row>
    <row r="897" spans="1:21" ht="15.75" x14ac:dyDescent="0.3">
      <c r="A897" s="143" t="s">
        <v>6371</v>
      </c>
      <c r="B897" s="143" t="s">
        <v>5293</v>
      </c>
      <c r="C897" s="143" t="s">
        <v>6509</v>
      </c>
      <c r="D897" s="143"/>
      <c r="E897" s="143"/>
      <c r="F897" s="144" t="s">
        <v>6511</v>
      </c>
      <c r="G897" s="143">
        <v>3</v>
      </c>
      <c r="H897" s="145"/>
      <c r="I897" s="143"/>
      <c r="J897" s="143">
        <v>21</v>
      </c>
      <c r="K897" s="143">
        <v>21</v>
      </c>
      <c r="L897" s="143">
        <v>21</v>
      </c>
      <c r="M897" s="143">
        <v>21</v>
      </c>
      <c r="N897" s="143">
        <v>21</v>
      </c>
      <c r="O897" s="143">
        <v>21</v>
      </c>
      <c r="P897" s="143">
        <v>21</v>
      </c>
      <c r="Q897" s="143">
        <v>21</v>
      </c>
      <c r="R897" s="143">
        <v>21</v>
      </c>
      <c r="S897" s="143">
        <v>21</v>
      </c>
      <c r="T897" s="143"/>
      <c r="U897" s="147" t="s">
        <v>6437</v>
      </c>
    </row>
    <row r="898" spans="1:21" ht="15.75" x14ac:dyDescent="0.3">
      <c r="A898" s="143" t="s">
        <v>6371</v>
      </c>
      <c r="B898" s="143" t="s">
        <v>5293</v>
      </c>
      <c r="C898" s="143" t="s">
        <v>6509</v>
      </c>
      <c r="D898" s="143"/>
      <c r="E898" s="143"/>
      <c r="F898" s="144" t="s">
        <v>6511</v>
      </c>
      <c r="G898" s="143">
        <v>4</v>
      </c>
      <c r="H898" s="145"/>
      <c r="I898" s="143"/>
      <c r="J898" s="143">
        <v>28</v>
      </c>
      <c r="K898" s="143">
        <v>28</v>
      </c>
      <c r="L898" s="143">
        <v>28</v>
      </c>
      <c r="M898" s="143">
        <v>28</v>
      </c>
      <c r="N898" s="143">
        <v>28</v>
      </c>
      <c r="O898" s="143">
        <v>28</v>
      </c>
      <c r="P898" s="143">
        <v>28</v>
      </c>
      <c r="Q898" s="143">
        <v>28</v>
      </c>
      <c r="R898" s="143">
        <v>28</v>
      </c>
      <c r="S898" s="143">
        <v>28</v>
      </c>
      <c r="T898" s="143"/>
      <c r="U898" s="147" t="s">
        <v>6438</v>
      </c>
    </row>
    <row r="899" spans="1:21" ht="15.75" x14ac:dyDescent="0.3">
      <c r="A899" s="143" t="s">
        <v>6371</v>
      </c>
      <c r="B899" s="143" t="s">
        <v>5293</v>
      </c>
      <c r="C899" s="143" t="s">
        <v>6509</v>
      </c>
      <c r="D899" s="143"/>
      <c r="E899" s="143"/>
      <c r="F899" s="144" t="s">
        <v>6511</v>
      </c>
      <c r="G899" s="143">
        <v>5</v>
      </c>
      <c r="H899" s="145"/>
      <c r="I899" s="143"/>
      <c r="J899" s="143">
        <v>35</v>
      </c>
      <c r="K899" s="143">
        <v>35</v>
      </c>
      <c r="L899" s="143">
        <v>35</v>
      </c>
      <c r="M899" s="143">
        <v>35</v>
      </c>
      <c r="N899" s="143">
        <v>35</v>
      </c>
      <c r="O899" s="143">
        <v>35</v>
      </c>
      <c r="P899" s="143">
        <v>35</v>
      </c>
      <c r="Q899" s="143">
        <v>35</v>
      </c>
      <c r="R899" s="143">
        <v>35</v>
      </c>
      <c r="S899" s="143">
        <v>35</v>
      </c>
      <c r="T899" s="143"/>
      <c r="U899" s="147" t="s">
        <v>6439</v>
      </c>
    </row>
    <row r="900" spans="1:21" ht="15.75" x14ac:dyDescent="0.3">
      <c r="A900" s="143" t="s">
        <v>6371</v>
      </c>
      <c r="B900" s="143" t="s">
        <v>5293</v>
      </c>
      <c r="C900" s="143" t="s">
        <v>6509</v>
      </c>
      <c r="D900" s="143"/>
      <c r="E900" s="143"/>
      <c r="F900" s="144" t="s">
        <v>6511</v>
      </c>
      <c r="G900" s="143">
        <v>6</v>
      </c>
      <c r="H900" s="145"/>
      <c r="I900" s="143"/>
      <c r="J900" s="143">
        <v>42</v>
      </c>
      <c r="K900" s="143">
        <v>42</v>
      </c>
      <c r="L900" s="143">
        <v>42</v>
      </c>
      <c r="M900" s="143">
        <v>42</v>
      </c>
      <c r="N900" s="143">
        <v>42</v>
      </c>
      <c r="O900" s="143">
        <v>42</v>
      </c>
      <c r="P900" s="143">
        <v>42</v>
      </c>
      <c r="Q900" s="143">
        <v>42</v>
      </c>
      <c r="R900" s="143">
        <v>42</v>
      </c>
      <c r="S900" s="143">
        <v>42</v>
      </c>
      <c r="T900" s="143"/>
      <c r="U900" s="147" t="s">
        <v>6440</v>
      </c>
    </row>
    <row r="901" spans="1:21" ht="15.75" x14ac:dyDescent="0.3">
      <c r="A901" s="143" t="s">
        <v>6371</v>
      </c>
      <c r="B901" s="143" t="s">
        <v>5293</v>
      </c>
      <c r="C901" s="143" t="s">
        <v>6509</v>
      </c>
      <c r="D901" s="143"/>
      <c r="E901" s="143"/>
      <c r="F901" s="144" t="s">
        <v>6511</v>
      </c>
      <c r="G901" s="143">
        <v>7</v>
      </c>
      <c r="H901" s="145"/>
      <c r="I901" s="143"/>
      <c r="J901" s="143">
        <v>49</v>
      </c>
      <c r="K901" s="143">
        <v>49</v>
      </c>
      <c r="L901" s="143">
        <v>49</v>
      </c>
      <c r="M901" s="143">
        <v>49</v>
      </c>
      <c r="N901" s="143">
        <v>49</v>
      </c>
      <c r="O901" s="143">
        <v>49</v>
      </c>
      <c r="P901" s="143">
        <v>49</v>
      </c>
      <c r="Q901" s="143">
        <v>49</v>
      </c>
      <c r="R901" s="143">
        <v>49</v>
      </c>
      <c r="S901" s="143">
        <v>49</v>
      </c>
      <c r="T901" s="143"/>
      <c r="U901" s="147" t="s">
        <v>6441</v>
      </c>
    </row>
    <row r="902" spans="1:21" ht="15.75" x14ac:dyDescent="0.3">
      <c r="A902" s="143" t="s">
        <v>6371</v>
      </c>
      <c r="B902" s="143" t="s">
        <v>5293</v>
      </c>
      <c r="C902" s="143" t="s">
        <v>6509</v>
      </c>
      <c r="D902" s="143"/>
      <c r="E902" s="143"/>
      <c r="F902" s="144" t="s">
        <v>6511</v>
      </c>
      <c r="G902" s="143">
        <v>8</v>
      </c>
      <c r="H902" s="145"/>
      <c r="I902" s="143"/>
      <c r="J902" s="143">
        <v>56</v>
      </c>
      <c r="K902" s="143">
        <v>56</v>
      </c>
      <c r="L902" s="143">
        <v>56</v>
      </c>
      <c r="M902" s="143">
        <v>56</v>
      </c>
      <c r="N902" s="143">
        <v>56</v>
      </c>
      <c r="O902" s="143">
        <v>56</v>
      </c>
      <c r="P902" s="143">
        <v>56</v>
      </c>
      <c r="Q902" s="143">
        <v>56</v>
      </c>
      <c r="R902" s="143">
        <v>56</v>
      </c>
      <c r="S902" s="143">
        <v>56</v>
      </c>
      <c r="T902" s="143"/>
      <c r="U902" s="147" t="s">
        <v>6442</v>
      </c>
    </row>
    <row r="903" spans="1:21" ht="15.75" x14ac:dyDescent="0.3">
      <c r="A903" s="143" t="s">
        <v>6371</v>
      </c>
      <c r="B903" s="143" t="s">
        <v>5293</v>
      </c>
      <c r="C903" s="143" t="s">
        <v>6509</v>
      </c>
      <c r="D903" s="143"/>
      <c r="E903" s="143"/>
      <c r="F903" s="144" t="s">
        <v>6511</v>
      </c>
      <c r="G903" s="143">
        <v>9</v>
      </c>
      <c r="H903" s="145"/>
      <c r="I903" s="143"/>
      <c r="J903" s="143">
        <v>63</v>
      </c>
      <c r="K903" s="143">
        <v>63</v>
      </c>
      <c r="L903" s="143">
        <v>63</v>
      </c>
      <c r="M903" s="143">
        <v>63</v>
      </c>
      <c r="N903" s="143">
        <v>63</v>
      </c>
      <c r="O903" s="143">
        <v>63</v>
      </c>
      <c r="P903" s="143">
        <v>63</v>
      </c>
      <c r="Q903" s="143">
        <v>63</v>
      </c>
      <c r="R903" s="143">
        <v>63</v>
      </c>
      <c r="S903" s="143">
        <v>63</v>
      </c>
      <c r="T903" s="143"/>
      <c r="U903" s="147" t="s">
        <v>6443</v>
      </c>
    </row>
    <row r="904" spans="1:21" ht="15.75" x14ac:dyDescent="0.3">
      <c r="A904" s="143" t="s">
        <v>6371</v>
      </c>
      <c r="B904" s="143" t="s">
        <v>5293</v>
      </c>
      <c r="C904" s="143" t="s">
        <v>6509</v>
      </c>
      <c r="D904" s="143"/>
      <c r="E904" s="143"/>
      <c r="F904" s="144" t="s">
        <v>6511</v>
      </c>
      <c r="G904" s="143">
        <v>10</v>
      </c>
      <c r="H904" s="145"/>
      <c r="I904" s="143"/>
      <c r="J904" s="143">
        <v>70</v>
      </c>
      <c r="K904" s="143">
        <v>70</v>
      </c>
      <c r="L904" s="143">
        <v>70</v>
      </c>
      <c r="M904" s="143">
        <v>70</v>
      </c>
      <c r="N904" s="143">
        <v>70</v>
      </c>
      <c r="O904" s="143">
        <v>70</v>
      </c>
      <c r="P904" s="143">
        <v>70</v>
      </c>
      <c r="Q904" s="143">
        <v>70</v>
      </c>
      <c r="R904" s="143">
        <v>70</v>
      </c>
      <c r="S904" s="143">
        <v>70</v>
      </c>
      <c r="T904" s="143"/>
      <c r="U904" s="147"/>
    </row>
    <row r="905" spans="1:21" ht="15.75" x14ac:dyDescent="0.3">
      <c r="A905" s="143" t="s">
        <v>6371</v>
      </c>
      <c r="B905" s="143" t="s">
        <v>5293</v>
      </c>
      <c r="C905" s="143" t="s">
        <v>6509</v>
      </c>
      <c r="D905" s="143"/>
      <c r="E905" s="143"/>
      <c r="F905" s="144" t="s">
        <v>6512</v>
      </c>
      <c r="G905" s="143">
        <v>0</v>
      </c>
      <c r="H905" s="145"/>
      <c r="I905" s="143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3"/>
      <c r="U905" s="147" t="s">
        <v>6434</v>
      </c>
    </row>
    <row r="906" spans="1:21" ht="15.75" x14ac:dyDescent="0.3">
      <c r="A906" s="143" t="s">
        <v>6371</v>
      </c>
      <c r="B906" s="143" t="s">
        <v>5293</v>
      </c>
      <c r="C906" s="143" t="s">
        <v>6509</v>
      </c>
      <c r="D906" s="143"/>
      <c r="E906" s="143"/>
      <c r="F906" s="144" t="s">
        <v>6512</v>
      </c>
      <c r="G906" s="143">
        <v>1</v>
      </c>
      <c r="H906" s="145"/>
      <c r="I906" s="143"/>
      <c r="J906" s="143">
        <v>8</v>
      </c>
      <c r="K906" s="143">
        <v>8</v>
      </c>
      <c r="L906" s="143">
        <v>8</v>
      </c>
      <c r="M906" s="143">
        <v>8</v>
      </c>
      <c r="N906" s="143">
        <v>8</v>
      </c>
      <c r="O906" s="143">
        <v>8</v>
      </c>
      <c r="P906" s="143">
        <v>8</v>
      </c>
      <c r="Q906" s="143">
        <v>8</v>
      </c>
      <c r="R906" s="143">
        <v>8</v>
      </c>
      <c r="S906" s="143">
        <v>8</v>
      </c>
      <c r="T906" s="143"/>
      <c r="U906" s="147" t="s">
        <v>6435</v>
      </c>
    </row>
    <row r="907" spans="1:21" ht="15.75" x14ac:dyDescent="0.3">
      <c r="A907" s="143" t="s">
        <v>6371</v>
      </c>
      <c r="B907" s="143" t="s">
        <v>5293</v>
      </c>
      <c r="C907" s="143" t="s">
        <v>6509</v>
      </c>
      <c r="D907" s="143"/>
      <c r="E907" s="143"/>
      <c r="F907" s="144" t="s">
        <v>6512</v>
      </c>
      <c r="G907" s="143">
        <v>2</v>
      </c>
      <c r="H907" s="145"/>
      <c r="I907" s="143"/>
      <c r="J907" s="143">
        <v>16</v>
      </c>
      <c r="K907" s="143">
        <v>16</v>
      </c>
      <c r="L907" s="143">
        <v>16</v>
      </c>
      <c r="M907" s="143">
        <v>16</v>
      </c>
      <c r="N907" s="143">
        <v>16</v>
      </c>
      <c r="O907" s="143">
        <v>16</v>
      </c>
      <c r="P907" s="143">
        <v>16</v>
      </c>
      <c r="Q907" s="143">
        <v>16</v>
      </c>
      <c r="R907" s="143">
        <v>16</v>
      </c>
      <c r="S907" s="143">
        <v>16</v>
      </c>
      <c r="T907" s="146"/>
      <c r="U907" s="147" t="s">
        <v>6436</v>
      </c>
    </row>
    <row r="908" spans="1:21" ht="15.75" x14ac:dyDescent="0.3">
      <c r="A908" s="143" t="s">
        <v>6371</v>
      </c>
      <c r="B908" s="143" t="s">
        <v>5293</v>
      </c>
      <c r="C908" s="143" t="s">
        <v>6509</v>
      </c>
      <c r="D908" s="143"/>
      <c r="E908" s="143"/>
      <c r="F908" s="144" t="s">
        <v>6512</v>
      </c>
      <c r="G908" s="143">
        <v>3</v>
      </c>
      <c r="H908" s="145"/>
      <c r="I908" s="143"/>
      <c r="J908" s="143">
        <v>24</v>
      </c>
      <c r="K908" s="143">
        <v>24</v>
      </c>
      <c r="L908" s="143">
        <v>24</v>
      </c>
      <c r="M908" s="143">
        <v>24</v>
      </c>
      <c r="N908" s="143">
        <v>24</v>
      </c>
      <c r="O908" s="143">
        <v>24</v>
      </c>
      <c r="P908" s="143">
        <v>24</v>
      </c>
      <c r="Q908" s="143">
        <v>24</v>
      </c>
      <c r="R908" s="143">
        <v>24</v>
      </c>
      <c r="S908" s="143">
        <v>24</v>
      </c>
      <c r="T908" s="143"/>
      <c r="U908" s="147" t="s">
        <v>6437</v>
      </c>
    </row>
    <row r="909" spans="1:21" ht="15.75" x14ac:dyDescent="0.3">
      <c r="A909" s="143" t="s">
        <v>6371</v>
      </c>
      <c r="B909" s="143" t="s">
        <v>5293</v>
      </c>
      <c r="C909" s="143" t="s">
        <v>6509</v>
      </c>
      <c r="D909" s="143"/>
      <c r="E909" s="143"/>
      <c r="F909" s="144" t="s">
        <v>6512</v>
      </c>
      <c r="G909" s="143">
        <v>4</v>
      </c>
      <c r="H909" s="145"/>
      <c r="I909" s="143"/>
      <c r="J909" s="143">
        <v>32</v>
      </c>
      <c r="K909" s="143">
        <v>32</v>
      </c>
      <c r="L909" s="143">
        <v>32</v>
      </c>
      <c r="M909" s="143">
        <v>32</v>
      </c>
      <c r="N909" s="143">
        <v>32</v>
      </c>
      <c r="O909" s="143">
        <v>32</v>
      </c>
      <c r="P909" s="143">
        <v>32</v>
      </c>
      <c r="Q909" s="143">
        <v>32</v>
      </c>
      <c r="R909" s="143">
        <v>32</v>
      </c>
      <c r="S909" s="143">
        <v>32</v>
      </c>
      <c r="T909" s="143"/>
      <c r="U909" s="147" t="s">
        <v>6438</v>
      </c>
    </row>
    <row r="910" spans="1:21" ht="15.75" x14ac:dyDescent="0.3">
      <c r="A910" s="143" t="s">
        <v>6371</v>
      </c>
      <c r="B910" s="143" t="s">
        <v>5293</v>
      </c>
      <c r="C910" s="143" t="s">
        <v>6509</v>
      </c>
      <c r="D910" s="143"/>
      <c r="E910" s="143"/>
      <c r="F910" s="144" t="s">
        <v>6512</v>
      </c>
      <c r="G910" s="143">
        <v>5</v>
      </c>
      <c r="H910" s="145"/>
      <c r="I910" s="143"/>
      <c r="J910" s="143">
        <v>40</v>
      </c>
      <c r="K910" s="143">
        <v>40</v>
      </c>
      <c r="L910" s="143">
        <v>40</v>
      </c>
      <c r="M910" s="143">
        <v>40</v>
      </c>
      <c r="N910" s="143">
        <v>40</v>
      </c>
      <c r="O910" s="143">
        <v>40</v>
      </c>
      <c r="P910" s="143">
        <v>40</v>
      </c>
      <c r="Q910" s="143">
        <v>40</v>
      </c>
      <c r="R910" s="143">
        <v>40</v>
      </c>
      <c r="S910" s="143">
        <v>40</v>
      </c>
      <c r="T910" s="143"/>
      <c r="U910" s="147" t="s">
        <v>6439</v>
      </c>
    </row>
    <row r="911" spans="1:21" ht="15.75" x14ac:dyDescent="0.3">
      <c r="A911" s="143" t="s">
        <v>6371</v>
      </c>
      <c r="B911" s="143" t="s">
        <v>5293</v>
      </c>
      <c r="C911" s="143" t="s">
        <v>6509</v>
      </c>
      <c r="D911" s="143"/>
      <c r="E911" s="143"/>
      <c r="F911" s="144" t="s">
        <v>6512</v>
      </c>
      <c r="G911" s="143">
        <v>6</v>
      </c>
      <c r="H911" s="145"/>
      <c r="I911" s="143"/>
      <c r="J911" s="143">
        <v>48</v>
      </c>
      <c r="K911" s="143">
        <v>48</v>
      </c>
      <c r="L911" s="143">
        <v>48</v>
      </c>
      <c r="M911" s="143">
        <v>48</v>
      </c>
      <c r="N911" s="143">
        <v>48</v>
      </c>
      <c r="O911" s="143">
        <v>48</v>
      </c>
      <c r="P911" s="143">
        <v>48</v>
      </c>
      <c r="Q911" s="143">
        <v>48</v>
      </c>
      <c r="R911" s="143">
        <v>48</v>
      </c>
      <c r="S911" s="143">
        <v>48</v>
      </c>
      <c r="T911" s="143"/>
      <c r="U911" s="147" t="s">
        <v>6440</v>
      </c>
    </row>
    <row r="912" spans="1:21" ht="15.75" x14ac:dyDescent="0.3">
      <c r="A912" s="143" t="s">
        <v>6371</v>
      </c>
      <c r="B912" s="143" t="s">
        <v>5293</v>
      </c>
      <c r="C912" s="143" t="s">
        <v>6509</v>
      </c>
      <c r="D912" s="143"/>
      <c r="E912" s="143"/>
      <c r="F912" s="144" t="s">
        <v>6512</v>
      </c>
      <c r="G912" s="143">
        <v>7</v>
      </c>
      <c r="H912" s="145"/>
      <c r="I912" s="143"/>
      <c r="J912" s="143">
        <v>56</v>
      </c>
      <c r="K912" s="143">
        <v>56</v>
      </c>
      <c r="L912" s="143">
        <v>56</v>
      </c>
      <c r="M912" s="143">
        <v>56</v>
      </c>
      <c r="N912" s="143">
        <v>56</v>
      </c>
      <c r="O912" s="143">
        <v>56</v>
      </c>
      <c r="P912" s="143">
        <v>56</v>
      </c>
      <c r="Q912" s="143">
        <v>56</v>
      </c>
      <c r="R912" s="143">
        <v>56</v>
      </c>
      <c r="S912" s="143">
        <v>56</v>
      </c>
      <c r="T912" s="143"/>
      <c r="U912" s="147" t="s">
        <v>6441</v>
      </c>
    </row>
    <row r="913" spans="1:21" ht="15.75" x14ac:dyDescent="0.3">
      <c r="A913" s="143" t="s">
        <v>6371</v>
      </c>
      <c r="B913" s="143" t="s">
        <v>5293</v>
      </c>
      <c r="C913" s="143" t="s">
        <v>6509</v>
      </c>
      <c r="D913" s="143"/>
      <c r="E913" s="143"/>
      <c r="F913" s="144" t="s">
        <v>6512</v>
      </c>
      <c r="G913" s="143">
        <v>8</v>
      </c>
      <c r="H913" s="145"/>
      <c r="I913" s="143"/>
      <c r="J913" s="143">
        <v>64</v>
      </c>
      <c r="K913" s="143">
        <v>64</v>
      </c>
      <c r="L913" s="143">
        <v>64</v>
      </c>
      <c r="M913" s="143">
        <v>64</v>
      </c>
      <c r="N913" s="143">
        <v>64</v>
      </c>
      <c r="O913" s="143">
        <v>64</v>
      </c>
      <c r="P913" s="143">
        <v>64</v>
      </c>
      <c r="Q913" s="143">
        <v>64</v>
      </c>
      <c r="R913" s="143">
        <v>64</v>
      </c>
      <c r="S913" s="143">
        <v>64</v>
      </c>
      <c r="T913" s="143"/>
      <c r="U913" s="147" t="s">
        <v>6442</v>
      </c>
    </row>
    <row r="914" spans="1:21" ht="15.75" x14ac:dyDescent="0.3">
      <c r="A914" s="143" t="s">
        <v>6371</v>
      </c>
      <c r="B914" s="143" t="s">
        <v>5293</v>
      </c>
      <c r="C914" s="143" t="s">
        <v>6509</v>
      </c>
      <c r="D914" s="143"/>
      <c r="E914" s="143"/>
      <c r="F914" s="144" t="s">
        <v>6512</v>
      </c>
      <c r="G914" s="143">
        <v>9</v>
      </c>
      <c r="H914" s="145"/>
      <c r="I914" s="143"/>
      <c r="J914" s="143">
        <v>72</v>
      </c>
      <c r="K914" s="143">
        <v>72</v>
      </c>
      <c r="L914" s="143">
        <v>72</v>
      </c>
      <c r="M914" s="143">
        <v>72</v>
      </c>
      <c r="N914" s="143">
        <v>72</v>
      </c>
      <c r="O914" s="143">
        <v>72</v>
      </c>
      <c r="P914" s="143">
        <v>72</v>
      </c>
      <c r="Q914" s="143">
        <v>72</v>
      </c>
      <c r="R914" s="143">
        <v>72</v>
      </c>
      <c r="S914" s="143">
        <v>72</v>
      </c>
      <c r="T914" s="143"/>
      <c r="U914" s="147" t="s">
        <v>6443</v>
      </c>
    </row>
    <row r="915" spans="1:21" ht="15.75" x14ac:dyDescent="0.3">
      <c r="A915" s="143" t="s">
        <v>6371</v>
      </c>
      <c r="B915" s="143" t="s">
        <v>5293</v>
      </c>
      <c r="C915" s="143" t="s">
        <v>6509</v>
      </c>
      <c r="D915" s="143"/>
      <c r="E915" s="143"/>
      <c r="F915" s="144" t="s">
        <v>6512</v>
      </c>
      <c r="G915" s="143">
        <v>10</v>
      </c>
      <c r="H915" s="145"/>
      <c r="I915" s="143"/>
      <c r="J915" s="143">
        <v>80</v>
      </c>
      <c r="K915" s="143">
        <v>80</v>
      </c>
      <c r="L915" s="143">
        <v>80</v>
      </c>
      <c r="M915" s="143">
        <v>80</v>
      </c>
      <c r="N915" s="143">
        <v>80</v>
      </c>
      <c r="O915" s="143">
        <v>80</v>
      </c>
      <c r="P915" s="143">
        <v>80</v>
      </c>
      <c r="Q915" s="143">
        <v>80</v>
      </c>
      <c r="R915" s="143">
        <v>80</v>
      </c>
      <c r="S915" s="143">
        <v>80</v>
      </c>
      <c r="T915" s="143"/>
      <c r="U915" s="147"/>
    </row>
    <row r="916" spans="1:21" ht="15.75" x14ac:dyDescent="0.3">
      <c r="A916" s="143" t="s">
        <v>6371</v>
      </c>
      <c r="B916" s="143" t="s">
        <v>5293</v>
      </c>
      <c r="C916" s="143" t="s">
        <v>6509</v>
      </c>
      <c r="D916" s="143"/>
      <c r="E916" s="143"/>
      <c r="F916" s="144" t="s">
        <v>6513</v>
      </c>
      <c r="G916" s="143">
        <v>0</v>
      </c>
      <c r="H916" s="145"/>
      <c r="I916" s="143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3"/>
      <c r="U916" s="147" t="s">
        <v>6434</v>
      </c>
    </row>
    <row r="917" spans="1:21" ht="15.75" x14ac:dyDescent="0.3">
      <c r="A917" s="143" t="s">
        <v>6371</v>
      </c>
      <c r="B917" s="143" t="s">
        <v>5293</v>
      </c>
      <c r="C917" s="143" t="s">
        <v>6509</v>
      </c>
      <c r="D917" s="143"/>
      <c r="E917" s="143"/>
      <c r="F917" s="144" t="s">
        <v>6513</v>
      </c>
      <c r="G917" s="143">
        <v>1</v>
      </c>
      <c r="H917" s="145"/>
      <c r="I917" s="143"/>
      <c r="J917" s="143">
        <v>9</v>
      </c>
      <c r="K917" s="143">
        <v>9</v>
      </c>
      <c r="L917" s="143">
        <v>9</v>
      </c>
      <c r="M917" s="143">
        <v>9</v>
      </c>
      <c r="N917" s="143">
        <v>9</v>
      </c>
      <c r="O917" s="143">
        <v>9</v>
      </c>
      <c r="P917" s="143">
        <v>9</v>
      </c>
      <c r="Q917" s="143">
        <v>9</v>
      </c>
      <c r="R917" s="143">
        <v>9</v>
      </c>
      <c r="S917" s="143">
        <v>9</v>
      </c>
      <c r="T917" s="143"/>
      <c r="U917" s="147" t="s">
        <v>6435</v>
      </c>
    </row>
    <row r="918" spans="1:21" ht="15.75" x14ac:dyDescent="0.3">
      <c r="A918" s="143" t="s">
        <v>6371</v>
      </c>
      <c r="B918" s="143" t="s">
        <v>5293</v>
      </c>
      <c r="C918" s="143" t="s">
        <v>6509</v>
      </c>
      <c r="D918" s="143"/>
      <c r="E918" s="143"/>
      <c r="F918" s="144" t="s">
        <v>6513</v>
      </c>
      <c r="G918" s="143">
        <v>2</v>
      </c>
      <c r="H918" s="145"/>
      <c r="I918" s="143"/>
      <c r="J918" s="143">
        <v>18</v>
      </c>
      <c r="K918" s="143">
        <v>18</v>
      </c>
      <c r="L918" s="143">
        <v>18</v>
      </c>
      <c r="M918" s="143">
        <v>18</v>
      </c>
      <c r="N918" s="143">
        <v>18</v>
      </c>
      <c r="O918" s="143">
        <v>18</v>
      </c>
      <c r="P918" s="143">
        <v>18</v>
      </c>
      <c r="Q918" s="143">
        <v>18</v>
      </c>
      <c r="R918" s="143">
        <v>18</v>
      </c>
      <c r="S918" s="143">
        <v>18</v>
      </c>
      <c r="T918" s="146"/>
      <c r="U918" s="147" t="s">
        <v>6436</v>
      </c>
    </row>
    <row r="919" spans="1:21" ht="15.75" x14ac:dyDescent="0.3">
      <c r="A919" s="143" t="s">
        <v>6371</v>
      </c>
      <c r="B919" s="143" t="s">
        <v>5293</v>
      </c>
      <c r="C919" s="143" t="s">
        <v>6509</v>
      </c>
      <c r="D919" s="143"/>
      <c r="E919" s="143"/>
      <c r="F919" s="144" t="s">
        <v>6513</v>
      </c>
      <c r="G919" s="143">
        <v>3</v>
      </c>
      <c r="H919" s="145"/>
      <c r="I919" s="143"/>
      <c r="J919" s="143">
        <v>27</v>
      </c>
      <c r="K919" s="143">
        <v>27</v>
      </c>
      <c r="L919" s="143">
        <v>27</v>
      </c>
      <c r="M919" s="143">
        <v>27</v>
      </c>
      <c r="N919" s="143">
        <v>27</v>
      </c>
      <c r="O919" s="143">
        <v>27</v>
      </c>
      <c r="P919" s="143">
        <v>27</v>
      </c>
      <c r="Q919" s="143">
        <v>27</v>
      </c>
      <c r="R919" s="143">
        <v>27</v>
      </c>
      <c r="S919" s="143">
        <v>27</v>
      </c>
      <c r="T919" s="143"/>
      <c r="U919" s="147" t="s">
        <v>6437</v>
      </c>
    </row>
    <row r="920" spans="1:21" ht="15.75" x14ac:dyDescent="0.3">
      <c r="A920" s="143" t="s">
        <v>6371</v>
      </c>
      <c r="B920" s="143" t="s">
        <v>5293</v>
      </c>
      <c r="C920" s="143" t="s">
        <v>6509</v>
      </c>
      <c r="D920" s="143"/>
      <c r="E920" s="143"/>
      <c r="F920" s="144" t="s">
        <v>6513</v>
      </c>
      <c r="G920" s="143">
        <v>4</v>
      </c>
      <c r="H920" s="145"/>
      <c r="I920" s="143"/>
      <c r="J920" s="143">
        <v>36</v>
      </c>
      <c r="K920" s="143">
        <v>36</v>
      </c>
      <c r="L920" s="143">
        <v>36</v>
      </c>
      <c r="M920" s="143">
        <v>36</v>
      </c>
      <c r="N920" s="143">
        <v>36</v>
      </c>
      <c r="O920" s="143">
        <v>36</v>
      </c>
      <c r="P920" s="143">
        <v>36</v>
      </c>
      <c r="Q920" s="143">
        <v>36</v>
      </c>
      <c r="R920" s="143">
        <v>36</v>
      </c>
      <c r="S920" s="143">
        <v>36</v>
      </c>
      <c r="T920" s="143"/>
      <c r="U920" s="147" t="s">
        <v>6438</v>
      </c>
    </row>
    <row r="921" spans="1:21" ht="15.75" x14ac:dyDescent="0.3">
      <c r="A921" s="143" t="s">
        <v>6371</v>
      </c>
      <c r="B921" s="143" t="s">
        <v>5293</v>
      </c>
      <c r="C921" s="143" t="s">
        <v>6509</v>
      </c>
      <c r="D921" s="143"/>
      <c r="E921" s="143"/>
      <c r="F921" s="144" t="s">
        <v>6513</v>
      </c>
      <c r="G921" s="143">
        <v>5</v>
      </c>
      <c r="H921" s="145"/>
      <c r="I921" s="143"/>
      <c r="J921" s="143">
        <v>45</v>
      </c>
      <c r="K921" s="143">
        <v>45</v>
      </c>
      <c r="L921" s="143">
        <v>45</v>
      </c>
      <c r="M921" s="143">
        <v>45</v>
      </c>
      <c r="N921" s="143">
        <v>45</v>
      </c>
      <c r="O921" s="143">
        <v>45</v>
      </c>
      <c r="P921" s="143">
        <v>45</v>
      </c>
      <c r="Q921" s="143">
        <v>45</v>
      </c>
      <c r="R921" s="143">
        <v>45</v>
      </c>
      <c r="S921" s="143">
        <v>45</v>
      </c>
      <c r="T921" s="143"/>
      <c r="U921" s="147" t="s">
        <v>6439</v>
      </c>
    </row>
    <row r="922" spans="1:21" ht="15.75" x14ac:dyDescent="0.3">
      <c r="A922" s="143" t="s">
        <v>6371</v>
      </c>
      <c r="B922" s="143" t="s">
        <v>5293</v>
      </c>
      <c r="C922" s="143" t="s">
        <v>6509</v>
      </c>
      <c r="D922" s="143"/>
      <c r="E922" s="143"/>
      <c r="F922" s="144" t="s">
        <v>6513</v>
      </c>
      <c r="G922" s="143">
        <v>6</v>
      </c>
      <c r="H922" s="145"/>
      <c r="I922" s="143"/>
      <c r="J922" s="143">
        <v>54</v>
      </c>
      <c r="K922" s="143">
        <v>54</v>
      </c>
      <c r="L922" s="143">
        <v>54</v>
      </c>
      <c r="M922" s="143">
        <v>54</v>
      </c>
      <c r="N922" s="143">
        <v>54</v>
      </c>
      <c r="O922" s="143">
        <v>54</v>
      </c>
      <c r="P922" s="143">
        <v>54</v>
      </c>
      <c r="Q922" s="143">
        <v>54</v>
      </c>
      <c r="R922" s="143">
        <v>54</v>
      </c>
      <c r="S922" s="143">
        <v>54</v>
      </c>
      <c r="T922" s="143"/>
      <c r="U922" s="147" t="s">
        <v>6440</v>
      </c>
    </row>
    <row r="923" spans="1:21" ht="15.75" x14ac:dyDescent="0.3">
      <c r="A923" s="143" t="s">
        <v>6371</v>
      </c>
      <c r="B923" s="143" t="s">
        <v>5293</v>
      </c>
      <c r="C923" s="143" t="s">
        <v>6509</v>
      </c>
      <c r="D923" s="143"/>
      <c r="E923" s="143"/>
      <c r="F923" s="144" t="s">
        <v>6513</v>
      </c>
      <c r="G923" s="143">
        <v>7</v>
      </c>
      <c r="H923" s="145"/>
      <c r="I923" s="143"/>
      <c r="J923" s="143">
        <v>63</v>
      </c>
      <c r="K923" s="143">
        <v>63</v>
      </c>
      <c r="L923" s="143">
        <v>63</v>
      </c>
      <c r="M923" s="143">
        <v>63</v>
      </c>
      <c r="N923" s="143">
        <v>63</v>
      </c>
      <c r="O923" s="143">
        <v>63</v>
      </c>
      <c r="P923" s="143">
        <v>63</v>
      </c>
      <c r="Q923" s="143">
        <v>63</v>
      </c>
      <c r="R923" s="143">
        <v>63</v>
      </c>
      <c r="S923" s="143">
        <v>63</v>
      </c>
      <c r="T923" s="143"/>
      <c r="U923" s="147" t="s">
        <v>6441</v>
      </c>
    </row>
    <row r="924" spans="1:21" ht="15.75" x14ac:dyDescent="0.3">
      <c r="A924" s="143" t="s">
        <v>6371</v>
      </c>
      <c r="B924" s="143" t="s">
        <v>5293</v>
      </c>
      <c r="C924" s="143" t="s">
        <v>6509</v>
      </c>
      <c r="D924" s="143"/>
      <c r="E924" s="143"/>
      <c r="F924" s="144" t="s">
        <v>6513</v>
      </c>
      <c r="G924" s="143">
        <v>8</v>
      </c>
      <c r="H924" s="145"/>
      <c r="I924" s="143"/>
      <c r="J924" s="143">
        <v>72</v>
      </c>
      <c r="K924" s="143">
        <v>72</v>
      </c>
      <c r="L924" s="143">
        <v>72</v>
      </c>
      <c r="M924" s="143">
        <v>72</v>
      </c>
      <c r="N924" s="143">
        <v>72</v>
      </c>
      <c r="O924" s="143">
        <v>72</v>
      </c>
      <c r="P924" s="143">
        <v>72</v>
      </c>
      <c r="Q924" s="143">
        <v>72</v>
      </c>
      <c r="R924" s="143">
        <v>72</v>
      </c>
      <c r="S924" s="143">
        <v>72</v>
      </c>
      <c r="T924" s="143"/>
      <c r="U924" s="147" t="s">
        <v>6442</v>
      </c>
    </row>
    <row r="925" spans="1:21" ht="15.75" x14ac:dyDescent="0.3">
      <c r="A925" s="143" t="s">
        <v>6371</v>
      </c>
      <c r="B925" s="143" t="s">
        <v>5293</v>
      </c>
      <c r="C925" s="143" t="s">
        <v>6509</v>
      </c>
      <c r="D925" s="143"/>
      <c r="E925" s="143"/>
      <c r="F925" s="144" t="s">
        <v>6513</v>
      </c>
      <c r="G925" s="143">
        <v>9</v>
      </c>
      <c r="H925" s="145"/>
      <c r="I925" s="143"/>
      <c r="J925" s="143">
        <v>81</v>
      </c>
      <c r="K925" s="143">
        <v>81</v>
      </c>
      <c r="L925" s="143">
        <v>81</v>
      </c>
      <c r="M925" s="143">
        <v>81</v>
      </c>
      <c r="N925" s="143">
        <v>81</v>
      </c>
      <c r="O925" s="143">
        <v>81</v>
      </c>
      <c r="P925" s="143">
        <v>81</v>
      </c>
      <c r="Q925" s="143">
        <v>81</v>
      </c>
      <c r="R925" s="143">
        <v>81</v>
      </c>
      <c r="S925" s="143">
        <v>81</v>
      </c>
      <c r="T925" s="143"/>
      <c r="U925" s="147" t="s">
        <v>6443</v>
      </c>
    </row>
    <row r="926" spans="1:21" ht="15.75" x14ac:dyDescent="0.3">
      <c r="A926" s="143" t="s">
        <v>6371</v>
      </c>
      <c r="B926" s="143" t="s">
        <v>5293</v>
      </c>
      <c r="C926" s="143" t="s">
        <v>6509</v>
      </c>
      <c r="D926" s="143"/>
      <c r="E926" s="143"/>
      <c r="F926" s="144" t="s">
        <v>6513</v>
      </c>
      <c r="G926" s="143">
        <v>10</v>
      </c>
      <c r="H926" s="145"/>
      <c r="I926" s="143"/>
      <c r="J926" s="143">
        <v>90</v>
      </c>
      <c r="K926" s="143">
        <v>90</v>
      </c>
      <c r="L926" s="143">
        <v>90</v>
      </c>
      <c r="M926" s="143">
        <v>90</v>
      </c>
      <c r="N926" s="143">
        <v>90</v>
      </c>
      <c r="O926" s="143">
        <v>90</v>
      </c>
      <c r="P926" s="143">
        <v>90</v>
      </c>
      <c r="Q926" s="143">
        <v>90</v>
      </c>
      <c r="R926" s="143">
        <v>90</v>
      </c>
      <c r="S926" s="143">
        <v>90</v>
      </c>
      <c r="T926" s="143"/>
      <c r="U926" s="147"/>
    </row>
    <row r="927" spans="1:21" ht="15.75" x14ac:dyDescent="0.3">
      <c r="A927" s="143" t="s">
        <v>6371</v>
      </c>
      <c r="B927" s="143" t="s">
        <v>5293</v>
      </c>
      <c r="C927" s="143" t="s">
        <v>6509</v>
      </c>
      <c r="D927" s="143"/>
      <c r="E927" s="143"/>
      <c r="F927" s="144" t="s">
        <v>6514</v>
      </c>
      <c r="G927" s="143">
        <v>0</v>
      </c>
      <c r="H927" s="145"/>
      <c r="I927" s="143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3"/>
      <c r="U927" s="147" t="s">
        <v>6434</v>
      </c>
    </row>
    <row r="928" spans="1:21" ht="15.75" x14ac:dyDescent="0.3">
      <c r="A928" s="143" t="s">
        <v>6371</v>
      </c>
      <c r="B928" s="143" t="s">
        <v>5293</v>
      </c>
      <c r="C928" s="143" t="s">
        <v>6509</v>
      </c>
      <c r="D928" s="143"/>
      <c r="E928" s="143"/>
      <c r="F928" s="144" t="s">
        <v>6514</v>
      </c>
      <c r="G928" s="143">
        <v>1</v>
      </c>
      <c r="H928" s="145"/>
      <c r="I928" s="143"/>
      <c r="J928" s="143">
        <v>10</v>
      </c>
      <c r="K928" s="143">
        <v>10</v>
      </c>
      <c r="L928" s="143">
        <v>10</v>
      </c>
      <c r="M928" s="143">
        <v>10</v>
      </c>
      <c r="N928" s="143">
        <v>10</v>
      </c>
      <c r="O928" s="143">
        <v>10</v>
      </c>
      <c r="P928" s="143">
        <v>10</v>
      </c>
      <c r="Q928" s="143">
        <v>10</v>
      </c>
      <c r="R928" s="143">
        <v>10</v>
      </c>
      <c r="S928" s="143">
        <v>10</v>
      </c>
      <c r="T928" s="143"/>
      <c r="U928" s="147" t="s">
        <v>6435</v>
      </c>
    </row>
    <row r="929" spans="1:21" ht="15.75" x14ac:dyDescent="0.3">
      <c r="A929" s="143" t="s">
        <v>6371</v>
      </c>
      <c r="B929" s="143" t="s">
        <v>5293</v>
      </c>
      <c r="C929" s="143" t="s">
        <v>6509</v>
      </c>
      <c r="D929" s="143"/>
      <c r="E929" s="143"/>
      <c r="F929" s="144" t="s">
        <v>6514</v>
      </c>
      <c r="G929" s="143">
        <v>2</v>
      </c>
      <c r="H929" s="145"/>
      <c r="I929" s="143"/>
      <c r="J929" s="143">
        <v>20</v>
      </c>
      <c r="K929" s="143">
        <v>20</v>
      </c>
      <c r="L929" s="143">
        <v>20</v>
      </c>
      <c r="M929" s="143">
        <v>20</v>
      </c>
      <c r="N929" s="143">
        <v>20</v>
      </c>
      <c r="O929" s="143">
        <v>20</v>
      </c>
      <c r="P929" s="143">
        <v>20</v>
      </c>
      <c r="Q929" s="143">
        <v>20</v>
      </c>
      <c r="R929" s="143">
        <v>20</v>
      </c>
      <c r="S929" s="143">
        <v>20</v>
      </c>
      <c r="T929" s="146"/>
      <c r="U929" s="147" t="s">
        <v>6436</v>
      </c>
    </row>
    <row r="930" spans="1:21" ht="15.75" x14ac:dyDescent="0.3">
      <c r="A930" s="143" t="s">
        <v>6371</v>
      </c>
      <c r="B930" s="143" t="s">
        <v>5293</v>
      </c>
      <c r="C930" s="143" t="s">
        <v>6509</v>
      </c>
      <c r="D930" s="143"/>
      <c r="E930" s="143"/>
      <c r="F930" s="144" t="s">
        <v>6514</v>
      </c>
      <c r="G930" s="143">
        <v>3</v>
      </c>
      <c r="H930" s="145"/>
      <c r="I930" s="143"/>
      <c r="J930" s="143">
        <v>30</v>
      </c>
      <c r="K930" s="143">
        <v>30</v>
      </c>
      <c r="L930" s="143">
        <v>30</v>
      </c>
      <c r="M930" s="143">
        <v>30</v>
      </c>
      <c r="N930" s="143">
        <v>30</v>
      </c>
      <c r="O930" s="143">
        <v>30</v>
      </c>
      <c r="P930" s="143">
        <v>30</v>
      </c>
      <c r="Q930" s="143">
        <v>30</v>
      </c>
      <c r="R930" s="143">
        <v>30</v>
      </c>
      <c r="S930" s="143">
        <v>30</v>
      </c>
      <c r="T930" s="143"/>
      <c r="U930" s="147" t="s">
        <v>6437</v>
      </c>
    </row>
    <row r="931" spans="1:21" ht="15.75" x14ac:dyDescent="0.3">
      <c r="A931" s="143" t="s">
        <v>6371</v>
      </c>
      <c r="B931" s="143" t="s">
        <v>5293</v>
      </c>
      <c r="C931" s="143" t="s">
        <v>6509</v>
      </c>
      <c r="D931" s="143"/>
      <c r="E931" s="143"/>
      <c r="F931" s="144" t="s">
        <v>6514</v>
      </c>
      <c r="G931" s="143">
        <v>4</v>
      </c>
      <c r="H931" s="145"/>
      <c r="I931" s="143"/>
      <c r="J931" s="143">
        <v>40</v>
      </c>
      <c r="K931" s="143">
        <v>40</v>
      </c>
      <c r="L931" s="143">
        <v>40</v>
      </c>
      <c r="M931" s="143">
        <v>40</v>
      </c>
      <c r="N931" s="143">
        <v>40</v>
      </c>
      <c r="O931" s="143">
        <v>40</v>
      </c>
      <c r="P931" s="143">
        <v>40</v>
      </c>
      <c r="Q931" s="143">
        <v>40</v>
      </c>
      <c r="R931" s="143">
        <v>40</v>
      </c>
      <c r="S931" s="143">
        <v>40</v>
      </c>
      <c r="T931" s="143"/>
      <c r="U931" s="147" t="s">
        <v>6438</v>
      </c>
    </row>
    <row r="932" spans="1:21" ht="15.75" x14ac:dyDescent="0.3">
      <c r="A932" s="143" t="s">
        <v>6371</v>
      </c>
      <c r="B932" s="143" t="s">
        <v>5293</v>
      </c>
      <c r="C932" s="143" t="s">
        <v>6509</v>
      </c>
      <c r="D932" s="143"/>
      <c r="E932" s="143"/>
      <c r="F932" s="144" t="s">
        <v>6514</v>
      </c>
      <c r="G932" s="143">
        <v>5</v>
      </c>
      <c r="H932" s="145"/>
      <c r="I932" s="143"/>
      <c r="J932" s="143">
        <v>50</v>
      </c>
      <c r="K932" s="143">
        <v>50</v>
      </c>
      <c r="L932" s="143">
        <v>50</v>
      </c>
      <c r="M932" s="143">
        <v>50</v>
      </c>
      <c r="N932" s="143">
        <v>50</v>
      </c>
      <c r="O932" s="143">
        <v>50</v>
      </c>
      <c r="P932" s="143">
        <v>50</v>
      </c>
      <c r="Q932" s="143">
        <v>50</v>
      </c>
      <c r="R932" s="143">
        <v>50</v>
      </c>
      <c r="S932" s="143">
        <v>50</v>
      </c>
      <c r="T932" s="143"/>
      <c r="U932" s="147" t="s">
        <v>6439</v>
      </c>
    </row>
    <row r="933" spans="1:21" ht="15.75" x14ac:dyDescent="0.3">
      <c r="A933" s="143" t="s">
        <v>6371</v>
      </c>
      <c r="B933" s="143" t="s">
        <v>5293</v>
      </c>
      <c r="C933" s="143" t="s">
        <v>6509</v>
      </c>
      <c r="D933" s="143"/>
      <c r="E933" s="143"/>
      <c r="F933" s="144" t="s">
        <v>6514</v>
      </c>
      <c r="G933" s="143">
        <v>6</v>
      </c>
      <c r="H933" s="145"/>
      <c r="I933" s="143"/>
      <c r="J933" s="143">
        <v>60</v>
      </c>
      <c r="K933" s="143">
        <v>60</v>
      </c>
      <c r="L933" s="143">
        <v>60</v>
      </c>
      <c r="M933" s="143">
        <v>60</v>
      </c>
      <c r="N933" s="143">
        <v>60</v>
      </c>
      <c r="O933" s="143">
        <v>60</v>
      </c>
      <c r="P933" s="143">
        <v>60</v>
      </c>
      <c r="Q933" s="143">
        <v>60</v>
      </c>
      <c r="R933" s="143">
        <v>60</v>
      </c>
      <c r="S933" s="143">
        <v>60</v>
      </c>
      <c r="T933" s="143"/>
      <c r="U933" s="147" t="s">
        <v>6440</v>
      </c>
    </row>
    <row r="934" spans="1:21" ht="15.75" x14ac:dyDescent="0.3">
      <c r="A934" s="143" t="s">
        <v>6371</v>
      </c>
      <c r="B934" s="143" t="s">
        <v>5293</v>
      </c>
      <c r="C934" s="143" t="s">
        <v>6509</v>
      </c>
      <c r="D934" s="143"/>
      <c r="E934" s="143"/>
      <c r="F934" s="144" t="s">
        <v>6514</v>
      </c>
      <c r="G934" s="143">
        <v>7</v>
      </c>
      <c r="H934" s="145"/>
      <c r="I934" s="143"/>
      <c r="J934" s="143">
        <v>70</v>
      </c>
      <c r="K934" s="143">
        <v>70</v>
      </c>
      <c r="L934" s="143">
        <v>70</v>
      </c>
      <c r="M934" s="143">
        <v>70</v>
      </c>
      <c r="N934" s="143">
        <v>70</v>
      </c>
      <c r="O934" s="143">
        <v>70</v>
      </c>
      <c r="P934" s="143">
        <v>70</v>
      </c>
      <c r="Q934" s="143">
        <v>70</v>
      </c>
      <c r="R934" s="143">
        <v>70</v>
      </c>
      <c r="S934" s="143">
        <v>70</v>
      </c>
      <c r="T934" s="143"/>
      <c r="U934" s="147" t="s">
        <v>6441</v>
      </c>
    </row>
    <row r="935" spans="1:21" ht="15.75" x14ac:dyDescent="0.3">
      <c r="A935" s="143" t="s">
        <v>6371</v>
      </c>
      <c r="B935" s="143" t="s">
        <v>5293</v>
      </c>
      <c r="C935" s="143" t="s">
        <v>6509</v>
      </c>
      <c r="D935" s="143"/>
      <c r="E935" s="143"/>
      <c r="F935" s="144" t="s">
        <v>6514</v>
      </c>
      <c r="G935" s="143">
        <v>8</v>
      </c>
      <c r="H935" s="145"/>
      <c r="I935" s="143"/>
      <c r="J935" s="143">
        <v>80</v>
      </c>
      <c r="K935" s="143">
        <v>80</v>
      </c>
      <c r="L935" s="143">
        <v>80</v>
      </c>
      <c r="M935" s="143">
        <v>80</v>
      </c>
      <c r="N935" s="143">
        <v>80</v>
      </c>
      <c r="O935" s="143">
        <v>80</v>
      </c>
      <c r="P935" s="143">
        <v>80</v>
      </c>
      <c r="Q935" s="143">
        <v>80</v>
      </c>
      <c r="R935" s="143">
        <v>80</v>
      </c>
      <c r="S935" s="143">
        <v>80</v>
      </c>
      <c r="T935" s="143"/>
      <c r="U935" s="147" t="s">
        <v>6442</v>
      </c>
    </row>
    <row r="936" spans="1:21" ht="15.75" x14ac:dyDescent="0.3">
      <c r="A936" s="143" t="s">
        <v>6371</v>
      </c>
      <c r="B936" s="143" t="s">
        <v>5293</v>
      </c>
      <c r="C936" s="143" t="s">
        <v>6509</v>
      </c>
      <c r="D936" s="143"/>
      <c r="E936" s="143"/>
      <c r="F936" s="144" t="s">
        <v>6514</v>
      </c>
      <c r="G936" s="143">
        <v>9</v>
      </c>
      <c r="H936" s="145"/>
      <c r="I936" s="143"/>
      <c r="J936" s="143">
        <v>90</v>
      </c>
      <c r="K936" s="143">
        <v>90</v>
      </c>
      <c r="L936" s="143">
        <v>90</v>
      </c>
      <c r="M936" s="143">
        <v>90</v>
      </c>
      <c r="N936" s="143">
        <v>90</v>
      </c>
      <c r="O936" s="143">
        <v>90</v>
      </c>
      <c r="P936" s="143">
        <v>90</v>
      </c>
      <c r="Q936" s="143">
        <v>90</v>
      </c>
      <c r="R936" s="143">
        <v>90</v>
      </c>
      <c r="S936" s="143">
        <v>90</v>
      </c>
      <c r="T936" s="143"/>
      <c r="U936" s="147" t="s">
        <v>6443</v>
      </c>
    </row>
    <row r="937" spans="1:21" ht="15.75" x14ac:dyDescent="0.3">
      <c r="A937" s="143" t="s">
        <v>6371</v>
      </c>
      <c r="B937" s="143" t="s">
        <v>5293</v>
      </c>
      <c r="C937" s="143" t="s">
        <v>6509</v>
      </c>
      <c r="D937" s="143"/>
      <c r="E937" s="143"/>
      <c r="F937" s="144" t="s">
        <v>6514</v>
      </c>
      <c r="G937" s="143">
        <v>10</v>
      </c>
      <c r="H937" s="145"/>
      <c r="I937" s="143"/>
      <c r="J937" s="143">
        <v>100</v>
      </c>
      <c r="K937" s="143">
        <v>100</v>
      </c>
      <c r="L937" s="143">
        <v>100</v>
      </c>
      <c r="M937" s="143">
        <v>100</v>
      </c>
      <c r="N937" s="143">
        <v>100</v>
      </c>
      <c r="O937" s="143">
        <v>100</v>
      </c>
      <c r="P937" s="143">
        <v>100</v>
      </c>
      <c r="Q937" s="143">
        <v>100</v>
      </c>
      <c r="R937" s="143">
        <v>100</v>
      </c>
      <c r="S937" s="143">
        <v>100</v>
      </c>
      <c r="T937" s="143"/>
      <c r="U937" s="147"/>
    </row>
    <row r="938" spans="1:21" ht="15.75" x14ac:dyDescent="0.3">
      <c r="A938" s="143" t="s">
        <v>6371</v>
      </c>
      <c r="B938" s="143" t="s">
        <v>5293</v>
      </c>
      <c r="C938" s="143" t="s">
        <v>6509</v>
      </c>
      <c r="D938" s="143"/>
      <c r="E938" s="143"/>
      <c r="F938" s="144" t="s">
        <v>6515</v>
      </c>
      <c r="G938" s="143">
        <v>0</v>
      </c>
      <c r="H938" s="145"/>
      <c r="I938" s="143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3"/>
      <c r="U938" s="147" t="s">
        <v>6434</v>
      </c>
    </row>
    <row r="939" spans="1:21" ht="15.75" x14ac:dyDescent="0.3">
      <c r="A939" s="143" t="s">
        <v>6371</v>
      </c>
      <c r="B939" s="143" t="s">
        <v>5293</v>
      </c>
      <c r="C939" s="143" t="s">
        <v>6509</v>
      </c>
      <c r="D939" s="143"/>
      <c r="E939" s="143"/>
      <c r="F939" s="144" t="s">
        <v>6515</v>
      </c>
      <c r="G939" s="143">
        <v>1</v>
      </c>
      <c r="H939" s="145"/>
      <c r="I939" s="143"/>
      <c r="J939" s="143">
        <v>11</v>
      </c>
      <c r="K939" s="143">
        <v>11</v>
      </c>
      <c r="L939" s="143">
        <v>11</v>
      </c>
      <c r="M939" s="143">
        <v>11</v>
      </c>
      <c r="N939" s="143">
        <v>11</v>
      </c>
      <c r="O939" s="143">
        <v>11</v>
      </c>
      <c r="P939" s="143">
        <v>11</v>
      </c>
      <c r="Q939" s="143">
        <v>11</v>
      </c>
      <c r="R939" s="143">
        <v>11</v>
      </c>
      <c r="S939" s="143">
        <v>11</v>
      </c>
      <c r="T939" s="143"/>
      <c r="U939" s="147" t="s">
        <v>6435</v>
      </c>
    </row>
    <row r="940" spans="1:21" ht="15.75" x14ac:dyDescent="0.3">
      <c r="A940" s="143" t="s">
        <v>6371</v>
      </c>
      <c r="B940" s="143" t="s">
        <v>5293</v>
      </c>
      <c r="C940" s="143" t="s">
        <v>6509</v>
      </c>
      <c r="D940" s="143"/>
      <c r="E940" s="143"/>
      <c r="F940" s="144" t="s">
        <v>6515</v>
      </c>
      <c r="G940" s="143">
        <v>2</v>
      </c>
      <c r="H940" s="145"/>
      <c r="I940" s="143"/>
      <c r="J940" s="143">
        <v>22</v>
      </c>
      <c r="K940" s="143">
        <v>22</v>
      </c>
      <c r="L940" s="143">
        <v>22</v>
      </c>
      <c r="M940" s="143">
        <v>22</v>
      </c>
      <c r="N940" s="143">
        <v>22</v>
      </c>
      <c r="O940" s="143">
        <v>22</v>
      </c>
      <c r="P940" s="143">
        <v>22</v>
      </c>
      <c r="Q940" s="143">
        <v>22</v>
      </c>
      <c r="R940" s="143">
        <v>22</v>
      </c>
      <c r="S940" s="143">
        <v>22</v>
      </c>
      <c r="T940" s="146"/>
      <c r="U940" s="147" t="s">
        <v>6436</v>
      </c>
    </row>
    <row r="941" spans="1:21" ht="15.75" x14ac:dyDescent="0.3">
      <c r="A941" s="143" t="s">
        <v>6371</v>
      </c>
      <c r="B941" s="143" t="s">
        <v>5293</v>
      </c>
      <c r="C941" s="143" t="s">
        <v>6509</v>
      </c>
      <c r="D941" s="143"/>
      <c r="E941" s="143"/>
      <c r="F941" s="144" t="s">
        <v>6515</v>
      </c>
      <c r="G941" s="143">
        <v>3</v>
      </c>
      <c r="H941" s="145"/>
      <c r="I941" s="143"/>
      <c r="J941" s="143">
        <v>33</v>
      </c>
      <c r="K941" s="143">
        <v>33</v>
      </c>
      <c r="L941" s="143">
        <v>33</v>
      </c>
      <c r="M941" s="143">
        <v>33</v>
      </c>
      <c r="N941" s="143">
        <v>33</v>
      </c>
      <c r="O941" s="143">
        <v>33</v>
      </c>
      <c r="P941" s="143">
        <v>33</v>
      </c>
      <c r="Q941" s="143">
        <v>33</v>
      </c>
      <c r="R941" s="143">
        <v>33</v>
      </c>
      <c r="S941" s="143">
        <v>33</v>
      </c>
      <c r="T941" s="143"/>
      <c r="U941" s="147" t="s">
        <v>6437</v>
      </c>
    </row>
    <row r="942" spans="1:21" ht="15.75" x14ac:dyDescent="0.3">
      <c r="A942" s="143" t="s">
        <v>6371</v>
      </c>
      <c r="B942" s="143" t="s">
        <v>5293</v>
      </c>
      <c r="C942" s="143" t="s">
        <v>6509</v>
      </c>
      <c r="D942" s="143"/>
      <c r="E942" s="143"/>
      <c r="F942" s="144" t="s">
        <v>6515</v>
      </c>
      <c r="G942" s="143">
        <v>4</v>
      </c>
      <c r="H942" s="145"/>
      <c r="I942" s="143"/>
      <c r="J942" s="143">
        <v>44</v>
      </c>
      <c r="K942" s="143">
        <v>44</v>
      </c>
      <c r="L942" s="143">
        <v>44</v>
      </c>
      <c r="M942" s="143">
        <v>44</v>
      </c>
      <c r="N942" s="143">
        <v>44</v>
      </c>
      <c r="O942" s="143">
        <v>44</v>
      </c>
      <c r="P942" s="143">
        <v>44</v>
      </c>
      <c r="Q942" s="143">
        <v>44</v>
      </c>
      <c r="R942" s="143">
        <v>44</v>
      </c>
      <c r="S942" s="143">
        <v>44</v>
      </c>
      <c r="T942" s="143"/>
      <c r="U942" s="147" t="s">
        <v>6438</v>
      </c>
    </row>
    <row r="943" spans="1:21" ht="15.75" x14ac:dyDescent="0.3">
      <c r="A943" s="143" t="s">
        <v>6371</v>
      </c>
      <c r="B943" s="143" t="s">
        <v>5293</v>
      </c>
      <c r="C943" s="143" t="s">
        <v>6509</v>
      </c>
      <c r="D943" s="143"/>
      <c r="E943" s="143"/>
      <c r="F943" s="144" t="s">
        <v>6515</v>
      </c>
      <c r="G943" s="143">
        <v>5</v>
      </c>
      <c r="H943" s="145"/>
      <c r="I943" s="143"/>
      <c r="J943" s="143">
        <v>55</v>
      </c>
      <c r="K943" s="143">
        <v>55</v>
      </c>
      <c r="L943" s="143">
        <v>55</v>
      </c>
      <c r="M943" s="143">
        <v>55</v>
      </c>
      <c r="N943" s="143">
        <v>55</v>
      </c>
      <c r="O943" s="143">
        <v>55</v>
      </c>
      <c r="P943" s="143">
        <v>55</v>
      </c>
      <c r="Q943" s="143">
        <v>55</v>
      </c>
      <c r="R943" s="143">
        <v>55</v>
      </c>
      <c r="S943" s="143">
        <v>55</v>
      </c>
      <c r="T943" s="143"/>
      <c r="U943" s="147" t="s">
        <v>6439</v>
      </c>
    </row>
    <row r="944" spans="1:21" ht="15.75" x14ac:dyDescent="0.3">
      <c r="A944" s="143" t="s">
        <v>6371</v>
      </c>
      <c r="B944" s="143" t="s">
        <v>5293</v>
      </c>
      <c r="C944" s="143" t="s">
        <v>6509</v>
      </c>
      <c r="D944" s="143"/>
      <c r="E944" s="143"/>
      <c r="F944" s="144" t="s">
        <v>6515</v>
      </c>
      <c r="G944" s="143">
        <v>6</v>
      </c>
      <c r="H944" s="145"/>
      <c r="I944" s="143"/>
      <c r="J944" s="143">
        <v>66</v>
      </c>
      <c r="K944" s="143">
        <v>66</v>
      </c>
      <c r="L944" s="143">
        <v>66</v>
      </c>
      <c r="M944" s="143">
        <v>66</v>
      </c>
      <c r="N944" s="143">
        <v>66</v>
      </c>
      <c r="O944" s="143">
        <v>66</v>
      </c>
      <c r="P944" s="143">
        <v>66</v>
      </c>
      <c r="Q944" s="143">
        <v>66</v>
      </c>
      <c r="R944" s="143">
        <v>66</v>
      </c>
      <c r="S944" s="143">
        <v>66</v>
      </c>
      <c r="T944" s="143"/>
      <c r="U944" s="147" t="s">
        <v>6440</v>
      </c>
    </row>
    <row r="945" spans="1:21" ht="15.75" x14ac:dyDescent="0.3">
      <c r="A945" s="143" t="s">
        <v>6371</v>
      </c>
      <c r="B945" s="143" t="s">
        <v>5293</v>
      </c>
      <c r="C945" s="143" t="s">
        <v>6509</v>
      </c>
      <c r="D945" s="143"/>
      <c r="E945" s="143"/>
      <c r="F945" s="144" t="s">
        <v>6515</v>
      </c>
      <c r="G945" s="143">
        <v>7</v>
      </c>
      <c r="H945" s="145"/>
      <c r="I945" s="143"/>
      <c r="J945" s="143">
        <v>77</v>
      </c>
      <c r="K945" s="143">
        <v>77</v>
      </c>
      <c r="L945" s="143">
        <v>77</v>
      </c>
      <c r="M945" s="143">
        <v>77</v>
      </c>
      <c r="N945" s="143">
        <v>77</v>
      </c>
      <c r="O945" s="143">
        <v>77</v>
      </c>
      <c r="P945" s="143">
        <v>77</v>
      </c>
      <c r="Q945" s="143">
        <v>77</v>
      </c>
      <c r="R945" s="143">
        <v>77</v>
      </c>
      <c r="S945" s="143">
        <v>77</v>
      </c>
      <c r="T945" s="143"/>
      <c r="U945" s="147" t="s">
        <v>6441</v>
      </c>
    </row>
    <row r="946" spans="1:21" ht="15.75" x14ac:dyDescent="0.3">
      <c r="A946" s="143" t="s">
        <v>6371</v>
      </c>
      <c r="B946" s="143" t="s">
        <v>5293</v>
      </c>
      <c r="C946" s="143" t="s">
        <v>6509</v>
      </c>
      <c r="D946" s="143"/>
      <c r="E946" s="143"/>
      <c r="F946" s="144" t="s">
        <v>6515</v>
      </c>
      <c r="G946" s="143">
        <v>8</v>
      </c>
      <c r="H946" s="145"/>
      <c r="I946" s="143"/>
      <c r="J946" s="143">
        <v>88</v>
      </c>
      <c r="K946" s="143">
        <v>88</v>
      </c>
      <c r="L946" s="143">
        <v>88</v>
      </c>
      <c r="M946" s="143">
        <v>88</v>
      </c>
      <c r="N946" s="143">
        <v>88</v>
      </c>
      <c r="O946" s="143">
        <v>88</v>
      </c>
      <c r="P946" s="143">
        <v>88</v>
      </c>
      <c r="Q946" s="143">
        <v>88</v>
      </c>
      <c r="R946" s="143">
        <v>88</v>
      </c>
      <c r="S946" s="143">
        <v>88</v>
      </c>
      <c r="T946" s="143"/>
      <c r="U946" s="147" t="s">
        <v>6442</v>
      </c>
    </row>
    <row r="947" spans="1:21" ht="15.75" x14ac:dyDescent="0.3">
      <c r="A947" s="143" t="s">
        <v>6371</v>
      </c>
      <c r="B947" s="143" t="s">
        <v>5293</v>
      </c>
      <c r="C947" s="143" t="s">
        <v>6509</v>
      </c>
      <c r="D947" s="143"/>
      <c r="E947" s="143"/>
      <c r="F947" s="144" t="s">
        <v>6515</v>
      </c>
      <c r="G947" s="143">
        <v>9</v>
      </c>
      <c r="H947" s="145"/>
      <c r="I947" s="143"/>
      <c r="J947" s="143">
        <v>99</v>
      </c>
      <c r="K947" s="143">
        <v>99</v>
      </c>
      <c r="L947" s="143">
        <v>99</v>
      </c>
      <c r="M947" s="143">
        <v>99</v>
      </c>
      <c r="N947" s="143">
        <v>99</v>
      </c>
      <c r="O947" s="143">
        <v>99</v>
      </c>
      <c r="P947" s="143">
        <v>99</v>
      </c>
      <c r="Q947" s="143">
        <v>99</v>
      </c>
      <c r="R947" s="143">
        <v>99</v>
      </c>
      <c r="S947" s="143">
        <v>99</v>
      </c>
      <c r="T947" s="143"/>
      <c r="U947" s="147" t="s">
        <v>6443</v>
      </c>
    </row>
    <row r="948" spans="1:21" ht="15.75" x14ac:dyDescent="0.3">
      <c r="A948" s="143" t="s">
        <v>6371</v>
      </c>
      <c r="B948" s="143" t="s">
        <v>5293</v>
      </c>
      <c r="C948" s="143" t="s">
        <v>6509</v>
      </c>
      <c r="D948" s="143"/>
      <c r="E948" s="143"/>
      <c r="F948" s="144" t="s">
        <v>6515</v>
      </c>
      <c r="G948" s="143">
        <v>10</v>
      </c>
      <c r="H948" s="145"/>
      <c r="I948" s="143"/>
      <c r="J948" s="143">
        <v>110</v>
      </c>
      <c r="K948" s="143">
        <v>110</v>
      </c>
      <c r="L948" s="143">
        <v>110</v>
      </c>
      <c r="M948" s="143">
        <v>110</v>
      </c>
      <c r="N948" s="143">
        <v>110</v>
      </c>
      <c r="O948" s="143">
        <v>110</v>
      </c>
      <c r="P948" s="143">
        <v>110</v>
      </c>
      <c r="Q948" s="143">
        <v>110</v>
      </c>
      <c r="R948" s="143">
        <v>110</v>
      </c>
      <c r="S948" s="143">
        <v>110</v>
      </c>
      <c r="T948" s="143"/>
      <c r="U948" s="147"/>
    </row>
    <row r="949" spans="1:21" ht="15.75" x14ac:dyDescent="0.3">
      <c r="A949" s="143" t="s">
        <v>6371</v>
      </c>
      <c r="B949" s="143" t="s">
        <v>5293</v>
      </c>
      <c r="C949" s="143" t="s">
        <v>6509</v>
      </c>
      <c r="D949" s="143"/>
      <c r="E949" s="143"/>
      <c r="F949" s="144" t="s">
        <v>6516</v>
      </c>
      <c r="G949" s="143">
        <v>0</v>
      </c>
      <c r="H949" s="145"/>
      <c r="I949" s="143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3"/>
      <c r="U949" s="147" t="s">
        <v>6434</v>
      </c>
    </row>
    <row r="950" spans="1:21" ht="15.75" x14ac:dyDescent="0.3">
      <c r="A950" s="143" t="s">
        <v>6371</v>
      </c>
      <c r="B950" s="143" t="s">
        <v>5293</v>
      </c>
      <c r="C950" s="143" t="s">
        <v>6509</v>
      </c>
      <c r="D950" s="143"/>
      <c r="E950" s="143"/>
      <c r="F950" s="144" t="s">
        <v>6516</v>
      </c>
      <c r="G950" s="143">
        <v>1</v>
      </c>
      <c r="H950" s="145"/>
      <c r="I950" s="143"/>
      <c r="J950" s="143">
        <v>12</v>
      </c>
      <c r="K950" s="143">
        <v>12</v>
      </c>
      <c r="L950" s="143">
        <v>12</v>
      </c>
      <c r="M950" s="143">
        <v>12</v>
      </c>
      <c r="N950" s="143">
        <v>12</v>
      </c>
      <c r="O950" s="143">
        <v>12</v>
      </c>
      <c r="P950" s="143">
        <v>12</v>
      </c>
      <c r="Q950" s="143">
        <v>12</v>
      </c>
      <c r="R950" s="143">
        <v>12</v>
      </c>
      <c r="S950" s="143">
        <v>12</v>
      </c>
      <c r="T950" s="143"/>
      <c r="U950" s="147" t="s">
        <v>6435</v>
      </c>
    </row>
    <row r="951" spans="1:21" ht="15.75" x14ac:dyDescent="0.3">
      <c r="A951" s="143" t="s">
        <v>6371</v>
      </c>
      <c r="B951" s="143" t="s">
        <v>5293</v>
      </c>
      <c r="C951" s="143" t="s">
        <v>6509</v>
      </c>
      <c r="D951" s="143"/>
      <c r="E951" s="143"/>
      <c r="F951" s="144" t="s">
        <v>6516</v>
      </c>
      <c r="G951" s="143">
        <v>2</v>
      </c>
      <c r="H951" s="145"/>
      <c r="I951" s="143"/>
      <c r="J951" s="143">
        <v>24</v>
      </c>
      <c r="K951" s="143">
        <v>24</v>
      </c>
      <c r="L951" s="143">
        <v>24</v>
      </c>
      <c r="M951" s="143">
        <v>24</v>
      </c>
      <c r="N951" s="143">
        <v>24</v>
      </c>
      <c r="O951" s="143">
        <v>24</v>
      </c>
      <c r="P951" s="143">
        <v>24</v>
      </c>
      <c r="Q951" s="143">
        <v>24</v>
      </c>
      <c r="R951" s="143">
        <v>24</v>
      </c>
      <c r="S951" s="143">
        <v>24</v>
      </c>
      <c r="T951" s="146"/>
      <c r="U951" s="147" t="s">
        <v>6436</v>
      </c>
    </row>
    <row r="952" spans="1:21" ht="15.75" x14ac:dyDescent="0.3">
      <c r="A952" s="143" t="s">
        <v>6371</v>
      </c>
      <c r="B952" s="143" t="s">
        <v>5293</v>
      </c>
      <c r="C952" s="143" t="s">
        <v>6509</v>
      </c>
      <c r="D952" s="143"/>
      <c r="E952" s="143"/>
      <c r="F952" s="144" t="s">
        <v>6516</v>
      </c>
      <c r="G952" s="143">
        <v>3</v>
      </c>
      <c r="H952" s="145"/>
      <c r="I952" s="143"/>
      <c r="J952" s="143">
        <v>36</v>
      </c>
      <c r="K952" s="143">
        <v>36</v>
      </c>
      <c r="L952" s="143">
        <v>36</v>
      </c>
      <c r="M952" s="143">
        <v>36</v>
      </c>
      <c r="N952" s="143">
        <v>36</v>
      </c>
      <c r="O952" s="143">
        <v>36</v>
      </c>
      <c r="P952" s="143">
        <v>36</v>
      </c>
      <c r="Q952" s="143">
        <v>36</v>
      </c>
      <c r="R952" s="143">
        <v>36</v>
      </c>
      <c r="S952" s="143">
        <v>36</v>
      </c>
      <c r="T952" s="143"/>
      <c r="U952" s="147" t="s">
        <v>6437</v>
      </c>
    </row>
    <row r="953" spans="1:21" ht="15.75" x14ac:dyDescent="0.3">
      <c r="A953" s="143" t="s">
        <v>6371</v>
      </c>
      <c r="B953" s="143" t="s">
        <v>5293</v>
      </c>
      <c r="C953" s="143" t="s">
        <v>6509</v>
      </c>
      <c r="D953" s="143"/>
      <c r="E953" s="143"/>
      <c r="F953" s="144" t="s">
        <v>6516</v>
      </c>
      <c r="G953" s="143">
        <v>4</v>
      </c>
      <c r="H953" s="145"/>
      <c r="I953" s="143"/>
      <c r="J953" s="143">
        <v>48</v>
      </c>
      <c r="K953" s="143">
        <v>48</v>
      </c>
      <c r="L953" s="143">
        <v>48</v>
      </c>
      <c r="M953" s="143">
        <v>48</v>
      </c>
      <c r="N953" s="143">
        <v>48</v>
      </c>
      <c r="O953" s="143">
        <v>48</v>
      </c>
      <c r="P953" s="143">
        <v>48</v>
      </c>
      <c r="Q953" s="143">
        <v>48</v>
      </c>
      <c r="R953" s="143">
        <v>48</v>
      </c>
      <c r="S953" s="143">
        <v>48</v>
      </c>
      <c r="T953" s="143"/>
      <c r="U953" s="147" t="s">
        <v>6438</v>
      </c>
    </row>
    <row r="954" spans="1:21" ht="15.75" x14ac:dyDescent="0.3">
      <c r="A954" s="143" t="s">
        <v>6371</v>
      </c>
      <c r="B954" s="143" t="s">
        <v>5293</v>
      </c>
      <c r="C954" s="143" t="s">
        <v>6509</v>
      </c>
      <c r="D954" s="143"/>
      <c r="E954" s="143"/>
      <c r="F954" s="144" t="s">
        <v>6516</v>
      </c>
      <c r="G954" s="143">
        <v>5</v>
      </c>
      <c r="H954" s="145"/>
      <c r="I954" s="143"/>
      <c r="J954" s="143">
        <v>60</v>
      </c>
      <c r="K954" s="143">
        <v>60</v>
      </c>
      <c r="L954" s="143">
        <v>60</v>
      </c>
      <c r="M954" s="143">
        <v>60</v>
      </c>
      <c r="N954" s="143">
        <v>60</v>
      </c>
      <c r="O954" s="143">
        <v>60</v>
      </c>
      <c r="P954" s="143">
        <v>60</v>
      </c>
      <c r="Q954" s="143">
        <v>60</v>
      </c>
      <c r="R954" s="143">
        <v>60</v>
      </c>
      <c r="S954" s="143">
        <v>60</v>
      </c>
      <c r="T954" s="143"/>
      <c r="U954" s="147" t="s">
        <v>6439</v>
      </c>
    </row>
    <row r="955" spans="1:21" ht="15.75" x14ac:dyDescent="0.3">
      <c r="A955" s="143" t="s">
        <v>6371</v>
      </c>
      <c r="B955" s="143" t="s">
        <v>5293</v>
      </c>
      <c r="C955" s="143" t="s">
        <v>6509</v>
      </c>
      <c r="D955" s="143"/>
      <c r="E955" s="143"/>
      <c r="F955" s="144" t="s">
        <v>6516</v>
      </c>
      <c r="G955" s="143">
        <v>6</v>
      </c>
      <c r="H955" s="145"/>
      <c r="I955" s="143"/>
      <c r="J955" s="143">
        <v>72</v>
      </c>
      <c r="K955" s="143">
        <v>72</v>
      </c>
      <c r="L955" s="143">
        <v>72</v>
      </c>
      <c r="M955" s="143">
        <v>72</v>
      </c>
      <c r="N955" s="143">
        <v>72</v>
      </c>
      <c r="O955" s="143">
        <v>72</v>
      </c>
      <c r="P955" s="143">
        <v>72</v>
      </c>
      <c r="Q955" s="143">
        <v>72</v>
      </c>
      <c r="R955" s="143">
        <v>72</v>
      </c>
      <c r="S955" s="143">
        <v>72</v>
      </c>
      <c r="T955" s="143"/>
      <c r="U955" s="147" t="s">
        <v>6440</v>
      </c>
    </row>
    <row r="956" spans="1:21" ht="15.75" x14ac:dyDescent="0.3">
      <c r="A956" s="143" t="s">
        <v>6371</v>
      </c>
      <c r="B956" s="143" t="s">
        <v>5293</v>
      </c>
      <c r="C956" s="143" t="s">
        <v>6509</v>
      </c>
      <c r="D956" s="143"/>
      <c r="E956" s="143"/>
      <c r="F956" s="144" t="s">
        <v>6516</v>
      </c>
      <c r="G956" s="143">
        <v>7</v>
      </c>
      <c r="H956" s="145"/>
      <c r="I956" s="143"/>
      <c r="J956" s="143">
        <v>84</v>
      </c>
      <c r="K956" s="143">
        <v>84</v>
      </c>
      <c r="L956" s="143">
        <v>84</v>
      </c>
      <c r="M956" s="143">
        <v>84</v>
      </c>
      <c r="N956" s="143">
        <v>84</v>
      </c>
      <c r="O956" s="143">
        <v>84</v>
      </c>
      <c r="P956" s="143">
        <v>84</v>
      </c>
      <c r="Q956" s="143">
        <v>84</v>
      </c>
      <c r="R956" s="143">
        <v>84</v>
      </c>
      <c r="S956" s="143">
        <v>84</v>
      </c>
      <c r="T956" s="143"/>
      <c r="U956" s="147" t="s">
        <v>6441</v>
      </c>
    </row>
    <row r="957" spans="1:21" ht="15.75" x14ac:dyDescent="0.3">
      <c r="A957" s="143" t="s">
        <v>6371</v>
      </c>
      <c r="B957" s="143" t="s">
        <v>5293</v>
      </c>
      <c r="C957" s="143" t="s">
        <v>6509</v>
      </c>
      <c r="D957" s="143"/>
      <c r="E957" s="143"/>
      <c r="F957" s="144" t="s">
        <v>6516</v>
      </c>
      <c r="G957" s="143">
        <v>8</v>
      </c>
      <c r="H957" s="145"/>
      <c r="I957" s="143"/>
      <c r="J957" s="143">
        <v>96</v>
      </c>
      <c r="K957" s="143">
        <v>96</v>
      </c>
      <c r="L957" s="143">
        <v>96</v>
      </c>
      <c r="M957" s="143">
        <v>96</v>
      </c>
      <c r="N957" s="143">
        <v>96</v>
      </c>
      <c r="O957" s="143">
        <v>96</v>
      </c>
      <c r="P957" s="143">
        <v>96</v>
      </c>
      <c r="Q957" s="143">
        <v>96</v>
      </c>
      <c r="R957" s="143">
        <v>96</v>
      </c>
      <c r="S957" s="143">
        <v>96</v>
      </c>
      <c r="T957" s="143"/>
      <c r="U957" s="147" t="s">
        <v>6442</v>
      </c>
    </row>
    <row r="958" spans="1:21" ht="15.75" x14ac:dyDescent="0.3">
      <c r="A958" s="143" t="s">
        <v>6371</v>
      </c>
      <c r="B958" s="143" t="s">
        <v>5293</v>
      </c>
      <c r="C958" s="143" t="s">
        <v>6509</v>
      </c>
      <c r="D958" s="143"/>
      <c r="E958" s="143"/>
      <c r="F958" s="144" t="s">
        <v>6516</v>
      </c>
      <c r="G958" s="143">
        <v>9</v>
      </c>
      <c r="H958" s="145"/>
      <c r="I958" s="143"/>
      <c r="J958" s="143">
        <v>108</v>
      </c>
      <c r="K958" s="143">
        <v>108</v>
      </c>
      <c r="L958" s="143">
        <v>108</v>
      </c>
      <c r="M958" s="143">
        <v>108</v>
      </c>
      <c r="N958" s="143">
        <v>108</v>
      </c>
      <c r="O958" s="143">
        <v>108</v>
      </c>
      <c r="P958" s="143">
        <v>108</v>
      </c>
      <c r="Q958" s="143">
        <v>108</v>
      </c>
      <c r="R958" s="143">
        <v>108</v>
      </c>
      <c r="S958" s="143">
        <v>108</v>
      </c>
      <c r="T958" s="143"/>
      <c r="U958" s="147" t="s">
        <v>6443</v>
      </c>
    </row>
    <row r="959" spans="1:21" ht="15.75" x14ac:dyDescent="0.3">
      <c r="A959" s="143" t="s">
        <v>6371</v>
      </c>
      <c r="B959" s="143" t="s">
        <v>5293</v>
      </c>
      <c r="C959" s="143" t="s">
        <v>6509</v>
      </c>
      <c r="D959" s="143"/>
      <c r="E959" s="143"/>
      <c r="F959" s="144" t="s">
        <v>6516</v>
      </c>
      <c r="G959" s="143">
        <v>10</v>
      </c>
      <c r="H959" s="145"/>
      <c r="I959" s="143"/>
      <c r="J959" s="143">
        <v>120</v>
      </c>
      <c r="K959" s="143">
        <v>120</v>
      </c>
      <c r="L959" s="143">
        <v>120</v>
      </c>
      <c r="M959" s="143">
        <v>120</v>
      </c>
      <c r="N959" s="143">
        <v>120</v>
      </c>
      <c r="O959" s="143">
        <v>120</v>
      </c>
      <c r="P959" s="143">
        <v>120</v>
      </c>
      <c r="Q959" s="143">
        <v>120</v>
      </c>
      <c r="R959" s="143">
        <v>120</v>
      </c>
      <c r="S959" s="143">
        <v>120</v>
      </c>
      <c r="T959" s="143"/>
      <c r="U959" s="147"/>
    </row>
    <row r="960" spans="1:21" ht="15.75" x14ac:dyDescent="0.3">
      <c r="A960" s="143" t="s">
        <v>6371</v>
      </c>
      <c r="B960" s="143" t="s">
        <v>5293</v>
      </c>
      <c r="C960" s="143" t="s">
        <v>6509</v>
      </c>
      <c r="D960" s="143"/>
      <c r="E960" s="143"/>
      <c r="F960" s="144" t="s">
        <v>6517</v>
      </c>
      <c r="G960" s="143">
        <v>0</v>
      </c>
      <c r="H960" s="145"/>
      <c r="I960" s="143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3"/>
      <c r="U960" s="147" t="s">
        <v>6434</v>
      </c>
    </row>
    <row r="961" spans="1:21" ht="15.75" x14ac:dyDescent="0.3">
      <c r="A961" s="143" t="s">
        <v>6371</v>
      </c>
      <c r="B961" s="143" t="s">
        <v>5293</v>
      </c>
      <c r="C961" s="143" t="s">
        <v>6509</v>
      </c>
      <c r="D961" s="143"/>
      <c r="E961" s="143"/>
      <c r="F961" s="144" t="s">
        <v>6517</v>
      </c>
      <c r="G961" s="143">
        <v>1</v>
      </c>
      <c r="H961" s="145"/>
      <c r="I961" s="143"/>
      <c r="J961" s="143">
        <v>13</v>
      </c>
      <c r="K961" s="143">
        <v>13</v>
      </c>
      <c r="L961" s="143">
        <v>13</v>
      </c>
      <c r="M961" s="143">
        <v>13</v>
      </c>
      <c r="N961" s="143">
        <v>13</v>
      </c>
      <c r="O961" s="143">
        <v>13</v>
      </c>
      <c r="P961" s="143">
        <v>13</v>
      </c>
      <c r="Q961" s="143">
        <v>13</v>
      </c>
      <c r="R961" s="143">
        <v>13</v>
      </c>
      <c r="S961" s="143">
        <v>13</v>
      </c>
      <c r="T961" s="143"/>
      <c r="U961" s="147" t="s">
        <v>6435</v>
      </c>
    </row>
    <row r="962" spans="1:21" ht="15.75" x14ac:dyDescent="0.3">
      <c r="A962" s="143" t="s">
        <v>6371</v>
      </c>
      <c r="B962" s="143" t="s">
        <v>5293</v>
      </c>
      <c r="C962" s="143" t="s">
        <v>6509</v>
      </c>
      <c r="D962" s="143"/>
      <c r="E962" s="143"/>
      <c r="F962" s="144" t="s">
        <v>6517</v>
      </c>
      <c r="G962" s="143">
        <v>2</v>
      </c>
      <c r="H962" s="145"/>
      <c r="I962" s="143"/>
      <c r="J962" s="143">
        <v>26</v>
      </c>
      <c r="K962" s="143">
        <v>26</v>
      </c>
      <c r="L962" s="143">
        <v>26</v>
      </c>
      <c r="M962" s="143">
        <v>26</v>
      </c>
      <c r="N962" s="143">
        <v>26</v>
      </c>
      <c r="O962" s="143">
        <v>26</v>
      </c>
      <c r="P962" s="143">
        <v>26</v>
      </c>
      <c r="Q962" s="143">
        <v>26</v>
      </c>
      <c r="R962" s="143">
        <v>26</v>
      </c>
      <c r="S962" s="143">
        <v>26</v>
      </c>
      <c r="T962" s="146"/>
      <c r="U962" s="147" t="s">
        <v>6436</v>
      </c>
    </row>
    <row r="963" spans="1:21" ht="15.75" x14ac:dyDescent="0.3">
      <c r="A963" s="143" t="s">
        <v>6371</v>
      </c>
      <c r="B963" s="143" t="s">
        <v>5293</v>
      </c>
      <c r="C963" s="143" t="s">
        <v>6509</v>
      </c>
      <c r="D963" s="143"/>
      <c r="E963" s="143"/>
      <c r="F963" s="144" t="s">
        <v>6517</v>
      </c>
      <c r="G963" s="143">
        <v>3</v>
      </c>
      <c r="H963" s="145"/>
      <c r="I963" s="143"/>
      <c r="J963" s="143">
        <v>39</v>
      </c>
      <c r="K963" s="143">
        <v>39</v>
      </c>
      <c r="L963" s="143">
        <v>39</v>
      </c>
      <c r="M963" s="143">
        <v>39</v>
      </c>
      <c r="N963" s="143">
        <v>39</v>
      </c>
      <c r="O963" s="143">
        <v>39</v>
      </c>
      <c r="P963" s="143">
        <v>39</v>
      </c>
      <c r="Q963" s="143">
        <v>39</v>
      </c>
      <c r="R963" s="143">
        <v>39</v>
      </c>
      <c r="S963" s="143">
        <v>39</v>
      </c>
      <c r="T963" s="143"/>
      <c r="U963" s="147" t="s">
        <v>6437</v>
      </c>
    </row>
    <row r="964" spans="1:21" ht="15.75" x14ac:dyDescent="0.3">
      <c r="A964" s="143" t="s">
        <v>6371</v>
      </c>
      <c r="B964" s="143" t="s">
        <v>5293</v>
      </c>
      <c r="C964" s="143" t="s">
        <v>6509</v>
      </c>
      <c r="D964" s="143"/>
      <c r="E964" s="143"/>
      <c r="F964" s="144" t="s">
        <v>6517</v>
      </c>
      <c r="G964" s="143">
        <v>4</v>
      </c>
      <c r="H964" s="145"/>
      <c r="I964" s="143"/>
      <c r="J964" s="143">
        <v>52</v>
      </c>
      <c r="K964" s="143">
        <v>52</v>
      </c>
      <c r="L964" s="143">
        <v>52</v>
      </c>
      <c r="M964" s="143">
        <v>52</v>
      </c>
      <c r="N964" s="143">
        <v>52</v>
      </c>
      <c r="O964" s="143">
        <v>52</v>
      </c>
      <c r="P964" s="143">
        <v>52</v>
      </c>
      <c r="Q964" s="143">
        <v>52</v>
      </c>
      <c r="R964" s="143">
        <v>52</v>
      </c>
      <c r="S964" s="143">
        <v>52</v>
      </c>
      <c r="T964" s="143"/>
      <c r="U964" s="147" t="s">
        <v>6438</v>
      </c>
    </row>
    <row r="965" spans="1:21" ht="15.75" x14ac:dyDescent="0.3">
      <c r="A965" s="143" t="s">
        <v>6371</v>
      </c>
      <c r="B965" s="143" t="s">
        <v>5293</v>
      </c>
      <c r="C965" s="143" t="s">
        <v>6509</v>
      </c>
      <c r="D965" s="143"/>
      <c r="E965" s="143"/>
      <c r="F965" s="144" t="s">
        <v>6517</v>
      </c>
      <c r="G965" s="143">
        <v>5</v>
      </c>
      <c r="H965" s="145"/>
      <c r="I965" s="143"/>
      <c r="J965" s="143">
        <v>65</v>
      </c>
      <c r="K965" s="143">
        <v>65</v>
      </c>
      <c r="L965" s="143">
        <v>65</v>
      </c>
      <c r="M965" s="143">
        <v>65</v>
      </c>
      <c r="N965" s="143">
        <v>65</v>
      </c>
      <c r="O965" s="143">
        <v>65</v>
      </c>
      <c r="P965" s="143">
        <v>65</v>
      </c>
      <c r="Q965" s="143">
        <v>65</v>
      </c>
      <c r="R965" s="143">
        <v>65</v>
      </c>
      <c r="S965" s="143">
        <v>65</v>
      </c>
      <c r="T965" s="143"/>
      <c r="U965" s="147" t="s">
        <v>6439</v>
      </c>
    </row>
    <row r="966" spans="1:21" ht="15.75" x14ac:dyDescent="0.3">
      <c r="A966" s="143" t="s">
        <v>6371</v>
      </c>
      <c r="B966" s="143" t="s">
        <v>5293</v>
      </c>
      <c r="C966" s="143" t="s">
        <v>6509</v>
      </c>
      <c r="D966" s="143"/>
      <c r="E966" s="143"/>
      <c r="F966" s="144" t="s">
        <v>6517</v>
      </c>
      <c r="G966" s="143">
        <v>6</v>
      </c>
      <c r="H966" s="145"/>
      <c r="I966" s="143"/>
      <c r="J966" s="143">
        <v>78</v>
      </c>
      <c r="K966" s="143">
        <v>78</v>
      </c>
      <c r="L966" s="143">
        <v>78</v>
      </c>
      <c r="M966" s="143">
        <v>78</v>
      </c>
      <c r="N966" s="143">
        <v>78</v>
      </c>
      <c r="O966" s="143">
        <v>78</v>
      </c>
      <c r="P966" s="143">
        <v>78</v>
      </c>
      <c r="Q966" s="143">
        <v>78</v>
      </c>
      <c r="R966" s="143">
        <v>78</v>
      </c>
      <c r="S966" s="143">
        <v>78</v>
      </c>
      <c r="T966" s="143"/>
      <c r="U966" s="147" t="s">
        <v>6440</v>
      </c>
    </row>
    <row r="967" spans="1:21" ht="15.75" x14ac:dyDescent="0.3">
      <c r="A967" s="143" t="s">
        <v>6371</v>
      </c>
      <c r="B967" s="143" t="s">
        <v>5293</v>
      </c>
      <c r="C967" s="143" t="s">
        <v>6509</v>
      </c>
      <c r="D967" s="143"/>
      <c r="E967" s="143"/>
      <c r="F967" s="144" t="s">
        <v>6517</v>
      </c>
      <c r="G967" s="143">
        <v>7</v>
      </c>
      <c r="H967" s="145"/>
      <c r="I967" s="143"/>
      <c r="J967" s="143">
        <v>91</v>
      </c>
      <c r="K967" s="143">
        <v>91</v>
      </c>
      <c r="L967" s="143">
        <v>91</v>
      </c>
      <c r="M967" s="143">
        <v>91</v>
      </c>
      <c r="N967" s="143">
        <v>91</v>
      </c>
      <c r="O967" s="143">
        <v>91</v>
      </c>
      <c r="P967" s="143">
        <v>91</v>
      </c>
      <c r="Q967" s="143">
        <v>91</v>
      </c>
      <c r="R967" s="143">
        <v>91</v>
      </c>
      <c r="S967" s="143">
        <v>91</v>
      </c>
      <c r="T967" s="143"/>
      <c r="U967" s="147" t="s">
        <v>6441</v>
      </c>
    </row>
    <row r="968" spans="1:21" ht="15.75" x14ac:dyDescent="0.3">
      <c r="A968" s="143" t="s">
        <v>6371</v>
      </c>
      <c r="B968" s="143" t="s">
        <v>5293</v>
      </c>
      <c r="C968" s="143" t="s">
        <v>6509</v>
      </c>
      <c r="D968" s="143"/>
      <c r="E968" s="143"/>
      <c r="F968" s="144" t="s">
        <v>6517</v>
      </c>
      <c r="G968" s="143">
        <v>8</v>
      </c>
      <c r="H968" s="145"/>
      <c r="I968" s="143"/>
      <c r="J968" s="143">
        <v>104</v>
      </c>
      <c r="K968" s="143">
        <v>104</v>
      </c>
      <c r="L968" s="143">
        <v>104</v>
      </c>
      <c r="M968" s="143">
        <v>104</v>
      </c>
      <c r="N968" s="143">
        <v>104</v>
      </c>
      <c r="O968" s="143">
        <v>104</v>
      </c>
      <c r="P968" s="143">
        <v>104</v>
      </c>
      <c r="Q968" s="143">
        <v>104</v>
      </c>
      <c r="R968" s="143">
        <v>104</v>
      </c>
      <c r="S968" s="143">
        <v>104</v>
      </c>
      <c r="T968" s="143"/>
      <c r="U968" s="147" t="s">
        <v>6442</v>
      </c>
    </row>
    <row r="969" spans="1:21" ht="15.75" x14ac:dyDescent="0.3">
      <c r="A969" s="143" t="s">
        <v>6371</v>
      </c>
      <c r="B969" s="143" t="s">
        <v>5293</v>
      </c>
      <c r="C969" s="143" t="s">
        <v>6509</v>
      </c>
      <c r="D969" s="143"/>
      <c r="E969" s="143"/>
      <c r="F969" s="144" t="s">
        <v>6517</v>
      </c>
      <c r="G969" s="143">
        <v>9</v>
      </c>
      <c r="H969" s="145"/>
      <c r="I969" s="143"/>
      <c r="J969" s="143">
        <v>117</v>
      </c>
      <c r="K969" s="143">
        <v>117</v>
      </c>
      <c r="L969" s="143">
        <v>117</v>
      </c>
      <c r="M969" s="143">
        <v>117</v>
      </c>
      <c r="N969" s="143">
        <v>117</v>
      </c>
      <c r="O969" s="143">
        <v>117</v>
      </c>
      <c r="P969" s="143">
        <v>117</v>
      </c>
      <c r="Q969" s="143">
        <v>117</v>
      </c>
      <c r="R969" s="143">
        <v>117</v>
      </c>
      <c r="S969" s="143">
        <v>117</v>
      </c>
      <c r="T969" s="143"/>
      <c r="U969" s="147" t="s">
        <v>6443</v>
      </c>
    </row>
    <row r="970" spans="1:21" ht="15.75" x14ac:dyDescent="0.3">
      <c r="A970" s="143" t="s">
        <v>6371</v>
      </c>
      <c r="B970" s="143" t="s">
        <v>5293</v>
      </c>
      <c r="C970" s="143" t="s">
        <v>6509</v>
      </c>
      <c r="D970" s="143"/>
      <c r="E970" s="143"/>
      <c r="F970" s="144" t="s">
        <v>6517</v>
      </c>
      <c r="G970" s="143">
        <v>10</v>
      </c>
      <c r="H970" s="145"/>
      <c r="I970" s="143"/>
      <c r="J970" s="143">
        <v>130</v>
      </c>
      <c r="K970" s="143">
        <v>130</v>
      </c>
      <c r="L970" s="143">
        <v>130</v>
      </c>
      <c r="M970" s="143">
        <v>130</v>
      </c>
      <c r="N970" s="143">
        <v>130</v>
      </c>
      <c r="O970" s="143">
        <v>130</v>
      </c>
      <c r="P970" s="143">
        <v>130</v>
      </c>
      <c r="Q970" s="143">
        <v>130</v>
      </c>
      <c r="R970" s="143">
        <v>130</v>
      </c>
      <c r="S970" s="143">
        <v>130</v>
      </c>
      <c r="T970" s="143"/>
      <c r="U970" s="147"/>
    </row>
    <row r="971" spans="1:21" ht="15.75" x14ac:dyDescent="0.3">
      <c r="A971" s="143" t="s">
        <v>6371</v>
      </c>
      <c r="B971" s="143" t="s">
        <v>5293</v>
      </c>
      <c r="C971" s="143" t="s">
        <v>6509</v>
      </c>
      <c r="D971" s="143"/>
      <c r="E971" s="143"/>
      <c r="F971" s="144" t="s">
        <v>6518</v>
      </c>
      <c r="G971" s="143">
        <v>0</v>
      </c>
      <c r="H971" s="145"/>
      <c r="I971" s="143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3"/>
      <c r="U971" s="147" t="s">
        <v>6434</v>
      </c>
    </row>
    <row r="972" spans="1:21" ht="15.75" x14ac:dyDescent="0.3">
      <c r="A972" s="143" t="s">
        <v>6371</v>
      </c>
      <c r="B972" s="143" t="s">
        <v>5293</v>
      </c>
      <c r="C972" s="143" t="s">
        <v>6509</v>
      </c>
      <c r="D972" s="143"/>
      <c r="E972" s="143"/>
      <c r="F972" s="144" t="s">
        <v>6518</v>
      </c>
      <c r="G972" s="143">
        <v>1</v>
      </c>
      <c r="H972" s="145"/>
      <c r="I972" s="143"/>
      <c r="J972" s="143">
        <v>14</v>
      </c>
      <c r="K972" s="143">
        <v>14</v>
      </c>
      <c r="L972" s="143">
        <v>14</v>
      </c>
      <c r="M972" s="143">
        <v>14</v>
      </c>
      <c r="N972" s="143">
        <v>14</v>
      </c>
      <c r="O972" s="143">
        <v>14</v>
      </c>
      <c r="P972" s="143">
        <v>14</v>
      </c>
      <c r="Q972" s="143">
        <v>14</v>
      </c>
      <c r="R972" s="143">
        <v>14</v>
      </c>
      <c r="S972" s="143">
        <v>14</v>
      </c>
      <c r="T972" s="143"/>
      <c r="U972" s="147" t="s">
        <v>6435</v>
      </c>
    </row>
    <row r="973" spans="1:21" ht="15.75" x14ac:dyDescent="0.3">
      <c r="A973" s="143" t="s">
        <v>6371</v>
      </c>
      <c r="B973" s="143" t="s">
        <v>5293</v>
      </c>
      <c r="C973" s="143" t="s">
        <v>6509</v>
      </c>
      <c r="D973" s="143"/>
      <c r="E973" s="143"/>
      <c r="F973" s="144" t="s">
        <v>6518</v>
      </c>
      <c r="G973" s="143">
        <v>2</v>
      </c>
      <c r="H973" s="145"/>
      <c r="I973" s="143"/>
      <c r="J973" s="143">
        <v>28</v>
      </c>
      <c r="K973" s="143">
        <v>28</v>
      </c>
      <c r="L973" s="143">
        <v>28</v>
      </c>
      <c r="M973" s="143">
        <v>28</v>
      </c>
      <c r="N973" s="143">
        <v>28</v>
      </c>
      <c r="O973" s="143">
        <v>28</v>
      </c>
      <c r="P973" s="143">
        <v>28</v>
      </c>
      <c r="Q973" s="143">
        <v>28</v>
      </c>
      <c r="R973" s="143">
        <v>28</v>
      </c>
      <c r="S973" s="143">
        <v>28</v>
      </c>
      <c r="T973" s="146"/>
      <c r="U973" s="147" t="s">
        <v>6436</v>
      </c>
    </row>
    <row r="974" spans="1:21" ht="15.75" x14ac:dyDescent="0.3">
      <c r="A974" s="143" t="s">
        <v>6371</v>
      </c>
      <c r="B974" s="143" t="s">
        <v>5293</v>
      </c>
      <c r="C974" s="143" t="s">
        <v>6509</v>
      </c>
      <c r="D974" s="143"/>
      <c r="E974" s="143"/>
      <c r="F974" s="144" t="s">
        <v>6518</v>
      </c>
      <c r="G974" s="143">
        <v>3</v>
      </c>
      <c r="H974" s="145"/>
      <c r="I974" s="143"/>
      <c r="J974" s="143">
        <v>42</v>
      </c>
      <c r="K974" s="143">
        <v>42</v>
      </c>
      <c r="L974" s="143">
        <v>42</v>
      </c>
      <c r="M974" s="143">
        <v>42</v>
      </c>
      <c r="N974" s="143">
        <v>42</v>
      </c>
      <c r="O974" s="143">
        <v>42</v>
      </c>
      <c r="P974" s="143">
        <v>42</v>
      </c>
      <c r="Q974" s="143">
        <v>42</v>
      </c>
      <c r="R974" s="143">
        <v>42</v>
      </c>
      <c r="S974" s="143">
        <v>42</v>
      </c>
      <c r="T974" s="143"/>
      <c r="U974" s="147" t="s">
        <v>6437</v>
      </c>
    </row>
    <row r="975" spans="1:21" ht="15.75" x14ac:dyDescent="0.3">
      <c r="A975" s="143" t="s">
        <v>6371</v>
      </c>
      <c r="B975" s="143" t="s">
        <v>5293</v>
      </c>
      <c r="C975" s="143" t="s">
        <v>6509</v>
      </c>
      <c r="D975" s="143"/>
      <c r="E975" s="143"/>
      <c r="F975" s="144" t="s">
        <v>6518</v>
      </c>
      <c r="G975" s="143">
        <v>4</v>
      </c>
      <c r="H975" s="145"/>
      <c r="I975" s="143"/>
      <c r="J975" s="143">
        <v>56</v>
      </c>
      <c r="K975" s="143">
        <v>56</v>
      </c>
      <c r="L975" s="143">
        <v>56</v>
      </c>
      <c r="M975" s="143">
        <v>56</v>
      </c>
      <c r="N975" s="143">
        <v>56</v>
      </c>
      <c r="O975" s="143">
        <v>56</v>
      </c>
      <c r="P975" s="143">
        <v>56</v>
      </c>
      <c r="Q975" s="143">
        <v>56</v>
      </c>
      <c r="R975" s="143">
        <v>56</v>
      </c>
      <c r="S975" s="143">
        <v>56</v>
      </c>
      <c r="T975" s="143"/>
      <c r="U975" s="147" t="s">
        <v>6438</v>
      </c>
    </row>
    <row r="976" spans="1:21" ht="15.75" x14ac:dyDescent="0.3">
      <c r="A976" s="143" t="s">
        <v>6371</v>
      </c>
      <c r="B976" s="143" t="s">
        <v>5293</v>
      </c>
      <c r="C976" s="143" t="s">
        <v>6509</v>
      </c>
      <c r="D976" s="143"/>
      <c r="E976" s="143"/>
      <c r="F976" s="144" t="s">
        <v>6518</v>
      </c>
      <c r="G976" s="143">
        <v>5</v>
      </c>
      <c r="H976" s="145"/>
      <c r="I976" s="143"/>
      <c r="J976" s="143">
        <v>70</v>
      </c>
      <c r="K976" s="143">
        <v>70</v>
      </c>
      <c r="L976" s="143">
        <v>70</v>
      </c>
      <c r="M976" s="143">
        <v>70</v>
      </c>
      <c r="N976" s="143">
        <v>70</v>
      </c>
      <c r="O976" s="143">
        <v>70</v>
      </c>
      <c r="P976" s="143">
        <v>70</v>
      </c>
      <c r="Q976" s="143">
        <v>70</v>
      </c>
      <c r="R976" s="143">
        <v>70</v>
      </c>
      <c r="S976" s="143">
        <v>70</v>
      </c>
      <c r="T976" s="143"/>
      <c r="U976" s="147" t="s">
        <v>6439</v>
      </c>
    </row>
    <row r="977" spans="1:21" ht="15.75" x14ac:dyDescent="0.3">
      <c r="A977" s="143" t="s">
        <v>6371</v>
      </c>
      <c r="B977" s="143" t="s">
        <v>5293</v>
      </c>
      <c r="C977" s="143" t="s">
        <v>6509</v>
      </c>
      <c r="D977" s="143"/>
      <c r="E977" s="143"/>
      <c r="F977" s="144" t="s">
        <v>6518</v>
      </c>
      <c r="G977" s="143">
        <v>6</v>
      </c>
      <c r="H977" s="145"/>
      <c r="I977" s="143"/>
      <c r="J977" s="143">
        <v>84</v>
      </c>
      <c r="K977" s="143">
        <v>84</v>
      </c>
      <c r="L977" s="143">
        <v>84</v>
      </c>
      <c r="M977" s="143">
        <v>84</v>
      </c>
      <c r="N977" s="143">
        <v>84</v>
      </c>
      <c r="O977" s="143">
        <v>84</v>
      </c>
      <c r="P977" s="143">
        <v>84</v>
      </c>
      <c r="Q977" s="143">
        <v>84</v>
      </c>
      <c r="R977" s="143">
        <v>84</v>
      </c>
      <c r="S977" s="143">
        <v>84</v>
      </c>
      <c r="T977" s="143"/>
      <c r="U977" s="147" t="s">
        <v>6440</v>
      </c>
    </row>
    <row r="978" spans="1:21" ht="15.75" x14ac:dyDescent="0.3">
      <c r="A978" s="143" t="s">
        <v>6371</v>
      </c>
      <c r="B978" s="143" t="s">
        <v>5293</v>
      </c>
      <c r="C978" s="143" t="s">
        <v>6509</v>
      </c>
      <c r="D978" s="143"/>
      <c r="E978" s="143"/>
      <c r="F978" s="144" t="s">
        <v>6518</v>
      </c>
      <c r="G978" s="143">
        <v>7</v>
      </c>
      <c r="H978" s="145"/>
      <c r="I978" s="143"/>
      <c r="J978" s="143">
        <v>98</v>
      </c>
      <c r="K978" s="143">
        <v>98</v>
      </c>
      <c r="L978" s="143">
        <v>98</v>
      </c>
      <c r="M978" s="143">
        <v>98</v>
      </c>
      <c r="N978" s="143">
        <v>98</v>
      </c>
      <c r="O978" s="143">
        <v>98</v>
      </c>
      <c r="P978" s="143">
        <v>98</v>
      </c>
      <c r="Q978" s="143">
        <v>98</v>
      </c>
      <c r="R978" s="143">
        <v>98</v>
      </c>
      <c r="S978" s="143">
        <v>98</v>
      </c>
      <c r="T978" s="143"/>
      <c r="U978" s="147" t="s">
        <v>6441</v>
      </c>
    </row>
    <row r="979" spans="1:21" ht="15.75" x14ac:dyDescent="0.3">
      <c r="A979" s="143" t="s">
        <v>6371</v>
      </c>
      <c r="B979" s="143" t="s">
        <v>5293</v>
      </c>
      <c r="C979" s="143" t="s">
        <v>6509</v>
      </c>
      <c r="D979" s="143"/>
      <c r="E979" s="143"/>
      <c r="F979" s="144" t="s">
        <v>6518</v>
      </c>
      <c r="G979" s="143">
        <v>8</v>
      </c>
      <c r="H979" s="145"/>
      <c r="I979" s="143"/>
      <c r="J979" s="143">
        <v>112</v>
      </c>
      <c r="K979" s="143">
        <v>112</v>
      </c>
      <c r="L979" s="143">
        <v>112</v>
      </c>
      <c r="M979" s="143">
        <v>112</v>
      </c>
      <c r="N979" s="143">
        <v>112</v>
      </c>
      <c r="O979" s="143">
        <v>112</v>
      </c>
      <c r="P979" s="143">
        <v>112</v>
      </c>
      <c r="Q979" s="143">
        <v>112</v>
      </c>
      <c r="R979" s="143">
        <v>112</v>
      </c>
      <c r="S979" s="143">
        <v>112</v>
      </c>
      <c r="T979" s="143"/>
      <c r="U979" s="147" t="s">
        <v>6442</v>
      </c>
    </row>
    <row r="980" spans="1:21" ht="15.75" x14ac:dyDescent="0.3">
      <c r="A980" s="143" t="s">
        <v>6371</v>
      </c>
      <c r="B980" s="143" t="s">
        <v>5293</v>
      </c>
      <c r="C980" s="143" t="s">
        <v>6509</v>
      </c>
      <c r="D980" s="143"/>
      <c r="E980" s="143"/>
      <c r="F980" s="144" t="s">
        <v>6518</v>
      </c>
      <c r="G980" s="143">
        <v>9</v>
      </c>
      <c r="H980" s="145"/>
      <c r="I980" s="143"/>
      <c r="J980" s="143">
        <v>126</v>
      </c>
      <c r="K980" s="143">
        <v>126</v>
      </c>
      <c r="L980" s="143">
        <v>126</v>
      </c>
      <c r="M980" s="143">
        <v>126</v>
      </c>
      <c r="N980" s="143">
        <v>126</v>
      </c>
      <c r="O980" s="143">
        <v>126</v>
      </c>
      <c r="P980" s="143">
        <v>126</v>
      </c>
      <c r="Q980" s="143">
        <v>126</v>
      </c>
      <c r="R980" s="143">
        <v>126</v>
      </c>
      <c r="S980" s="143">
        <v>126</v>
      </c>
      <c r="T980" s="143"/>
      <c r="U980" s="147" t="s">
        <v>6443</v>
      </c>
    </row>
    <row r="981" spans="1:21" ht="15.75" x14ac:dyDescent="0.3">
      <c r="A981" s="143" t="s">
        <v>6371</v>
      </c>
      <c r="B981" s="143" t="s">
        <v>5293</v>
      </c>
      <c r="C981" s="143" t="s">
        <v>6509</v>
      </c>
      <c r="D981" s="143"/>
      <c r="E981" s="143"/>
      <c r="F981" s="144" t="s">
        <v>6518</v>
      </c>
      <c r="G981" s="143">
        <v>10</v>
      </c>
      <c r="H981" s="145"/>
      <c r="I981" s="143"/>
      <c r="J981" s="143">
        <v>140</v>
      </c>
      <c r="K981" s="143">
        <v>140</v>
      </c>
      <c r="L981" s="143">
        <v>140</v>
      </c>
      <c r="M981" s="143">
        <v>140</v>
      </c>
      <c r="N981" s="143">
        <v>140</v>
      </c>
      <c r="O981" s="143">
        <v>140</v>
      </c>
      <c r="P981" s="143">
        <v>140</v>
      </c>
      <c r="Q981" s="143">
        <v>140</v>
      </c>
      <c r="R981" s="143">
        <v>140</v>
      </c>
      <c r="S981" s="143">
        <v>140</v>
      </c>
      <c r="T981" s="143"/>
      <c r="U981" s="147"/>
    </row>
    <row r="982" spans="1:21" ht="15.75" x14ac:dyDescent="0.3">
      <c r="A982" s="143" t="s">
        <v>6371</v>
      </c>
      <c r="B982" s="143" t="s">
        <v>5293</v>
      </c>
      <c r="C982" s="143" t="s">
        <v>6509</v>
      </c>
      <c r="D982" s="143"/>
      <c r="E982" s="143"/>
      <c r="F982" s="144" t="s">
        <v>6519</v>
      </c>
      <c r="G982" s="143">
        <v>0</v>
      </c>
      <c r="H982" s="145"/>
      <c r="I982" s="143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3"/>
      <c r="U982" s="147" t="s">
        <v>6434</v>
      </c>
    </row>
    <row r="983" spans="1:21" ht="15.75" x14ac:dyDescent="0.3">
      <c r="A983" s="143" t="s">
        <v>6371</v>
      </c>
      <c r="B983" s="143" t="s">
        <v>5293</v>
      </c>
      <c r="C983" s="143" t="s">
        <v>6509</v>
      </c>
      <c r="D983" s="143"/>
      <c r="E983" s="143"/>
      <c r="F983" s="144" t="s">
        <v>6519</v>
      </c>
      <c r="G983" s="143">
        <v>1</v>
      </c>
      <c r="H983" s="145"/>
      <c r="I983" s="143"/>
      <c r="J983" s="143">
        <v>15</v>
      </c>
      <c r="K983" s="143">
        <v>15</v>
      </c>
      <c r="L983" s="143">
        <v>15</v>
      </c>
      <c r="M983" s="143">
        <v>15</v>
      </c>
      <c r="N983" s="143">
        <v>15</v>
      </c>
      <c r="O983" s="143">
        <v>15</v>
      </c>
      <c r="P983" s="143">
        <v>15</v>
      </c>
      <c r="Q983" s="143">
        <v>15</v>
      </c>
      <c r="R983" s="143">
        <v>15</v>
      </c>
      <c r="S983" s="143">
        <v>15</v>
      </c>
      <c r="T983" s="143"/>
      <c r="U983" s="147" t="s">
        <v>6435</v>
      </c>
    </row>
    <row r="984" spans="1:21" ht="15.75" x14ac:dyDescent="0.3">
      <c r="A984" s="143" t="s">
        <v>6371</v>
      </c>
      <c r="B984" s="143" t="s">
        <v>5293</v>
      </c>
      <c r="C984" s="143" t="s">
        <v>6509</v>
      </c>
      <c r="D984" s="143"/>
      <c r="E984" s="143"/>
      <c r="F984" s="144" t="s">
        <v>6519</v>
      </c>
      <c r="G984" s="143">
        <v>2</v>
      </c>
      <c r="H984" s="145"/>
      <c r="I984" s="143"/>
      <c r="J984" s="143">
        <v>30</v>
      </c>
      <c r="K984" s="143">
        <v>30</v>
      </c>
      <c r="L984" s="143">
        <v>30</v>
      </c>
      <c r="M984" s="143">
        <v>30</v>
      </c>
      <c r="N984" s="143">
        <v>30</v>
      </c>
      <c r="O984" s="143">
        <v>30</v>
      </c>
      <c r="P984" s="143">
        <v>30</v>
      </c>
      <c r="Q984" s="143">
        <v>30</v>
      </c>
      <c r="R984" s="143">
        <v>30</v>
      </c>
      <c r="S984" s="143">
        <v>30</v>
      </c>
      <c r="T984" s="146"/>
      <c r="U984" s="147" t="s">
        <v>6436</v>
      </c>
    </row>
    <row r="985" spans="1:21" ht="15.75" x14ac:dyDescent="0.3">
      <c r="A985" s="143" t="s">
        <v>6371</v>
      </c>
      <c r="B985" s="143" t="s">
        <v>5293</v>
      </c>
      <c r="C985" s="143" t="s">
        <v>6509</v>
      </c>
      <c r="D985" s="143"/>
      <c r="E985" s="143"/>
      <c r="F985" s="144" t="s">
        <v>6519</v>
      </c>
      <c r="G985" s="143">
        <v>3</v>
      </c>
      <c r="H985" s="145"/>
      <c r="I985" s="143"/>
      <c r="J985" s="143">
        <v>45</v>
      </c>
      <c r="K985" s="143">
        <v>45</v>
      </c>
      <c r="L985" s="143">
        <v>45</v>
      </c>
      <c r="M985" s="143">
        <v>45</v>
      </c>
      <c r="N985" s="143">
        <v>45</v>
      </c>
      <c r="O985" s="143">
        <v>45</v>
      </c>
      <c r="P985" s="143">
        <v>45</v>
      </c>
      <c r="Q985" s="143">
        <v>45</v>
      </c>
      <c r="R985" s="143">
        <v>45</v>
      </c>
      <c r="S985" s="143">
        <v>45</v>
      </c>
      <c r="T985" s="143"/>
      <c r="U985" s="147" t="s">
        <v>6437</v>
      </c>
    </row>
    <row r="986" spans="1:21" ht="15.75" x14ac:dyDescent="0.3">
      <c r="A986" s="143" t="s">
        <v>6371</v>
      </c>
      <c r="B986" s="143" t="s">
        <v>5293</v>
      </c>
      <c r="C986" s="143" t="s">
        <v>6509</v>
      </c>
      <c r="D986" s="143"/>
      <c r="E986" s="143"/>
      <c r="F986" s="144" t="s">
        <v>6519</v>
      </c>
      <c r="G986" s="143">
        <v>4</v>
      </c>
      <c r="H986" s="145"/>
      <c r="I986" s="143"/>
      <c r="J986" s="143">
        <v>60</v>
      </c>
      <c r="K986" s="143">
        <v>60</v>
      </c>
      <c r="L986" s="143">
        <v>60</v>
      </c>
      <c r="M986" s="143">
        <v>60</v>
      </c>
      <c r="N986" s="143">
        <v>60</v>
      </c>
      <c r="O986" s="143">
        <v>60</v>
      </c>
      <c r="P986" s="143">
        <v>60</v>
      </c>
      <c r="Q986" s="143">
        <v>60</v>
      </c>
      <c r="R986" s="143">
        <v>60</v>
      </c>
      <c r="S986" s="143">
        <v>60</v>
      </c>
      <c r="T986" s="143"/>
      <c r="U986" s="147" t="s">
        <v>6438</v>
      </c>
    </row>
    <row r="987" spans="1:21" ht="15.75" x14ac:dyDescent="0.3">
      <c r="A987" s="143" t="s">
        <v>6371</v>
      </c>
      <c r="B987" s="143" t="s">
        <v>5293</v>
      </c>
      <c r="C987" s="143" t="s">
        <v>6509</v>
      </c>
      <c r="D987" s="143"/>
      <c r="E987" s="143"/>
      <c r="F987" s="144" t="s">
        <v>6519</v>
      </c>
      <c r="G987" s="143">
        <v>5</v>
      </c>
      <c r="H987" s="145"/>
      <c r="I987" s="143"/>
      <c r="J987" s="143">
        <v>75</v>
      </c>
      <c r="K987" s="143">
        <v>75</v>
      </c>
      <c r="L987" s="143">
        <v>75</v>
      </c>
      <c r="M987" s="143">
        <v>75</v>
      </c>
      <c r="N987" s="143">
        <v>75</v>
      </c>
      <c r="O987" s="143">
        <v>75</v>
      </c>
      <c r="P987" s="143">
        <v>75</v>
      </c>
      <c r="Q987" s="143">
        <v>75</v>
      </c>
      <c r="R987" s="143">
        <v>75</v>
      </c>
      <c r="S987" s="143">
        <v>75</v>
      </c>
      <c r="T987" s="143"/>
      <c r="U987" s="147" t="s">
        <v>6439</v>
      </c>
    </row>
    <row r="988" spans="1:21" ht="15.75" x14ac:dyDescent="0.3">
      <c r="A988" s="143" t="s">
        <v>6371</v>
      </c>
      <c r="B988" s="143" t="s">
        <v>5293</v>
      </c>
      <c r="C988" s="143" t="s">
        <v>6509</v>
      </c>
      <c r="D988" s="143"/>
      <c r="E988" s="143"/>
      <c r="F988" s="144" t="s">
        <v>6519</v>
      </c>
      <c r="G988" s="143">
        <v>6</v>
      </c>
      <c r="H988" s="145"/>
      <c r="I988" s="143"/>
      <c r="J988" s="143">
        <v>90</v>
      </c>
      <c r="K988" s="143">
        <v>90</v>
      </c>
      <c r="L988" s="143">
        <v>90</v>
      </c>
      <c r="M988" s="143">
        <v>90</v>
      </c>
      <c r="N988" s="143">
        <v>90</v>
      </c>
      <c r="O988" s="143">
        <v>90</v>
      </c>
      <c r="P988" s="143">
        <v>90</v>
      </c>
      <c r="Q988" s="143">
        <v>90</v>
      </c>
      <c r="R988" s="143">
        <v>90</v>
      </c>
      <c r="S988" s="143">
        <v>90</v>
      </c>
      <c r="T988" s="143"/>
      <c r="U988" s="147" t="s">
        <v>6440</v>
      </c>
    </row>
    <row r="989" spans="1:21" ht="15.75" x14ac:dyDescent="0.3">
      <c r="A989" s="143" t="s">
        <v>6371</v>
      </c>
      <c r="B989" s="143" t="s">
        <v>5293</v>
      </c>
      <c r="C989" s="143" t="s">
        <v>6509</v>
      </c>
      <c r="D989" s="143"/>
      <c r="E989" s="143"/>
      <c r="F989" s="144" t="s">
        <v>6519</v>
      </c>
      <c r="G989" s="143">
        <v>7</v>
      </c>
      <c r="H989" s="145"/>
      <c r="I989" s="143"/>
      <c r="J989" s="143">
        <v>105</v>
      </c>
      <c r="K989" s="143">
        <v>105</v>
      </c>
      <c r="L989" s="143">
        <v>105</v>
      </c>
      <c r="M989" s="143">
        <v>105</v>
      </c>
      <c r="N989" s="143">
        <v>105</v>
      </c>
      <c r="O989" s="143">
        <v>105</v>
      </c>
      <c r="P989" s="143">
        <v>105</v>
      </c>
      <c r="Q989" s="143">
        <v>105</v>
      </c>
      <c r="R989" s="143">
        <v>105</v>
      </c>
      <c r="S989" s="143">
        <v>105</v>
      </c>
      <c r="T989" s="143"/>
      <c r="U989" s="147" t="s">
        <v>6441</v>
      </c>
    </row>
    <row r="990" spans="1:21" ht="15.75" x14ac:dyDescent="0.3">
      <c r="A990" s="143" t="s">
        <v>6371</v>
      </c>
      <c r="B990" s="143" t="s">
        <v>5293</v>
      </c>
      <c r="C990" s="143" t="s">
        <v>6509</v>
      </c>
      <c r="D990" s="143"/>
      <c r="E990" s="143"/>
      <c r="F990" s="144" t="s">
        <v>6519</v>
      </c>
      <c r="G990" s="143">
        <v>8</v>
      </c>
      <c r="H990" s="145"/>
      <c r="I990" s="143"/>
      <c r="J990" s="143">
        <v>120</v>
      </c>
      <c r="K990" s="143">
        <v>120</v>
      </c>
      <c r="L990" s="143">
        <v>120</v>
      </c>
      <c r="M990" s="143">
        <v>120</v>
      </c>
      <c r="N990" s="143">
        <v>120</v>
      </c>
      <c r="O990" s="143">
        <v>120</v>
      </c>
      <c r="P990" s="143">
        <v>120</v>
      </c>
      <c r="Q990" s="143">
        <v>120</v>
      </c>
      <c r="R990" s="143">
        <v>120</v>
      </c>
      <c r="S990" s="143">
        <v>120</v>
      </c>
      <c r="T990" s="143"/>
      <c r="U990" s="147" t="s">
        <v>6442</v>
      </c>
    </row>
    <row r="991" spans="1:21" ht="15.75" x14ac:dyDescent="0.3">
      <c r="A991" s="143" t="s">
        <v>6371</v>
      </c>
      <c r="B991" s="143" t="s">
        <v>5293</v>
      </c>
      <c r="C991" s="143" t="s">
        <v>6509</v>
      </c>
      <c r="D991" s="143"/>
      <c r="E991" s="143"/>
      <c r="F991" s="144" t="s">
        <v>6519</v>
      </c>
      <c r="G991" s="143">
        <v>9</v>
      </c>
      <c r="H991" s="145"/>
      <c r="I991" s="143"/>
      <c r="J991" s="143">
        <v>135</v>
      </c>
      <c r="K991" s="143">
        <v>135</v>
      </c>
      <c r="L991" s="143">
        <v>135</v>
      </c>
      <c r="M991" s="143">
        <v>135</v>
      </c>
      <c r="N991" s="143">
        <v>135</v>
      </c>
      <c r="O991" s="143">
        <v>135</v>
      </c>
      <c r="P991" s="143">
        <v>135</v>
      </c>
      <c r="Q991" s="143">
        <v>135</v>
      </c>
      <c r="R991" s="143">
        <v>135</v>
      </c>
      <c r="S991" s="143">
        <v>135</v>
      </c>
      <c r="T991" s="143"/>
      <c r="U991" s="147" t="s">
        <v>6443</v>
      </c>
    </row>
    <row r="992" spans="1:21" ht="15.75" x14ac:dyDescent="0.3">
      <c r="A992" s="143" t="s">
        <v>6371</v>
      </c>
      <c r="B992" s="143" t="s">
        <v>5293</v>
      </c>
      <c r="C992" s="143" t="s">
        <v>6509</v>
      </c>
      <c r="D992" s="143"/>
      <c r="E992" s="143"/>
      <c r="F992" s="144" t="s">
        <v>6519</v>
      </c>
      <c r="G992" s="143">
        <v>10</v>
      </c>
      <c r="H992" s="145"/>
      <c r="I992" s="143"/>
      <c r="J992" s="143">
        <v>150</v>
      </c>
      <c r="K992" s="143">
        <v>150</v>
      </c>
      <c r="L992" s="143">
        <v>150</v>
      </c>
      <c r="M992" s="143">
        <v>150</v>
      </c>
      <c r="N992" s="143">
        <v>150</v>
      </c>
      <c r="O992" s="143">
        <v>150</v>
      </c>
      <c r="P992" s="143">
        <v>150</v>
      </c>
      <c r="Q992" s="143">
        <v>150</v>
      </c>
      <c r="R992" s="143">
        <v>150</v>
      </c>
      <c r="S992" s="143">
        <v>150</v>
      </c>
      <c r="T992" s="143"/>
      <c r="U992" s="147"/>
    </row>
  </sheetData>
  <mergeCells count="13">
    <mergeCell ref="J1:S1"/>
    <mergeCell ref="V5:Z5"/>
    <mergeCell ref="V7:V9"/>
    <mergeCell ref="V10:V12"/>
    <mergeCell ref="V28:V30"/>
    <mergeCell ref="V31:V33"/>
    <mergeCell ref="V34:V36"/>
    <mergeCell ref="AB5:AL5"/>
    <mergeCell ref="V13:V15"/>
    <mergeCell ref="V16:V18"/>
    <mergeCell ref="V19:V21"/>
    <mergeCell ref="V22:V24"/>
    <mergeCell ref="V25:V27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9102-D138-4B32-9096-6D1E12CDA535}">
  <sheetPr>
    <tabColor rgb="FF92D050"/>
  </sheetPr>
  <dimension ref="A1:Z92"/>
  <sheetViews>
    <sheetView topLeftCell="A79" workbookViewId="0">
      <selection activeCell="F24" sqref="F24"/>
    </sheetView>
  </sheetViews>
  <sheetFormatPr defaultRowHeight="14.25" x14ac:dyDescent="0.2"/>
  <cols>
    <col min="6" max="6" width="15" customWidth="1"/>
    <col min="9" max="9" width="12.125" customWidth="1"/>
    <col min="10" max="20" width="0" hidden="1" customWidth="1"/>
    <col min="21" max="21" width="53.75" customWidth="1"/>
    <col min="22" max="22" width="16.25" customWidth="1"/>
    <col min="24" max="25" width="23" customWidth="1"/>
    <col min="26" max="26" width="17.125" customWidth="1"/>
    <col min="32" max="32" width="8.125" customWidth="1"/>
    <col min="33" max="33" width="17.125" customWidth="1"/>
  </cols>
  <sheetData>
    <row r="1" spans="1:26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273" t="s">
        <v>2126</v>
      </c>
      <c r="K1" s="273"/>
      <c r="L1" s="273"/>
      <c r="M1" s="273"/>
      <c r="N1" s="273"/>
      <c r="O1" s="273"/>
      <c r="P1" s="273"/>
      <c r="Q1" s="273"/>
      <c r="R1" s="273"/>
      <c r="S1" s="273"/>
      <c r="T1" s="115" t="s">
        <v>243</v>
      </c>
      <c r="U1" s="115" t="s">
        <v>5061</v>
      </c>
      <c r="V1" s="46" t="s">
        <v>241</v>
      </c>
      <c r="W1" s="88" t="s">
        <v>242</v>
      </c>
    </row>
    <row r="2" spans="1:26" ht="18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 t="s">
        <v>5778</v>
      </c>
      <c r="K2" s="115" t="s">
        <v>5779</v>
      </c>
      <c r="L2" s="115" t="s">
        <v>6009</v>
      </c>
      <c r="M2" s="115" t="s">
        <v>6008</v>
      </c>
      <c r="N2" s="115" t="s">
        <v>6011</v>
      </c>
      <c r="O2" s="115" t="s">
        <v>6010</v>
      </c>
      <c r="P2" s="115" t="s">
        <v>5780</v>
      </c>
      <c r="Q2" s="115" t="s">
        <v>5781</v>
      </c>
      <c r="R2" s="115" t="s">
        <v>5785</v>
      </c>
      <c r="S2" s="115" t="s">
        <v>5786</v>
      </c>
      <c r="T2" s="115"/>
      <c r="U2" s="115"/>
      <c r="V2" s="46"/>
      <c r="W2" s="115"/>
    </row>
    <row r="3" spans="1:26" ht="15.75" x14ac:dyDescent="0.3">
      <c r="A3" s="133" t="s">
        <v>6371</v>
      </c>
      <c r="B3" s="133" t="s">
        <v>5294</v>
      </c>
      <c r="C3" s="133" t="s">
        <v>6520</v>
      </c>
      <c r="D3" s="133"/>
      <c r="E3" s="133"/>
      <c r="F3" s="133" t="s">
        <v>6382</v>
      </c>
      <c r="G3" s="133"/>
      <c r="H3" s="135"/>
      <c r="I3" s="133">
        <v>11</v>
      </c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3"/>
      <c r="U3" s="137" t="s">
        <v>6521</v>
      </c>
      <c r="V3" s="32" t="s">
        <v>240</v>
      </c>
      <c r="W3" s="1" t="s">
        <v>245</v>
      </c>
    </row>
    <row r="4" spans="1:26" ht="15.75" x14ac:dyDescent="0.3">
      <c r="A4" s="133" t="s">
        <v>6371</v>
      </c>
      <c r="B4" s="133" t="s">
        <v>5294</v>
      </c>
      <c r="C4" s="133" t="s">
        <v>6520</v>
      </c>
      <c r="D4" s="133"/>
      <c r="E4" s="133"/>
      <c r="F4" s="133" t="s">
        <v>6383</v>
      </c>
      <c r="G4" s="133"/>
      <c r="H4" s="135"/>
      <c r="I4" s="133">
        <v>12</v>
      </c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7" t="s">
        <v>6522</v>
      </c>
      <c r="V4" s="33" t="s">
        <v>240</v>
      </c>
      <c r="W4" s="1" t="s">
        <v>244</v>
      </c>
    </row>
    <row r="5" spans="1:26" ht="18" x14ac:dyDescent="0.3">
      <c r="A5" s="133" t="s">
        <v>6371</v>
      </c>
      <c r="B5" s="133" t="s">
        <v>5294</v>
      </c>
      <c r="C5" s="133" t="s">
        <v>6520</v>
      </c>
      <c r="D5" s="133"/>
      <c r="E5" s="133"/>
      <c r="F5" s="133" t="s">
        <v>6370</v>
      </c>
      <c r="G5" s="133"/>
      <c r="H5" s="135"/>
      <c r="I5" s="136">
        <v>13</v>
      </c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3"/>
      <c r="U5" s="137" t="s">
        <v>6523</v>
      </c>
      <c r="V5" s="273" t="s">
        <v>8079</v>
      </c>
      <c r="W5" s="273"/>
      <c r="X5" s="273"/>
      <c r="Y5" s="273"/>
      <c r="Z5" s="183" t="s">
        <v>8164</v>
      </c>
    </row>
    <row r="6" spans="1:26" ht="18" x14ac:dyDescent="0.3">
      <c r="A6" s="133" t="s">
        <v>6371</v>
      </c>
      <c r="B6" s="133" t="s">
        <v>5294</v>
      </c>
      <c r="C6" s="133" t="s">
        <v>6520</v>
      </c>
      <c r="D6" s="133"/>
      <c r="E6" s="133"/>
      <c r="F6" s="133" t="s">
        <v>6369</v>
      </c>
      <c r="G6" s="133"/>
      <c r="H6" s="135"/>
      <c r="I6" s="136">
        <v>14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7" t="s">
        <v>6524</v>
      </c>
      <c r="V6" s="115" t="s">
        <v>8081</v>
      </c>
      <c r="W6" s="115" t="s">
        <v>8080</v>
      </c>
      <c r="X6" s="115" t="s">
        <v>8082</v>
      </c>
      <c r="Y6" s="115" t="s">
        <v>8084</v>
      </c>
      <c r="Z6" s="183" t="s">
        <v>8163</v>
      </c>
    </row>
    <row r="7" spans="1:26" ht="15.75" x14ac:dyDescent="0.3">
      <c r="A7" s="133" t="s">
        <v>6371</v>
      </c>
      <c r="B7" s="133" t="s">
        <v>5294</v>
      </c>
      <c r="C7" s="133" t="s">
        <v>6520</v>
      </c>
      <c r="D7" s="133"/>
      <c r="E7" s="133"/>
      <c r="F7" s="133" t="s">
        <v>929</v>
      </c>
      <c r="G7" s="133"/>
      <c r="H7" s="135"/>
      <c r="I7" s="136">
        <v>15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3"/>
      <c r="U7" s="137" t="s">
        <v>6525</v>
      </c>
      <c r="V7" s="116" t="s">
        <v>53</v>
      </c>
      <c r="W7" s="116">
        <f>45*43.2+85*43.2+25*20+2*2592+13*259.2+10*159.6+24*259.2</f>
        <v>22486.400000000001</v>
      </c>
      <c r="X7" s="120">
        <f>(3000+2500+2000+1200+1000+700+400+300+150)*400+(11000+10000+9000+8000+7000+6000+5000+4000+3000)*15*2+(300+300+230+180+130+100+80+40+30)*1500+(11000+10000+9000+8000+7000+6000+5000+4000+3000)</f>
        <v>8538000</v>
      </c>
      <c r="Y7" s="120">
        <f>W7/X7</f>
        <v>2.6336847036776763E-3</v>
      </c>
      <c r="Z7">
        <f>Y7/0.0035649741291808</f>
        <v>0.73876684885869681</v>
      </c>
    </row>
    <row r="8" spans="1:26" ht="15.75" x14ac:dyDescent="0.3">
      <c r="A8" s="133" t="s">
        <v>6371</v>
      </c>
      <c r="B8" s="133" t="s">
        <v>5294</v>
      </c>
      <c r="C8" s="133" t="s">
        <v>6520</v>
      </c>
      <c r="D8" s="133"/>
      <c r="E8" s="133"/>
      <c r="F8" s="133" t="s">
        <v>18</v>
      </c>
      <c r="G8" s="133"/>
      <c r="H8" s="135"/>
      <c r="I8" s="136">
        <v>16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7" t="s">
        <v>6526</v>
      </c>
    </row>
    <row r="9" spans="1:26" ht="15.75" x14ac:dyDescent="0.3">
      <c r="A9" s="133" t="s">
        <v>6371</v>
      </c>
      <c r="B9" s="133" t="s">
        <v>5294</v>
      </c>
      <c r="C9" s="133" t="s">
        <v>6520</v>
      </c>
      <c r="D9" s="133"/>
      <c r="E9" s="133"/>
      <c r="F9" s="133" t="s">
        <v>19</v>
      </c>
      <c r="G9" s="133"/>
      <c r="H9" s="135"/>
      <c r="I9" s="136">
        <v>17</v>
      </c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3"/>
      <c r="U9" s="137" t="s">
        <v>6527</v>
      </c>
    </row>
    <row r="10" spans="1:26" ht="15.75" x14ac:dyDescent="0.3">
      <c r="A10" s="133" t="s">
        <v>6371</v>
      </c>
      <c r="B10" s="133" t="s">
        <v>5294</v>
      </c>
      <c r="C10" s="133" t="s">
        <v>6520</v>
      </c>
      <c r="D10" s="133"/>
      <c r="E10" s="133"/>
      <c r="F10" s="133" t="s">
        <v>20</v>
      </c>
      <c r="G10" s="133"/>
      <c r="H10" s="135"/>
      <c r="I10" s="136">
        <v>18</v>
      </c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7" t="s">
        <v>6528</v>
      </c>
    </row>
    <row r="11" spans="1:26" ht="15.75" x14ac:dyDescent="0.3">
      <c r="A11" s="133" t="s">
        <v>6371</v>
      </c>
      <c r="B11" s="133" t="s">
        <v>5294</v>
      </c>
      <c r="C11" s="133" t="s">
        <v>6520</v>
      </c>
      <c r="D11" s="133"/>
      <c r="E11" s="133"/>
      <c r="F11" s="133" t="s">
        <v>21</v>
      </c>
      <c r="G11" s="133"/>
      <c r="H11" s="135"/>
      <c r="I11" s="136">
        <v>19</v>
      </c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3"/>
      <c r="U11" s="137" t="s">
        <v>6529</v>
      </c>
    </row>
    <row r="12" spans="1:26" ht="15.75" x14ac:dyDescent="0.3">
      <c r="A12" s="133" t="s">
        <v>6371</v>
      </c>
      <c r="B12" s="133" t="s">
        <v>5294</v>
      </c>
      <c r="C12" s="133" t="s">
        <v>6520</v>
      </c>
      <c r="D12" s="133"/>
      <c r="E12" s="133"/>
      <c r="F12" s="133" t="s">
        <v>960</v>
      </c>
      <c r="G12" s="133"/>
      <c r="H12" s="135"/>
      <c r="I12" s="136">
        <v>20</v>
      </c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7"/>
    </row>
    <row r="13" spans="1:26" ht="15.75" x14ac:dyDescent="0.3">
      <c r="A13" s="138" t="s">
        <v>6371</v>
      </c>
      <c r="B13" s="138" t="s">
        <v>5294</v>
      </c>
      <c r="C13" s="138" t="s">
        <v>8113</v>
      </c>
      <c r="D13" s="138"/>
      <c r="E13" s="138"/>
      <c r="F13" s="49" t="s">
        <v>295</v>
      </c>
      <c r="G13" s="138"/>
      <c r="H13" s="140"/>
      <c r="I13" s="138">
        <v>11</v>
      </c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38"/>
      <c r="U13" s="142" t="s">
        <v>8114</v>
      </c>
    </row>
    <row r="14" spans="1:26" ht="15.75" x14ac:dyDescent="0.3">
      <c r="A14" s="138" t="s">
        <v>6371</v>
      </c>
      <c r="B14" s="138" t="s">
        <v>5294</v>
      </c>
      <c r="C14" s="138" t="s">
        <v>8113</v>
      </c>
      <c r="D14" s="138"/>
      <c r="E14" s="138"/>
      <c r="F14" s="49" t="s">
        <v>6422</v>
      </c>
      <c r="G14" s="138"/>
      <c r="H14" s="140"/>
      <c r="I14" s="138">
        <v>12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42" t="s">
        <v>8115</v>
      </c>
    </row>
    <row r="15" spans="1:26" ht="15.75" x14ac:dyDescent="0.3">
      <c r="A15" s="138" t="s">
        <v>6371</v>
      </c>
      <c r="B15" s="138" t="s">
        <v>5294</v>
      </c>
      <c r="C15" s="138" t="s">
        <v>8113</v>
      </c>
      <c r="D15" s="138"/>
      <c r="E15" s="138"/>
      <c r="F15" s="49" t="s">
        <v>917</v>
      </c>
      <c r="G15" s="138"/>
      <c r="H15" s="140"/>
      <c r="I15" s="141">
        <v>13</v>
      </c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38"/>
      <c r="U15" s="142" t="s">
        <v>8116</v>
      </c>
    </row>
    <row r="16" spans="1:26" ht="15.75" x14ac:dyDescent="0.3">
      <c r="A16" s="138" t="s">
        <v>6371</v>
      </c>
      <c r="B16" s="138" t="s">
        <v>5294</v>
      </c>
      <c r="C16" s="138" t="s">
        <v>8113</v>
      </c>
      <c r="D16" s="138"/>
      <c r="E16" s="138"/>
      <c r="F16" s="49" t="s">
        <v>923</v>
      </c>
      <c r="G16" s="138"/>
      <c r="H16" s="140"/>
      <c r="I16" s="141">
        <v>14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42" t="s">
        <v>8117</v>
      </c>
    </row>
    <row r="17" spans="1:21" ht="15.75" x14ac:dyDescent="0.3">
      <c r="A17" s="138" t="s">
        <v>6371</v>
      </c>
      <c r="B17" s="138" t="s">
        <v>5294</v>
      </c>
      <c r="C17" s="138" t="s">
        <v>8113</v>
      </c>
      <c r="D17" s="138"/>
      <c r="E17" s="138"/>
      <c r="F17" s="49" t="s">
        <v>930</v>
      </c>
      <c r="G17" s="138"/>
      <c r="H17" s="140"/>
      <c r="I17" s="141">
        <v>15</v>
      </c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38"/>
      <c r="U17" s="142" t="s">
        <v>8118</v>
      </c>
    </row>
    <row r="18" spans="1:21" ht="15.75" x14ac:dyDescent="0.3">
      <c r="A18" s="138" t="s">
        <v>6371</v>
      </c>
      <c r="B18" s="138" t="s">
        <v>5294</v>
      </c>
      <c r="C18" s="138" t="s">
        <v>8113</v>
      </c>
      <c r="D18" s="138"/>
      <c r="E18" s="138"/>
      <c r="F18" s="49" t="s">
        <v>936</v>
      </c>
      <c r="G18" s="138"/>
      <c r="H18" s="140"/>
      <c r="I18" s="141">
        <v>16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42" t="s">
        <v>8119</v>
      </c>
    </row>
    <row r="19" spans="1:21" ht="15.75" x14ac:dyDescent="0.3">
      <c r="A19" s="138" t="s">
        <v>6371</v>
      </c>
      <c r="B19" s="138" t="s">
        <v>5294</v>
      </c>
      <c r="C19" s="138" t="s">
        <v>8113</v>
      </c>
      <c r="D19" s="138"/>
      <c r="E19" s="138"/>
      <c r="F19" s="49" t="s">
        <v>942</v>
      </c>
      <c r="G19" s="138"/>
      <c r="H19" s="140"/>
      <c r="I19" s="141">
        <v>17</v>
      </c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38"/>
      <c r="U19" s="142" t="s">
        <v>8120</v>
      </c>
    </row>
    <row r="20" spans="1:21" ht="15.75" x14ac:dyDescent="0.3">
      <c r="A20" s="138" t="s">
        <v>6371</v>
      </c>
      <c r="B20" s="138" t="s">
        <v>5294</v>
      </c>
      <c r="C20" s="138" t="s">
        <v>8113</v>
      </c>
      <c r="D20" s="138"/>
      <c r="E20" s="138"/>
      <c r="F20" s="49" t="s">
        <v>948</v>
      </c>
      <c r="G20" s="138"/>
      <c r="H20" s="140"/>
      <c r="I20" s="141">
        <v>18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42" t="s">
        <v>8121</v>
      </c>
    </row>
    <row r="21" spans="1:21" ht="15.75" x14ac:dyDescent="0.3">
      <c r="A21" s="138" t="s">
        <v>6371</v>
      </c>
      <c r="B21" s="138" t="s">
        <v>5294</v>
      </c>
      <c r="C21" s="138" t="s">
        <v>8113</v>
      </c>
      <c r="D21" s="138"/>
      <c r="E21" s="138"/>
      <c r="F21" s="49" t="s">
        <v>954</v>
      </c>
      <c r="G21" s="138"/>
      <c r="H21" s="140"/>
      <c r="I21" s="141">
        <v>19</v>
      </c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38"/>
      <c r="U21" s="142" t="s">
        <v>8122</v>
      </c>
    </row>
    <row r="22" spans="1:21" ht="15.75" x14ac:dyDescent="0.3">
      <c r="A22" s="138" t="s">
        <v>6371</v>
      </c>
      <c r="B22" s="138" t="s">
        <v>5294</v>
      </c>
      <c r="C22" s="138" t="s">
        <v>8113</v>
      </c>
      <c r="D22" s="138"/>
      <c r="E22" s="138"/>
      <c r="F22" s="49" t="s">
        <v>961</v>
      </c>
      <c r="G22" s="138"/>
      <c r="H22" s="140"/>
      <c r="I22" s="141">
        <v>20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42"/>
    </row>
    <row r="23" spans="1:21" ht="15.75" x14ac:dyDescent="0.3">
      <c r="A23" s="143" t="s">
        <v>6371</v>
      </c>
      <c r="B23" s="143" t="s">
        <v>5294</v>
      </c>
      <c r="C23" s="143" t="s">
        <v>8123</v>
      </c>
      <c r="D23" s="143"/>
      <c r="E23" s="143"/>
      <c r="F23" s="50" t="s">
        <v>6395</v>
      </c>
      <c r="G23" s="143"/>
      <c r="H23" s="145"/>
      <c r="I23" s="143">
        <v>11</v>
      </c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3"/>
      <c r="U23" s="147" t="s">
        <v>8124</v>
      </c>
    </row>
    <row r="24" spans="1:21" ht="15.75" x14ac:dyDescent="0.3">
      <c r="A24" s="143" t="s">
        <v>6371</v>
      </c>
      <c r="B24" s="143" t="s">
        <v>5294</v>
      </c>
      <c r="C24" s="143" t="s">
        <v>8123</v>
      </c>
      <c r="D24" s="143"/>
      <c r="E24" s="143"/>
      <c r="F24" s="50" t="s">
        <v>351</v>
      </c>
      <c r="G24" s="143"/>
      <c r="H24" s="145"/>
      <c r="I24" s="143">
        <v>12</v>
      </c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7" t="s">
        <v>8125</v>
      </c>
    </row>
    <row r="25" spans="1:21" ht="15.75" x14ac:dyDescent="0.3">
      <c r="A25" s="143" t="s">
        <v>6371</v>
      </c>
      <c r="B25" s="143" t="s">
        <v>5294</v>
      </c>
      <c r="C25" s="143" t="s">
        <v>8123</v>
      </c>
      <c r="D25" s="143"/>
      <c r="E25" s="143"/>
      <c r="F25" s="50" t="s">
        <v>352</v>
      </c>
      <c r="G25" s="143"/>
      <c r="H25" s="145"/>
      <c r="I25" s="146">
        <v>13</v>
      </c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3"/>
      <c r="U25" s="147" t="s">
        <v>8126</v>
      </c>
    </row>
    <row r="26" spans="1:21" ht="15.75" x14ac:dyDescent="0.3">
      <c r="A26" s="143" t="s">
        <v>6371</v>
      </c>
      <c r="B26" s="143" t="s">
        <v>5294</v>
      </c>
      <c r="C26" s="143" t="s">
        <v>8123</v>
      </c>
      <c r="D26" s="143"/>
      <c r="E26" s="143"/>
      <c r="F26" s="50" t="s">
        <v>353</v>
      </c>
      <c r="G26" s="143"/>
      <c r="H26" s="145"/>
      <c r="I26" s="146">
        <v>14</v>
      </c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7" t="s">
        <v>8127</v>
      </c>
    </row>
    <row r="27" spans="1:21" ht="15.75" x14ac:dyDescent="0.3">
      <c r="A27" s="143" t="s">
        <v>6371</v>
      </c>
      <c r="B27" s="143" t="s">
        <v>5294</v>
      </c>
      <c r="C27" s="143" t="s">
        <v>8123</v>
      </c>
      <c r="D27" s="143"/>
      <c r="E27" s="143"/>
      <c r="F27" s="50" t="s">
        <v>354</v>
      </c>
      <c r="G27" s="143"/>
      <c r="H27" s="145"/>
      <c r="I27" s="146">
        <v>15</v>
      </c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3"/>
      <c r="U27" s="147" t="s">
        <v>8128</v>
      </c>
    </row>
    <row r="28" spans="1:21" ht="15.75" x14ac:dyDescent="0.3">
      <c r="A28" s="143" t="s">
        <v>6371</v>
      </c>
      <c r="B28" s="143" t="s">
        <v>5294</v>
      </c>
      <c r="C28" s="143" t="s">
        <v>8123</v>
      </c>
      <c r="D28" s="143"/>
      <c r="E28" s="143"/>
      <c r="F28" s="50" t="s">
        <v>355</v>
      </c>
      <c r="G28" s="143"/>
      <c r="H28" s="145"/>
      <c r="I28" s="146">
        <v>16</v>
      </c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7" t="s">
        <v>8129</v>
      </c>
    </row>
    <row r="29" spans="1:21" ht="15.75" x14ac:dyDescent="0.3">
      <c r="A29" s="143" t="s">
        <v>6371</v>
      </c>
      <c r="B29" s="143" t="s">
        <v>5294</v>
      </c>
      <c r="C29" s="143" t="s">
        <v>8123</v>
      </c>
      <c r="D29" s="143"/>
      <c r="E29" s="143"/>
      <c r="F29" s="50" t="s">
        <v>356</v>
      </c>
      <c r="G29" s="143"/>
      <c r="H29" s="145"/>
      <c r="I29" s="146">
        <v>17</v>
      </c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3"/>
      <c r="U29" s="147" t="s">
        <v>8130</v>
      </c>
    </row>
    <row r="30" spans="1:21" ht="15.75" x14ac:dyDescent="0.3">
      <c r="A30" s="143" t="s">
        <v>6371</v>
      </c>
      <c r="B30" s="143" t="s">
        <v>5294</v>
      </c>
      <c r="C30" s="143" t="s">
        <v>8123</v>
      </c>
      <c r="D30" s="143"/>
      <c r="E30" s="143"/>
      <c r="F30" s="50" t="s">
        <v>357</v>
      </c>
      <c r="G30" s="143"/>
      <c r="H30" s="145"/>
      <c r="I30" s="146">
        <v>18</v>
      </c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7" t="s">
        <v>8131</v>
      </c>
    </row>
    <row r="31" spans="1:21" ht="15.75" x14ac:dyDescent="0.3">
      <c r="A31" s="143" t="s">
        <v>6371</v>
      </c>
      <c r="B31" s="143" t="s">
        <v>5294</v>
      </c>
      <c r="C31" s="143" t="s">
        <v>8123</v>
      </c>
      <c r="D31" s="143"/>
      <c r="E31" s="143"/>
      <c r="F31" s="50" t="s">
        <v>358</v>
      </c>
      <c r="G31" s="143"/>
      <c r="H31" s="145"/>
      <c r="I31" s="146">
        <v>19</v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3"/>
      <c r="U31" s="147" t="s">
        <v>8132</v>
      </c>
    </row>
    <row r="32" spans="1:21" ht="15.75" x14ac:dyDescent="0.3">
      <c r="A32" s="143" t="s">
        <v>6371</v>
      </c>
      <c r="B32" s="143" t="s">
        <v>5294</v>
      </c>
      <c r="C32" s="143" t="s">
        <v>8123</v>
      </c>
      <c r="D32" s="143"/>
      <c r="E32" s="143"/>
      <c r="F32" s="50" t="s">
        <v>359</v>
      </c>
      <c r="G32" s="143"/>
      <c r="H32" s="145"/>
      <c r="I32" s="146">
        <v>20</v>
      </c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7"/>
    </row>
    <row r="33" spans="1:21" ht="15.75" x14ac:dyDescent="0.3">
      <c r="A33" s="153" t="s">
        <v>6371</v>
      </c>
      <c r="B33" s="153" t="s">
        <v>5294</v>
      </c>
      <c r="C33" s="153" t="s">
        <v>8143</v>
      </c>
      <c r="D33" s="153"/>
      <c r="E33" s="153"/>
      <c r="F33" s="80" t="s">
        <v>6396</v>
      </c>
      <c r="G33" s="153"/>
      <c r="H33" s="155"/>
      <c r="I33" s="153">
        <v>11</v>
      </c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3"/>
      <c r="U33" s="157" t="s">
        <v>8133</v>
      </c>
    </row>
    <row r="34" spans="1:21" ht="15.75" x14ac:dyDescent="0.3">
      <c r="A34" s="153" t="s">
        <v>6371</v>
      </c>
      <c r="B34" s="153" t="s">
        <v>5294</v>
      </c>
      <c r="C34" s="153" t="s">
        <v>8143</v>
      </c>
      <c r="D34" s="153"/>
      <c r="E34" s="153"/>
      <c r="F34" s="80" t="s">
        <v>515</v>
      </c>
      <c r="G34" s="153"/>
      <c r="H34" s="155"/>
      <c r="I34" s="153">
        <v>12</v>
      </c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7" t="s">
        <v>8134</v>
      </c>
    </row>
    <row r="35" spans="1:21" ht="15.75" x14ac:dyDescent="0.3">
      <c r="A35" s="153" t="s">
        <v>6371</v>
      </c>
      <c r="B35" s="153" t="s">
        <v>5294</v>
      </c>
      <c r="C35" s="153" t="s">
        <v>8143</v>
      </c>
      <c r="D35" s="153"/>
      <c r="E35" s="153"/>
      <c r="F35" s="80" t="s">
        <v>516</v>
      </c>
      <c r="G35" s="153"/>
      <c r="H35" s="155"/>
      <c r="I35" s="156">
        <v>13</v>
      </c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3"/>
      <c r="U35" s="157" t="s">
        <v>8135</v>
      </c>
    </row>
    <row r="36" spans="1:21" ht="15.75" x14ac:dyDescent="0.3">
      <c r="A36" s="153" t="s">
        <v>6371</v>
      </c>
      <c r="B36" s="153" t="s">
        <v>5294</v>
      </c>
      <c r="C36" s="153" t="s">
        <v>8143</v>
      </c>
      <c r="D36" s="153"/>
      <c r="E36" s="153"/>
      <c r="F36" s="80" t="s">
        <v>517</v>
      </c>
      <c r="G36" s="153"/>
      <c r="H36" s="155"/>
      <c r="I36" s="156">
        <v>14</v>
      </c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7" t="s">
        <v>8136</v>
      </c>
    </row>
    <row r="37" spans="1:21" ht="15.75" x14ac:dyDescent="0.3">
      <c r="A37" s="153" t="s">
        <v>6371</v>
      </c>
      <c r="B37" s="153" t="s">
        <v>5294</v>
      </c>
      <c r="C37" s="153" t="s">
        <v>8143</v>
      </c>
      <c r="D37" s="153"/>
      <c r="E37" s="153"/>
      <c r="F37" s="80" t="s">
        <v>518</v>
      </c>
      <c r="G37" s="153"/>
      <c r="H37" s="155"/>
      <c r="I37" s="156">
        <v>15</v>
      </c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3"/>
      <c r="U37" s="157" t="s">
        <v>8137</v>
      </c>
    </row>
    <row r="38" spans="1:21" ht="15.75" x14ac:dyDescent="0.3">
      <c r="A38" s="153" t="s">
        <v>6371</v>
      </c>
      <c r="B38" s="153" t="s">
        <v>5294</v>
      </c>
      <c r="C38" s="153" t="s">
        <v>8143</v>
      </c>
      <c r="D38" s="153"/>
      <c r="E38" s="153"/>
      <c r="F38" s="80" t="s">
        <v>519</v>
      </c>
      <c r="G38" s="153"/>
      <c r="H38" s="155"/>
      <c r="I38" s="156">
        <v>16</v>
      </c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7" t="s">
        <v>8138</v>
      </c>
    </row>
    <row r="39" spans="1:21" ht="15.75" x14ac:dyDescent="0.3">
      <c r="A39" s="153" t="s">
        <v>6371</v>
      </c>
      <c r="B39" s="153" t="s">
        <v>5294</v>
      </c>
      <c r="C39" s="153" t="s">
        <v>8143</v>
      </c>
      <c r="D39" s="153"/>
      <c r="E39" s="153"/>
      <c r="F39" s="80" t="s">
        <v>520</v>
      </c>
      <c r="G39" s="153"/>
      <c r="H39" s="155"/>
      <c r="I39" s="156">
        <v>17</v>
      </c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3"/>
      <c r="U39" s="157" t="s">
        <v>8139</v>
      </c>
    </row>
    <row r="40" spans="1:21" ht="15.75" x14ac:dyDescent="0.3">
      <c r="A40" s="153" t="s">
        <v>6371</v>
      </c>
      <c r="B40" s="153" t="s">
        <v>5294</v>
      </c>
      <c r="C40" s="153" t="s">
        <v>8143</v>
      </c>
      <c r="D40" s="153"/>
      <c r="E40" s="153"/>
      <c r="F40" s="80" t="s">
        <v>521</v>
      </c>
      <c r="G40" s="153"/>
      <c r="H40" s="155"/>
      <c r="I40" s="156">
        <v>18</v>
      </c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7" t="s">
        <v>8140</v>
      </c>
    </row>
    <row r="41" spans="1:21" ht="15.75" x14ac:dyDescent="0.3">
      <c r="A41" s="153" t="s">
        <v>6371</v>
      </c>
      <c r="B41" s="153" t="s">
        <v>5294</v>
      </c>
      <c r="C41" s="153" t="s">
        <v>8143</v>
      </c>
      <c r="D41" s="153"/>
      <c r="E41" s="153"/>
      <c r="F41" s="80" t="s">
        <v>522</v>
      </c>
      <c r="G41" s="153"/>
      <c r="H41" s="155"/>
      <c r="I41" s="156">
        <v>19</v>
      </c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3"/>
      <c r="U41" s="157" t="s">
        <v>8141</v>
      </c>
    </row>
    <row r="42" spans="1:21" ht="15.75" x14ac:dyDescent="0.3">
      <c r="A42" s="153" t="s">
        <v>6371</v>
      </c>
      <c r="B42" s="153" t="s">
        <v>5294</v>
      </c>
      <c r="C42" s="153" t="s">
        <v>8143</v>
      </c>
      <c r="D42" s="153"/>
      <c r="E42" s="153"/>
      <c r="F42" s="80" t="s">
        <v>523</v>
      </c>
      <c r="G42" s="153"/>
      <c r="H42" s="155"/>
      <c r="I42" s="156">
        <v>20</v>
      </c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7"/>
    </row>
    <row r="43" spans="1:21" ht="15.75" x14ac:dyDescent="0.3">
      <c r="A43" s="158" t="s">
        <v>6371</v>
      </c>
      <c r="B43" s="158" t="s">
        <v>5294</v>
      </c>
      <c r="C43" s="158" t="s">
        <v>8142</v>
      </c>
      <c r="D43" s="158"/>
      <c r="E43" s="158"/>
      <c r="F43" s="83" t="s">
        <v>6397</v>
      </c>
      <c r="G43" s="158"/>
      <c r="H43" s="160"/>
      <c r="I43" s="158">
        <v>11</v>
      </c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58"/>
      <c r="U43" s="162" t="s">
        <v>8133</v>
      </c>
    </row>
    <row r="44" spans="1:21" ht="15.75" x14ac:dyDescent="0.3">
      <c r="A44" s="158" t="s">
        <v>6371</v>
      </c>
      <c r="B44" s="158" t="s">
        <v>5294</v>
      </c>
      <c r="C44" s="158" t="s">
        <v>8142</v>
      </c>
      <c r="D44" s="158"/>
      <c r="E44" s="158"/>
      <c r="F44" s="83" t="s">
        <v>912</v>
      </c>
      <c r="G44" s="158"/>
      <c r="H44" s="160"/>
      <c r="I44" s="158">
        <v>12</v>
      </c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62" t="s">
        <v>8134</v>
      </c>
    </row>
    <row r="45" spans="1:21" ht="15.75" x14ac:dyDescent="0.3">
      <c r="A45" s="158" t="s">
        <v>6371</v>
      </c>
      <c r="B45" s="158" t="s">
        <v>5294</v>
      </c>
      <c r="C45" s="158" t="s">
        <v>8142</v>
      </c>
      <c r="D45" s="158"/>
      <c r="E45" s="158"/>
      <c r="F45" s="83" t="s">
        <v>918</v>
      </c>
      <c r="G45" s="158"/>
      <c r="H45" s="160"/>
      <c r="I45" s="161">
        <v>13</v>
      </c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58"/>
      <c r="U45" s="162" t="s">
        <v>8135</v>
      </c>
    </row>
    <row r="46" spans="1:21" ht="15.75" x14ac:dyDescent="0.3">
      <c r="A46" s="158" t="s">
        <v>6371</v>
      </c>
      <c r="B46" s="158" t="s">
        <v>5294</v>
      </c>
      <c r="C46" s="158" t="s">
        <v>8142</v>
      </c>
      <c r="D46" s="158"/>
      <c r="E46" s="158"/>
      <c r="F46" s="83" t="s">
        <v>924</v>
      </c>
      <c r="G46" s="158"/>
      <c r="H46" s="160"/>
      <c r="I46" s="161">
        <v>14</v>
      </c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62" t="s">
        <v>8136</v>
      </c>
    </row>
    <row r="47" spans="1:21" ht="15.75" x14ac:dyDescent="0.3">
      <c r="A47" s="158" t="s">
        <v>6371</v>
      </c>
      <c r="B47" s="158" t="s">
        <v>5294</v>
      </c>
      <c r="C47" s="158" t="s">
        <v>8142</v>
      </c>
      <c r="D47" s="158"/>
      <c r="E47" s="158"/>
      <c r="F47" s="83" t="s">
        <v>931</v>
      </c>
      <c r="G47" s="158"/>
      <c r="H47" s="160"/>
      <c r="I47" s="161">
        <v>15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58"/>
      <c r="U47" s="162" t="s">
        <v>8137</v>
      </c>
    </row>
    <row r="48" spans="1:21" ht="15.75" x14ac:dyDescent="0.3">
      <c r="A48" s="158" t="s">
        <v>6371</v>
      </c>
      <c r="B48" s="158" t="s">
        <v>5294</v>
      </c>
      <c r="C48" s="158" t="s">
        <v>8142</v>
      </c>
      <c r="D48" s="158"/>
      <c r="E48" s="158"/>
      <c r="F48" s="83" t="s">
        <v>937</v>
      </c>
      <c r="G48" s="158"/>
      <c r="H48" s="160"/>
      <c r="I48" s="161">
        <v>16</v>
      </c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62" t="s">
        <v>8138</v>
      </c>
    </row>
    <row r="49" spans="1:21" ht="15.75" x14ac:dyDescent="0.3">
      <c r="A49" s="158" t="s">
        <v>6371</v>
      </c>
      <c r="B49" s="158" t="s">
        <v>5294</v>
      </c>
      <c r="C49" s="158" t="s">
        <v>8142</v>
      </c>
      <c r="D49" s="158"/>
      <c r="E49" s="158"/>
      <c r="F49" s="83" t="s">
        <v>943</v>
      </c>
      <c r="G49" s="158"/>
      <c r="H49" s="160"/>
      <c r="I49" s="161">
        <v>17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58"/>
      <c r="U49" s="162" t="s">
        <v>8139</v>
      </c>
    </row>
    <row r="50" spans="1:21" ht="15.75" x14ac:dyDescent="0.3">
      <c r="A50" s="158" t="s">
        <v>6371</v>
      </c>
      <c r="B50" s="158" t="s">
        <v>5294</v>
      </c>
      <c r="C50" s="158" t="s">
        <v>8142</v>
      </c>
      <c r="D50" s="158"/>
      <c r="E50" s="158"/>
      <c r="F50" s="83" t="s">
        <v>949</v>
      </c>
      <c r="G50" s="158"/>
      <c r="H50" s="160"/>
      <c r="I50" s="161">
        <v>18</v>
      </c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62" t="s">
        <v>8140</v>
      </c>
    </row>
    <row r="51" spans="1:21" ht="15.75" x14ac:dyDescent="0.3">
      <c r="A51" s="158" t="s">
        <v>6371</v>
      </c>
      <c r="B51" s="158" t="s">
        <v>5294</v>
      </c>
      <c r="C51" s="158" t="s">
        <v>8142</v>
      </c>
      <c r="D51" s="158"/>
      <c r="E51" s="158"/>
      <c r="F51" s="83" t="s">
        <v>955</v>
      </c>
      <c r="G51" s="158"/>
      <c r="H51" s="160"/>
      <c r="I51" s="161">
        <v>19</v>
      </c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58"/>
      <c r="U51" s="162" t="s">
        <v>8141</v>
      </c>
    </row>
    <row r="52" spans="1:21" ht="15.75" x14ac:dyDescent="0.3">
      <c r="A52" s="158" t="s">
        <v>6371</v>
      </c>
      <c r="B52" s="158" t="s">
        <v>5294</v>
      </c>
      <c r="C52" s="158" t="s">
        <v>8142</v>
      </c>
      <c r="D52" s="158"/>
      <c r="E52" s="158"/>
      <c r="F52" s="83" t="s">
        <v>962</v>
      </c>
      <c r="G52" s="158"/>
      <c r="H52" s="160"/>
      <c r="I52" s="161">
        <v>20</v>
      </c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62"/>
    </row>
    <row r="53" spans="1:21" ht="15.75" x14ac:dyDescent="0.3">
      <c r="A53" s="133" t="s">
        <v>6371</v>
      </c>
      <c r="B53" s="133" t="s">
        <v>5294</v>
      </c>
      <c r="C53" s="133" t="s">
        <v>8144</v>
      </c>
      <c r="D53" s="133"/>
      <c r="E53" s="133"/>
      <c r="F53" s="71" t="s">
        <v>911</v>
      </c>
      <c r="G53" s="133"/>
      <c r="H53" s="135"/>
      <c r="I53" s="133">
        <v>11</v>
      </c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3"/>
      <c r="U53" s="137" t="s">
        <v>8133</v>
      </c>
    </row>
    <row r="54" spans="1:21" ht="15.75" x14ac:dyDescent="0.3">
      <c r="A54" s="133" t="s">
        <v>6371</v>
      </c>
      <c r="B54" s="133" t="s">
        <v>5294</v>
      </c>
      <c r="C54" s="133" t="s">
        <v>8144</v>
      </c>
      <c r="D54" s="133"/>
      <c r="E54" s="133"/>
      <c r="F54" s="71" t="s">
        <v>913</v>
      </c>
      <c r="G54" s="133"/>
      <c r="H54" s="135"/>
      <c r="I54" s="133">
        <v>12</v>
      </c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7" t="s">
        <v>8134</v>
      </c>
    </row>
    <row r="55" spans="1:21" ht="15.75" x14ac:dyDescent="0.3">
      <c r="A55" s="133" t="s">
        <v>6371</v>
      </c>
      <c r="B55" s="133" t="s">
        <v>5294</v>
      </c>
      <c r="C55" s="133" t="s">
        <v>8144</v>
      </c>
      <c r="D55" s="133"/>
      <c r="E55" s="133"/>
      <c r="F55" s="71" t="s">
        <v>919</v>
      </c>
      <c r="G55" s="133"/>
      <c r="H55" s="135"/>
      <c r="I55" s="136">
        <v>13</v>
      </c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3"/>
      <c r="U55" s="137" t="s">
        <v>8135</v>
      </c>
    </row>
    <row r="56" spans="1:21" ht="15.75" x14ac:dyDescent="0.3">
      <c r="A56" s="133" t="s">
        <v>6371</v>
      </c>
      <c r="B56" s="133" t="s">
        <v>5294</v>
      </c>
      <c r="C56" s="133" t="s">
        <v>8144</v>
      </c>
      <c r="D56" s="133"/>
      <c r="E56" s="133"/>
      <c r="F56" s="71" t="s">
        <v>925</v>
      </c>
      <c r="G56" s="133"/>
      <c r="H56" s="135"/>
      <c r="I56" s="136">
        <v>14</v>
      </c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7" t="s">
        <v>8136</v>
      </c>
    </row>
    <row r="57" spans="1:21" ht="15.75" x14ac:dyDescent="0.3">
      <c r="A57" s="133" t="s">
        <v>6371</v>
      </c>
      <c r="B57" s="133" t="s">
        <v>5294</v>
      </c>
      <c r="C57" s="133" t="s">
        <v>8144</v>
      </c>
      <c r="D57" s="133"/>
      <c r="E57" s="133"/>
      <c r="F57" s="71" t="s">
        <v>932</v>
      </c>
      <c r="G57" s="133"/>
      <c r="H57" s="135"/>
      <c r="I57" s="136">
        <v>15</v>
      </c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3"/>
      <c r="U57" s="137" t="s">
        <v>8137</v>
      </c>
    </row>
    <row r="58" spans="1:21" ht="15.75" x14ac:dyDescent="0.3">
      <c r="A58" s="133" t="s">
        <v>6371</v>
      </c>
      <c r="B58" s="133" t="s">
        <v>5294</v>
      </c>
      <c r="C58" s="133" t="s">
        <v>8144</v>
      </c>
      <c r="D58" s="133"/>
      <c r="E58" s="133"/>
      <c r="F58" s="71" t="s">
        <v>938</v>
      </c>
      <c r="G58" s="133"/>
      <c r="H58" s="135"/>
      <c r="I58" s="136">
        <v>16</v>
      </c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7" t="s">
        <v>8138</v>
      </c>
    </row>
    <row r="59" spans="1:21" ht="15.75" x14ac:dyDescent="0.3">
      <c r="A59" s="133" t="s">
        <v>6371</v>
      </c>
      <c r="B59" s="133" t="s">
        <v>5294</v>
      </c>
      <c r="C59" s="133" t="s">
        <v>8144</v>
      </c>
      <c r="D59" s="133"/>
      <c r="E59" s="133"/>
      <c r="F59" s="71" t="s">
        <v>944</v>
      </c>
      <c r="G59" s="133"/>
      <c r="H59" s="135"/>
      <c r="I59" s="136">
        <v>17</v>
      </c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3"/>
      <c r="U59" s="137" t="s">
        <v>8139</v>
      </c>
    </row>
    <row r="60" spans="1:21" ht="15.75" x14ac:dyDescent="0.3">
      <c r="A60" s="133" t="s">
        <v>6371</v>
      </c>
      <c r="B60" s="133" t="s">
        <v>5294</v>
      </c>
      <c r="C60" s="133" t="s">
        <v>8144</v>
      </c>
      <c r="D60" s="133"/>
      <c r="E60" s="133"/>
      <c r="F60" s="71" t="s">
        <v>950</v>
      </c>
      <c r="G60" s="133"/>
      <c r="H60" s="135"/>
      <c r="I60" s="136">
        <v>18</v>
      </c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7" t="s">
        <v>8140</v>
      </c>
    </row>
    <row r="61" spans="1:21" ht="15.75" x14ac:dyDescent="0.3">
      <c r="A61" s="133" t="s">
        <v>6371</v>
      </c>
      <c r="B61" s="133" t="s">
        <v>5294</v>
      </c>
      <c r="C61" s="133" t="s">
        <v>8144</v>
      </c>
      <c r="D61" s="133"/>
      <c r="E61" s="133"/>
      <c r="F61" s="71" t="s">
        <v>956</v>
      </c>
      <c r="G61" s="133"/>
      <c r="H61" s="135"/>
      <c r="I61" s="136">
        <v>19</v>
      </c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3"/>
      <c r="U61" s="137" t="s">
        <v>8141</v>
      </c>
    </row>
    <row r="62" spans="1:21" ht="15.75" x14ac:dyDescent="0.3">
      <c r="A62" s="133" t="s">
        <v>6371</v>
      </c>
      <c r="B62" s="133" t="s">
        <v>5294</v>
      </c>
      <c r="C62" s="133" t="s">
        <v>8144</v>
      </c>
      <c r="D62" s="133"/>
      <c r="E62" s="133"/>
      <c r="F62" s="71" t="s">
        <v>963</v>
      </c>
      <c r="G62" s="133"/>
      <c r="H62" s="135"/>
      <c r="I62" s="136">
        <v>20</v>
      </c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7"/>
    </row>
    <row r="63" spans="1:21" ht="15.75" x14ac:dyDescent="0.3">
      <c r="A63" s="138" t="s">
        <v>6371</v>
      </c>
      <c r="B63" s="138" t="s">
        <v>5294</v>
      </c>
      <c r="C63" s="138" t="s">
        <v>8145</v>
      </c>
      <c r="D63" s="138"/>
      <c r="E63" s="138"/>
      <c r="F63" s="49" t="s">
        <v>8148</v>
      </c>
      <c r="G63" s="138"/>
      <c r="H63" s="140"/>
      <c r="I63" s="138">
        <v>11</v>
      </c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38"/>
      <c r="U63" s="142" t="s">
        <v>8124</v>
      </c>
    </row>
    <row r="64" spans="1:21" ht="15.75" x14ac:dyDescent="0.3">
      <c r="A64" s="138" t="s">
        <v>6371</v>
      </c>
      <c r="B64" s="138" t="s">
        <v>5294</v>
      </c>
      <c r="C64" s="138" t="s">
        <v>8145</v>
      </c>
      <c r="D64" s="138"/>
      <c r="E64" s="138"/>
      <c r="F64" s="49" t="s">
        <v>914</v>
      </c>
      <c r="G64" s="138"/>
      <c r="H64" s="140"/>
      <c r="I64" s="138">
        <v>12</v>
      </c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42" t="s">
        <v>8125</v>
      </c>
    </row>
    <row r="65" spans="1:21" ht="15.75" x14ac:dyDescent="0.3">
      <c r="A65" s="138" t="s">
        <v>6371</v>
      </c>
      <c r="B65" s="138" t="s">
        <v>5294</v>
      </c>
      <c r="C65" s="138" t="s">
        <v>8145</v>
      </c>
      <c r="D65" s="138"/>
      <c r="E65" s="138"/>
      <c r="F65" s="49" t="s">
        <v>920</v>
      </c>
      <c r="G65" s="138"/>
      <c r="H65" s="140"/>
      <c r="I65" s="141">
        <v>13</v>
      </c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38"/>
      <c r="U65" s="142" t="s">
        <v>8126</v>
      </c>
    </row>
    <row r="66" spans="1:21" ht="15.75" x14ac:dyDescent="0.3">
      <c r="A66" s="138" t="s">
        <v>6371</v>
      </c>
      <c r="B66" s="138" t="s">
        <v>5294</v>
      </c>
      <c r="C66" s="138" t="s">
        <v>8145</v>
      </c>
      <c r="D66" s="138"/>
      <c r="E66" s="138"/>
      <c r="F66" s="49" t="s">
        <v>926</v>
      </c>
      <c r="G66" s="138"/>
      <c r="H66" s="140"/>
      <c r="I66" s="141">
        <v>14</v>
      </c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42" t="s">
        <v>8127</v>
      </c>
    </row>
    <row r="67" spans="1:21" ht="15.75" x14ac:dyDescent="0.3">
      <c r="A67" s="138" t="s">
        <v>6371</v>
      </c>
      <c r="B67" s="138" t="s">
        <v>5294</v>
      </c>
      <c r="C67" s="138" t="s">
        <v>8145</v>
      </c>
      <c r="D67" s="138"/>
      <c r="E67" s="138"/>
      <c r="F67" s="49" t="s">
        <v>933</v>
      </c>
      <c r="G67" s="138"/>
      <c r="H67" s="140"/>
      <c r="I67" s="141">
        <v>15</v>
      </c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38"/>
      <c r="U67" s="142" t="s">
        <v>8128</v>
      </c>
    </row>
    <row r="68" spans="1:21" ht="15.75" x14ac:dyDescent="0.3">
      <c r="A68" s="138" t="s">
        <v>6371</v>
      </c>
      <c r="B68" s="138" t="s">
        <v>5294</v>
      </c>
      <c r="C68" s="138" t="s">
        <v>8145</v>
      </c>
      <c r="D68" s="138"/>
      <c r="E68" s="138"/>
      <c r="F68" s="49" t="s">
        <v>939</v>
      </c>
      <c r="G68" s="138"/>
      <c r="H68" s="140"/>
      <c r="I68" s="141">
        <v>16</v>
      </c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42" t="s">
        <v>8129</v>
      </c>
    </row>
    <row r="69" spans="1:21" ht="15.75" x14ac:dyDescent="0.3">
      <c r="A69" s="138" t="s">
        <v>6371</v>
      </c>
      <c r="B69" s="138" t="s">
        <v>5294</v>
      </c>
      <c r="C69" s="138" t="s">
        <v>8145</v>
      </c>
      <c r="D69" s="138"/>
      <c r="E69" s="138"/>
      <c r="F69" s="49" t="s">
        <v>945</v>
      </c>
      <c r="G69" s="138"/>
      <c r="H69" s="140"/>
      <c r="I69" s="141">
        <v>17</v>
      </c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38"/>
      <c r="U69" s="142" t="s">
        <v>8130</v>
      </c>
    </row>
    <row r="70" spans="1:21" ht="15.75" x14ac:dyDescent="0.3">
      <c r="A70" s="138" t="s">
        <v>6371</v>
      </c>
      <c r="B70" s="138" t="s">
        <v>5294</v>
      </c>
      <c r="C70" s="138" t="s">
        <v>8145</v>
      </c>
      <c r="D70" s="138"/>
      <c r="E70" s="138"/>
      <c r="F70" s="49" t="s">
        <v>951</v>
      </c>
      <c r="G70" s="138"/>
      <c r="H70" s="140"/>
      <c r="I70" s="141">
        <v>18</v>
      </c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42" t="s">
        <v>8131</v>
      </c>
    </row>
    <row r="71" spans="1:21" ht="15.75" x14ac:dyDescent="0.3">
      <c r="A71" s="138" t="s">
        <v>6371</v>
      </c>
      <c r="B71" s="138" t="s">
        <v>5294</v>
      </c>
      <c r="C71" s="138" t="s">
        <v>8145</v>
      </c>
      <c r="D71" s="138"/>
      <c r="E71" s="138"/>
      <c r="F71" s="49" t="s">
        <v>957</v>
      </c>
      <c r="G71" s="138"/>
      <c r="H71" s="140"/>
      <c r="I71" s="141">
        <v>19</v>
      </c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38"/>
      <c r="U71" s="142" t="s">
        <v>8132</v>
      </c>
    </row>
    <row r="72" spans="1:21" ht="15.75" x14ac:dyDescent="0.3">
      <c r="A72" s="138" t="s">
        <v>6371</v>
      </c>
      <c r="B72" s="138" t="s">
        <v>5294</v>
      </c>
      <c r="C72" s="138" t="s">
        <v>8145</v>
      </c>
      <c r="D72" s="138"/>
      <c r="E72" s="138"/>
      <c r="F72" s="49" t="s">
        <v>964</v>
      </c>
      <c r="G72" s="138"/>
      <c r="H72" s="140"/>
      <c r="I72" s="141">
        <v>20</v>
      </c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42"/>
    </row>
    <row r="73" spans="1:21" ht="15.75" x14ac:dyDescent="0.3">
      <c r="A73" s="143" t="s">
        <v>6371</v>
      </c>
      <c r="B73" s="143" t="s">
        <v>5294</v>
      </c>
      <c r="C73" s="143" t="s">
        <v>8146</v>
      </c>
      <c r="D73" s="143"/>
      <c r="E73" s="143"/>
      <c r="F73" s="50" t="s">
        <v>8149</v>
      </c>
      <c r="G73" s="143"/>
      <c r="H73" s="145"/>
      <c r="I73" s="143">
        <v>11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3"/>
      <c r="U73" s="147" t="s">
        <v>8124</v>
      </c>
    </row>
    <row r="74" spans="1:21" ht="15.75" x14ac:dyDescent="0.3">
      <c r="A74" s="143" t="s">
        <v>6371</v>
      </c>
      <c r="B74" s="143" t="s">
        <v>5294</v>
      </c>
      <c r="C74" s="143" t="s">
        <v>8146</v>
      </c>
      <c r="D74" s="143"/>
      <c r="E74" s="143"/>
      <c r="F74" s="50" t="s">
        <v>915</v>
      </c>
      <c r="G74" s="143"/>
      <c r="H74" s="145"/>
      <c r="I74" s="143">
        <v>12</v>
      </c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7" t="s">
        <v>8125</v>
      </c>
    </row>
    <row r="75" spans="1:21" ht="15.75" x14ac:dyDescent="0.3">
      <c r="A75" s="143" t="s">
        <v>6371</v>
      </c>
      <c r="B75" s="143" t="s">
        <v>5294</v>
      </c>
      <c r="C75" s="143" t="s">
        <v>8146</v>
      </c>
      <c r="D75" s="143"/>
      <c r="E75" s="143"/>
      <c r="F75" s="50" t="s">
        <v>921</v>
      </c>
      <c r="G75" s="143"/>
      <c r="H75" s="145"/>
      <c r="I75" s="146">
        <v>13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3"/>
      <c r="U75" s="147" t="s">
        <v>8126</v>
      </c>
    </row>
    <row r="76" spans="1:21" ht="15.75" x14ac:dyDescent="0.3">
      <c r="A76" s="143" t="s">
        <v>6371</v>
      </c>
      <c r="B76" s="143" t="s">
        <v>5294</v>
      </c>
      <c r="C76" s="143" t="s">
        <v>8146</v>
      </c>
      <c r="D76" s="143"/>
      <c r="E76" s="143"/>
      <c r="F76" s="50" t="s">
        <v>927</v>
      </c>
      <c r="G76" s="143"/>
      <c r="H76" s="145"/>
      <c r="I76" s="146">
        <v>14</v>
      </c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7" t="s">
        <v>8127</v>
      </c>
    </row>
    <row r="77" spans="1:21" ht="15.75" x14ac:dyDescent="0.3">
      <c r="A77" s="143" t="s">
        <v>6371</v>
      </c>
      <c r="B77" s="143" t="s">
        <v>5294</v>
      </c>
      <c r="C77" s="143" t="s">
        <v>8146</v>
      </c>
      <c r="D77" s="143"/>
      <c r="E77" s="143"/>
      <c r="F77" s="50" t="s">
        <v>934</v>
      </c>
      <c r="G77" s="143"/>
      <c r="H77" s="145"/>
      <c r="I77" s="146">
        <v>15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3"/>
      <c r="U77" s="147" t="s">
        <v>8128</v>
      </c>
    </row>
    <row r="78" spans="1:21" ht="15.75" x14ac:dyDescent="0.3">
      <c r="A78" s="143" t="s">
        <v>6371</v>
      </c>
      <c r="B78" s="143" t="s">
        <v>5294</v>
      </c>
      <c r="C78" s="143" t="s">
        <v>8146</v>
      </c>
      <c r="D78" s="143"/>
      <c r="E78" s="143"/>
      <c r="F78" s="50" t="s">
        <v>940</v>
      </c>
      <c r="G78" s="143"/>
      <c r="H78" s="145"/>
      <c r="I78" s="146">
        <v>16</v>
      </c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7" t="s">
        <v>8129</v>
      </c>
    </row>
    <row r="79" spans="1:21" ht="15.75" x14ac:dyDescent="0.3">
      <c r="A79" s="143" t="s">
        <v>6371</v>
      </c>
      <c r="B79" s="143" t="s">
        <v>5294</v>
      </c>
      <c r="C79" s="143" t="s">
        <v>8146</v>
      </c>
      <c r="D79" s="143"/>
      <c r="E79" s="143"/>
      <c r="F79" s="50" t="s">
        <v>946</v>
      </c>
      <c r="G79" s="143"/>
      <c r="H79" s="145"/>
      <c r="I79" s="146">
        <v>17</v>
      </c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3"/>
      <c r="U79" s="147" t="s">
        <v>8130</v>
      </c>
    </row>
    <row r="80" spans="1:21" ht="15.75" x14ac:dyDescent="0.3">
      <c r="A80" s="143" t="s">
        <v>6371</v>
      </c>
      <c r="B80" s="143" t="s">
        <v>5294</v>
      </c>
      <c r="C80" s="143" t="s">
        <v>8146</v>
      </c>
      <c r="D80" s="143"/>
      <c r="E80" s="143"/>
      <c r="F80" s="50" t="s">
        <v>952</v>
      </c>
      <c r="G80" s="143"/>
      <c r="H80" s="145"/>
      <c r="I80" s="146">
        <v>18</v>
      </c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7" t="s">
        <v>8131</v>
      </c>
    </row>
    <row r="81" spans="1:21" ht="15.75" x14ac:dyDescent="0.3">
      <c r="A81" s="143" t="s">
        <v>6371</v>
      </c>
      <c r="B81" s="143" t="s">
        <v>5294</v>
      </c>
      <c r="C81" s="143" t="s">
        <v>8146</v>
      </c>
      <c r="D81" s="143"/>
      <c r="E81" s="143"/>
      <c r="F81" s="50" t="s">
        <v>958</v>
      </c>
      <c r="G81" s="143"/>
      <c r="H81" s="145"/>
      <c r="I81" s="146">
        <v>19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3"/>
      <c r="U81" s="147" t="s">
        <v>8132</v>
      </c>
    </row>
    <row r="82" spans="1:21" ht="15.75" x14ac:dyDescent="0.3">
      <c r="A82" s="143" t="s">
        <v>6371</v>
      </c>
      <c r="B82" s="143" t="s">
        <v>5294</v>
      </c>
      <c r="C82" s="143" t="s">
        <v>8146</v>
      </c>
      <c r="D82" s="143"/>
      <c r="E82" s="143"/>
      <c r="F82" s="50" t="s">
        <v>965</v>
      </c>
      <c r="G82" s="143"/>
      <c r="H82" s="145"/>
      <c r="I82" s="146">
        <v>20</v>
      </c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7"/>
    </row>
    <row r="83" spans="1:21" ht="15.75" x14ac:dyDescent="0.3">
      <c r="A83" s="153" t="s">
        <v>6371</v>
      </c>
      <c r="B83" s="153" t="s">
        <v>5294</v>
      </c>
      <c r="C83" s="153" t="s">
        <v>8147</v>
      </c>
      <c r="D83" s="153"/>
      <c r="E83" s="153"/>
      <c r="F83" s="51" t="s">
        <v>8150</v>
      </c>
      <c r="G83" s="153"/>
      <c r="H83" s="155"/>
      <c r="I83" s="153">
        <v>11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3"/>
      <c r="U83" s="157" t="s">
        <v>8124</v>
      </c>
    </row>
    <row r="84" spans="1:21" ht="15.75" x14ac:dyDescent="0.3">
      <c r="A84" s="153" t="s">
        <v>6371</v>
      </c>
      <c r="B84" s="153" t="s">
        <v>5294</v>
      </c>
      <c r="C84" s="153" t="s">
        <v>8147</v>
      </c>
      <c r="D84" s="153"/>
      <c r="E84" s="153"/>
      <c r="F84" s="51" t="s">
        <v>916</v>
      </c>
      <c r="G84" s="153"/>
      <c r="H84" s="155"/>
      <c r="I84" s="153">
        <v>12</v>
      </c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7" t="s">
        <v>8125</v>
      </c>
    </row>
    <row r="85" spans="1:21" ht="15.75" x14ac:dyDescent="0.3">
      <c r="A85" s="153" t="s">
        <v>6371</v>
      </c>
      <c r="B85" s="153" t="s">
        <v>5294</v>
      </c>
      <c r="C85" s="153" t="s">
        <v>8147</v>
      </c>
      <c r="D85" s="153"/>
      <c r="E85" s="153"/>
      <c r="F85" s="51" t="s">
        <v>922</v>
      </c>
      <c r="G85" s="153"/>
      <c r="H85" s="155"/>
      <c r="I85" s="156">
        <v>13</v>
      </c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3"/>
      <c r="U85" s="157" t="s">
        <v>8126</v>
      </c>
    </row>
    <row r="86" spans="1:21" ht="15.75" x14ac:dyDescent="0.3">
      <c r="A86" s="153" t="s">
        <v>6371</v>
      </c>
      <c r="B86" s="153" t="s">
        <v>5294</v>
      </c>
      <c r="C86" s="153" t="s">
        <v>8147</v>
      </c>
      <c r="D86" s="153"/>
      <c r="E86" s="153"/>
      <c r="F86" s="51" t="s">
        <v>928</v>
      </c>
      <c r="G86" s="153"/>
      <c r="H86" s="155"/>
      <c r="I86" s="156">
        <v>14</v>
      </c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7" t="s">
        <v>8127</v>
      </c>
    </row>
    <row r="87" spans="1:21" ht="15.75" x14ac:dyDescent="0.3">
      <c r="A87" s="153" t="s">
        <v>6371</v>
      </c>
      <c r="B87" s="153" t="s">
        <v>5294</v>
      </c>
      <c r="C87" s="153" t="s">
        <v>8147</v>
      </c>
      <c r="D87" s="153"/>
      <c r="E87" s="153"/>
      <c r="F87" s="51" t="s">
        <v>935</v>
      </c>
      <c r="G87" s="153"/>
      <c r="H87" s="155"/>
      <c r="I87" s="156">
        <v>15</v>
      </c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3"/>
      <c r="U87" s="157" t="s">
        <v>8128</v>
      </c>
    </row>
    <row r="88" spans="1:21" ht="15.75" x14ac:dyDescent="0.3">
      <c r="A88" s="153" t="s">
        <v>6371</v>
      </c>
      <c r="B88" s="153" t="s">
        <v>5294</v>
      </c>
      <c r="C88" s="153" t="s">
        <v>8147</v>
      </c>
      <c r="D88" s="153"/>
      <c r="E88" s="153"/>
      <c r="F88" s="51" t="s">
        <v>941</v>
      </c>
      <c r="G88" s="153"/>
      <c r="H88" s="155"/>
      <c r="I88" s="156">
        <v>16</v>
      </c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7" t="s">
        <v>8129</v>
      </c>
    </row>
    <row r="89" spans="1:21" ht="15.75" x14ac:dyDescent="0.3">
      <c r="A89" s="153" t="s">
        <v>6371</v>
      </c>
      <c r="B89" s="153" t="s">
        <v>5294</v>
      </c>
      <c r="C89" s="153" t="s">
        <v>8147</v>
      </c>
      <c r="D89" s="153"/>
      <c r="E89" s="153"/>
      <c r="F89" s="51" t="s">
        <v>947</v>
      </c>
      <c r="G89" s="153"/>
      <c r="H89" s="155"/>
      <c r="I89" s="156">
        <v>17</v>
      </c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3"/>
      <c r="U89" s="157" t="s">
        <v>8130</v>
      </c>
    </row>
    <row r="90" spans="1:21" ht="15.75" x14ac:dyDescent="0.3">
      <c r="A90" s="153" t="s">
        <v>6371</v>
      </c>
      <c r="B90" s="153" t="s">
        <v>5294</v>
      </c>
      <c r="C90" s="153" t="s">
        <v>8147</v>
      </c>
      <c r="D90" s="153"/>
      <c r="E90" s="153"/>
      <c r="F90" s="51" t="s">
        <v>953</v>
      </c>
      <c r="G90" s="153"/>
      <c r="H90" s="155"/>
      <c r="I90" s="156">
        <v>18</v>
      </c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7" t="s">
        <v>8131</v>
      </c>
    </row>
    <row r="91" spans="1:21" ht="15.75" x14ac:dyDescent="0.3">
      <c r="A91" s="153" t="s">
        <v>6371</v>
      </c>
      <c r="B91" s="153" t="s">
        <v>5294</v>
      </c>
      <c r="C91" s="153" t="s">
        <v>8147</v>
      </c>
      <c r="D91" s="153"/>
      <c r="E91" s="153"/>
      <c r="F91" s="51" t="s">
        <v>959</v>
      </c>
      <c r="G91" s="153"/>
      <c r="H91" s="155"/>
      <c r="I91" s="156">
        <v>19</v>
      </c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3"/>
      <c r="U91" s="157" t="s">
        <v>8132</v>
      </c>
    </row>
    <row r="92" spans="1:21" ht="15.75" x14ac:dyDescent="0.3">
      <c r="A92" s="153" t="s">
        <v>6371</v>
      </c>
      <c r="B92" s="153" t="s">
        <v>5294</v>
      </c>
      <c r="C92" s="153" t="s">
        <v>8147</v>
      </c>
      <c r="D92" s="153"/>
      <c r="E92" s="153"/>
      <c r="F92" s="51" t="s">
        <v>966</v>
      </c>
      <c r="G92" s="153"/>
      <c r="H92" s="155"/>
      <c r="I92" s="156">
        <v>20</v>
      </c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7"/>
    </row>
  </sheetData>
  <mergeCells count="2">
    <mergeCell ref="J1:S1"/>
    <mergeCell ref="V5:Y5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B50D-88C0-4063-A239-8CDA44ED0F7D}">
  <sheetPr>
    <tabColor rgb="FF92D050"/>
  </sheetPr>
  <dimension ref="A1:AB11"/>
  <sheetViews>
    <sheetView workbookViewId="0">
      <selection activeCell="Z31" sqref="Z31"/>
    </sheetView>
  </sheetViews>
  <sheetFormatPr defaultRowHeight="14.25" x14ac:dyDescent="0.2"/>
  <cols>
    <col min="3" max="3" width="10.375" customWidth="1"/>
    <col min="4" max="19" width="0" hidden="1" customWidth="1"/>
    <col min="20" max="20" width="12.75" customWidth="1"/>
    <col min="21" max="21" width="41.75" customWidth="1"/>
    <col min="22" max="22" width="19" customWidth="1"/>
    <col min="23" max="23" width="14.5" customWidth="1"/>
    <col min="25" max="26" width="28.375" customWidth="1"/>
    <col min="27" max="27" width="19.625" customWidth="1"/>
    <col min="28" max="28" width="16.625" customWidth="1"/>
  </cols>
  <sheetData>
    <row r="1" spans="1:28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273" t="s">
        <v>2126</v>
      </c>
      <c r="K1" s="273"/>
      <c r="L1" s="273"/>
      <c r="M1" s="273"/>
      <c r="N1" s="273"/>
      <c r="O1" s="273"/>
      <c r="P1" s="273"/>
      <c r="Q1" s="273"/>
      <c r="R1" s="273"/>
      <c r="S1" s="273"/>
      <c r="T1" s="115" t="s">
        <v>243</v>
      </c>
      <c r="U1" s="115" t="s">
        <v>5061</v>
      </c>
      <c r="V1" s="46" t="s">
        <v>6532</v>
      </c>
      <c r="W1" s="46" t="s">
        <v>241</v>
      </c>
      <c r="X1" s="88" t="s">
        <v>242</v>
      </c>
    </row>
    <row r="2" spans="1:28" ht="18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 t="s">
        <v>5778</v>
      </c>
      <c r="K2" s="115" t="s">
        <v>5779</v>
      </c>
      <c r="L2" s="115" t="s">
        <v>6009</v>
      </c>
      <c r="M2" s="115" t="s">
        <v>6008</v>
      </c>
      <c r="N2" s="115" t="s">
        <v>6011</v>
      </c>
      <c r="O2" s="115" t="s">
        <v>6010</v>
      </c>
      <c r="P2" s="115" t="s">
        <v>5780</v>
      </c>
      <c r="Q2" s="115" t="s">
        <v>5781</v>
      </c>
      <c r="R2" s="115" t="s">
        <v>5785</v>
      </c>
      <c r="S2" s="115" t="s">
        <v>5786</v>
      </c>
      <c r="T2" s="115"/>
      <c r="U2" s="115"/>
      <c r="V2" s="46"/>
      <c r="W2" s="46"/>
      <c r="X2" s="115"/>
    </row>
    <row r="3" spans="1:28" ht="15.75" x14ac:dyDescent="0.3">
      <c r="A3" s="133" t="s">
        <v>2927</v>
      </c>
      <c r="B3" s="133" t="s">
        <v>5295</v>
      </c>
      <c r="C3" s="133" t="s">
        <v>5295</v>
      </c>
      <c r="D3" s="133"/>
      <c r="E3" s="133"/>
      <c r="F3" s="134"/>
      <c r="G3" s="133"/>
      <c r="H3" s="135"/>
      <c r="I3" s="133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3" t="s">
        <v>6530</v>
      </c>
      <c r="U3" s="137" t="s">
        <v>6531</v>
      </c>
      <c r="V3" s="166" t="s">
        <v>6533</v>
      </c>
      <c r="W3" s="32" t="s">
        <v>240</v>
      </c>
      <c r="X3" s="1" t="s">
        <v>245</v>
      </c>
    </row>
    <row r="4" spans="1:28" ht="18" x14ac:dyDescent="0.3">
      <c r="A4" s="133" t="s">
        <v>2927</v>
      </c>
      <c r="B4" s="133" t="s">
        <v>5295</v>
      </c>
      <c r="C4" s="133" t="s">
        <v>6534</v>
      </c>
      <c r="D4" s="133"/>
      <c r="E4" s="133"/>
      <c r="F4" s="134"/>
      <c r="G4" s="133"/>
      <c r="H4" s="135"/>
      <c r="I4" s="133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3" t="s">
        <v>6530</v>
      </c>
      <c r="U4" s="137" t="s">
        <v>6535</v>
      </c>
      <c r="V4" s="166" t="s">
        <v>6536</v>
      </c>
      <c r="W4" s="293" t="s">
        <v>8079</v>
      </c>
      <c r="X4" s="294"/>
      <c r="Y4" s="294"/>
      <c r="Z4" s="294"/>
      <c r="AA4" s="295"/>
      <c r="AB4" s="183" t="s">
        <v>8164</v>
      </c>
    </row>
    <row r="5" spans="1:28" ht="18" x14ac:dyDescent="0.2">
      <c r="W5" s="115" t="s">
        <v>8151</v>
      </c>
      <c r="X5" s="115" t="s">
        <v>8081</v>
      </c>
      <c r="Y5" s="115" t="s">
        <v>8080</v>
      </c>
      <c r="Z5" s="115" t="s">
        <v>8082</v>
      </c>
      <c r="AA5" s="115" t="s">
        <v>8084</v>
      </c>
      <c r="AB5" s="183" t="s">
        <v>8163</v>
      </c>
    </row>
    <row r="6" spans="1:28" x14ac:dyDescent="0.2">
      <c r="W6" s="288" t="s">
        <v>5295</v>
      </c>
      <c r="X6" s="182" t="s">
        <v>55</v>
      </c>
      <c r="Y6" s="182">
        <v>50296.800000000003</v>
      </c>
      <c r="Z6" s="175">
        <v>100000</v>
      </c>
      <c r="AA6" s="175">
        <v>0.50296800000000008</v>
      </c>
      <c r="AB6">
        <f>AA6/0.0035649741291808</f>
        <v>141.0860168333333</v>
      </c>
    </row>
    <row r="7" spans="1:28" x14ac:dyDescent="0.2">
      <c r="W7" s="289"/>
      <c r="X7" s="182" t="s">
        <v>56</v>
      </c>
      <c r="Y7" s="182">
        <v>56887.12</v>
      </c>
      <c r="Z7" s="175">
        <v>100000</v>
      </c>
      <c r="AA7" s="175">
        <v>0.56887120000000002</v>
      </c>
      <c r="AB7">
        <f t="shared" ref="AB7:AB11" si="0">AA7/0.0035649741291808</f>
        <v>159.57232209444439</v>
      </c>
    </row>
    <row r="8" spans="1:28" x14ac:dyDescent="0.2">
      <c r="W8" s="290"/>
      <c r="X8" s="182" t="s">
        <v>57</v>
      </c>
      <c r="Y8" s="182">
        <v>121665.60000000001</v>
      </c>
      <c r="Z8" s="175">
        <v>100000</v>
      </c>
      <c r="AA8" s="175">
        <v>1.216656</v>
      </c>
      <c r="AB8">
        <f t="shared" si="0"/>
        <v>341.28045699999984</v>
      </c>
    </row>
    <row r="9" spans="1:28" ht="15.75" customHeight="1" x14ac:dyDescent="0.2">
      <c r="W9" s="288" t="s">
        <v>6534</v>
      </c>
      <c r="X9" s="182" t="s">
        <v>55</v>
      </c>
      <c r="Y9" s="182">
        <v>975406.68000000017</v>
      </c>
      <c r="Z9" s="175">
        <v>500000</v>
      </c>
      <c r="AA9" s="175">
        <v>1.9508133600000004</v>
      </c>
      <c r="AB9">
        <f t="shared" si="0"/>
        <v>547.21669479499985</v>
      </c>
    </row>
    <row r="10" spans="1:28" x14ac:dyDescent="0.2">
      <c r="W10" s="289"/>
      <c r="X10" s="182" t="s">
        <v>56</v>
      </c>
      <c r="Y10" s="182">
        <v>877174.39600000007</v>
      </c>
      <c r="Z10" s="175">
        <v>500000</v>
      </c>
      <c r="AA10" s="175">
        <v>1.754348792</v>
      </c>
      <c r="AB10">
        <f t="shared" si="0"/>
        <v>492.10701913372208</v>
      </c>
    </row>
    <row r="11" spans="1:28" x14ac:dyDescent="0.2">
      <c r="W11" s="290"/>
      <c r="X11" s="182" t="s">
        <v>57</v>
      </c>
      <c r="Y11" s="182">
        <v>1339670.8800000001</v>
      </c>
      <c r="Z11" s="175">
        <v>500000</v>
      </c>
      <c r="AA11" s="175">
        <v>2.6793417600000002</v>
      </c>
      <c r="AB11">
        <f t="shared" si="0"/>
        <v>751.57397021999975</v>
      </c>
    </row>
  </sheetData>
  <mergeCells count="4">
    <mergeCell ref="W4:AA4"/>
    <mergeCell ref="J1:S1"/>
    <mergeCell ref="W6:W8"/>
    <mergeCell ref="W9:W1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A746-68B4-41A1-86D8-B2E4D92DA96B}">
  <sheetPr>
    <tabColor rgb="FF92D050"/>
  </sheetPr>
  <dimension ref="A1:T507"/>
  <sheetViews>
    <sheetView topLeftCell="H427" zoomScaleNormal="100" workbookViewId="0">
      <selection activeCell="O440" sqref="O440"/>
    </sheetView>
  </sheetViews>
  <sheetFormatPr defaultRowHeight="14.25" x14ac:dyDescent="0.2"/>
  <cols>
    <col min="2" max="2" width="13.375" customWidth="1"/>
    <col min="10" max="10" width="33.125" customWidth="1"/>
    <col min="11" max="11" width="12.625" customWidth="1"/>
    <col min="12" max="12" width="37.625" customWidth="1"/>
    <col min="13" max="13" width="12.625" customWidth="1"/>
    <col min="14" max="14" width="12.625" style="202" customWidth="1"/>
    <col min="17" max="18" width="19.375" customWidth="1"/>
    <col min="20" max="20" width="53.75" customWidth="1"/>
    <col min="22" max="22" width="23.625" customWidth="1"/>
    <col min="23" max="23" width="32.875" customWidth="1"/>
  </cols>
  <sheetData>
    <row r="1" spans="1:20" ht="18" x14ac:dyDescent="0.2">
      <c r="A1" s="115" t="s">
        <v>0</v>
      </c>
      <c r="B1" s="115" t="s">
        <v>1</v>
      </c>
      <c r="C1" s="115" t="s">
        <v>3</v>
      </c>
      <c r="D1" s="115" t="s">
        <v>2</v>
      </c>
      <c r="E1" s="115" t="s">
        <v>60</v>
      </c>
      <c r="F1" s="115" t="s">
        <v>50</v>
      </c>
      <c r="G1" s="115" t="s">
        <v>9</v>
      </c>
      <c r="H1" s="115" t="s">
        <v>51</v>
      </c>
      <c r="I1" s="115" t="s">
        <v>52</v>
      </c>
      <c r="J1" s="115" t="s">
        <v>54</v>
      </c>
      <c r="K1" s="115" t="s">
        <v>243</v>
      </c>
      <c r="L1" s="115" t="s">
        <v>5061</v>
      </c>
      <c r="M1" s="115" t="s">
        <v>6148</v>
      </c>
      <c r="N1" s="203"/>
      <c r="O1" s="115" t="s">
        <v>0</v>
      </c>
      <c r="P1" s="115" t="s">
        <v>1</v>
      </c>
      <c r="Q1" s="115" t="s">
        <v>50</v>
      </c>
      <c r="R1" s="115" t="s">
        <v>9</v>
      </c>
      <c r="S1" s="115" t="s">
        <v>8459</v>
      </c>
      <c r="T1" s="115" t="s">
        <v>54</v>
      </c>
    </row>
    <row r="2" spans="1:20" ht="15.75" x14ac:dyDescent="0.3">
      <c r="A2" s="133" t="s">
        <v>5302</v>
      </c>
      <c r="B2" s="133" t="s">
        <v>8176</v>
      </c>
      <c r="C2" s="133"/>
      <c r="D2" s="133"/>
      <c r="E2" s="133"/>
      <c r="F2" s="134" t="s">
        <v>5072</v>
      </c>
      <c r="G2" s="133">
        <v>0</v>
      </c>
      <c r="H2" s="135"/>
      <c r="I2" s="133"/>
      <c r="J2" s="189"/>
      <c r="K2" s="133"/>
      <c r="L2" s="137" t="s">
        <v>8178</v>
      </c>
      <c r="M2" s="133">
        <v>100</v>
      </c>
      <c r="N2" s="201"/>
      <c r="O2" s="134" t="s">
        <v>5302</v>
      </c>
      <c r="P2" s="134" t="s">
        <v>8449</v>
      </c>
      <c r="Q2" s="134" t="s">
        <v>8450</v>
      </c>
      <c r="R2" s="134">
        <v>1</v>
      </c>
      <c r="S2" s="134">
        <v>5</v>
      </c>
      <c r="T2" s="134" t="s">
        <v>8460</v>
      </c>
    </row>
    <row r="3" spans="1:20" ht="15.75" x14ac:dyDescent="0.3">
      <c r="A3" s="133" t="s">
        <v>5302</v>
      </c>
      <c r="B3" s="133" t="s">
        <v>8176</v>
      </c>
      <c r="C3" s="133"/>
      <c r="D3" s="133"/>
      <c r="E3" s="133"/>
      <c r="F3" s="134" t="s">
        <v>6311</v>
      </c>
      <c r="G3" s="133">
        <v>1</v>
      </c>
      <c r="H3" s="135"/>
      <c r="I3" s="133"/>
      <c r="J3" s="189" t="s">
        <v>8179</v>
      </c>
      <c r="K3" s="133"/>
      <c r="L3" s="137" t="s">
        <v>8182</v>
      </c>
      <c r="M3" s="133">
        <v>100</v>
      </c>
      <c r="N3" s="201"/>
      <c r="O3" s="134" t="s">
        <v>5302</v>
      </c>
      <c r="P3" s="134" t="s">
        <v>8449</v>
      </c>
      <c r="Q3" s="134" t="s">
        <v>8451</v>
      </c>
      <c r="R3" s="134">
        <v>2</v>
      </c>
      <c r="S3" s="134">
        <v>10</v>
      </c>
      <c r="T3" s="134" t="s">
        <v>8461</v>
      </c>
    </row>
    <row r="4" spans="1:20" ht="15.75" x14ac:dyDescent="0.3">
      <c r="A4" s="133" t="s">
        <v>5302</v>
      </c>
      <c r="B4" s="133" t="s">
        <v>8176</v>
      </c>
      <c r="C4" s="136"/>
      <c r="D4" s="136"/>
      <c r="E4" s="136"/>
      <c r="F4" s="134" t="s">
        <v>6317</v>
      </c>
      <c r="G4" s="133">
        <v>2</v>
      </c>
      <c r="H4" s="136"/>
      <c r="I4" s="133"/>
      <c r="J4" s="189" t="s">
        <v>8180</v>
      </c>
      <c r="K4" s="133"/>
      <c r="L4" s="137" t="s">
        <v>8184</v>
      </c>
      <c r="M4" s="133">
        <v>100</v>
      </c>
      <c r="N4" s="201"/>
      <c r="O4" s="134" t="s">
        <v>5302</v>
      </c>
      <c r="P4" s="134" t="s">
        <v>8449</v>
      </c>
      <c r="Q4" s="134" t="s">
        <v>8452</v>
      </c>
      <c r="R4" s="134">
        <v>3</v>
      </c>
      <c r="S4" s="134">
        <v>15</v>
      </c>
      <c r="T4" s="134" t="s">
        <v>8462</v>
      </c>
    </row>
    <row r="5" spans="1:20" ht="15.75" x14ac:dyDescent="0.3">
      <c r="A5" s="133" t="s">
        <v>5302</v>
      </c>
      <c r="B5" s="133" t="s">
        <v>8176</v>
      </c>
      <c r="C5" s="136"/>
      <c r="D5" s="136"/>
      <c r="E5" s="136"/>
      <c r="F5" s="134" t="s">
        <v>6318</v>
      </c>
      <c r="G5" s="133">
        <v>3</v>
      </c>
      <c r="H5" s="136"/>
      <c r="I5" s="133"/>
      <c r="J5" s="189" t="s">
        <v>8195</v>
      </c>
      <c r="K5" s="133"/>
      <c r="L5" s="137" t="s">
        <v>8186</v>
      </c>
      <c r="M5" s="133">
        <v>100</v>
      </c>
      <c r="N5" s="201"/>
      <c r="O5" s="134" t="s">
        <v>5302</v>
      </c>
      <c r="P5" s="134" t="s">
        <v>8449</v>
      </c>
      <c r="Q5" s="134" t="s">
        <v>8453</v>
      </c>
      <c r="R5" s="134">
        <v>4</v>
      </c>
      <c r="S5" s="134">
        <v>20</v>
      </c>
      <c r="T5" s="134" t="s">
        <v>8463</v>
      </c>
    </row>
    <row r="6" spans="1:20" ht="15.75" x14ac:dyDescent="0.3">
      <c r="A6" s="133" t="s">
        <v>5302</v>
      </c>
      <c r="B6" s="133" t="s">
        <v>8176</v>
      </c>
      <c r="C6" s="136"/>
      <c r="D6" s="136"/>
      <c r="E6" s="136"/>
      <c r="F6" s="134" t="s">
        <v>8208</v>
      </c>
      <c r="G6" s="133">
        <v>4</v>
      </c>
      <c r="H6" s="136"/>
      <c r="I6" s="136"/>
      <c r="J6" s="189" t="s">
        <v>8196</v>
      </c>
      <c r="K6" s="133"/>
      <c r="L6" s="137" t="s">
        <v>8188</v>
      </c>
      <c r="M6" s="133">
        <v>100</v>
      </c>
      <c r="N6" s="201"/>
      <c r="O6" s="134" t="s">
        <v>5302</v>
      </c>
      <c r="P6" s="134" t="s">
        <v>8449</v>
      </c>
      <c r="Q6" s="134" t="s">
        <v>8454</v>
      </c>
      <c r="R6" s="134">
        <v>5</v>
      </c>
      <c r="S6" s="134">
        <v>25</v>
      </c>
      <c r="T6" s="134" t="s">
        <v>8464</v>
      </c>
    </row>
    <row r="7" spans="1:20" ht="15.75" x14ac:dyDescent="0.3">
      <c r="A7" s="133" t="s">
        <v>5302</v>
      </c>
      <c r="B7" s="133" t="s">
        <v>8176</v>
      </c>
      <c r="C7" s="136"/>
      <c r="D7" s="136"/>
      <c r="E7" s="136"/>
      <c r="F7" s="134" t="s">
        <v>8209</v>
      </c>
      <c r="G7" s="133">
        <v>5</v>
      </c>
      <c r="H7" s="136"/>
      <c r="I7" s="136"/>
      <c r="J7" s="189" t="s">
        <v>8197</v>
      </c>
      <c r="K7" s="133"/>
      <c r="L7" s="137" t="s">
        <v>8190</v>
      </c>
      <c r="M7" s="133">
        <v>100</v>
      </c>
      <c r="N7" s="201"/>
      <c r="O7" s="134" t="s">
        <v>5302</v>
      </c>
      <c r="P7" s="134" t="s">
        <v>8449</v>
      </c>
      <c r="Q7" s="134" t="s">
        <v>8455</v>
      </c>
      <c r="R7" s="134">
        <v>6</v>
      </c>
      <c r="S7" s="134">
        <v>30</v>
      </c>
      <c r="T7" s="134" t="s">
        <v>8465</v>
      </c>
    </row>
    <row r="8" spans="1:20" ht="15.75" x14ac:dyDescent="0.3">
      <c r="A8" s="133" t="s">
        <v>5302</v>
      </c>
      <c r="B8" s="133" t="s">
        <v>8176</v>
      </c>
      <c r="C8" s="136"/>
      <c r="D8" s="136"/>
      <c r="E8" s="136"/>
      <c r="F8" s="134" t="s">
        <v>8210</v>
      </c>
      <c r="G8" s="133">
        <v>6</v>
      </c>
      <c r="H8" s="136"/>
      <c r="I8" s="136"/>
      <c r="J8" s="189" t="s">
        <v>8198</v>
      </c>
      <c r="K8" s="133"/>
      <c r="L8" s="137" t="s">
        <v>8192</v>
      </c>
      <c r="M8" s="133">
        <v>100</v>
      </c>
      <c r="N8" s="201"/>
      <c r="O8" s="134" t="s">
        <v>5302</v>
      </c>
      <c r="P8" s="134" t="s">
        <v>8449</v>
      </c>
      <c r="Q8" s="134" t="s">
        <v>8456</v>
      </c>
      <c r="R8" s="134">
        <v>7</v>
      </c>
      <c r="S8" s="134">
        <v>35</v>
      </c>
      <c r="T8" s="134" t="s">
        <v>8466</v>
      </c>
    </row>
    <row r="9" spans="1:20" ht="15.75" x14ac:dyDescent="0.3">
      <c r="A9" s="133" t="s">
        <v>5302</v>
      </c>
      <c r="B9" s="133" t="s">
        <v>8176</v>
      </c>
      <c r="C9" s="136"/>
      <c r="D9" s="136"/>
      <c r="E9" s="136"/>
      <c r="F9" s="134" t="s">
        <v>8211</v>
      </c>
      <c r="G9" s="133">
        <v>7</v>
      </c>
      <c r="H9" s="136"/>
      <c r="I9" s="136"/>
      <c r="J9" s="189" t="s">
        <v>8199</v>
      </c>
      <c r="K9" s="133"/>
      <c r="L9" s="137" t="s">
        <v>8194</v>
      </c>
      <c r="M9" s="133">
        <v>100</v>
      </c>
      <c r="N9" s="201"/>
      <c r="O9" s="134" t="s">
        <v>5302</v>
      </c>
      <c r="P9" s="134" t="s">
        <v>8449</v>
      </c>
      <c r="Q9" s="134" t="s">
        <v>8457</v>
      </c>
      <c r="R9" s="134">
        <v>8</v>
      </c>
      <c r="S9" s="134">
        <v>40</v>
      </c>
      <c r="T9" s="134" t="s">
        <v>8467</v>
      </c>
    </row>
    <row r="10" spans="1:20" ht="15.75" x14ac:dyDescent="0.3">
      <c r="A10" s="133" t="s">
        <v>5302</v>
      </c>
      <c r="B10" s="133" t="s">
        <v>8176</v>
      </c>
      <c r="C10" s="136"/>
      <c r="D10" s="136"/>
      <c r="E10" s="136"/>
      <c r="F10" s="134" t="s">
        <v>8212</v>
      </c>
      <c r="G10" s="133">
        <v>8</v>
      </c>
      <c r="H10" s="136"/>
      <c r="I10" s="136"/>
      <c r="J10" s="189" t="s">
        <v>8200</v>
      </c>
      <c r="K10" s="133"/>
      <c r="L10" s="137" t="s">
        <v>8221</v>
      </c>
      <c r="M10" s="133">
        <v>100</v>
      </c>
      <c r="N10" s="201"/>
      <c r="O10" s="134" t="s">
        <v>5302</v>
      </c>
      <c r="P10" s="134" t="s">
        <v>8449</v>
      </c>
      <c r="Q10" s="134" t="s">
        <v>8458</v>
      </c>
      <c r="R10" s="134">
        <v>9</v>
      </c>
      <c r="S10" s="134">
        <v>45</v>
      </c>
      <c r="T10" s="134" t="s">
        <v>8468</v>
      </c>
    </row>
    <row r="11" spans="1:20" ht="15.75" x14ac:dyDescent="0.3">
      <c r="A11" s="133" t="s">
        <v>5302</v>
      </c>
      <c r="B11" s="133" t="s">
        <v>8176</v>
      </c>
      <c r="C11" s="136"/>
      <c r="D11" s="136"/>
      <c r="E11" s="136"/>
      <c r="F11" s="134" t="s">
        <v>8213</v>
      </c>
      <c r="G11" s="133">
        <v>9</v>
      </c>
      <c r="H11" s="136"/>
      <c r="I11" s="136"/>
      <c r="J11" s="189" t="s">
        <v>8201</v>
      </c>
      <c r="K11" s="133"/>
      <c r="L11" s="137" t="s">
        <v>8223</v>
      </c>
      <c r="M11" s="133">
        <v>100</v>
      </c>
      <c r="N11" s="201"/>
    </row>
    <row r="12" spans="1:20" ht="18" x14ac:dyDescent="0.3">
      <c r="A12" s="133" t="s">
        <v>5302</v>
      </c>
      <c r="B12" s="133" t="s">
        <v>8176</v>
      </c>
      <c r="C12" s="136"/>
      <c r="D12" s="136"/>
      <c r="E12" s="136"/>
      <c r="F12" s="134" t="s">
        <v>8214</v>
      </c>
      <c r="G12" s="133">
        <v>10</v>
      </c>
      <c r="H12" s="136"/>
      <c r="I12" s="136"/>
      <c r="J12" s="189" t="s">
        <v>8202</v>
      </c>
      <c r="K12" s="133"/>
      <c r="L12" s="137" t="s">
        <v>8225</v>
      </c>
      <c r="M12" s="133">
        <v>100</v>
      </c>
      <c r="N12" s="201"/>
      <c r="O12" s="273" t="s">
        <v>8079</v>
      </c>
      <c r="P12" s="273"/>
      <c r="Q12" s="273"/>
      <c r="R12" s="273"/>
      <c r="S12" s="183" t="s">
        <v>8164</v>
      </c>
    </row>
    <row r="13" spans="1:20" ht="18" x14ac:dyDescent="0.3">
      <c r="A13" s="133" t="s">
        <v>5302</v>
      </c>
      <c r="B13" s="133" t="s">
        <v>8176</v>
      </c>
      <c r="C13" s="136"/>
      <c r="D13" s="136"/>
      <c r="E13" s="136"/>
      <c r="F13" s="134" t="s">
        <v>8215</v>
      </c>
      <c r="G13" s="133">
        <v>11</v>
      </c>
      <c r="H13" s="136"/>
      <c r="I13" s="136"/>
      <c r="J13" s="189" t="s">
        <v>8203</v>
      </c>
      <c r="K13" s="133"/>
      <c r="L13" s="137" t="s">
        <v>8227</v>
      </c>
      <c r="M13" s="133">
        <v>100</v>
      </c>
      <c r="N13" s="201"/>
      <c r="O13" s="115" t="s">
        <v>8081</v>
      </c>
      <c r="P13" s="115" t="s">
        <v>8080</v>
      </c>
      <c r="Q13" s="115" t="s">
        <v>8082</v>
      </c>
      <c r="R13" s="115" t="s">
        <v>8084</v>
      </c>
      <c r="S13" s="183" t="s">
        <v>8163</v>
      </c>
    </row>
    <row r="14" spans="1:20" ht="15.75" x14ac:dyDescent="0.3">
      <c r="A14" s="133" t="s">
        <v>5302</v>
      </c>
      <c r="B14" s="133" t="s">
        <v>8176</v>
      </c>
      <c r="C14" s="136"/>
      <c r="D14" s="136"/>
      <c r="E14" s="136"/>
      <c r="F14" s="134" t="s">
        <v>8216</v>
      </c>
      <c r="G14" s="133">
        <v>12</v>
      </c>
      <c r="H14" s="136"/>
      <c r="I14" s="136"/>
      <c r="J14" s="189" t="s">
        <v>8204</v>
      </c>
      <c r="K14" s="133"/>
      <c r="L14" s="137" t="s">
        <v>8229</v>
      </c>
      <c r="M14" s="133">
        <v>100</v>
      </c>
      <c r="N14" s="201"/>
      <c r="O14" s="116" t="s">
        <v>55</v>
      </c>
      <c r="P14" s="116">
        <f>654*(4*43.2*2+2*13.2+2*19.2+2*14.4+2*21.6)+19820*4.68+20000*4.68+1000*(13.2+19.2+14.4+21.6+43.2+43.2)</f>
        <v>656647.19999999995</v>
      </c>
      <c r="Q14" s="120">
        <f>11*(480+420+338+264+220+160+126+80+56+36+30+16+12+8+2)*'道具价值参考（暂定）'!D19+11*(600000+500000+400000+300000+250000+220000+180000+150000+120000+100000+80000+60000+40000+20000+10000)*'道具价值参考（暂定）'!D2+11*(90/0.2+84/0.2+78/0.2+72/0.2+66/0.2+60/0.25+54/0.25+48/0.25+42/0.25+36/0.25+30/0.3+24/0.3+18/0.3+12/0.3+6/0.3)*'道具价值参考（暂定）'!D20+11*(290/0.2+290/0.25+300/0.3)*1+11*(15/0.2+14/0.2+13/0.2+12/0.2+11/0.2+10/0.25+9/0.25+8/0.25+7/0.25+6/0.25+5/0.3+4/0.3+3/0.3+2/0.3+1/0.3)*'道具价值参考（暂定）'!D21+11*(2500/0.2+2500/0.25+2500/0.3)*1</f>
        <v>6515116.666666667</v>
      </c>
      <c r="R14" s="120">
        <f>P14/Q14</f>
        <v>0.10078824886737765</v>
      </c>
      <c r="S14">
        <f>R14/0.0035649741291808</f>
        <v>28.271803725694333</v>
      </c>
    </row>
    <row r="15" spans="1:20" ht="15.75" x14ac:dyDescent="0.3">
      <c r="A15" s="133" t="s">
        <v>5302</v>
      </c>
      <c r="B15" s="133" t="s">
        <v>8176</v>
      </c>
      <c r="C15" s="136"/>
      <c r="D15" s="136"/>
      <c r="E15" s="136"/>
      <c r="F15" s="134" t="s">
        <v>8217</v>
      </c>
      <c r="G15" s="133">
        <v>13</v>
      </c>
      <c r="H15" s="136"/>
      <c r="I15" s="136"/>
      <c r="J15" s="189" t="s">
        <v>8205</v>
      </c>
      <c r="K15" s="133"/>
      <c r="L15" s="137" t="s">
        <v>8231</v>
      </c>
      <c r="M15" s="133">
        <v>100</v>
      </c>
      <c r="N15" s="201"/>
      <c r="O15" s="116" t="s">
        <v>56</v>
      </c>
      <c r="P15" s="116">
        <f>654*(4*43.2*2+2*14.4+2*21.6+2*14.4+2*21.6)+19820*14.04+20000*14.04+1000*(14.4+21.6+14.4+21.6+43.2+43.2)</f>
        <v>1037671.2</v>
      </c>
      <c r="Q15" s="120">
        <f>11*(480+420+338+264+220+160+126+80+56+36+30+16+12+8+2)*'道具价值参考（暂定）'!D19+11*(600000+500000+400000+300000+250000+220000+180000+150000+120000+100000+80000+60000+40000+20000+10000)*'道具价值参考（暂定）'!D2+11*(90/0.2+84/0.2+78/0.2+72/0.2+66/0.2+60/0.25+54/0.25+48/0.25+42/0.25+36/0.25+30/0.3+24/0.3+18/0.3+12/0.3+6/0.3)*'道具价值参考（暂定）'!D20+11*(290/0.2+290/0.25+300/0.3)*1+11*(15/0.2+14/0.2+13/0.2+12/0.2+11/0.2+10/0.25+9/0.25+8/0.25+7/0.25+6/0.25+5/0.3+4/0.3+3/0.3+2/0.3+1/0.3)*'道具价值参考（暂定）'!D21+11*(2500/0.2+2500/0.25+2500/0.3)*1</f>
        <v>6515116.666666667</v>
      </c>
      <c r="R15" s="120">
        <f t="shared" ref="R15:R16" si="0">P15/Q15</f>
        <v>0.1592713151721509</v>
      </c>
      <c r="S15">
        <f t="shared" ref="S15:S16" si="1">R15/0.0035649741291808</f>
        <v>44.67670995658812</v>
      </c>
    </row>
    <row r="16" spans="1:20" ht="15.75" x14ac:dyDescent="0.3">
      <c r="A16" s="133" t="s">
        <v>5302</v>
      </c>
      <c r="B16" s="133" t="s">
        <v>8176</v>
      </c>
      <c r="C16" s="136"/>
      <c r="D16" s="136"/>
      <c r="E16" s="136"/>
      <c r="F16" s="134" t="s">
        <v>8218</v>
      </c>
      <c r="G16" s="133">
        <v>14</v>
      </c>
      <c r="H16" s="136"/>
      <c r="I16" s="136"/>
      <c r="J16" s="189" t="s">
        <v>8206</v>
      </c>
      <c r="K16" s="133"/>
      <c r="L16" s="137" t="s">
        <v>8233</v>
      </c>
      <c r="M16" s="133">
        <v>100</v>
      </c>
      <c r="N16" s="201"/>
      <c r="O16" s="116" t="s">
        <v>57</v>
      </c>
      <c r="P16" s="116">
        <f>654*(4*43.2*2+2*13.2+2*19.2+2*14.4+2*21.6)+19820*4.68+20000*4.68+1000*(13.2+19.2+14.4+21.6+43.2+43.2)</f>
        <v>656647.19999999995</v>
      </c>
      <c r="Q16" s="120">
        <f>11*(480+420+338+264+220+160+126+80+56+36+30+16+12+8+2)*'道具价值参考（暂定）'!D19+11*(600000+500000+400000+300000+250000+220000+180000+150000+120000+100000+80000+60000+40000+20000+10000)*'道具价值参考（暂定）'!D2+11*(90/0.2+84/0.2+78/0.2+72/0.2+66/0.2+60/0.25+54/0.25+48/0.25+42/0.25+36/0.25+30/0.3+24/0.3+18/0.3+12/0.3+6/0.3)*'道具价值参考（暂定）'!D20+11*(290/0.2+290/0.25+300/0.3)*1+11*(15/0.2+14/0.2+13/0.2+12/0.2+11/0.2+10/0.25+9/0.25+8/0.25+7/0.25+6/0.25+5/0.3+4/0.3+3/0.3+2/0.3+1/0.3)*'道具价值参考（暂定）'!D21+11*(2500/0.2+2500/0.25+2500/0.3)*1</f>
        <v>6515116.666666667</v>
      </c>
      <c r="R16" s="120">
        <f t="shared" si="0"/>
        <v>0.10078824886737765</v>
      </c>
      <c r="S16">
        <f t="shared" si="1"/>
        <v>28.271803725694333</v>
      </c>
    </row>
    <row r="17" spans="1:14" ht="15.75" x14ac:dyDescent="0.3">
      <c r="A17" s="133" t="s">
        <v>5302</v>
      </c>
      <c r="B17" s="133" t="s">
        <v>8176</v>
      </c>
      <c r="C17" s="136"/>
      <c r="D17" s="136"/>
      <c r="E17" s="136"/>
      <c r="F17" s="134" t="s">
        <v>8219</v>
      </c>
      <c r="G17" s="133">
        <v>15</v>
      </c>
      <c r="H17" s="136"/>
      <c r="I17" s="136"/>
      <c r="J17" s="189" t="s">
        <v>8207</v>
      </c>
      <c r="K17" s="133"/>
      <c r="L17" s="137" t="s">
        <v>8469</v>
      </c>
      <c r="M17" s="133">
        <v>30</v>
      </c>
      <c r="N17" s="201"/>
    </row>
    <row r="18" spans="1:14" ht="15.75" x14ac:dyDescent="0.3">
      <c r="A18" s="133" t="s">
        <v>5302</v>
      </c>
      <c r="B18" s="133" t="s">
        <v>8234</v>
      </c>
      <c r="C18" s="136"/>
      <c r="D18" s="136"/>
      <c r="E18" s="136"/>
      <c r="F18" s="134" t="s">
        <v>8265</v>
      </c>
      <c r="G18" s="133">
        <v>16</v>
      </c>
      <c r="H18" s="136"/>
      <c r="I18" s="136"/>
      <c r="J18" s="189" t="s">
        <v>8235</v>
      </c>
      <c r="K18" s="133"/>
      <c r="L18" s="137" t="s">
        <v>8470</v>
      </c>
      <c r="M18" s="133">
        <v>30</v>
      </c>
      <c r="N18" s="201"/>
    </row>
    <row r="19" spans="1:14" ht="15.75" x14ac:dyDescent="0.3">
      <c r="A19" s="133" t="s">
        <v>5302</v>
      </c>
      <c r="B19" s="133" t="s">
        <v>8234</v>
      </c>
      <c r="C19" s="136"/>
      <c r="D19" s="136"/>
      <c r="E19" s="136"/>
      <c r="F19" s="134" t="s">
        <v>8266</v>
      </c>
      <c r="G19" s="133">
        <v>17</v>
      </c>
      <c r="H19" s="136"/>
      <c r="I19" s="136"/>
      <c r="J19" s="189" t="s">
        <v>8236</v>
      </c>
      <c r="K19" s="133"/>
      <c r="L19" s="137" t="s">
        <v>8471</v>
      </c>
      <c r="M19" s="133">
        <v>30</v>
      </c>
      <c r="N19" s="201"/>
    </row>
    <row r="20" spans="1:14" ht="15.75" x14ac:dyDescent="0.3">
      <c r="A20" s="133" t="s">
        <v>5302</v>
      </c>
      <c r="B20" s="133" t="s">
        <v>8234</v>
      </c>
      <c r="C20" s="136"/>
      <c r="D20" s="136"/>
      <c r="E20" s="136"/>
      <c r="F20" s="134" t="s">
        <v>8267</v>
      </c>
      <c r="G20" s="133">
        <v>18</v>
      </c>
      <c r="H20" s="136"/>
      <c r="I20" s="136"/>
      <c r="J20" s="189" t="s">
        <v>8237</v>
      </c>
      <c r="K20" s="133"/>
      <c r="L20" s="137" t="s">
        <v>8472</v>
      </c>
      <c r="M20" s="133">
        <v>30</v>
      </c>
      <c r="N20" s="201"/>
    </row>
    <row r="21" spans="1:14" ht="15.75" x14ac:dyDescent="0.3">
      <c r="A21" s="133" t="s">
        <v>5302</v>
      </c>
      <c r="B21" s="133" t="s">
        <v>8234</v>
      </c>
      <c r="C21" s="136"/>
      <c r="D21" s="136"/>
      <c r="E21" s="136"/>
      <c r="F21" s="134" t="s">
        <v>8268</v>
      </c>
      <c r="G21" s="133">
        <v>19</v>
      </c>
      <c r="H21" s="136"/>
      <c r="I21" s="136"/>
      <c r="J21" s="189" t="s">
        <v>8238</v>
      </c>
      <c r="K21" s="133"/>
      <c r="L21" s="137" t="s">
        <v>8473</v>
      </c>
      <c r="M21" s="133">
        <v>30</v>
      </c>
      <c r="N21" s="201"/>
    </row>
    <row r="22" spans="1:14" ht="15.75" x14ac:dyDescent="0.3">
      <c r="A22" s="133" t="s">
        <v>5302</v>
      </c>
      <c r="B22" s="133" t="s">
        <v>8234</v>
      </c>
      <c r="C22" s="136"/>
      <c r="D22" s="136"/>
      <c r="E22" s="136"/>
      <c r="F22" s="134" t="s">
        <v>8269</v>
      </c>
      <c r="G22" s="133">
        <v>20</v>
      </c>
      <c r="H22" s="136"/>
      <c r="I22" s="136"/>
      <c r="J22" s="189" t="s">
        <v>8239</v>
      </c>
      <c r="K22" s="133"/>
      <c r="L22" s="137" t="s">
        <v>8474</v>
      </c>
      <c r="M22" s="133">
        <v>25</v>
      </c>
      <c r="N22" s="201"/>
    </row>
    <row r="23" spans="1:14" ht="15.75" x14ac:dyDescent="0.3">
      <c r="A23" s="133" t="s">
        <v>5302</v>
      </c>
      <c r="B23" s="133" t="s">
        <v>8234</v>
      </c>
      <c r="C23" s="136"/>
      <c r="D23" s="136"/>
      <c r="E23" s="136"/>
      <c r="F23" s="134" t="s">
        <v>8270</v>
      </c>
      <c r="G23" s="133">
        <v>21</v>
      </c>
      <c r="H23" s="136"/>
      <c r="I23" s="136"/>
      <c r="J23" s="189" t="s">
        <v>8240</v>
      </c>
      <c r="K23" s="133"/>
      <c r="L23" s="137" t="s">
        <v>8475</v>
      </c>
      <c r="M23" s="133">
        <v>25</v>
      </c>
      <c r="N23" s="201"/>
    </row>
    <row r="24" spans="1:14" ht="15.75" x14ac:dyDescent="0.3">
      <c r="A24" s="133" t="s">
        <v>5302</v>
      </c>
      <c r="B24" s="133" t="s">
        <v>8234</v>
      </c>
      <c r="C24" s="136"/>
      <c r="D24" s="136"/>
      <c r="E24" s="136"/>
      <c r="F24" s="134" t="s">
        <v>8271</v>
      </c>
      <c r="G24" s="133">
        <v>22</v>
      </c>
      <c r="H24" s="136"/>
      <c r="I24" s="136"/>
      <c r="J24" s="189" t="s">
        <v>8241</v>
      </c>
      <c r="K24" s="133"/>
      <c r="L24" s="137" t="s">
        <v>8476</v>
      </c>
      <c r="M24" s="133">
        <v>25</v>
      </c>
      <c r="N24" s="201"/>
    </row>
    <row r="25" spans="1:14" ht="15.75" x14ac:dyDescent="0.3">
      <c r="A25" s="133" t="s">
        <v>5302</v>
      </c>
      <c r="B25" s="133" t="s">
        <v>8234</v>
      </c>
      <c r="C25" s="136"/>
      <c r="D25" s="136"/>
      <c r="E25" s="136"/>
      <c r="F25" s="134" t="s">
        <v>8272</v>
      </c>
      <c r="G25" s="133">
        <v>23</v>
      </c>
      <c r="H25" s="136"/>
      <c r="I25" s="136"/>
      <c r="J25" s="189" t="s">
        <v>8242</v>
      </c>
      <c r="K25" s="133"/>
      <c r="L25" s="137" t="s">
        <v>8477</v>
      </c>
      <c r="M25" s="133">
        <v>25</v>
      </c>
      <c r="N25" s="201"/>
    </row>
    <row r="26" spans="1:14" ht="15.75" x14ac:dyDescent="0.3">
      <c r="A26" s="133" t="s">
        <v>5302</v>
      </c>
      <c r="B26" s="133" t="s">
        <v>8234</v>
      </c>
      <c r="C26" s="136"/>
      <c r="D26" s="136"/>
      <c r="E26" s="136"/>
      <c r="F26" s="134" t="s">
        <v>8273</v>
      </c>
      <c r="G26" s="133">
        <v>24</v>
      </c>
      <c r="H26" s="136"/>
      <c r="I26" s="136"/>
      <c r="J26" s="189" t="s">
        <v>8243</v>
      </c>
      <c r="K26" s="133"/>
      <c r="L26" s="137" t="s">
        <v>8478</v>
      </c>
      <c r="M26" s="133">
        <v>25</v>
      </c>
      <c r="N26" s="201"/>
    </row>
    <row r="27" spans="1:14" ht="15.75" x14ac:dyDescent="0.3">
      <c r="A27" s="133" t="s">
        <v>5302</v>
      </c>
      <c r="B27" s="133" t="s">
        <v>8234</v>
      </c>
      <c r="C27" s="136"/>
      <c r="D27" s="136"/>
      <c r="E27" s="136"/>
      <c r="F27" s="134" t="s">
        <v>8274</v>
      </c>
      <c r="G27" s="133">
        <v>25</v>
      </c>
      <c r="H27" s="136"/>
      <c r="I27" s="136"/>
      <c r="J27" s="189" t="s">
        <v>8244</v>
      </c>
      <c r="K27" s="133"/>
      <c r="L27" s="137" t="s">
        <v>8479</v>
      </c>
      <c r="M27" s="133">
        <v>20</v>
      </c>
      <c r="N27" s="201"/>
    </row>
    <row r="28" spans="1:14" ht="15.75" x14ac:dyDescent="0.3">
      <c r="A28" s="133" t="s">
        <v>5302</v>
      </c>
      <c r="B28" s="133" t="s">
        <v>8234</v>
      </c>
      <c r="C28" s="136"/>
      <c r="D28" s="136"/>
      <c r="E28" s="136"/>
      <c r="F28" s="134" t="s">
        <v>8275</v>
      </c>
      <c r="G28" s="133">
        <v>26</v>
      </c>
      <c r="H28" s="136"/>
      <c r="I28" s="136"/>
      <c r="J28" s="189" t="s">
        <v>8245</v>
      </c>
      <c r="K28" s="133"/>
      <c r="L28" s="137" t="s">
        <v>8480</v>
      </c>
      <c r="M28" s="133">
        <v>20</v>
      </c>
      <c r="N28" s="201"/>
    </row>
    <row r="29" spans="1:14" ht="15.75" x14ac:dyDescent="0.3">
      <c r="A29" s="133" t="s">
        <v>5302</v>
      </c>
      <c r="B29" s="133" t="s">
        <v>8234</v>
      </c>
      <c r="C29" s="136"/>
      <c r="D29" s="136"/>
      <c r="E29" s="136"/>
      <c r="F29" s="134" t="s">
        <v>8276</v>
      </c>
      <c r="G29" s="133">
        <v>27</v>
      </c>
      <c r="H29" s="136"/>
      <c r="I29" s="136"/>
      <c r="J29" s="189" t="s">
        <v>8246</v>
      </c>
      <c r="K29" s="133"/>
      <c r="L29" s="137" t="s">
        <v>8481</v>
      </c>
      <c r="M29" s="133">
        <v>20</v>
      </c>
      <c r="N29" s="201"/>
    </row>
    <row r="30" spans="1:14" ht="15.75" x14ac:dyDescent="0.3">
      <c r="A30" s="133" t="s">
        <v>5302</v>
      </c>
      <c r="B30" s="133" t="s">
        <v>8234</v>
      </c>
      <c r="C30" s="136"/>
      <c r="D30" s="136"/>
      <c r="E30" s="136"/>
      <c r="F30" s="134" t="s">
        <v>8277</v>
      </c>
      <c r="G30" s="133">
        <v>28</v>
      </c>
      <c r="H30" s="136"/>
      <c r="I30" s="136"/>
      <c r="J30" s="189" t="s">
        <v>8247</v>
      </c>
      <c r="K30" s="133"/>
      <c r="L30" s="137" t="s">
        <v>8482</v>
      </c>
      <c r="M30" s="133">
        <v>20</v>
      </c>
      <c r="N30" s="201"/>
    </row>
    <row r="31" spans="1:14" ht="15.75" x14ac:dyDescent="0.3">
      <c r="A31" s="133" t="s">
        <v>5302</v>
      </c>
      <c r="B31" s="133" t="s">
        <v>8234</v>
      </c>
      <c r="C31" s="136"/>
      <c r="D31" s="136"/>
      <c r="E31" s="136"/>
      <c r="F31" s="134" t="s">
        <v>8278</v>
      </c>
      <c r="G31" s="133">
        <v>29</v>
      </c>
      <c r="H31" s="136"/>
      <c r="I31" s="136"/>
      <c r="J31" s="189" t="s">
        <v>8248</v>
      </c>
      <c r="K31" s="133"/>
      <c r="L31" s="137" t="s">
        <v>8483</v>
      </c>
      <c r="M31" s="133">
        <v>20</v>
      </c>
      <c r="N31" s="201"/>
    </row>
    <row r="32" spans="1:14" ht="15.75" x14ac:dyDescent="0.3">
      <c r="A32" s="133" t="s">
        <v>5302</v>
      </c>
      <c r="B32" s="133" t="s">
        <v>8234</v>
      </c>
      <c r="C32" s="136"/>
      <c r="D32" s="136"/>
      <c r="E32" s="136"/>
      <c r="F32" s="134" t="s">
        <v>8279</v>
      </c>
      <c r="G32" s="133">
        <v>30</v>
      </c>
      <c r="H32" s="136"/>
      <c r="I32" s="136"/>
      <c r="J32" s="189" t="s">
        <v>8249</v>
      </c>
      <c r="K32" s="133"/>
      <c r="L32" s="137" t="s">
        <v>8484</v>
      </c>
      <c r="M32" s="133">
        <v>30</v>
      </c>
      <c r="N32" s="201"/>
    </row>
    <row r="33" spans="1:14" ht="15.75" x14ac:dyDescent="0.3">
      <c r="A33" s="133" t="s">
        <v>5302</v>
      </c>
      <c r="B33" s="133" t="s">
        <v>8234</v>
      </c>
      <c r="C33" s="136"/>
      <c r="D33" s="136"/>
      <c r="E33" s="136"/>
      <c r="F33" s="134" t="s">
        <v>8280</v>
      </c>
      <c r="G33" s="133">
        <v>31</v>
      </c>
      <c r="H33" s="136"/>
      <c r="I33" s="136"/>
      <c r="J33" s="189" t="s">
        <v>8250</v>
      </c>
      <c r="K33" s="133"/>
      <c r="L33" s="137" t="s">
        <v>8485</v>
      </c>
      <c r="M33" s="133">
        <v>30</v>
      </c>
      <c r="N33" s="201"/>
    </row>
    <row r="34" spans="1:14" ht="15.75" x14ac:dyDescent="0.3">
      <c r="A34" s="133" t="s">
        <v>5302</v>
      </c>
      <c r="B34" s="133" t="s">
        <v>8234</v>
      </c>
      <c r="C34" s="136"/>
      <c r="D34" s="136"/>
      <c r="E34" s="136"/>
      <c r="F34" s="134" t="s">
        <v>8281</v>
      </c>
      <c r="G34" s="133">
        <v>32</v>
      </c>
      <c r="H34" s="136"/>
      <c r="I34" s="136"/>
      <c r="J34" s="189" t="s">
        <v>8251</v>
      </c>
      <c r="K34" s="133"/>
      <c r="L34" s="137" t="s">
        <v>8486</v>
      </c>
      <c r="M34" s="133">
        <v>30</v>
      </c>
      <c r="N34" s="201"/>
    </row>
    <row r="35" spans="1:14" ht="15.75" x14ac:dyDescent="0.3">
      <c r="A35" s="133" t="s">
        <v>5302</v>
      </c>
      <c r="B35" s="133" t="s">
        <v>8234</v>
      </c>
      <c r="C35" s="136"/>
      <c r="D35" s="136"/>
      <c r="E35" s="136"/>
      <c r="F35" s="134" t="s">
        <v>8282</v>
      </c>
      <c r="G35" s="133">
        <v>33</v>
      </c>
      <c r="H35" s="136"/>
      <c r="I35" s="136"/>
      <c r="J35" s="189" t="s">
        <v>8252</v>
      </c>
      <c r="K35" s="133"/>
      <c r="L35" s="137" t="s">
        <v>8487</v>
      </c>
      <c r="M35" s="133">
        <v>30</v>
      </c>
      <c r="N35" s="201"/>
    </row>
    <row r="36" spans="1:14" ht="15.75" x14ac:dyDescent="0.3">
      <c r="A36" s="133" t="s">
        <v>5302</v>
      </c>
      <c r="B36" s="133" t="s">
        <v>8234</v>
      </c>
      <c r="C36" s="136"/>
      <c r="D36" s="136"/>
      <c r="E36" s="136"/>
      <c r="F36" s="134" t="s">
        <v>8283</v>
      </c>
      <c r="G36" s="133">
        <v>34</v>
      </c>
      <c r="H36" s="136"/>
      <c r="I36" s="136"/>
      <c r="J36" s="189" t="s">
        <v>8253</v>
      </c>
      <c r="K36" s="133"/>
      <c r="L36" s="137" t="s">
        <v>8488</v>
      </c>
      <c r="M36" s="133">
        <v>30</v>
      </c>
      <c r="N36" s="201"/>
    </row>
    <row r="37" spans="1:14" ht="15.75" x14ac:dyDescent="0.3">
      <c r="A37" s="133" t="s">
        <v>5302</v>
      </c>
      <c r="B37" s="133" t="s">
        <v>8234</v>
      </c>
      <c r="C37" s="136"/>
      <c r="D37" s="136"/>
      <c r="E37" s="136"/>
      <c r="F37" s="134" t="s">
        <v>8284</v>
      </c>
      <c r="G37" s="133">
        <v>35</v>
      </c>
      <c r="H37" s="136"/>
      <c r="I37" s="136"/>
      <c r="J37" s="189" t="s">
        <v>8254</v>
      </c>
      <c r="K37" s="133"/>
      <c r="L37" s="137" t="s">
        <v>8489</v>
      </c>
      <c r="M37" s="133">
        <v>25</v>
      </c>
      <c r="N37" s="201"/>
    </row>
    <row r="38" spans="1:14" ht="15.75" x14ac:dyDescent="0.3">
      <c r="A38" s="133" t="s">
        <v>5302</v>
      </c>
      <c r="B38" s="133" t="s">
        <v>8234</v>
      </c>
      <c r="C38" s="136"/>
      <c r="D38" s="136"/>
      <c r="E38" s="136"/>
      <c r="F38" s="134" t="s">
        <v>8285</v>
      </c>
      <c r="G38" s="133">
        <v>36</v>
      </c>
      <c r="H38" s="136"/>
      <c r="I38" s="136"/>
      <c r="J38" s="189" t="s">
        <v>8255</v>
      </c>
      <c r="K38" s="133"/>
      <c r="L38" s="137" t="s">
        <v>8490</v>
      </c>
      <c r="M38" s="133">
        <v>25</v>
      </c>
      <c r="N38" s="201"/>
    </row>
    <row r="39" spans="1:14" ht="15.75" x14ac:dyDescent="0.3">
      <c r="A39" s="133" t="s">
        <v>5302</v>
      </c>
      <c r="B39" s="133" t="s">
        <v>8234</v>
      </c>
      <c r="C39" s="136"/>
      <c r="D39" s="136"/>
      <c r="E39" s="136"/>
      <c r="F39" s="134" t="s">
        <v>8286</v>
      </c>
      <c r="G39" s="133">
        <v>37</v>
      </c>
      <c r="H39" s="136"/>
      <c r="I39" s="136"/>
      <c r="J39" s="189" t="s">
        <v>8256</v>
      </c>
      <c r="K39" s="133"/>
      <c r="L39" s="137" t="s">
        <v>8491</v>
      </c>
      <c r="M39" s="133">
        <v>25</v>
      </c>
      <c r="N39" s="201"/>
    </row>
    <row r="40" spans="1:14" ht="15.75" x14ac:dyDescent="0.3">
      <c r="A40" s="133" t="s">
        <v>5302</v>
      </c>
      <c r="B40" s="133" t="s">
        <v>8234</v>
      </c>
      <c r="C40" s="136"/>
      <c r="D40" s="136"/>
      <c r="E40" s="136"/>
      <c r="F40" s="134" t="s">
        <v>8287</v>
      </c>
      <c r="G40" s="133">
        <v>38</v>
      </c>
      <c r="H40" s="136"/>
      <c r="I40" s="136"/>
      <c r="J40" s="189" t="s">
        <v>8257</v>
      </c>
      <c r="K40" s="133"/>
      <c r="L40" s="137" t="s">
        <v>8492</v>
      </c>
      <c r="M40" s="133">
        <v>25</v>
      </c>
      <c r="N40" s="201"/>
    </row>
    <row r="41" spans="1:14" ht="15.75" x14ac:dyDescent="0.3">
      <c r="A41" s="133" t="s">
        <v>5302</v>
      </c>
      <c r="B41" s="133" t="s">
        <v>8234</v>
      </c>
      <c r="C41" s="136"/>
      <c r="D41" s="136"/>
      <c r="E41" s="136"/>
      <c r="F41" s="134" t="s">
        <v>8288</v>
      </c>
      <c r="G41" s="133">
        <v>39</v>
      </c>
      <c r="H41" s="136"/>
      <c r="I41" s="136"/>
      <c r="J41" s="189" t="s">
        <v>8258</v>
      </c>
      <c r="K41" s="133"/>
      <c r="L41" s="137" t="s">
        <v>8493</v>
      </c>
      <c r="M41" s="133">
        <v>25</v>
      </c>
      <c r="N41" s="201"/>
    </row>
    <row r="42" spans="1:14" ht="15.75" x14ac:dyDescent="0.3">
      <c r="A42" s="133" t="s">
        <v>5302</v>
      </c>
      <c r="B42" s="133" t="s">
        <v>8234</v>
      </c>
      <c r="C42" s="136"/>
      <c r="D42" s="136"/>
      <c r="E42" s="136"/>
      <c r="F42" s="134" t="s">
        <v>8289</v>
      </c>
      <c r="G42" s="133">
        <v>40</v>
      </c>
      <c r="H42" s="136"/>
      <c r="I42" s="136"/>
      <c r="J42" s="189" t="s">
        <v>8259</v>
      </c>
      <c r="K42" s="133"/>
      <c r="L42" s="137" t="s">
        <v>8494</v>
      </c>
      <c r="M42" s="133">
        <v>20</v>
      </c>
      <c r="N42" s="201"/>
    </row>
    <row r="43" spans="1:14" ht="15.75" x14ac:dyDescent="0.3">
      <c r="A43" s="133" t="s">
        <v>5302</v>
      </c>
      <c r="B43" s="133" t="s">
        <v>8234</v>
      </c>
      <c r="C43" s="136"/>
      <c r="D43" s="136"/>
      <c r="E43" s="136"/>
      <c r="F43" s="134" t="s">
        <v>8290</v>
      </c>
      <c r="G43" s="133">
        <v>41</v>
      </c>
      <c r="H43" s="136"/>
      <c r="I43" s="136"/>
      <c r="J43" s="189" t="s">
        <v>8260</v>
      </c>
      <c r="K43" s="133"/>
      <c r="L43" s="137" t="s">
        <v>8495</v>
      </c>
      <c r="M43" s="133">
        <v>20</v>
      </c>
      <c r="N43" s="201"/>
    </row>
    <row r="44" spans="1:14" ht="15.75" x14ac:dyDescent="0.3">
      <c r="A44" s="133" t="s">
        <v>5302</v>
      </c>
      <c r="B44" s="133" t="s">
        <v>8234</v>
      </c>
      <c r="C44" s="136"/>
      <c r="D44" s="136"/>
      <c r="E44" s="136"/>
      <c r="F44" s="134" t="s">
        <v>8291</v>
      </c>
      <c r="G44" s="133">
        <v>42</v>
      </c>
      <c r="H44" s="136"/>
      <c r="I44" s="136"/>
      <c r="J44" s="189" t="s">
        <v>8261</v>
      </c>
      <c r="K44" s="133"/>
      <c r="L44" s="137" t="s">
        <v>8496</v>
      </c>
      <c r="M44" s="133">
        <v>20</v>
      </c>
      <c r="N44" s="201"/>
    </row>
    <row r="45" spans="1:14" ht="15.75" x14ac:dyDescent="0.3">
      <c r="A45" s="133" t="s">
        <v>5302</v>
      </c>
      <c r="B45" s="133" t="s">
        <v>8234</v>
      </c>
      <c r="C45" s="136"/>
      <c r="D45" s="136"/>
      <c r="E45" s="136"/>
      <c r="F45" s="134" t="s">
        <v>8292</v>
      </c>
      <c r="G45" s="133">
        <v>43</v>
      </c>
      <c r="H45" s="136"/>
      <c r="I45" s="136"/>
      <c r="J45" s="189" t="s">
        <v>8262</v>
      </c>
      <c r="K45" s="133"/>
      <c r="L45" s="137" t="s">
        <v>8497</v>
      </c>
      <c r="M45" s="133">
        <v>20</v>
      </c>
      <c r="N45" s="201"/>
    </row>
    <row r="46" spans="1:14" ht="15.75" x14ac:dyDescent="0.3">
      <c r="A46" s="133" t="s">
        <v>5302</v>
      </c>
      <c r="B46" s="133" t="s">
        <v>8234</v>
      </c>
      <c r="C46" s="136"/>
      <c r="D46" s="136"/>
      <c r="E46" s="136"/>
      <c r="F46" s="134" t="s">
        <v>8293</v>
      </c>
      <c r="G46" s="133">
        <v>44</v>
      </c>
      <c r="H46" s="136"/>
      <c r="I46" s="136"/>
      <c r="J46" s="189" t="s">
        <v>8263</v>
      </c>
      <c r="K46" s="133"/>
      <c r="L46" s="137" t="s">
        <v>8498</v>
      </c>
      <c r="M46" s="133">
        <v>20</v>
      </c>
      <c r="N46" s="201"/>
    </row>
    <row r="47" spans="1:14" ht="15.75" x14ac:dyDescent="0.3">
      <c r="A47" s="133" t="s">
        <v>5302</v>
      </c>
      <c r="B47" s="133" t="s">
        <v>8234</v>
      </c>
      <c r="C47" s="136"/>
      <c r="D47" s="136"/>
      <c r="E47" s="136"/>
      <c r="F47" s="134" t="s">
        <v>8294</v>
      </c>
      <c r="G47" s="133">
        <v>45</v>
      </c>
      <c r="H47" s="136"/>
      <c r="I47" s="136"/>
      <c r="J47" s="189" t="s">
        <v>8264</v>
      </c>
      <c r="K47" s="133"/>
      <c r="L47" s="137"/>
      <c r="M47" s="133"/>
      <c r="N47" s="201"/>
    </row>
    <row r="48" spans="1:14" ht="15.75" x14ac:dyDescent="0.3">
      <c r="A48" s="138" t="s">
        <v>5302</v>
      </c>
      <c r="B48" s="138" t="s">
        <v>8295</v>
      </c>
      <c r="C48" s="138"/>
      <c r="D48" s="138"/>
      <c r="E48" s="138"/>
      <c r="F48" s="139" t="s">
        <v>5072</v>
      </c>
      <c r="G48" s="138">
        <v>0</v>
      </c>
      <c r="H48" s="140"/>
      <c r="I48" s="138"/>
      <c r="J48" s="190"/>
      <c r="K48" s="138"/>
      <c r="L48" s="142" t="s">
        <v>8177</v>
      </c>
      <c r="M48" s="138">
        <v>100</v>
      </c>
      <c r="N48" s="201"/>
    </row>
    <row r="49" spans="1:14" ht="15.75" x14ac:dyDescent="0.3">
      <c r="A49" s="138" t="s">
        <v>5302</v>
      </c>
      <c r="B49" s="138" t="s">
        <v>8295</v>
      </c>
      <c r="C49" s="138"/>
      <c r="D49" s="138"/>
      <c r="E49" s="138"/>
      <c r="F49" s="139" t="s">
        <v>6311</v>
      </c>
      <c r="G49" s="138">
        <v>1</v>
      </c>
      <c r="H49" s="140"/>
      <c r="I49" s="138"/>
      <c r="J49" s="190" t="s">
        <v>2154</v>
      </c>
      <c r="K49" s="138"/>
      <c r="L49" s="142" t="s">
        <v>8181</v>
      </c>
      <c r="M49" s="138">
        <v>100</v>
      </c>
      <c r="N49" s="201"/>
    </row>
    <row r="50" spans="1:14" ht="15.75" x14ac:dyDescent="0.3">
      <c r="A50" s="138" t="s">
        <v>5302</v>
      </c>
      <c r="B50" s="138" t="s">
        <v>8295</v>
      </c>
      <c r="C50" s="141"/>
      <c r="D50" s="141"/>
      <c r="E50" s="141"/>
      <c r="F50" s="139" t="s">
        <v>6317</v>
      </c>
      <c r="G50" s="138">
        <v>2</v>
      </c>
      <c r="H50" s="141"/>
      <c r="I50" s="138"/>
      <c r="J50" s="190" t="s">
        <v>8297</v>
      </c>
      <c r="K50" s="138"/>
      <c r="L50" s="142" t="s">
        <v>8183</v>
      </c>
      <c r="M50" s="138">
        <v>100</v>
      </c>
      <c r="N50" s="201"/>
    </row>
    <row r="51" spans="1:14" ht="15.75" x14ac:dyDescent="0.3">
      <c r="A51" s="138" t="s">
        <v>5302</v>
      </c>
      <c r="B51" s="138" t="s">
        <v>8295</v>
      </c>
      <c r="C51" s="141"/>
      <c r="D51" s="141"/>
      <c r="E51" s="141"/>
      <c r="F51" s="139" t="s">
        <v>6318</v>
      </c>
      <c r="G51" s="138">
        <v>3</v>
      </c>
      <c r="H51" s="141"/>
      <c r="I51" s="138"/>
      <c r="J51" s="190" t="s">
        <v>8298</v>
      </c>
      <c r="K51" s="138"/>
      <c r="L51" s="142" t="s">
        <v>8185</v>
      </c>
      <c r="M51" s="138">
        <v>100</v>
      </c>
      <c r="N51" s="201"/>
    </row>
    <row r="52" spans="1:14" ht="15.75" x14ac:dyDescent="0.3">
      <c r="A52" s="138" t="s">
        <v>5302</v>
      </c>
      <c r="B52" s="138" t="s">
        <v>8295</v>
      </c>
      <c r="C52" s="141"/>
      <c r="D52" s="141"/>
      <c r="E52" s="141"/>
      <c r="F52" s="139" t="s">
        <v>8208</v>
      </c>
      <c r="G52" s="138">
        <v>4</v>
      </c>
      <c r="H52" s="141"/>
      <c r="I52" s="141"/>
      <c r="J52" s="190" t="s">
        <v>8299</v>
      </c>
      <c r="K52" s="138"/>
      <c r="L52" s="142" t="s">
        <v>8187</v>
      </c>
      <c r="M52" s="138">
        <v>100</v>
      </c>
      <c r="N52" s="201"/>
    </row>
    <row r="53" spans="1:14" ht="15.75" x14ac:dyDescent="0.3">
      <c r="A53" s="138" t="s">
        <v>5302</v>
      </c>
      <c r="B53" s="138" t="s">
        <v>8295</v>
      </c>
      <c r="C53" s="141"/>
      <c r="D53" s="141"/>
      <c r="E53" s="141"/>
      <c r="F53" s="139" t="s">
        <v>8209</v>
      </c>
      <c r="G53" s="138">
        <v>5</v>
      </c>
      <c r="H53" s="141"/>
      <c r="I53" s="141"/>
      <c r="J53" s="190" t="s">
        <v>8300</v>
      </c>
      <c r="K53" s="138"/>
      <c r="L53" s="142" t="s">
        <v>8189</v>
      </c>
      <c r="M53" s="138">
        <v>100</v>
      </c>
      <c r="N53" s="201"/>
    </row>
    <row r="54" spans="1:14" ht="15.75" x14ac:dyDescent="0.3">
      <c r="A54" s="138" t="s">
        <v>5302</v>
      </c>
      <c r="B54" s="138" t="s">
        <v>8295</v>
      </c>
      <c r="C54" s="141"/>
      <c r="D54" s="141"/>
      <c r="E54" s="141"/>
      <c r="F54" s="139" t="s">
        <v>8210</v>
      </c>
      <c r="G54" s="138">
        <v>6</v>
      </c>
      <c r="H54" s="141"/>
      <c r="I54" s="141"/>
      <c r="J54" s="190" t="s">
        <v>8301</v>
      </c>
      <c r="K54" s="138"/>
      <c r="L54" s="142" t="s">
        <v>8191</v>
      </c>
      <c r="M54" s="138">
        <v>100</v>
      </c>
      <c r="N54" s="201"/>
    </row>
    <row r="55" spans="1:14" ht="15.75" x14ac:dyDescent="0.3">
      <c r="A55" s="138" t="s">
        <v>5302</v>
      </c>
      <c r="B55" s="138" t="s">
        <v>8295</v>
      </c>
      <c r="C55" s="141"/>
      <c r="D55" s="141"/>
      <c r="E55" s="141"/>
      <c r="F55" s="139" t="s">
        <v>8211</v>
      </c>
      <c r="G55" s="138">
        <v>7</v>
      </c>
      <c r="H55" s="141"/>
      <c r="I55" s="141"/>
      <c r="J55" s="190" t="s">
        <v>8302</v>
      </c>
      <c r="K55" s="138"/>
      <c r="L55" s="142" t="s">
        <v>8193</v>
      </c>
      <c r="M55" s="138">
        <v>100</v>
      </c>
      <c r="N55" s="201"/>
    </row>
    <row r="56" spans="1:14" ht="15.75" x14ac:dyDescent="0.3">
      <c r="A56" s="138" t="s">
        <v>5302</v>
      </c>
      <c r="B56" s="138" t="s">
        <v>8295</v>
      </c>
      <c r="C56" s="141"/>
      <c r="D56" s="141"/>
      <c r="E56" s="141"/>
      <c r="F56" s="139" t="s">
        <v>8212</v>
      </c>
      <c r="G56" s="138">
        <v>8</v>
      </c>
      <c r="H56" s="141"/>
      <c r="I56" s="141"/>
      <c r="J56" s="190" t="s">
        <v>8303</v>
      </c>
      <c r="K56" s="138"/>
      <c r="L56" s="142" t="s">
        <v>8220</v>
      </c>
      <c r="M56" s="138">
        <v>100</v>
      </c>
      <c r="N56" s="201"/>
    </row>
    <row r="57" spans="1:14" ht="15.75" x14ac:dyDescent="0.3">
      <c r="A57" s="138" t="s">
        <v>5302</v>
      </c>
      <c r="B57" s="138" t="s">
        <v>8295</v>
      </c>
      <c r="C57" s="141"/>
      <c r="D57" s="141"/>
      <c r="E57" s="141"/>
      <c r="F57" s="139" t="s">
        <v>8213</v>
      </c>
      <c r="G57" s="138">
        <v>9</v>
      </c>
      <c r="H57" s="141"/>
      <c r="I57" s="141"/>
      <c r="J57" s="190" t="s">
        <v>8304</v>
      </c>
      <c r="K57" s="138"/>
      <c r="L57" s="142" t="s">
        <v>8222</v>
      </c>
      <c r="M57" s="138">
        <v>100</v>
      </c>
      <c r="N57" s="201"/>
    </row>
    <row r="58" spans="1:14" ht="15.75" x14ac:dyDescent="0.3">
      <c r="A58" s="138" t="s">
        <v>5302</v>
      </c>
      <c r="B58" s="138" t="s">
        <v>8295</v>
      </c>
      <c r="C58" s="141"/>
      <c r="D58" s="141"/>
      <c r="E58" s="141"/>
      <c r="F58" s="139" t="s">
        <v>8214</v>
      </c>
      <c r="G58" s="138">
        <v>10</v>
      </c>
      <c r="H58" s="141"/>
      <c r="I58" s="141"/>
      <c r="J58" s="190" t="s">
        <v>8305</v>
      </c>
      <c r="K58" s="138"/>
      <c r="L58" s="142" t="s">
        <v>8224</v>
      </c>
      <c r="M58" s="138">
        <v>100</v>
      </c>
      <c r="N58" s="201"/>
    </row>
    <row r="59" spans="1:14" ht="15.75" x14ac:dyDescent="0.3">
      <c r="A59" s="138" t="s">
        <v>5302</v>
      </c>
      <c r="B59" s="138" t="s">
        <v>8295</v>
      </c>
      <c r="C59" s="141"/>
      <c r="D59" s="141"/>
      <c r="E59" s="141"/>
      <c r="F59" s="139" t="s">
        <v>8215</v>
      </c>
      <c r="G59" s="138">
        <v>11</v>
      </c>
      <c r="H59" s="141"/>
      <c r="I59" s="141"/>
      <c r="J59" s="190" t="s">
        <v>8306</v>
      </c>
      <c r="K59" s="138"/>
      <c r="L59" s="142" t="s">
        <v>8226</v>
      </c>
      <c r="M59" s="138">
        <v>100</v>
      </c>
      <c r="N59" s="201"/>
    </row>
    <row r="60" spans="1:14" ht="15.75" x14ac:dyDescent="0.3">
      <c r="A60" s="138" t="s">
        <v>5302</v>
      </c>
      <c r="B60" s="138" t="s">
        <v>8295</v>
      </c>
      <c r="C60" s="141"/>
      <c r="D60" s="141"/>
      <c r="E60" s="141"/>
      <c r="F60" s="139" t="s">
        <v>8216</v>
      </c>
      <c r="G60" s="138">
        <v>12</v>
      </c>
      <c r="H60" s="141"/>
      <c r="I60" s="141"/>
      <c r="J60" s="190" t="s">
        <v>8307</v>
      </c>
      <c r="K60" s="138"/>
      <c r="L60" s="142" t="s">
        <v>8228</v>
      </c>
      <c r="M60" s="138">
        <v>100</v>
      </c>
      <c r="N60" s="201"/>
    </row>
    <row r="61" spans="1:14" ht="15.75" x14ac:dyDescent="0.3">
      <c r="A61" s="138" t="s">
        <v>5302</v>
      </c>
      <c r="B61" s="138" t="s">
        <v>8295</v>
      </c>
      <c r="C61" s="141"/>
      <c r="D61" s="141"/>
      <c r="E61" s="141"/>
      <c r="F61" s="139" t="s">
        <v>8217</v>
      </c>
      <c r="G61" s="138">
        <v>13</v>
      </c>
      <c r="H61" s="141"/>
      <c r="I61" s="141"/>
      <c r="J61" s="190" t="s">
        <v>8308</v>
      </c>
      <c r="K61" s="138"/>
      <c r="L61" s="142" t="s">
        <v>8230</v>
      </c>
      <c r="M61" s="138">
        <v>100</v>
      </c>
      <c r="N61" s="201"/>
    </row>
    <row r="62" spans="1:14" ht="15.75" x14ac:dyDescent="0.3">
      <c r="A62" s="138" t="s">
        <v>5302</v>
      </c>
      <c r="B62" s="138" t="s">
        <v>8295</v>
      </c>
      <c r="C62" s="141"/>
      <c r="D62" s="141"/>
      <c r="E62" s="141"/>
      <c r="F62" s="139" t="s">
        <v>8218</v>
      </c>
      <c r="G62" s="138">
        <v>14</v>
      </c>
      <c r="H62" s="141"/>
      <c r="I62" s="141"/>
      <c r="J62" s="190" t="s">
        <v>8309</v>
      </c>
      <c r="K62" s="138"/>
      <c r="L62" s="142" t="s">
        <v>8232</v>
      </c>
      <c r="M62" s="138">
        <v>100</v>
      </c>
      <c r="N62" s="201"/>
    </row>
    <row r="63" spans="1:14" ht="15.75" x14ac:dyDescent="0.3">
      <c r="A63" s="138" t="s">
        <v>5302</v>
      </c>
      <c r="B63" s="138" t="s">
        <v>8295</v>
      </c>
      <c r="C63" s="141"/>
      <c r="D63" s="141"/>
      <c r="E63" s="141"/>
      <c r="F63" s="139" t="s">
        <v>8219</v>
      </c>
      <c r="G63" s="138">
        <v>15</v>
      </c>
      <c r="H63" s="141"/>
      <c r="I63" s="141"/>
      <c r="J63" s="190" t="s">
        <v>8310</v>
      </c>
      <c r="K63" s="138"/>
      <c r="L63" s="142" t="s">
        <v>8469</v>
      </c>
      <c r="M63" s="138">
        <v>30</v>
      </c>
      <c r="N63" s="201"/>
    </row>
    <row r="64" spans="1:14" ht="15.75" x14ac:dyDescent="0.3">
      <c r="A64" s="138" t="s">
        <v>5302</v>
      </c>
      <c r="B64" s="138" t="s">
        <v>8296</v>
      </c>
      <c r="C64" s="141"/>
      <c r="D64" s="141"/>
      <c r="E64" s="141"/>
      <c r="F64" s="139" t="s">
        <v>8265</v>
      </c>
      <c r="G64" s="138">
        <v>16</v>
      </c>
      <c r="H64" s="141"/>
      <c r="I64" s="141"/>
      <c r="J64" s="190" t="s">
        <v>8311</v>
      </c>
      <c r="K64" s="138"/>
      <c r="L64" s="142" t="s">
        <v>8470</v>
      </c>
      <c r="M64" s="138">
        <v>30</v>
      </c>
      <c r="N64" s="201"/>
    </row>
    <row r="65" spans="1:14" ht="15.75" x14ac:dyDescent="0.3">
      <c r="A65" s="138" t="s">
        <v>5302</v>
      </c>
      <c r="B65" s="138" t="s">
        <v>8296</v>
      </c>
      <c r="C65" s="141"/>
      <c r="D65" s="141"/>
      <c r="E65" s="141"/>
      <c r="F65" s="139" t="s">
        <v>8266</v>
      </c>
      <c r="G65" s="138">
        <v>17</v>
      </c>
      <c r="H65" s="141"/>
      <c r="I65" s="141"/>
      <c r="J65" s="190" t="s">
        <v>8312</v>
      </c>
      <c r="K65" s="138"/>
      <c r="L65" s="142" t="s">
        <v>8471</v>
      </c>
      <c r="M65" s="138">
        <v>30</v>
      </c>
      <c r="N65" s="201"/>
    </row>
    <row r="66" spans="1:14" ht="15.75" x14ac:dyDescent="0.3">
      <c r="A66" s="138" t="s">
        <v>5302</v>
      </c>
      <c r="B66" s="138" t="s">
        <v>8296</v>
      </c>
      <c r="C66" s="141"/>
      <c r="D66" s="141"/>
      <c r="E66" s="141"/>
      <c r="F66" s="139" t="s">
        <v>8267</v>
      </c>
      <c r="G66" s="138">
        <v>18</v>
      </c>
      <c r="H66" s="141"/>
      <c r="I66" s="141"/>
      <c r="J66" s="190" t="s">
        <v>8313</v>
      </c>
      <c r="K66" s="138"/>
      <c r="L66" s="142" t="s">
        <v>8472</v>
      </c>
      <c r="M66" s="138">
        <v>30</v>
      </c>
      <c r="N66" s="201"/>
    </row>
    <row r="67" spans="1:14" ht="15.75" x14ac:dyDescent="0.3">
      <c r="A67" s="138" t="s">
        <v>5302</v>
      </c>
      <c r="B67" s="138" t="s">
        <v>8296</v>
      </c>
      <c r="C67" s="141"/>
      <c r="D67" s="141"/>
      <c r="E67" s="141"/>
      <c r="F67" s="139" t="s">
        <v>8268</v>
      </c>
      <c r="G67" s="138">
        <v>19</v>
      </c>
      <c r="H67" s="141"/>
      <c r="I67" s="141"/>
      <c r="J67" s="190" t="s">
        <v>8314</v>
      </c>
      <c r="K67" s="138"/>
      <c r="L67" s="142" t="s">
        <v>8473</v>
      </c>
      <c r="M67" s="138">
        <v>30</v>
      </c>
      <c r="N67" s="201"/>
    </row>
    <row r="68" spans="1:14" ht="15.75" x14ac:dyDescent="0.3">
      <c r="A68" s="138" t="s">
        <v>5302</v>
      </c>
      <c r="B68" s="138" t="s">
        <v>8296</v>
      </c>
      <c r="C68" s="141"/>
      <c r="D68" s="141"/>
      <c r="E68" s="141"/>
      <c r="F68" s="139" t="s">
        <v>8269</v>
      </c>
      <c r="G68" s="138">
        <v>20</v>
      </c>
      <c r="H68" s="141"/>
      <c r="I68" s="141"/>
      <c r="J68" s="190" t="s">
        <v>8315</v>
      </c>
      <c r="K68" s="138"/>
      <c r="L68" s="142" t="s">
        <v>8474</v>
      </c>
      <c r="M68" s="138">
        <v>25</v>
      </c>
      <c r="N68" s="201"/>
    </row>
    <row r="69" spans="1:14" ht="15.75" x14ac:dyDescent="0.3">
      <c r="A69" s="138" t="s">
        <v>5302</v>
      </c>
      <c r="B69" s="138" t="s">
        <v>8296</v>
      </c>
      <c r="C69" s="141"/>
      <c r="D69" s="141"/>
      <c r="E69" s="141"/>
      <c r="F69" s="139" t="s">
        <v>8270</v>
      </c>
      <c r="G69" s="138">
        <v>21</v>
      </c>
      <c r="H69" s="141"/>
      <c r="I69" s="141"/>
      <c r="J69" s="190" t="s">
        <v>8316</v>
      </c>
      <c r="K69" s="138"/>
      <c r="L69" s="142" t="s">
        <v>8475</v>
      </c>
      <c r="M69" s="138">
        <v>25</v>
      </c>
      <c r="N69" s="201"/>
    </row>
    <row r="70" spans="1:14" ht="15.75" x14ac:dyDescent="0.3">
      <c r="A70" s="138" t="s">
        <v>5302</v>
      </c>
      <c r="B70" s="138" t="s">
        <v>8296</v>
      </c>
      <c r="C70" s="141"/>
      <c r="D70" s="141"/>
      <c r="E70" s="141"/>
      <c r="F70" s="139" t="s">
        <v>8271</v>
      </c>
      <c r="G70" s="138">
        <v>22</v>
      </c>
      <c r="H70" s="141"/>
      <c r="I70" s="141"/>
      <c r="J70" s="190" t="s">
        <v>8317</v>
      </c>
      <c r="K70" s="138"/>
      <c r="L70" s="142" t="s">
        <v>8476</v>
      </c>
      <c r="M70" s="138">
        <v>25</v>
      </c>
      <c r="N70" s="201"/>
    </row>
    <row r="71" spans="1:14" ht="15.75" x14ac:dyDescent="0.3">
      <c r="A71" s="138" t="s">
        <v>5302</v>
      </c>
      <c r="B71" s="138" t="s">
        <v>8296</v>
      </c>
      <c r="C71" s="141"/>
      <c r="D71" s="141"/>
      <c r="E71" s="141"/>
      <c r="F71" s="139" t="s">
        <v>8272</v>
      </c>
      <c r="G71" s="138">
        <v>23</v>
      </c>
      <c r="H71" s="141"/>
      <c r="I71" s="141"/>
      <c r="J71" s="190" t="s">
        <v>8318</v>
      </c>
      <c r="K71" s="138"/>
      <c r="L71" s="142" t="s">
        <v>8477</v>
      </c>
      <c r="M71" s="138">
        <v>25</v>
      </c>
      <c r="N71" s="201"/>
    </row>
    <row r="72" spans="1:14" ht="15.75" x14ac:dyDescent="0.3">
      <c r="A72" s="138" t="s">
        <v>5302</v>
      </c>
      <c r="B72" s="138" t="s">
        <v>8296</v>
      </c>
      <c r="C72" s="141"/>
      <c r="D72" s="141"/>
      <c r="E72" s="141"/>
      <c r="F72" s="139" t="s">
        <v>8273</v>
      </c>
      <c r="G72" s="138">
        <v>24</v>
      </c>
      <c r="H72" s="141"/>
      <c r="I72" s="141"/>
      <c r="J72" s="190" t="s">
        <v>8319</v>
      </c>
      <c r="K72" s="138"/>
      <c r="L72" s="142" t="s">
        <v>8478</v>
      </c>
      <c r="M72" s="138">
        <v>25</v>
      </c>
      <c r="N72" s="201"/>
    </row>
    <row r="73" spans="1:14" ht="15.75" x14ac:dyDescent="0.3">
      <c r="A73" s="138" t="s">
        <v>5302</v>
      </c>
      <c r="B73" s="138" t="s">
        <v>8296</v>
      </c>
      <c r="C73" s="141"/>
      <c r="D73" s="141"/>
      <c r="E73" s="141"/>
      <c r="F73" s="139" t="s">
        <v>8274</v>
      </c>
      <c r="G73" s="138">
        <v>25</v>
      </c>
      <c r="H73" s="141"/>
      <c r="I73" s="141"/>
      <c r="J73" s="190" t="s">
        <v>8320</v>
      </c>
      <c r="K73" s="138"/>
      <c r="L73" s="142" t="s">
        <v>8479</v>
      </c>
      <c r="M73" s="138">
        <v>25</v>
      </c>
      <c r="N73" s="201"/>
    </row>
    <row r="74" spans="1:14" ht="15.75" x14ac:dyDescent="0.3">
      <c r="A74" s="138" t="s">
        <v>5302</v>
      </c>
      <c r="B74" s="138" t="s">
        <v>8296</v>
      </c>
      <c r="C74" s="141"/>
      <c r="D74" s="141"/>
      <c r="E74" s="141"/>
      <c r="F74" s="139" t="s">
        <v>8275</v>
      </c>
      <c r="G74" s="138">
        <v>26</v>
      </c>
      <c r="H74" s="141"/>
      <c r="I74" s="141"/>
      <c r="J74" s="190" t="s">
        <v>8321</v>
      </c>
      <c r="K74" s="138"/>
      <c r="L74" s="142" t="s">
        <v>8480</v>
      </c>
      <c r="M74" s="138">
        <v>25</v>
      </c>
      <c r="N74" s="201"/>
    </row>
    <row r="75" spans="1:14" ht="15.75" x14ac:dyDescent="0.3">
      <c r="A75" s="138" t="s">
        <v>5302</v>
      </c>
      <c r="B75" s="138" t="s">
        <v>8296</v>
      </c>
      <c r="C75" s="141"/>
      <c r="D75" s="141"/>
      <c r="E75" s="141"/>
      <c r="F75" s="139" t="s">
        <v>8276</v>
      </c>
      <c r="G75" s="138">
        <v>27</v>
      </c>
      <c r="H75" s="141"/>
      <c r="I75" s="141"/>
      <c r="J75" s="190" t="s">
        <v>8322</v>
      </c>
      <c r="K75" s="138"/>
      <c r="L75" s="142" t="s">
        <v>8481</v>
      </c>
      <c r="M75" s="138">
        <v>25</v>
      </c>
      <c r="N75" s="201"/>
    </row>
    <row r="76" spans="1:14" ht="15.75" x14ac:dyDescent="0.3">
      <c r="A76" s="138" t="s">
        <v>5302</v>
      </c>
      <c r="B76" s="138" t="s">
        <v>8296</v>
      </c>
      <c r="C76" s="141"/>
      <c r="D76" s="141"/>
      <c r="E76" s="141"/>
      <c r="F76" s="139" t="s">
        <v>8277</v>
      </c>
      <c r="G76" s="138">
        <v>28</v>
      </c>
      <c r="H76" s="141"/>
      <c r="I76" s="141"/>
      <c r="J76" s="190" t="s">
        <v>8323</v>
      </c>
      <c r="K76" s="138"/>
      <c r="L76" s="142" t="s">
        <v>8482</v>
      </c>
      <c r="M76" s="138">
        <v>25</v>
      </c>
      <c r="N76" s="201"/>
    </row>
    <row r="77" spans="1:14" ht="15.75" x14ac:dyDescent="0.3">
      <c r="A77" s="138" t="s">
        <v>5302</v>
      </c>
      <c r="B77" s="138" t="s">
        <v>8296</v>
      </c>
      <c r="C77" s="141"/>
      <c r="D77" s="141"/>
      <c r="E77" s="141"/>
      <c r="F77" s="139" t="s">
        <v>8278</v>
      </c>
      <c r="G77" s="138">
        <v>29</v>
      </c>
      <c r="H77" s="141"/>
      <c r="I77" s="141"/>
      <c r="J77" s="190" t="s">
        <v>8324</v>
      </c>
      <c r="K77" s="138"/>
      <c r="L77" s="142" t="s">
        <v>8483</v>
      </c>
      <c r="M77" s="138">
        <v>25</v>
      </c>
      <c r="N77" s="201"/>
    </row>
    <row r="78" spans="1:14" ht="15.75" x14ac:dyDescent="0.3">
      <c r="A78" s="138" t="s">
        <v>5302</v>
      </c>
      <c r="B78" s="138" t="s">
        <v>8296</v>
      </c>
      <c r="C78" s="141"/>
      <c r="D78" s="141"/>
      <c r="E78" s="141"/>
      <c r="F78" s="139" t="s">
        <v>8279</v>
      </c>
      <c r="G78" s="138">
        <v>30</v>
      </c>
      <c r="H78" s="141"/>
      <c r="I78" s="141"/>
      <c r="J78" s="190" t="s">
        <v>8325</v>
      </c>
      <c r="K78" s="138"/>
      <c r="L78" s="142" t="s">
        <v>8484</v>
      </c>
      <c r="M78" s="138">
        <v>30</v>
      </c>
      <c r="N78" s="201"/>
    </row>
    <row r="79" spans="1:14" ht="15.75" x14ac:dyDescent="0.3">
      <c r="A79" s="138" t="s">
        <v>5302</v>
      </c>
      <c r="B79" s="138" t="s">
        <v>8296</v>
      </c>
      <c r="C79" s="141"/>
      <c r="D79" s="141"/>
      <c r="E79" s="141"/>
      <c r="F79" s="139" t="s">
        <v>8280</v>
      </c>
      <c r="G79" s="138">
        <v>31</v>
      </c>
      <c r="H79" s="141"/>
      <c r="I79" s="141"/>
      <c r="J79" s="190" t="s">
        <v>8326</v>
      </c>
      <c r="K79" s="138"/>
      <c r="L79" s="142" t="s">
        <v>8485</v>
      </c>
      <c r="M79" s="138">
        <v>30</v>
      </c>
      <c r="N79" s="201"/>
    </row>
    <row r="80" spans="1:14" ht="15.75" x14ac:dyDescent="0.3">
      <c r="A80" s="138" t="s">
        <v>5302</v>
      </c>
      <c r="B80" s="138" t="s">
        <v>8296</v>
      </c>
      <c r="C80" s="141"/>
      <c r="D80" s="141"/>
      <c r="E80" s="141"/>
      <c r="F80" s="139" t="s">
        <v>8281</v>
      </c>
      <c r="G80" s="138">
        <v>32</v>
      </c>
      <c r="H80" s="141"/>
      <c r="I80" s="141"/>
      <c r="J80" s="190" t="s">
        <v>8327</v>
      </c>
      <c r="K80" s="138"/>
      <c r="L80" s="142" t="s">
        <v>8486</v>
      </c>
      <c r="M80" s="138">
        <v>30</v>
      </c>
      <c r="N80" s="201"/>
    </row>
    <row r="81" spans="1:14" ht="15.75" x14ac:dyDescent="0.3">
      <c r="A81" s="138" t="s">
        <v>5302</v>
      </c>
      <c r="B81" s="138" t="s">
        <v>8296</v>
      </c>
      <c r="C81" s="141"/>
      <c r="D81" s="141"/>
      <c r="E81" s="141"/>
      <c r="F81" s="139" t="s">
        <v>8282</v>
      </c>
      <c r="G81" s="138">
        <v>33</v>
      </c>
      <c r="H81" s="141"/>
      <c r="I81" s="141"/>
      <c r="J81" s="190" t="s">
        <v>8328</v>
      </c>
      <c r="K81" s="138"/>
      <c r="L81" s="142" t="s">
        <v>8487</v>
      </c>
      <c r="M81" s="138">
        <v>30</v>
      </c>
      <c r="N81" s="201"/>
    </row>
    <row r="82" spans="1:14" ht="15.75" x14ac:dyDescent="0.3">
      <c r="A82" s="138" t="s">
        <v>5302</v>
      </c>
      <c r="B82" s="138" t="s">
        <v>8296</v>
      </c>
      <c r="C82" s="141"/>
      <c r="D82" s="141"/>
      <c r="E82" s="141"/>
      <c r="F82" s="139" t="s">
        <v>8283</v>
      </c>
      <c r="G82" s="138">
        <v>34</v>
      </c>
      <c r="H82" s="141"/>
      <c r="I82" s="141"/>
      <c r="J82" s="190" t="s">
        <v>8329</v>
      </c>
      <c r="K82" s="138"/>
      <c r="L82" s="142" t="s">
        <v>8488</v>
      </c>
      <c r="M82" s="138">
        <v>30</v>
      </c>
      <c r="N82" s="201"/>
    </row>
    <row r="83" spans="1:14" ht="15.75" x14ac:dyDescent="0.3">
      <c r="A83" s="138" t="s">
        <v>5302</v>
      </c>
      <c r="B83" s="138" t="s">
        <v>8296</v>
      </c>
      <c r="C83" s="141"/>
      <c r="D83" s="141"/>
      <c r="E83" s="141"/>
      <c r="F83" s="139" t="s">
        <v>8284</v>
      </c>
      <c r="G83" s="138">
        <v>35</v>
      </c>
      <c r="H83" s="141"/>
      <c r="I83" s="141"/>
      <c r="J83" s="190" t="s">
        <v>8330</v>
      </c>
      <c r="K83" s="138"/>
      <c r="L83" s="142" t="s">
        <v>8489</v>
      </c>
      <c r="M83" s="138">
        <v>25</v>
      </c>
      <c r="N83" s="201"/>
    </row>
    <row r="84" spans="1:14" ht="15.75" x14ac:dyDescent="0.3">
      <c r="A84" s="138" t="s">
        <v>5302</v>
      </c>
      <c r="B84" s="138" t="s">
        <v>8296</v>
      </c>
      <c r="C84" s="141"/>
      <c r="D84" s="141"/>
      <c r="E84" s="141"/>
      <c r="F84" s="139" t="s">
        <v>8285</v>
      </c>
      <c r="G84" s="138">
        <v>36</v>
      </c>
      <c r="H84" s="141"/>
      <c r="I84" s="141"/>
      <c r="J84" s="190" t="s">
        <v>8331</v>
      </c>
      <c r="K84" s="138"/>
      <c r="L84" s="142" t="s">
        <v>8490</v>
      </c>
      <c r="M84" s="138">
        <v>25</v>
      </c>
      <c r="N84" s="201"/>
    </row>
    <row r="85" spans="1:14" ht="15.75" x14ac:dyDescent="0.3">
      <c r="A85" s="138" t="s">
        <v>5302</v>
      </c>
      <c r="B85" s="138" t="s">
        <v>8296</v>
      </c>
      <c r="C85" s="141"/>
      <c r="D85" s="141"/>
      <c r="E85" s="141"/>
      <c r="F85" s="139" t="s">
        <v>8286</v>
      </c>
      <c r="G85" s="138">
        <v>37</v>
      </c>
      <c r="H85" s="141"/>
      <c r="I85" s="141"/>
      <c r="J85" s="190" t="s">
        <v>8332</v>
      </c>
      <c r="K85" s="138"/>
      <c r="L85" s="142" t="s">
        <v>8491</v>
      </c>
      <c r="M85" s="138">
        <v>25</v>
      </c>
      <c r="N85" s="201"/>
    </row>
    <row r="86" spans="1:14" ht="15.75" x14ac:dyDescent="0.3">
      <c r="A86" s="138" t="s">
        <v>5302</v>
      </c>
      <c r="B86" s="138" t="s">
        <v>8296</v>
      </c>
      <c r="C86" s="141"/>
      <c r="D86" s="141"/>
      <c r="E86" s="141"/>
      <c r="F86" s="139" t="s">
        <v>8287</v>
      </c>
      <c r="G86" s="138">
        <v>38</v>
      </c>
      <c r="H86" s="141"/>
      <c r="I86" s="141"/>
      <c r="J86" s="190" t="s">
        <v>8333</v>
      </c>
      <c r="K86" s="138"/>
      <c r="L86" s="142" t="s">
        <v>8492</v>
      </c>
      <c r="M86" s="138">
        <v>25</v>
      </c>
      <c r="N86" s="201"/>
    </row>
    <row r="87" spans="1:14" ht="15.75" x14ac:dyDescent="0.3">
      <c r="A87" s="138" t="s">
        <v>5302</v>
      </c>
      <c r="B87" s="138" t="s">
        <v>8296</v>
      </c>
      <c r="C87" s="141"/>
      <c r="D87" s="141"/>
      <c r="E87" s="141"/>
      <c r="F87" s="139" t="s">
        <v>8288</v>
      </c>
      <c r="G87" s="138">
        <v>39</v>
      </c>
      <c r="H87" s="141"/>
      <c r="I87" s="141"/>
      <c r="J87" s="190" t="s">
        <v>8334</v>
      </c>
      <c r="K87" s="138"/>
      <c r="L87" s="142" t="s">
        <v>8493</v>
      </c>
      <c r="M87" s="138">
        <v>25</v>
      </c>
      <c r="N87" s="201"/>
    </row>
    <row r="88" spans="1:14" ht="15.75" x14ac:dyDescent="0.3">
      <c r="A88" s="138" t="s">
        <v>5302</v>
      </c>
      <c r="B88" s="138" t="s">
        <v>8296</v>
      </c>
      <c r="C88" s="141"/>
      <c r="D88" s="141"/>
      <c r="E88" s="141"/>
      <c r="F88" s="139" t="s">
        <v>8289</v>
      </c>
      <c r="G88" s="138">
        <v>40</v>
      </c>
      <c r="H88" s="141"/>
      <c r="I88" s="141"/>
      <c r="J88" s="190" t="s">
        <v>8335</v>
      </c>
      <c r="K88" s="138"/>
      <c r="L88" s="142" t="s">
        <v>8494</v>
      </c>
      <c r="M88" s="138">
        <v>20</v>
      </c>
      <c r="N88" s="201"/>
    </row>
    <row r="89" spans="1:14" ht="15.75" x14ac:dyDescent="0.3">
      <c r="A89" s="138" t="s">
        <v>5302</v>
      </c>
      <c r="B89" s="138" t="s">
        <v>8296</v>
      </c>
      <c r="C89" s="141"/>
      <c r="D89" s="141"/>
      <c r="E89" s="141"/>
      <c r="F89" s="139" t="s">
        <v>8290</v>
      </c>
      <c r="G89" s="138">
        <v>41</v>
      </c>
      <c r="H89" s="141"/>
      <c r="I89" s="141"/>
      <c r="J89" s="190" t="s">
        <v>8336</v>
      </c>
      <c r="K89" s="138"/>
      <c r="L89" s="142" t="s">
        <v>8495</v>
      </c>
      <c r="M89" s="138">
        <v>20</v>
      </c>
      <c r="N89" s="201"/>
    </row>
    <row r="90" spans="1:14" ht="15.75" x14ac:dyDescent="0.3">
      <c r="A90" s="138" t="s">
        <v>5302</v>
      </c>
      <c r="B90" s="138" t="s">
        <v>8296</v>
      </c>
      <c r="C90" s="141"/>
      <c r="D90" s="141"/>
      <c r="E90" s="141"/>
      <c r="F90" s="139" t="s">
        <v>8291</v>
      </c>
      <c r="G90" s="138">
        <v>42</v>
      </c>
      <c r="H90" s="141"/>
      <c r="I90" s="141"/>
      <c r="J90" s="190" t="s">
        <v>8337</v>
      </c>
      <c r="K90" s="138"/>
      <c r="L90" s="142" t="s">
        <v>8496</v>
      </c>
      <c r="M90" s="138">
        <v>20</v>
      </c>
      <c r="N90" s="201"/>
    </row>
    <row r="91" spans="1:14" ht="15.75" x14ac:dyDescent="0.3">
      <c r="A91" s="138" t="s">
        <v>5302</v>
      </c>
      <c r="B91" s="138" t="s">
        <v>8296</v>
      </c>
      <c r="C91" s="141"/>
      <c r="D91" s="141"/>
      <c r="E91" s="141"/>
      <c r="F91" s="139" t="s">
        <v>8292</v>
      </c>
      <c r="G91" s="138">
        <v>43</v>
      </c>
      <c r="H91" s="141"/>
      <c r="I91" s="141"/>
      <c r="J91" s="190" t="s">
        <v>8338</v>
      </c>
      <c r="K91" s="138"/>
      <c r="L91" s="142" t="s">
        <v>8497</v>
      </c>
      <c r="M91" s="138">
        <v>20</v>
      </c>
      <c r="N91" s="201"/>
    </row>
    <row r="92" spans="1:14" ht="15.75" x14ac:dyDescent="0.3">
      <c r="A92" s="138" t="s">
        <v>5302</v>
      </c>
      <c r="B92" s="138" t="s">
        <v>8296</v>
      </c>
      <c r="C92" s="141"/>
      <c r="D92" s="141"/>
      <c r="E92" s="141"/>
      <c r="F92" s="139" t="s">
        <v>8293</v>
      </c>
      <c r="G92" s="138">
        <v>44</v>
      </c>
      <c r="H92" s="141"/>
      <c r="I92" s="141"/>
      <c r="J92" s="190" t="s">
        <v>8339</v>
      </c>
      <c r="K92" s="138"/>
      <c r="L92" s="142" t="s">
        <v>8498</v>
      </c>
      <c r="M92" s="138">
        <v>20</v>
      </c>
      <c r="N92" s="201"/>
    </row>
    <row r="93" spans="1:14" ht="15.75" x14ac:dyDescent="0.3">
      <c r="A93" s="138" t="s">
        <v>5302</v>
      </c>
      <c r="B93" s="138" t="s">
        <v>8296</v>
      </c>
      <c r="C93" s="141"/>
      <c r="D93" s="141"/>
      <c r="E93" s="141"/>
      <c r="F93" s="139" t="s">
        <v>8294</v>
      </c>
      <c r="G93" s="138">
        <v>45</v>
      </c>
      <c r="H93" s="141"/>
      <c r="I93" s="141"/>
      <c r="J93" s="190" t="s">
        <v>8340</v>
      </c>
      <c r="K93" s="138"/>
      <c r="L93" s="142"/>
      <c r="M93" s="138"/>
      <c r="N93" s="201"/>
    </row>
    <row r="94" spans="1:14" ht="15.75" x14ac:dyDescent="0.3">
      <c r="A94" s="143" t="s">
        <v>5302</v>
      </c>
      <c r="B94" s="143" t="s">
        <v>8341</v>
      </c>
      <c r="C94" s="143"/>
      <c r="D94" s="143"/>
      <c r="E94" s="143"/>
      <c r="F94" s="144" t="s">
        <v>5072</v>
      </c>
      <c r="G94" s="143">
        <v>0</v>
      </c>
      <c r="H94" s="145"/>
      <c r="I94" s="143"/>
      <c r="J94" s="191"/>
      <c r="K94" s="143"/>
      <c r="L94" s="147" t="s">
        <v>8177</v>
      </c>
      <c r="M94" s="143">
        <v>100</v>
      </c>
      <c r="N94" s="201"/>
    </row>
    <row r="95" spans="1:14" ht="15.75" x14ac:dyDescent="0.3">
      <c r="A95" s="143" t="s">
        <v>5302</v>
      </c>
      <c r="B95" s="143" t="s">
        <v>8341</v>
      </c>
      <c r="C95" s="143"/>
      <c r="D95" s="143"/>
      <c r="E95" s="143"/>
      <c r="F95" s="144" t="s">
        <v>6311</v>
      </c>
      <c r="G95" s="143">
        <v>1</v>
      </c>
      <c r="H95" s="145"/>
      <c r="I95" s="143"/>
      <c r="J95" s="191" t="s">
        <v>8343</v>
      </c>
      <c r="K95" s="143"/>
      <c r="L95" s="147" t="s">
        <v>8181</v>
      </c>
      <c r="M95" s="143">
        <v>100</v>
      </c>
      <c r="N95" s="201"/>
    </row>
    <row r="96" spans="1:14" ht="15.75" x14ac:dyDescent="0.3">
      <c r="A96" s="143" t="s">
        <v>5302</v>
      </c>
      <c r="B96" s="143" t="s">
        <v>8341</v>
      </c>
      <c r="C96" s="146"/>
      <c r="D96" s="146"/>
      <c r="E96" s="146"/>
      <c r="F96" s="144" t="s">
        <v>6317</v>
      </c>
      <c r="G96" s="143">
        <v>2</v>
      </c>
      <c r="H96" s="146"/>
      <c r="I96" s="143"/>
      <c r="J96" s="191" t="s">
        <v>8344</v>
      </c>
      <c r="K96" s="143"/>
      <c r="L96" s="147" t="s">
        <v>8183</v>
      </c>
      <c r="M96" s="143">
        <v>100</v>
      </c>
      <c r="N96" s="201"/>
    </row>
    <row r="97" spans="1:14" ht="15.75" x14ac:dyDescent="0.3">
      <c r="A97" s="143" t="s">
        <v>5302</v>
      </c>
      <c r="B97" s="143" t="s">
        <v>8341</v>
      </c>
      <c r="C97" s="146"/>
      <c r="D97" s="146"/>
      <c r="E97" s="146"/>
      <c r="F97" s="144" t="s">
        <v>6318</v>
      </c>
      <c r="G97" s="143">
        <v>3</v>
      </c>
      <c r="H97" s="146"/>
      <c r="I97" s="143"/>
      <c r="J97" s="191" t="s">
        <v>8345</v>
      </c>
      <c r="K97" s="143"/>
      <c r="L97" s="147" t="s">
        <v>8185</v>
      </c>
      <c r="M97" s="143">
        <v>100</v>
      </c>
      <c r="N97" s="201"/>
    </row>
    <row r="98" spans="1:14" ht="15.75" x14ac:dyDescent="0.3">
      <c r="A98" s="143" t="s">
        <v>5302</v>
      </c>
      <c r="B98" s="143" t="s">
        <v>8341</v>
      </c>
      <c r="C98" s="146"/>
      <c r="D98" s="146"/>
      <c r="E98" s="146"/>
      <c r="F98" s="144" t="s">
        <v>8208</v>
      </c>
      <c r="G98" s="143">
        <v>4</v>
      </c>
      <c r="H98" s="146"/>
      <c r="I98" s="146"/>
      <c r="J98" s="191" t="s">
        <v>8346</v>
      </c>
      <c r="K98" s="143"/>
      <c r="L98" s="147" t="s">
        <v>8187</v>
      </c>
      <c r="M98" s="143">
        <v>100</v>
      </c>
      <c r="N98" s="201"/>
    </row>
    <row r="99" spans="1:14" ht="15.75" x14ac:dyDescent="0.3">
      <c r="A99" s="143" t="s">
        <v>5302</v>
      </c>
      <c r="B99" s="143" t="s">
        <v>8341</v>
      </c>
      <c r="C99" s="146"/>
      <c r="D99" s="146"/>
      <c r="E99" s="146"/>
      <c r="F99" s="144" t="s">
        <v>8209</v>
      </c>
      <c r="G99" s="143">
        <v>5</v>
      </c>
      <c r="H99" s="146"/>
      <c r="I99" s="146"/>
      <c r="J99" s="191" t="s">
        <v>8347</v>
      </c>
      <c r="K99" s="143"/>
      <c r="L99" s="147" t="s">
        <v>8189</v>
      </c>
      <c r="M99" s="143">
        <v>100</v>
      </c>
      <c r="N99" s="201"/>
    </row>
    <row r="100" spans="1:14" ht="15.75" x14ac:dyDescent="0.3">
      <c r="A100" s="143" t="s">
        <v>5302</v>
      </c>
      <c r="B100" s="143" t="s">
        <v>8341</v>
      </c>
      <c r="C100" s="146"/>
      <c r="D100" s="146"/>
      <c r="E100" s="146"/>
      <c r="F100" s="144" t="s">
        <v>8210</v>
      </c>
      <c r="G100" s="143">
        <v>6</v>
      </c>
      <c r="H100" s="146"/>
      <c r="I100" s="146"/>
      <c r="J100" s="191" t="s">
        <v>8348</v>
      </c>
      <c r="K100" s="143"/>
      <c r="L100" s="147" t="s">
        <v>8191</v>
      </c>
      <c r="M100" s="143">
        <v>100</v>
      </c>
      <c r="N100" s="201"/>
    </row>
    <row r="101" spans="1:14" ht="15.75" x14ac:dyDescent="0.3">
      <c r="A101" s="143" t="s">
        <v>5302</v>
      </c>
      <c r="B101" s="143" t="s">
        <v>8341</v>
      </c>
      <c r="C101" s="146"/>
      <c r="D101" s="146"/>
      <c r="E101" s="146"/>
      <c r="F101" s="144" t="s">
        <v>8211</v>
      </c>
      <c r="G101" s="143">
        <v>7</v>
      </c>
      <c r="H101" s="146"/>
      <c r="I101" s="146"/>
      <c r="J101" s="191" t="s">
        <v>8349</v>
      </c>
      <c r="K101" s="143"/>
      <c r="L101" s="147" t="s">
        <v>8193</v>
      </c>
      <c r="M101" s="143">
        <v>100</v>
      </c>
      <c r="N101" s="201"/>
    </row>
    <row r="102" spans="1:14" ht="15.75" x14ac:dyDescent="0.3">
      <c r="A102" s="143" t="s">
        <v>5302</v>
      </c>
      <c r="B102" s="143" t="s">
        <v>8341</v>
      </c>
      <c r="C102" s="146"/>
      <c r="D102" s="146"/>
      <c r="E102" s="146"/>
      <c r="F102" s="144" t="s">
        <v>8212</v>
      </c>
      <c r="G102" s="143">
        <v>8</v>
      </c>
      <c r="H102" s="146"/>
      <c r="I102" s="146"/>
      <c r="J102" s="191" t="s">
        <v>8350</v>
      </c>
      <c r="K102" s="143"/>
      <c r="L102" s="147" t="s">
        <v>8220</v>
      </c>
      <c r="M102" s="143">
        <v>100</v>
      </c>
      <c r="N102" s="201"/>
    </row>
    <row r="103" spans="1:14" ht="15.75" x14ac:dyDescent="0.3">
      <c r="A103" s="143" t="s">
        <v>5302</v>
      </c>
      <c r="B103" s="143" t="s">
        <v>8341</v>
      </c>
      <c r="C103" s="146"/>
      <c r="D103" s="146"/>
      <c r="E103" s="146"/>
      <c r="F103" s="144" t="s">
        <v>8213</v>
      </c>
      <c r="G103" s="143">
        <v>9</v>
      </c>
      <c r="H103" s="146"/>
      <c r="I103" s="146"/>
      <c r="J103" s="191" t="s">
        <v>8351</v>
      </c>
      <c r="K103" s="143"/>
      <c r="L103" s="147" t="s">
        <v>8222</v>
      </c>
      <c r="M103" s="143">
        <v>100</v>
      </c>
      <c r="N103" s="201"/>
    </row>
    <row r="104" spans="1:14" ht="15.75" x14ac:dyDescent="0.3">
      <c r="A104" s="143" t="s">
        <v>5302</v>
      </c>
      <c r="B104" s="143" t="s">
        <v>8341</v>
      </c>
      <c r="C104" s="146"/>
      <c r="D104" s="146"/>
      <c r="E104" s="146"/>
      <c r="F104" s="144" t="s">
        <v>8214</v>
      </c>
      <c r="G104" s="143">
        <v>10</v>
      </c>
      <c r="H104" s="146"/>
      <c r="I104" s="146"/>
      <c r="J104" s="191" t="s">
        <v>8352</v>
      </c>
      <c r="K104" s="143"/>
      <c r="L104" s="147" t="s">
        <v>8224</v>
      </c>
      <c r="M104" s="143">
        <v>100</v>
      </c>
      <c r="N104" s="201"/>
    </row>
    <row r="105" spans="1:14" ht="15.75" x14ac:dyDescent="0.3">
      <c r="A105" s="143" t="s">
        <v>5302</v>
      </c>
      <c r="B105" s="143" t="s">
        <v>8341</v>
      </c>
      <c r="C105" s="146"/>
      <c r="D105" s="146"/>
      <c r="E105" s="146"/>
      <c r="F105" s="144" t="s">
        <v>8215</v>
      </c>
      <c r="G105" s="143">
        <v>11</v>
      </c>
      <c r="H105" s="146"/>
      <c r="I105" s="146"/>
      <c r="J105" s="191" t="s">
        <v>8353</v>
      </c>
      <c r="K105" s="143"/>
      <c r="L105" s="147" t="s">
        <v>8226</v>
      </c>
      <c r="M105" s="143">
        <v>100</v>
      </c>
      <c r="N105" s="201"/>
    </row>
    <row r="106" spans="1:14" ht="15.75" x14ac:dyDescent="0.3">
      <c r="A106" s="143" t="s">
        <v>5302</v>
      </c>
      <c r="B106" s="143" t="s">
        <v>8341</v>
      </c>
      <c r="C106" s="146"/>
      <c r="D106" s="146"/>
      <c r="E106" s="146"/>
      <c r="F106" s="144" t="s">
        <v>8216</v>
      </c>
      <c r="G106" s="143">
        <v>12</v>
      </c>
      <c r="H106" s="146"/>
      <c r="I106" s="146"/>
      <c r="J106" s="191" t="s">
        <v>8354</v>
      </c>
      <c r="K106" s="143"/>
      <c r="L106" s="147" t="s">
        <v>8228</v>
      </c>
      <c r="M106" s="143">
        <v>100</v>
      </c>
      <c r="N106" s="201"/>
    </row>
    <row r="107" spans="1:14" ht="15.75" x14ac:dyDescent="0.3">
      <c r="A107" s="143" t="s">
        <v>5302</v>
      </c>
      <c r="B107" s="143" t="s">
        <v>8341</v>
      </c>
      <c r="C107" s="146"/>
      <c r="D107" s="146"/>
      <c r="E107" s="146"/>
      <c r="F107" s="144" t="s">
        <v>8217</v>
      </c>
      <c r="G107" s="143">
        <v>13</v>
      </c>
      <c r="H107" s="146"/>
      <c r="I107" s="146"/>
      <c r="J107" s="191" t="s">
        <v>8355</v>
      </c>
      <c r="K107" s="143"/>
      <c r="L107" s="147" t="s">
        <v>8230</v>
      </c>
      <c r="M107" s="143">
        <v>100</v>
      </c>
      <c r="N107" s="201"/>
    </row>
    <row r="108" spans="1:14" ht="15.75" x14ac:dyDescent="0.3">
      <c r="A108" s="143" t="s">
        <v>5302</v>
      </c>
      <c r="B108" s="143" t="s">
        <v>8341</v>
      </c>
      <c r="C108" s="146"/>
      <c r="D108" s="146"/>
      <c r="E108" s="146"/>
      <c r="F108" s="144" t="s">
        <v>8218</v>
      </c>
      <c r="G108" s="143">
        <v>14</v>
      </c>
      <c r="H108" s="146"/>
      <c r="I108" s="146"/>
      <c r="J108" s="191" t="s">
        <v>8356</v>
      </c>
      <c r="K108" s="143"/>
      <c r="L108" s="147" t="s">
        <v>8232</v>
      </c>
      <c r="M108" s="143">
        <v>100</v>
      </c>
      <c r="N108" s="201"/>
    </row>
    <row r="109" spans="1:14" ht="15.75" x14ac:dyDescent="0.3">
      <c r="A109" s="143" t="s">
        <v>5302</v>
      </c>
      <c r="B109" s="143" t="s">
        <v>8341</v>
      </c>
      <c r="C109" s="146"/>
      <c r="D109" s="146"/>
      <c r="E109" s="146"/>
      <c r="F109" s="144" t="s">
        <v>8219</v>
      </c>
      <c r="G109" s="143">
        <v>15</v>
      </c>
      <c r="H109" s="146"/>
      <c r="I109" s="146"/>
      <c r="J109" s="191" t="s">
        <v>8357</v>
      </c>
      <c r="K109" s="143"/>
      <c r="L109" s="147" t="s">
        <v>8469</v>
      </c>
      <c r="M109" s="143">
        <v>30</v>
      </c>
      <c r="N109" s="201"/>
    </row>
    <row r="110" spans="1:14" ht="15.75" x14ac:dyDescent="0.3">
      <c r="A110" s="143" t="s">
        <v>5302</v>
      </c>
      <c r="B110" s="143" t="s">
        <v>8342</v>
      </c>
      <c r="C110" s="146"/>
      <c r="D110" s="146"/>
      <c r="E110" s="146"/>
      <c r="F110" s="144" t="s">
        <v>8265</v>
      </c>
      <c r="G110" s="143">
        <v>16</v>
      </c>
      <c r="H110" s="146"/>
      <c r="I110" s="146"/>
      <c r="J110" s="191" t="s">
        <v>8358</v>
      </c>
      <c r="K110" s="143"/>
      <c r="L110" s="147" t="s">
        <v>8470</v>
      </c>
      <c r="M110" s="143">
        <v>30</v>
      </c>
      <c r="N110" s="201"/>
    </row>
    <row r="111" spans="1:14" ht="15.75" x14ac:dyDescent="0.3">
      <c r="A111" s="143" t="s">
        <v>5302</v>
      </c>
      <c r="B111" s="143" t="s">
        <v>8342</v>
      </c>
      <c r="C111" s="146"/>
      <c r="D111" s="146"/>
      <c r="E111" s="146"/>
      <c r="F111" s="144" t="s">
        <v>8266</v>
      </c>
      <c r="G111" s="143">
        <v>17</v>
      </c>
      <c r="H111" s="146"/>
      <c r="I111" s="146"/>
      <c r="J111" s="191" t="s">
        <v>8359</v>
      </c>
      <c r="K111" s="143"/>
      <c r="L111" s="147" t="s">
        <v>8471</v>
      </c>
      <c r="M111" s="143">
        <v>30</v>
      </c>
      <c r="N111" s="201"/>
    </row>
    <row r="112" spans="1:14" ht="15.75" x14ac:dyDescent="0.3">
      <c r="A112" s="143" t="s">
        <v>5302</v>
      </c>
      <c r="B112" s="143" t="s">
        <v>8342</v>
      </c>
      <c r="C112" s="146"/>
      <c r="D112" s="146"/>
      <c r="E112" s="146"/>
      <c r="F112" s="144" t="s">
        <v>8267</v>
      </c>
      <c r="G112" s="143">
        <v>18</v>
      </c>
      <c r="H112" s="146"/>
      <c r="I112" s="146"/>
      <c r="J112" s="191" t="s">
        <v>8360</v>
      </c>
      <c r="K112" s="143"/>
      <c r="L112" s="147" t="s">
        <v>8472</v>
      </c>
      <c r="M112" s="143">
        <v>30</v>
      </c>
      <c r="N112" s="201"/>
    </row>
    <row r="113" spans="1:14" ht="15.75" x14ac:dyDescent="0.3">
      <c r="A113" s="143" t="s">
        <v>5302</v>
      </c>
      <c r="B113" s="143" t="s">
        <v>8342</v>
      </c>
      <c r="C113" s="146"/>
      <c r="D113" s="146"/>
      <c r="E113" s="146"/>
      <c r="F113" s="144" t="s">
        <v>8268</v>
      </c>
      <c r="G113" s="143">
        <v>19</v>
      </c>
      <c r="H113" s="146"/>
      <c r="I113" s="146"/>
      <c r="J113" s="191" t="s">
        <v>8361</v>
      </c>
      <c r="K113" s="143"/>
      <c r="L113" s="147" t="s">
        <v>8473</v>
      </c>
      <c r="M113" s="143">
        <v>30</v>
      </c>
      <c r="N113" s="201"/>
    </row>
    <row r="114" spans="1:14" ht="15.75" x14ac:dyDescent="0.3">
      <c r="A114" s="143" t="s">
        <v>5302</v>
      </c>
      <c r="B114" s="143" t="s">
        <v>8342</v>
      </c>
      <c r="C114" s="146"/>
      <c r="D114" s="146"/>
      <c r="E114" s="146"/>
      <c r="F114" s="144" t="s">
        <v>8269</v>
      </c>
      <c r="G114" s="143">
        <v>20</v>
      </c>
      <c r="H114" s="146"/>
      <c r="I114" s="146"/>
      <c r="J114" s="191" t="s">
        <v>8362</v>
      </c>
      <c r="K114" s="143"/>
      <c r="L114" s="147" t="s">
        <v>8474</v>
      </c>
      <c r="M114" s="143">
        <v>25</v>
      </c>
      <c r="N114" s="201"/>
    </row>
    <row r="115" spans="1:14" ht="15.75" x14ac:dyDescent="0.3">
      <c r="A115" s="143" t="s">
        <v>5302</v>
      </c>
      <c r="B115" s="143" t="s">
        <v>8342</v>
      </c>
      <c r="C115" s="146"/>
      <c r="D115" s="146"/>
      <c r="E115" s="146"/>
      <c r="F115" s="144" t="s">
        <v>8270</v>
      </c>
      <c r="G115" s="143">
        <v>21</v>
      </c>
      <c r="H115" s="146"/>
      <c r="I115" s="146"/>
      <c r="J115" s="191" t="s">
        <v>8363</v>
      </c>
      <c r="K115" s="143"/>
      <c r="L115" s="147" t="s">
        <v>8475</v>
      </c>
      <c r="M115" s="143">
        <v>25</v>
      </c>
      <c r="N115" s="201"/>
    </row>
    <row r="116" spans="1:14" ht="15.75" x14ac:dyDescent="0.3">
      <c r="A116" s="143" t="s">
        <v>5302</v>
      </c>
      <c r="B116" s="143" t="s">
        <v>8342</v>
      </c>
      <c r="C116" s="146"/>
      <c r="D116" s="146"/>
      <c r="E116" s="146"/>
      <c r="F116" s="144" t="s">
        <v>8271</v>
      </c>
      <c r="G116" s="143">
        <v>22</v>
      </c>
      <c r="H116" s="146"/>
      <c r="I116" s="146"/>
      <c r="J116" s="191" t="s">
        <v>8364</v>
      </c>
      <c r="K116" s="143"/>
      <c r="L116" s="147" t="s">
        <v>8476</v>
      </c>
      <c r="M116" s="143">
        <v>25</v>
      </c>
      <c r="N116" s="201"/>
    </row>
    <row r="117" spans="1:14" ht="15.75" x14ac:dyDescent="0.3">
      <c r="A117" s="143" t="s">
        <v>5302</v>
      </c>
      <c r="B117" s="143" t="s">
        <v>8342</v>
      </c>
      <c r="C117" s="146"/>
      <c r="D117" s="146"/>
      <c r="E117" s="146"/>
      <c r="F117" s="144" t="s">
        <v>8272</v>
      </c>
      <c r="G117" s="143">
        <v>23</v>
      </c>
      <c r="H117" s="146"/>
      <c r="I117" s="146"/>
      <c r="J117" s="191" t="s">
        <v>8365</v>
      </c>
      <c r="K117" s="143"/>
      <c r="L117" s="147" t="s">
        <v>8477</v>
      </c>
      <c r="M117" s="143">
        <v>25</v>
      </c>
      <c r="N117" s="201"/>
    </row>
    <row r="118" spans="1:14" ht="15.75" x14ac:dyDescent="0.3">
      <c r="A118" s="143" t="s">
        <v>5302</v>
      </c>
      <c r="B118" s="143" t="s">
        <v>8342</v>
      </c>
      <c r="C118" s="146"/>
      <c r="D118" s="146"/>
      <c r="E118" s="146"/>
      <c r="F118" s="144" t="s">
        <v>8273</v>
      </c>
      <c r="G118" s="143">
        <v>24</v>
      </c>
      <c r="H118" s="146"/>
      <c r="I118" s="146"/>
      <c r="J118" s="191" t="s">
        <v>8366</v>
      </c>
      <c r="K118" s="143"/>
      <c r="L118" s="147" t="s">
        <v>8478</v>
      </c>
      <c r="M118" s="143">
        <v>25</v>
      </c>
      <c r="N118" s="201"/>
    </row>
    <row r="119" spans="1:14" ht="15.75" x14ac:dyDescent="0.3">
      <c r="A119" s="143" t="s">
        <v>5302</v>
      </c>
      <c r="B119" s="143" t="s">
        <v>8342</v>
      </c>
      <c r="C119" s="146"/>
      <c r="D119" s="146"/>
      <c r="E119" s="146"/>
      <c r="F119" s="144" t="s">
        <v>8274</v>
      </c>
      <c r="G119" s="143">
        <v>25</v>
      </c>
      <c r="H119" s="146"/>
      <c r="I119" s="146"/>
      <c r="J119" s="191" t="s">
        <v>8367</v>
      </c>
      <c r="K119" s="143"/>
      <c r="L119" s="147" t="s">
        <v>8479</v>
      </c>
      <c r="M119" s="143">
        <v>25</v>
      </c>
      <c r="N119" s="201"/>
    </row>
    <row r="120" spans="1:14" ht="15.75" x14ac:dyDescent="0.3">
      <c r="A120" s="143" t="s">
        <v>5302</v>
      </c>
      <c r="B120" s="143" t="s">
        <v>8342</v>
      </c>
      <c r="C120" s="146"/>
      <c r="D120" s="146"/>
      <c r="E120" s="146"/>
      <c r="F120" s="144" t="s">
        <v>8275</v>
      </c>
      <c r="G120" s="143">
        <v>26</v>
      </c>
      <c r="H120" s="146"/>
      <c r="I120" s="146"/>
      <c r="J120" s="191" t="s">
        <v>8368</v>
      </c>
      <c r="K120" s="143"/>
      <c r="L120" s="147" t="s">
        <v>8480</v>
      </c>
      <c r="M120" s="143">
        <v>25</v>
      </c>
      <c r="N120" s="201"/>
    </row>
    <row r="121" spans="1:14" ht="15.75" x14ac:dyDescent="0.3">
      <c r="A121" s="143" t="s">
        <v>5302</v>
      </c>
      <c r="B121" s="143" t="s">
        <v>8342</v>
      </c>
      <c r="C121" s="146"/>
      <c r="D121" s="146"/>
      <c r="E121" s="146"/>
      <c r="F121" s="144" t="s">
        <v>8276</v>
      </c>
      <c r="G121" s="143">
        <v>27</v>
      </c>
      <c r="H121" s="146"/>
      <c r="I121" s="146"/>
      <c r="J121" s="191" t="s">
        <v>8369</v>
      </c>
      <c r="K121" s="143"/>
      <c r="L121" s="147" t="s">
        <v>8481</v>
      </c>
      <c r="M121" s="143">
        <v>25</v>
      </c>
      <c r="N121" s="201"/>
    </row>
    <row r="122" spans="1:14" ht="15.75" x14ac:dyDescent="0.3">
      <c r="A122" s="143" t="s">
        <v>5302</v>
      </c>
      <c r="B122" s="143" t="s">
        <v>8342</v>
      </c>
      <c r="C122" s="146"/>
      <c r="D122" s="146"/>
      <c r="E122" s="146"/>
      <c r="F122" s="144" t="s">
        <v>8277</v>
      </c>
      <c r="G122" s="143">
        <v>28</v>
      </c>
      <c r="H122" s="146"/>
      <c r="I122" s="146"/>
      <c r="J122" s="191" t="s">
        <v>8370</v>
      </c>
      <c r="K122" s="143"/>
      <c r="L122" s="147" t="s">
        <v>8482</v>
      </c>
      <c r="M122" s="143">
        <v>25</v>
      </c>
      <c r="N122" s="201"/>
    </row>
    <row r="123" spans="1:14" ht="15.75" x14ac:dyDescent="0.3">
      <c r="A123" s="143" t="s">
        <v>5302</v>
      </c>
      <c r="B123" s="143" t="s">
        <v>8342</v>
      </c>
      <c r="C123" s="146"/>
      <c r="D123" s="146"/>
      <c r="E123" s="146"/>
      <c r="F123" s="144" t="s">
        <v>8278</v>
      </c>
      <c r="G123" s="143">
        <v>29</v>
      </c>
      <c r="H123" s="146"/>
      <c r="I123" s="146"/>
      <c r="J123" s="191" t="s">
        <v>8371</v>
      </c>
      <c r="K123" s="143"/>
      <c r="L123" s="147" t="s">
        <v>8483</v>
      </c>
      <c r="M123" s="143">
        <v>25</v>
      </c>
      <c r="N123" s="201"/>
    </row>
    <row r="124" spans="1:14" ht="15.75" x14ac:dyDescent="0.3">
      <c r="A124" s="143" t="s">
        <v>5302</v>
      </c>
      <c r="B124" s="143" t="s">
        <v>8342</v>
      </c>
      <c r="C124" s="146"/>
      <c r="D124" s="146"/>
      <c r="E124" s="146"/>
      <c r="F124" s="144" t="s">
        <v>8279</v>
      </c>
      <c r="G124" s="143">
        <v>30</v>
      </c>
      <c r="H124" s="146"/>
      <c r="I124" s="146"/>
      <c r="J124" s="191" t="s">
        <v>8372</v>
      </c>
      <c r="K124" s="143"/>
      <c r="L124" s="147" t="s">
        <v>8484</v>
      </c>
      <c r="M124" s="143">
        <v>30</v>
      </c>
      <c r="N124" s="201"/>
    </row>
    <row r="125" spans="1:14" ht="15.75" x14ac:dyDescent="0.3">
      <c r="A125" s="143" t="s">
        <v>5302</v>
      </c>
      <c r="B125" s="143" t="s">
        <v>8342</v>
      </c>
      <c r="C125" s="146"/>
      <c r="D125" s="146"/>
      <c r="E125" s="146"/>
      <c r="F125" s="144" t="s">
        <v>8280</v>
      </c>
      <c r="G125" s="143">
        <v>31</v>
      </c>
      <c r="H125" s="146"/>
      <c r="I125" s="146"/>
      <c r="J125" s="191" t="s">
        <v>8373</v>
      </c>
      <c r="K125" s="143"/>
      <c r="L125" s="147" t="s">
        <v>8485</v>
      </c>
      <c r="M125" s="143">
        <v>30</v>
      </c>
      <c r="N125" s="201"/>
    </row>
    <row r="126" spans="1:14" ht="15.75" x14ac:dyDescent="0.3">
      <c r="A126" s="143" t="s">
        <v>5302</v>
      </c>
      <c r="B126" s="143" t="s">
        <v>8342</v>
      </c>
      <c r="C126" s="146"/>
      <c r="D126" s="146"/>
      <c r="E126" s="146"/>
      <c r="F126" s="144" t="s">
        <v>8281</v>
      </c>
      <c r="G126" s="143">
        <v>32</v>
      </c>
      <c r="H126" s="146"/>
      <c r="I126" s="146"/>
      <c r="J126" s="191" t="s">
        <v>8374</v>
      </c>
      <c r="K126" s="143"/>
      <c r="L126" s="147" t="s">
        <v>8486</v>
      </c>
      <c r="M126" s="143">
        <v>30</v>
      </c>
      <c r="N126" s="201"/>
    </row>
    <row r="127" spans="1:14" ht="15.75" x14ac:dyDescent="0.3">
      <c r="A127" s="143" t="s">
        <v>5302</v>
      </c>
      <c r="B127" s="143" t="s">
        <v>8342</v>
      </c>
      <c r="C127" s="146"/>
      <c r="D127" s="146"/>
      <c r="E127" s="146"/>
      <c r="F127" s="144" t="s">
        <v>8282</v>
      </c>
      <c r="G127" s="143">
        <v>33</v>
      </c>
      <c r="H127" s="146"/>
      <c r="I127" s="146"/>
      <c r="J127" s="191" t="s">
        <v>8375</v>
      </c>
      <c r="K127" s="143"/>
      <c r="L127" s="147" t="s">
        <v>8487</v>
      </c>
      <c r="M127" s="143">
        <v>30</v>
      </c>
      <c r="N127" s="201"/>
    </row>
    <row r="128" spans="1:14" ht="15.75" x14ac:dyDescent="0.3">
      <c r="A128" s="143" t="s">
        <v>5302</v>
      </c>
      <c r="B128" s="143" t="s">
        <v>8342</v>
      </c>
      <c r="C128" s="146"/>
      <c r="D128" s="146"/>
      <c r="E128" s="146"/>
      <c r="F128" s="144" t="s">
        <v>8283</v>
      </c>
      <c r="G128" s="143">
        <v>34</v>
      </c>
      <c r="H128" s="146"/>
      <c r="I128" s="146"/>
      <c r="J128" s="191" t="s">
        <v>8376</v>
      </c>
      <c r="K128" s="143"/>
      <c r="L128" s="147" t="s">
        <v>8488</v>
      </c>
      <c r="M128" s="143">
        <v>30</v>
      </c>
      <c r="N128" s="201"/>
    </row>
    <row r="129" spans="1:14" ht="15.75" x14ac:dyDescent="0.3">
      <c r="A129" s="143" t="s">
        <v>5302</v>
      </c>
      <c r="B129" s="143" t="s">
        <v>8342</v>
      </c>
      <c r="C129" s="146"/>
      <c r="D129" s="146"/>
      <c r="E129" s="146"/>
      <c r="F129" s="144" t="s">
        <v>8284</v>
      </c>
      <c r="G129" s="143">
        <v>35</v>
      </c>
      <c r="H129" s="146"/>
      <c r="I129" s="146"/>
      <c r="J129" s="191" t="s">
        <v>8377</v>
      </c>
      <c r="K129" s="143"/>
      <c r="L129" s="147" t="s">
        <v>8489</v>
      </c>
      <c r="M129" s="143">
        <v>25</v>
      </c>
      <c r="N129" s="201"/>
    </row>
    <row r="130" spans="1:14" ht="15.75" x14ac:dyDescent="0.3">
      <c r="A130" s="143" t="s">
        <v>5302</v>
      </c>
      <c r="B130" s="143" t="s">
        <v>8342</v>
      </c>
      <c r="C130" s="146"/>
      <c r="D130" s="146"/>
      <c r="E130" s="146"/>
      <c r="F130" s="144" t="s">
        <v>8285</v>
      </c>
      <c r="G130" s="143">
        <v>36</v>
      </c>
      <c r="H130" s="146"/>
      <c r="I130" s="146"/>
      <c r="J130" s="191" t="s">
        <v>8378</v>
      </c>
      <c r="K130" s="143"/>
      <c r="L130" s="147" t="s">
        <v>8490</v>
      </c>
      <c r="M130" s="143">
        <v>25</v>
      </c>
      <c r="N130" s="201"/>
    </row>
    <row r="131" spans="1:14" ht="15.75" x14ac:dyDescent="0.3">
      <c r="A131" s="143" t="s">
        <v>5302</v>
      </c>
      <c r="B131" s="143" t="s">
        <v>8342</v>
      </c>
      <c r="C131" s="146"/>
      <c r="D131" s="146"/>
      <c r="E131" s="146"/>
      <c r="F131" s="144" t="s">
        <v>8286</v>
      </c>
      <c r="G131" s="143">
        <v>37</v>
      </c>
      <c r="H131" s="146"/>
      <c r="I131" s="146"/>
      <c r="J131" s="191" t="s">
        <v>8379</v>
      </c>
      <c r="K131" s="143"/>
      <c r="L131" s="147" t="s">
        <v>8491</v>
      </c>
      <c r="M131" s="143">
        <v>25</v>
      </c>
      <c r="N131" s="201"/>
    </row>
    <row r="132" spans="1:14" ht="15.75" x14ac:dyDescent="0.3">
      <c r="A132" s="143" t="s">
        <v>5302</v>
      </c>
      <c r="B132" s="143" t="s">
        <v>8342</v>
      </c>
      <c r="C132" s="146"/>
      <c r="D132" s="146"/>
      <c r="E132" s="146"/>
      <c r="F132" s="144" t="s">
        <v>8287</v>
      </c>
      <c r="G132" s="143">
        <v>38</v>
      </c>
      <c r="H132" s="146"/>
      <c r="I132" s="146"/>
      <c r="J132" s="191" t="s">
        <v>8380</v>
      </c>
      <c r="K132" s="143"/>
      <c r="L132" s="147" t="s">
        <v>8492</v>
      </c>
      <c r="M132" s="143">
        <v>25</v>
      </c>
      <c r="N132" s="201"/>
    </row>
    <row r="133" spans="1:14" ht="15.75" x14ac:dyDescent="0.3">
      <c r="A133" s="143" t="s">
        <v>5302</v>
      </c>
      <c r="B133" s="143" t="s">
        <v>8342</v>
      </c>
      <c r="C133" s="146"/>
      <c r="D133" s="146"/>
      <c r="E133" s="146"/>
      <c r="F133" s="144" t="s">
        <v>8288</v>
      </c>
      <c r="G133" s="143">
        <v>39</v>
      </c>
      <c r="H133" s="146"/>
      <c r="I133" s="146"/>
      <c r="J133" s="191" t="s">
        <v>8381</v>
      </c>
      <c r="K133" s="143"/>
      <c r="L133" s="147" t="s">
        <v>8493</v>
      </c>
      <c r="M133" s="143">
        <v>25</v>
      </c>
      <c r="N133" s="201"/>
    </row>
    <row r="134" spans="1:14" ht="15.75" x14ac:dyDescent="0.3">
      <c r="A134" s="143" t="s">
        <v>5302</v>
      </c>
      <c r="B134" s="143" t="s">
        <v>8342</v>
      </c>
      <c r="C134" s="146"/>
      <c r="D134" s="146"/>
      <c r="E134" s="146"/>
      <c r="F134" s="144" t="s">
        <v>8289</v>
      </c>
      <c r="G134" s="143">
        <v>40</v>
      </c>
      <c r="H134" s="146"/>
      <c r="I134" s="146"/>
      <c r="J134" s="191" t="s">
        <v>8382</v>
      </c>
      <c r="K134" s="143"/>
      <c r="L134" s="147" t="s">
        <v>8494</v>
      </c>
      <c r="M134" s="143">
        <v>20</v>
      </c>
      <c r="N134" s="201"/>
    </row>
    <row r="135" spans="1:14" ht="15.75" x14ac:dyDescent="0.3">
      <c r="A135" s="143" t="s">
        <v>5302</v>
      </c>
      <c r="B135" s="143" t="s">
        <v>8342</v>
      </c>
      <c r="C135" s="146"/>
      <c r="D135" s="146"/>
      <c r="E135" s="146"/>
      <c r="F135" s="144" t="s">
        <v>8290</v>
      </c>
      <c r="G135" s="143">
        <v>41</v>
      </c>
      <c r="H135" s="146"/>
      <c r="I135" s="146"/>
      <c r="J135" s="191" t="s">
        <v>8383</v>
      </c>
      <c r="K135" s="143"/>
      <c r="L135" s="147" t="s">
        <v>8495</v>
      </c>
      <c r="M135" s="143">
        <v>20</v>
      </c>
      <c r="N135" s="201"/>
    </row>
    <row r="136" spans="1:14" ht="15.75" x14ac:dyDescent="0.3">
      <c r="A136" s="143" t="s">
        <v>5302</v>
      </c>
      <c r="B136" s="143" t="s">
        <v>8342</v>
      </c>
      <c r="C136" s="146"/>
      <c r="D136" s="146"/>
      <c r="E136" s="146"/>
      <c r="F136" s="144" t="s">
        <v>8291</v>
      </c>
      <c r="G136" s="143">
        <v>42</v>
      </c>
      <c r="H136" s="146"/>
      <c r="I136" s="146"/>
      <c r="J136" s="191" t="s">
        <v>8384</v>
      </c>
      <c r="K136" s="143"/>
      <c r="L136" s="147" t="s">
        <v>8496</v>
      </c>
      <c r="M136" s="143">
        <v>20</v>
      </c>
      <c r="N136" s="201"/>
    </row>
    <row r="137" spans="1:14" ht="15.75" x14ac:dyDescent="0.3">
      <c r="A137" s="143" t="s">
        <v>5302</v>
      </c>
      <c r="B137" s="143" t="s">
        <v>8342</v>
      </c>
      <c r="C137" s="146"/>
      <c r="D137" s="146"/>
      <c r="E137" s="146"/>
      <c r="F137" s="144" t="s">
        <v>8292</v>
      </c>
      <c r="G137" s="143">
        <v>43</v>
      </c>
      <c r="H137" s="146"/>
      <c r="I137" s="146"/>
      <c r="J137" s="191" t="s">
        <v>8385</v>
      </c>
      <c r="K137" s="143"/>
      <c r="L137" s="147" t="s">
        <v>8497</v>
      </c>
      <c r="M137" s="143">
        <v>20</v>
      </c>
      <c r="N137" s="201"/>
    </row>
    <row r="138" spans="1:14" ht="15.75" x14ac:dyDescent="0.3">
      <c r="A138" s="143" t="s">
        <v>5302</v>
      </c>
      <c r="B138" s="143" t="s">
        <v>8342</v>
      </c>
      <c r="C138" s="146"/>
      <c r="D138" s="146"/>
      <c r="E138" s="146"/>
      <c r="F138" s="144" t="s">
        <v>8293</v>
      </c>
      <c r="G138" s="143">
        <v>44</v>
      </c>
      <c r="H138" s="146"/>
      <c r="I138" s="146"/>
      <c r="J138" s="191" t="s">
        <v>8386</v>
      </c>
      <c r="K138" s="143"/>
      <c r="L138" s="147" t="s">
        <v>8498</v>
      </c>
      <c r="M138" s="143">
        <v>20</v>
      </c>
      <c r="N138" s="201"/>
    </row>
    <row r="139" spans="1:14" ht="15.75" x14ac:dyDescent="0.3">
      <c r="A139" s="143" t="s">
        <v>5302</v>
      </c>
      <c r="B139" s="143" t="s">
        <v>8342</v>
      </c>
      <c r="C139" s="146"/>
      <c r="D139" s="146"/>
      <c r="E139" s="146"/>
      <c r="F139" s="144" t="s">
        <v>8294</v>
      </c>
      <c r="G139" s="143">
        <v>45</v>
      </c>
      <c r="H139" s="146"/>
      <c r="I139" s="146"/>
      <c r="J139" s="191" t="s">
        <v>8387</v>
      </c>
      <c r="K139" s="143"/>
      <c r="L139" s="147"/>
      <c r="M139" s="143"/>
      <c r="N139" s="201"/>
    </row>
    <row r="140" spans="1:14" ht="15.75" x14ac:dyDescent="0.3">
      <c r="A140" s="148" t="s">
        <v>5302</v>
      </c>
      <c r="B140" s="148" t="s">
        <v>8388</v>
      </c>
      <c r="C140" s="148"/>
      <c r="D140" s="148"/>
      <c r="E140" s="148"/>
      <c r="F140" s="149" t="s">
        <v>5072</v>
      </c>
      <c r="G140" s="148">
        <v>0</v>
      </c>
      <c r="H140" s="150"/>
      <c r="I140" s="148"/>
      <c r="J140" s="192"/>
      <c r="K140" s="148"/>
      <c r="L140" s="152" t="s">
        <v>8177</v>
      </c>
      <c r="M140" s="148">
        <v>100</v>
      </c>
      <c r="N140" s="201"/>
    </row>
    <row r="141" spans="1:14" ht="15.75" x14ac:dyDescent="0.3">
      <c r="A141" s="148" t="s">
        <v>5302</v>
      </c>
      <c r="B141" s="148" t="s">
        <v>8388</v>
      </c>
      <c r="C141" s="148"/>
      <c r="D141" s="148"/>
      <c r="E141" s="148"/>
      <c r="F141" s="149" t="s">
        <v>6311</v>
      </c>
      <c r="G141" s="148">
        <v>1</v>
      </c>
      <c r="H141" s="150"/>
      <c r="I141" s="148"/>
      <c r="J141" s="192" t="s">
        <v>8179</v>
      </c>
      <c r="K141" s="148"/>
      <c r="L141" s="152" t="s">
        <v>8181</v>
      </c>
      <c r="M141" s="148">
        <v>100</v>
      </c>
      <c r="N141" s="201"/>
    </row>
    <row r="142" spans="1:14" ht="15.75" x14ac:dyDescent="0.3">
      <c r="A142" s="148" t="s">
        <v>5302</v>
      </c>
      <c r="B142" s="148" t="s">
        <v>8388</v>
      </c>
      <c r="C142" s="151"/>
      <c r="D142" s="151"/>
      <c r="E142" s="151"/>
      <c r="F142" s="149" t="s">
        <v>6317</v>
      </c>
      <c r="G142" s="148">
        <v>2</v>
      </c>
      <c r="H142" s="151"/>
      <c r="I142" s="148"/>
      <c r="J142" s="192" t="s">
        <v>8180</v>
      </c>
      <c r="K142" s="148"/>
      <c r="L142" s="152" t="s">
        <v>8183</v>
      </c>
      <c r="M142" s="148">
        <v>100</v>
      </c>
      <c r="N142" s="201"/>
    </row>
    <row r="143" spans="1:14" ht="15.75" x14ac:dyDescent="0.3">
      <c r="A143" s="148" t="s">
        <v>5302</v>
      </c>
      <c r="B143" s="148" t="s">
        <v>8388</v>
      </c>
      <c r="C143" s="151"/>
      <c r="D143" s="151"/>
      <c r="E143" s="151"/>
      <c r="F143" s="149" t="s">
        <v>6318</v>
      </c>
      <c r="G143" s="148">
        <v>3</v>
      </c>
      <c r="H143" s="151"/>
      <c r="I143" s="148"/>
      <c r="J143" s="192" t="s">
        <v>8195</v>
      </c>
      <c r="K143" s="148"/>
      <c r="L143" s="152" t="s">
        <v>8185</v>
      </c>
      <c r="M143" s="148">
        <v>100</v>
      </c>
      <c r="N143" s="201"/>
    </row>
    <row r="144" spans="1:14" ht="15.75" x14ac:dyDescent="0.3">
      <c r="A144" s="148" t="s">
        <v>5302</v>
      </c>
      <c r="B144" s="148" t="s">
        <v>8388</v>
      </c>
      <c r="C144" s="151"/>
      <c r="D144" s="151"/>
      <c r="E144" s="151"/>
      <c r="F144" s="149" t="s">
        <v>8208</v>
      </c>
      <c r="G144" s="148">
        <v>4</v>
      </c>
      <c r="H144" s="151"/>
      <c r="I144" s="151"/>
      <c r="J144" s="192" t="s">
        <v>8196</v>
      </c>
      <c r="K144" s="148"/>
      <c r="L144" s="152" t="s">
        <v>8187</v>
      </c>
      <c r="M144" s="148">
        <v>100</v>
      </c>
      <c r="N144" s="201"/>
    </row>
    <row r="145" spans="1:14" ht="15.75" x14ac:dyDescent="0.3">
      <c r="A145" s="148" t="s">
        <v>5302</v>
      </c>
      <c r="B145" s="148" t="s">
        <v>8388</v>
      </c>
      <c r="C145" s="151"/>
      <c r="D145" s="151"/>
      <c r="E145" s="151"/>
      <c r="F145" s="149" t="s">
        <v>8209</v>
      </c>
      <c r="G145" s="148">
        <v>5</v>
      </c>
      <c r="H145" s="151"/>
      <c r="I145" s="151"/>
      <c r="J145" s="192" t="s">
        <v>8197</v>
      </c>
      <c r="K145" s="148"/>
      <c r="L145" s="152" t="s">
        <v>8189</v>
      </c>
      <c r="M145" s="148">
        <v>100</v>
      </c>
      <c r="N145" s="201"/>
    </row>
    <row r="146" spans="1:14" ht="15.75" x14ac:dyDescent="0.3">
      <c r="A146" s="148" t="s">
        <v>5302</v>
      </c>
      <c r="B146" s="148" t="s">
        <v>8388</v>
      </c>
      <c r="C146" s="151"/>
      <c r="D146" s="151"/>
      <c r="E146" s="151"/>
      <c r="F146" s="149" t="s">
        <v>8210</v>
      </c>
      <c r="G146" s="148">
        <v>6</v>
      </c>
      <c r="H146" s="151"/>
      <c r="I146" s="151"/>
      <c r="J146" s="192" t="s">
        <v>8198</v>
      </c>
      <c r="K146" s="148"/>
      <c r="L146" s="152" t="s">
        <v>8191</v>
      </c>
      <c r="M146" s="148">
        <v>100</v>
      </c>
      <c r="N146" s="201"/>
    </row>
    <row r="147" spans="1:14" ht="15.75" x14ac:dyDescent="0.3">
      <c r="A147" s="148" t="s">
        <v>5302</v>
      </c>
      <c r="B147" s="148" t="s">
        <v>8388</v>
      </c>
      <c r="C147" s="151"/>
      <c r="D147" s="151"/>
      <c r="E147" s="151"/>
      <c r="F147" s="149" t="s">
        <v>8211</v>
      </c>
      <c r="G147" s="148">
        <v>7</v>
      </c>
      <c r="H147" s="151"/>
      <c r="I147" s="151"/>
      <c r="J147" s="192" t="s">
        <v>8199</v>
      </c>
      <c r="K147" s="148"/>
      <c r="L147" s="152" t="s">
        <v>8193</v>
      </c>
      <c r="M147" s="148">
        <v>100</v>
      </c>
      <c r="N147" s="201"/>
    </row>
    <row r="148" spans="1:14" ht="15.75" x14ac:dyDescent="0.3">
      <c r="A148" s="148" t="s">
        <v>5302</v>
      </c>
      <c r="B148" s="148" t="s">
        <v>8388</v>
      </c>
      <c r="C148" s="151"/>
      <c r="D148" s="151"/>
      <c r="E148" s="151"/>
      <c r="F148" s="149" t="s">
        <v>8212</v>
      </c>
      <c r="G148" s="148">
        <v>8</v>
      </c>
      <c r="H148" s="151"/>
      <c r="I148" s="151"/>
      <c r="J148" s="192" t="s">
        <v>8200</v>
      </c>
      <c r="K148" s="148"/>
      <c r="L148" s="152" t="s">
        <v>8220</v>
      </c>
      <c r="M148" s="148">
        <v>100</v>
      </c>
      <c r="N148" s="201"/>
    </row>
    <row r="149" spans="1:14" ht="15.75" x14ac:dyDescent="0.3">
      <c r="A149" s="148" t="s">
        <v>5302</v>
      </c>
      <c r="B149" s="148" t="s">
        <v>8388</v>
      </c>
      <c r="C149" s="151"/>
      <c r="D149" s="151"/>
      <c r="E149" s="151"/>
      <c r="F149" s="149" t="s">
        <v>8213</v>
      </c>
      <c r="G149" s="148">
        <v>9</v>
      </c>
      <c r="H149" s="151"/>
      <c r="I149" s="151"/>
      <c r="J149" s="192" t="s">
        <v>8201</v>
      </c>
      <c r="K149" s="148"/>
      <c r="L149" s="152" t="s">
        <v>8222</v>
      </c>
      <c r="M149" s="148">
        <v>100</v>
      </c>
      <c r="N149" s="201"/>
    </row>
    <row r="150" spans="1:14" ht="15.75" x14ac:dyDescent="0.3">
      <c r="A150" s="148" t="s">
        <v>5302</v>
      </c>
      <c r="B150" s="148" t="s">
        <v>8388</v>
      </c>
      <c r="C150" s="151"/>
      <c r="D150" s="151"/>
      <c r="E150" s="151"/>
      <c r="F150" s="149" t="s">
        <v>8214</v>
      </c>
      <c r="G150" s="148">
        <v>10</v>
      </c>
      <c r="H150" s="151"/>
      <c r="I150" s="151"/>
      <c r="J150" s="192" t="s">
        <v>8202</v>
      </c>
      <c r="K150" s="148"/>
      <c r="L150" s="152" t="s">
        <v>8224</v>
      </c>
      <c r="M150" s="148">
        <v>100</v>
      </c>
      <c r="N150" s="201"/>
    </row>
    <row r="151" spans="1:14" ht="15.75" x14ac:dyDescent="0.3">
      <c r="A151" s="148" t="s">
        <v>5302</v>
      </c>
      <c r="B151" s="148" t="s">
        <v>8388</v>
      </c>
      <c r="C151" s="151"/>
      <c r="D151" s="151"/>
      <c r="E151" s="151"/>
      <c r="F151" s="149" t="s">
        <v>8215</v>
      </c>
      <c r="G151" s="148">
        <v>11</v>
      </c>
      <c r="H151" s="151"/>
      <c r="I151" s="151"/>
      <c r="J151" s="192" t="s">
        <v>8203</v>
      </c>
      <c r="K151" s="148"/>
      <c r="L151" s="152" t="s">
        <v>8226</v>
      </c>
      <c r="M151" s="148">
        <v>100</v>
      </c>
      <c r="N151" s="201"/>
    </row>
    <row r="152" spans="1:14" ht="15.75" x14ac:dyDescent="0.3">
      <c r="A152" s="148" t="s">
        <v>5302</v>
      </c>
      <c r="B152" s="148" t="s">
        <v>8388</v>
      </c>
      <c r="C152" s="151"/>
      <c r="D152" s="151"/>
      <c r="E152" s="151"/>
      <c r="F152" s="149" t="s">
        <v>8216</v>
      </c>
      <c r="G152" s="148">
        <v>12</v>
      </c>
      <c r="H152" s="151"/>
      <c r="I152" s="151"/>
      <c r="J152" s="192" t="s">
        <v>8204</v>
      </c>
      <c r="K152" s="148"/>
      <c r="L152" s="152" t="s">
        <v>8228</v>
      </c>
      <c r="M152" s="148">
        <v>100</v>
      </c>
      <c r="N152" s="201"/>
    </row>
    <row r="153" spans="1:14" ht="15.75" x14ac:dyDescent="0.3">
      <c r="A153" s="148" t="s">
        <v>5302</v>
      </c>
      <c r="B153" s="148" t="s">
        <v>8388</v>
      </c>
      <c r="C153" s="151"/>
      <c r="D153" s="151"/>
      <c r="E153" s="151"/>
      <c r="F153" s="149" t="s">
        <v>8217</v>
      </c>
      <c r="G153" s="148">
        <v>13</v>
      </c>
      <c r="H153" s="151"/>
      <c r="I153" s="151"/>
      <c r="J153" s="192" t="s">
        <v>8205</v>
      </c>
      <c r="K153" s="148"/>
      <c r="L153" s="152" t="s">
        <v>8230</v>
      </c>
      <c r="M153" s="148">
        <v>100</v>
      </c>
      <c r="N153" s="201"/>
    </row>
    <row r="154" spans="1:14" ht="15.75" x14ac:dyDescent="0.3">
      <c r="A154" s="148" t="s">
        <v>5302</v>
      </c>
      <c r="B154" s="148" t="s">
        <v>8388</v>
      </c>
      <c r="C154" s="151"/>
      <c r="D154" s="151"/>
      <c r="E154" s="151"/>
      <c r="F154" s="149" t="s">
        <v>8218</v>
      </c>
      <c r="G154" s="148">
        <v>14</v>
      </c>
      <c r="H154" s="151"/>
      <c r="I154" s="151"/>
      <c r="J154" s="192" t="s">
        <v>8206</v>
      </c>
      <c r="K154" s="148"/>
      <c r="L154" s="152" t="s">
        <v>8232</v>
      </c>
      <c r="M154" s="148">
        <v>100</v>
      </c>
      <c r="N154" s="201"/>
    </row>
    <row r="155" spans="1:14" ht="15.75" x14ac:dyDescent="0.3">
      <c r="A155" s="148" t="s">
        <v>5302</v>
      </c>
      <c r="B155" s="148" t="s">
        <v>8388</v>
      </c>
      <c r="C155" s="151"/>
      <c r="D155" s="151"/>
      <c r="E155" s="151"/>
      <c r="F155" s="149" t="s">
        <v>8219</v>
      </c>
      <c r="G155" s="148">
        <v>15</v>
      </c>
      <c r="H155" s="151"/>
      <c r="I155" s="151"/>
      <c r="J155" s="192" t="s">
        <v>8207</v>
      </c>
      <c r="K155" s="148"/>
      <c r="L155" s="152" t="s">
        <v>8469</v>
      </c>
      <c r="M155" s="148">
        <v>30</v>
      </c>
      <c r="N155" s="201"/>
    </row>
    <row r="156" spans="1:14" ht="15.75" x14ac:dyDescent="0.3">
      <c r="A156" s="148" t="s">
        <v>5302</v>
      </c>
      <c r="B156" s="148" t="s">
        <v>8389</v>
      </c>
      <c r="C156" s="151"/>
      <c r="D156" s="151"/>
      <c r="E156" s="151"/>
      <c r="F156" s="149" t="s">
        <v>8265</v>
      </c>
      <c r="G156" s="148">
        <v>16</v>
      </c>
      <c r="H156" s="151"/>
      <c r="I156" s="151"/>
      <c r="J156" s="192" t="s">
        <v>8235</v>
      </c>
      <c r="K156" s="148"/>
      <c r="L156" s="152" t="s">
        <v>8470</v>
      </c>
      <c r="M156" s="148">
        <v>30</v>
      </c>
      <c r="N156" s="201"/>
    </row>
    <row r="157" spans="1:14" ht="15.75" x14ac:dyDescent="0.3">
      <c r="A157" s="148" t="s">
        <v>5302</v>
      </c>
      <c r="B157" s="148" t="s">
        <v>8389</v>
      </c>
      <c r="C157" s="151"/>
      <c r="D157" s="151"/>
      <c r="E157" s="151"/>
      <c r="F157" s="149" t="s">
        <v>8266</v>
      </c>
      <c r="G157" s="148">
        <v>17</v>
      </c>
      <c r="H157" s="151"/>
      <c r="I157" s="151"/>
      <c r="J157" s="192" t="s">
        <v>8236</v>
      </c>
      <c r="K157" s="148"/>
      <c r="L157" s="152" t="s">
        <v>8471</v>
      </c>
      <c r="M157" s="148">
        <v>30</v>
      </c>
      <c r="N157" s="201"/>
    </row>
    <row r="158" spans="1:14" ht="15.75" x14ac:dyDescent="0.3">
      <c r="A158" s="148" t="s">
        <v>5302</v>
      </c>
      <c r="B158" s="148" t="s">
        <v>8389</v>
      </c>
      <c r="C158" s="151"/>
      <c r="D158" s="151"/>
      <c r="E158" s="151"/>
      <c r="F158" s="149" t="s">
        <v>8267</v>
      </c>
      <c r="G158" s="148">
        <v>18</v>
      </c>
      <c r="H158" s="151"/>
      <c r="I158" s="151"/>
      <c r="J158" s="192" t="s">
        <v>8237</v>
      </c>
      <c r="K158" s="148"/>
      <c r="L158" s="152" t="s">
        <v>8472</v>
      </c>
      <c r="M158" s="148">
        <v>30</v>
      </c>
      <c r="N158" s="201"/>
    </row>
    <row r="159" spans="1:14" ht="15.75" x14ac:dyDescent="0.3">
      <c r="A159" s="148" t="s">
        <v>5302</v>
      </c>
      <c r="B159" s="148" t="s">
        <v>8389</v>
      </c>
      <c r="C159" s="151"/>
      <c r="D159" s="151"/>
      <c r="E159" s="151"/>
      <c r="F159" s="149" t="s">
        <v>8268</v>
      </c>
      <c r="G159" s="148">
        <v>19</v>
      </c>
      <c r="H159" s="151"/>
      <c r="I159" s="151"/>
      <c r="J159" s="192" t="s">
        <v>8238</v>
      </c>
      <c r="K159" s="148"/>
      <c r="L159" s="152" t="s">
        <v>8473</v>
      </c>
      <c r="M159" s="148">
        <v>30</v>
      </c>
      <c r="N159" s="201"/>
    </row>
    <row r="160" spans="1:14" ht="15.75" x14ac:dyDescent="0.3">
      <c r="A160" s="148" t="s">
        <v>5302</v>
      </c>
      <c r="B160" s="148" t="s">
        <v>8389</v>
      </c>
      <c r="C160" s="151"/>
      <c r="D160" s="151"/>
      <c r="E160" s="151"/>
      <c r="F160" s="149" t="s">
        <v>8269</v>
      </c>
      <c r="G160" s="148">
        <v>20</v>
      </c>
      <c r="H160" s="151"/>
      <c r="I160" s="151"/>
      <c r="J160" s="192" t="s">
        <v>8239</v>
      </c>
      <c r="K160" s="148"/>
      <c r="L160" s="152" t="s">
        <v>8474</v>
      </c>
      <c r="M160" s="148">
        <v>25</v>
      </c>
      <c r="N160" s="201"/>
    </row>
    <row r="161" spans="1:14" ht="15.75" x14ac:dyDescent="0.3">
      <c r="A161" s="148" t="s">
        <v>5302</v>
      </c>
      <c r="B161" s="148" t="s">
        <v>8389</v>
      </c>
      <c r="C161" s="151"/>
      <c r="D161" s="151"/>
      <c r="E161" s="151"/>
      <c r="F161" s="149" t="s">
        <v>8270</v>
      </c>
      <c r="G161" s="148">
        <v>21</v>
      </c>
      <c r="H161" s="151"/>
      <c r="I161" s="151"/>
      <c r="J161" s="192" t="s">
        <v>8240</v>
      </c>
      <c r="K161" s="148"/>
      <c r="L161" s="152" t="s">
        <v>8475</v>
      </c>
      <c r="M161" s="148">
        <v>25</v>
      </c>
      <c r="N161" s="201"/>
    </row>
    <row r="162" spans="1:14" ht="15.75" x14ac:dyDescent="0.3">
      <c r="A162" s="148" t="s">
        <v>5302</v>
      </c>
      <c r="B162" s="148" t="s">
        <v>8389</v>
      </c>
      <c r="C162" s="151"/>
      <c r="D162" s="151"/>
      <c r="E162" s="151"/>
      <c r="F162" s="149" t="s">
        <v>8271</v>
      </c>
      <c r="G162" s="148">
        <v>22</v>
      </c>
      <c r="H162" s="151"/>
      <c r="I162" s="151"/>
      <c r="J162" s="192" t="s">
        <v>8241</v>
      </c>
      <c r="K162" s="148"/>
      <c r="L162" s="152" t="s">
        <v>8476</v>
      </c>
      <c r="M162" s="148">
        <v>25</v>
      </c>
      <c r="N162" s="201"/>
    </row>
    <row r="163" spans="1:14" ht="15.75" x14ac:dyDescent="0.3">
      <c r="A163" s="148" t="s">
        <v>5302</v>
      </c>
      <c r="B163" s="148" t="s">
        <v>8389</v>
      </c>
      <c r="C163" s="151"/>
      <c r="D163" s="151"/>
      <c r="E163" s="151"/>
      <c r="F163" s="149" t="s">
        <v>8272</v>
      </c>
      <c r="G163" s="148">
        <v>23</v>
      </c>
      <c r="H163" s="151"/>
      <c r="I163" s="151"/>
      <c r="J163" s="192" t="s">
        <v>8242</v>
      </c>
      <c r="K163" s="148"/>
      <c r="L163" s="152" t="s">
        <v>8477</v>
      </c>
      <c r="M163" s="148">
        <v>25</v>
      </c>
      <c r="N163" s="201"/>
    </row>
    <row r="164" spans="1:14" ht="15.75" x14ac:dyDescent="0.3">
      <c r="A164" s="148" t="s">
        <v>5302</v>
      </c>
      <c r="B164" s="148" t="s">
        <v>8389</v>
      </c>
      <c r="C164" s="151"/>
      <c r="D164" s="151"/>
      <c r="E164" s="151"/>
      <c r="F164" s="149" t="s">
        <v>8273</v>
      </c>
      <c r="G164" s="148">
        <v>24</v>
      </c>
      <c r="H164" s="151"/>
      <c r="I164" s="151"/>
      <c r="J164" s="192" t="s">
        <v>8243</v>
      </c>
      <c r="K164" s="148"/>
      <c r="L164" s="152" t="s">
        <v>8478</v>
      </c>
      <c r="M164" s="148">
        <v>25</v>
      </c>
      <c r="N164" s="201"/>
    </row>
    <row r="165" spans="1:14" ht="15.75" x14ac:dyDescent="0.3">
      <c r="A165" s="148" t="s">
        <v>5302</v>
      </c>
      <c r="B165" s="148" t="s">
        <v>8389</v>
      </c>
      <c r="C165" s="151"/>
      <c r="D165" s="151"/>
      <c r="E165" s="151"/>
      <c r="F165" s="149" t="s">
        <v>8274</v>
      </c>
      <c r="G165" s="148">
        <v>25</v>
      </c>
      <c r="H165" s="151"/>
      <c r="I165" s="151"/>
      <c r="J165" s="192" t="s">
        <v>8244</v>
      </c>
      <c r="K165" s="148"/>
      <c r="L165" s="152" t="s">
        <v>8479</v>
      </c>
      <c r="M165" s="148">
        <v>25</v>
      </c>
      <c r="N165" s="201"/>
    </row>
    <row r="166" spans="1:14" ht="15.75" x14ac:dyDescent="0.3">
      <c r="A166" s="148" t="s">
        <v>5302</v>
      </c>
      <c r="B166" s="148" t="s">
        <v>8389</v>
      </c>
      <c r="C166" s="151"/>
      <c r="D166" s="151"/>
      <c r="E166" s="151"/>
      <c r="F166" s="149" t="s">
        <v>8275</v>
      </c>
      <c r="G166" s="148">
        <v>26</v>
      </c>
      <c r="H166" s="151"/>
      <c r="I166" s="151"/>
      <c r="J166" s="192" t="s">
        <v>8245</v>
      </c>
      <c r="K166" s="148"/>
      <c r="L166" s="152" t="s">
        <v>8480</v>
      </c>
      <c r="M166" s="148">
        <v>25</v>
      </c>
      <c r="N166" s="201"/>
    </row>
    <row r="167" spans="1:14" ht="15.75" x14ac:dyDescent="0.3">
      <c r="A167" s="148" t="s">
        <v>5302</v>
      </c>
      <c r="B167" s="148" t="s">
        <v>8389</v>
      </c>
      <c r="C167" s="151"/>
      <c r="D167" s="151"/>
      <c r="E167" s="151"/>
      <c r="F167" s="149" t="s">
        <v>8276</v>
      </c>
      <c r="G167" s="148">
        <v>27</v>
      </c>
      <c r="H167" s="151"/>
      <c r="I167" s="151"/>
      <c r="J167" s="192" t="s">
        <v>8246</v>
      </c>
      <c r="K167" s="148"/>
      <c r="L167" s="152" t="s">
        <v>8481</v>
      </c>
      <c r="M167" s="148">
        <v>25</v>
      </c>
      <c r="N167" s="201"/>
    </row>
    <row r="168" spans="1:14" ht="15.75" x14ac:dyDescent="0.3">
      <c r="A168" s="148" t="s">
        <v>5302</v>
      </c>
      <c r="B168" s="148" t="s">
        <v>8389</v>
      </c>
      <c r="C168" s="151"/>
      <c r="D168" s="151"/>
      <c r="E168" s="151"/>
      <c r="F168" s="149" t="s">
        <v>8277</v>
      </c>
      <c r="G168" s="148">
        <v>28</v>
      </c>
      <c r="H168" s="151"/>
      <c r="I168" s="151"/>
      <c r="J168" s="192" t="s">
        <v>8247</v>
      </c>
      <c r="K168" s="148"/>
      <c r="L168" s="152" t="s">
        <v>8482</v>
      </c>
      <c r="M168" s="148">
        <v>25</v>
      </c>
      <c r="N168" s="201"/>
    </row>
    <row r="169" spans="1:14" ht="15.75" x14ac:dyDescent="0.3">
      <c r="A169" s="148" t="s">
        <v>5302</v>
      </c>
      <c r="B169" s="148" t="s">
        <v>8389</v>
      </c>
      <c r="C169" s="151"/>
      <c r="D169" s="151"/>
      <c r="E169" s="151"/>
      <c r="F169" s="149" t="s">
        <v>8278</v>
      </c>
      <c r="G169" s="148">
        <v>29</v>
      </c>
      <c r="H169" s="151"/>
      <c r="I169" s="151"/>
      <c r="J169" s="192" t="s">
        <v>8248</v>
      </c>
      <c r="K169" s="148"/>
      <c r="L169" s="152" t="s">
        <v>8483</v>
      </c>
      <c r="M169" s="148">
        <v>25</v>
      </c>
      <c r="N169" s="201"/>
    </row>
    <row r="170" spans="1:14" ht="15.75" x14ac:dyDescent="0.3">
      <c r="A170" s="148" t="s">
        <v>5302</v>
      </c>
      <c r="B170" s="148" t="s">
        <v>8389</v>
      </c>
      <c r="C170" s="151"/>
      <c r="D170" s="151"/>
      <c r="E170" s="151"/>
      <c r="F170" s="149" t="s">
        <v>8279</v>
      </c>
      <c r="G170" s="148">
        <v>30</v>
      </c>
      <c r="H170" s="151"/>
      <c r="I170" s="151"/>
      <c r="J170" s="192" t="s">
        <v>8249</v>
      </c>
      <c r="K170" s="148"/>
      <c r="L170" s="152" t="s">
        <v>8484</v>
      </c>
      <c r="M170" s="148">
        <v>30</v>
      </c>
      <c r="N170" s="201"/>
    </row>
    <row r="171" spans="1:14" ht="15.75" x14ac:dyDescent="0.3">
      <c r="A171" s="148" t="s">
        <v>5302</v>
      </c>
      <c r="B171" s="148" t="s">
        <v>8389</v>
      </c>
      <c r="C171" s="151"/>
      <c r="D171" s="151"/>
      <c r="E171" s="151"/>
      <c r="F171" s="149" t="s">
        <v>8280</v>
      </c>
      <c r="G171" s="148">
        <v>31</v>
      </c>
      <c r="H171" s="151"/>
      <c r="I171" s="151"/>
      <c r="J171" s="192" t="s">
        <v>8250</v>
      </c>
      <c r="K171" s="148"/>
      <c r="L171" s="152" t="s">
        <v>8485</v>
      </c>
      <c r="M171" s="148">
        <v>30</v>
      </c>
      <c r="N171" s="201"/>
    </row>
    <row r="172" spans="1:14" ht="15.75" x14ac:dyDescent="0.3">
      <c r="A172" s="148" t="s">
        <v>5302</v>
      </c>
      <c r="B172" s="148" t="s">
        <v>8389</v>
      </c>
      <c r="C172" s="151"/>
      <c r="D172" s="151"/>
      <c r="E172" s="151"/>
      <c r="F172" s="149" t="s">
        <v>8281</v>
      </c>
      <c r="G172" s="148">
        <v>32</v>
      </c>
      <c r="H172" s="151"/>
      <c r="I172" s="151"/>
      <c r="J172" s="192" t="s">
        <v>8251</v>
      </c>
      <c r="K172" s="148"/>
      <c r="L172" s="152" t="s">
        <v>8486</v>
      </c>
      <c r="M172" s="148">
        <v>30</v>
      </c>
      <c r="N172" s="201"/>
    </row>
    <row r="173" spans="1:14" ht="15.75" x14ac:dyDescent="0.3">
      <c r="A173" s="148" t="s">
        <v>5302</v>
      </c>
      <c r="B173" s="148" t="s">
        <v>8389</v>
      </c>
      <c r="C173" s="151"/>
      <c r="D173" s="151"/>
      <c r="E173" s="151"/>
      <c r="F173" s="149" t="s">
        <v>8282</v>
      </c>
      <c r="G173" s="148">
        <v>33</v>
      </c>
      <c r="H173" s="151"/>
      <c r="I173" s="151"/>
      <c r="J173" s="192" t="s">
        <v>8252</v>
      </c>
      <c r="K173" s="148"/>
      <c r="L173" s="152" t="s">
        <v>8487</v>
      </c>
      <c r="M173" s="148">
        <v>30</v>
      </c>
      <c r="N173" s="201"/>
    </row>
    <row r="174" spans="1:14" ht="15.75" x14ac:dyDescent="0.3">
      <c r="A174" s="148" t="s">
        <v>5302</v>
      </c>
      <c r="B174" s="148" t="s">
        <v>8389</v>
      </c>
      <c r="C174" s="151"/>
      <c r="D174" s="151"/>
      <c r="E174" s="151"/>
      <c r="F174" s="149" t="s">
        <v>8283</v>
      </c>
      <c r="G174" s="148">
        <v>34</v>
      </c>
      <c r="H174" s="151"/>
      <c r="I174" s="151"/>
      <c r="J174" s="192" t="s">
        <v>8253</v>
      </c>
      <c r="K174" s="148"/>
      <c r="L174" s="152" t="s">
        <v>8488</v>
      </c>
      <c r="M174" s="148">
        <v>30</v>
      </c>
      <c r="N174" s="201"/>
    </row>
    <row r="175" spans="1:14" ht="15.75" x14ac:dyDescent="0.3">
      <c r="A175" s="148" t="s">
        <v>5302</v>
      </c>
      <c r="B175" s="148" t="s">
        <v>8389</v>
      </c>
      <c r="C175" s="151"/>
      <c r="D175" s="151"/>
      <c r="E175" s="151"/>
      <c r="F175" s="149" t="s">
        <v>8284</v>
      </c>
      <c r="G175" s="148">
        <v>35</v>
      </c>
      <c r="H175" s="151"/>
      <c r="I175" s="151"/>
      <c r="J175" s="192" t="s">
        <v>8254</v>
      </c>
      <c r="K175" s="148"/>
      <c r="L175" s="152" t="s">
        <v>8489</v>
      </c>
      <c r="M175" s="148">
        <v>25</v>
      </c>
      <c r="N175" s="201"/>
    </row>
    <row r="176" spans="1:14" ht="15.75" x14ac:dyDescent="0.3">
      <c r="A176" s="148" t="s">
        <v>5302</v>
      </c>
      <c r="B176" s="148" t="s">
        <v>8389</v>
      </c>
      <c r="C176" s="151"/>
      <c r="D176" s="151"/>
      <c r="E176" s="151"/>
      <c r="F176" s="149" t="s">
        <v>8285</v>
      </c>
      <c r="G176" s="148">
        <v>36</v>
      </c>
      <c r="H176" s="151"/>
      <c r="I176" s="151"/>
      <c r="J176" s="192" t="s">
        <v>8255</v>
      </c>
      <c r="K176" s="148"/>
      <c r="L176" s="152" t="s">
        <v>8490</v>
      </c>
      <c r="M176" s="148">
        <v>25</v>
      </c>
      <c r="N176" s="201"/>
    </row>
    <row r="177" spans="1:14" ht="15.75" x14ac:dyDescent="0.3">
      <c r="A177" s="148" t="s">
        <v>5302</v>
      </c>
      <c r="B177" s="148" t="s">
        <v>8389</v>
      </c>
      <c r="C177" s="151"/>
      <c r="D177" s="151"/>
      <c r="E177" s="151"/>
      <c r="F177" s="149" t="s">
        <v>8286</v>
      </c>
      <c r="G177" s="148">
        <v>37</v>
      </c>
      <c r="H177" s="151"/>
      <c r="I177" s="151"/>
      <c r="J177" s="192" t="s">
        <v>8256</v>
      </c>
      <c r="K177" s="148"/>
      <c r="L177" s="152" t="s">
        <v>8491</v>
      </c>
      <c r="M177" s="148">
        <v>25</v>
      </c>
      <c r="N177" s="201"/>
    </row>
    <row r="178" spans="1:14" ht="15.75" x14ac:dyDescent="0.3">
      <c r="A178" s="148" t="s">
        <v>5302</v>
      </c>
      <c r="B178" s="148" t="s">
        <v>8389</v>
      </c>
      <c r="C178" s="151"/>
      <c r="D178" s="151"/>
      <c r="E178" s="151"/>
      <c r="F178" s="149" t="s">
        <v>8287</v>
      </c>
      <c r="G178" s="148">
        <v>38</v>
      </c>
      <c r="H178" s="151"/>
      <c r="I178" s="151"/>
      <c r="J178" s="192" t="s">
        <v>8257</v>
      </c>
      <c r="K178" s="148"/>
      <c r="L178" s="152" t="s">
        <v>8492</v>
      </c>
      <c r="M178" s="148">
        <v>25</v>
      </c>
      <c r="N178" s="201"/>
    </row>
    <row r="179" spans="1:14" ht="15.75" x14ac:dyDescent="0.3">
      <c r="A179" s="148" t="s">
        <v>5302</v>
      </c>
      <c r="B179" s="148" t="s">
        <v>8389</v>
      </c>
      <c r="C179" s="151"/>
      <c r="D179" s="151"/>
      <c r="E179" s="151"/>
      <c r="F179" s="149" t="s">
        <v>8288</v>
      </c>
      <c r="G179" s="148">
        <v>39</v>
      </c>
      <c r="H179" s="151"/>
      <c r="I179" s="151"/>
      <c r="J179" s="192" t="s">
        <v>8258</v>
      </c>
      <c r="K179" s="148"/>
      <c r="L179" s="152" t="s">
        <v>8493</v>
      </c>
      <c r="M179" s="148">
        <v>25</v>
      </c>
      <c r="N179" s="201"/>
    </row>
    <row r="180" spans="1:14" ht="15.75" x14ac:dyDescent="0.3">
      <c r="A180" s="148" t="s">
        <v>5302</v>
      </c>
      <c r="B180" s="148" t="s">
        <v>8389</v>
      </c>
      <c r="C180" s="151"/>
      <c r="D180" s="151"/>
      <c r="E180" s="151"/>
      <c r="F180" s="149" t="s">
        <v>8289</v>
      </c>
      <c r="G180" s="148">
        <v>40</v>
      </c>
      <c r="H180" s="151"/>
      <c r="I180" s="151"/>
      <c r="J180" s="192" t="s">
        <v>8259</v>
      </c>
      <c r="K180" s="148"/>
      <c r="L180" s="152" t="s">
        <v>8494</v>
      </c>
      <c r="M180" s="148">
        <v>20</v>
      </c>
      <c r="N180" s="201"/>
    </row>
    <row r="181" spans="1:14" ht="15.75" x14ac:dyDescent="0.3">
      <c r="A181" s="148" t="s">
        <v>5302</v>
      </c>
      <c r="B181" s="148" t="s">
        <v>8389</v>
      </c>
      <c r="C181" s="151"/>
      <c r="D181" s="151"/>
      <c r="E181" s="151"/>
      <c r="F181" s="149" t="s">
        <v>8290</v>
      </c>
      <c r="G181" s="148">
        <v>41</v>
      </c>
      <c r="H181" s="151"/>
      <c r="I181" s="151"/>
      <c r="J181" s="192" t="s">
        <v>8260</v>
      </c>
      <c r="K181" s="148"/>
      <c r="L181" s="152" t="s">
        <v>8495</v>
      </c>
      <c r="M181" s="148">
        <v>20</v>
      </c>
      <c r="N181" s="201"/>
    </row>
    <row r="182" spans="1:14" ht="15.75" x14ac:dyDescent="0.3">
      <c r="A182" s="148" t="s">
        <v>5302</v>
      </c>
      <c r="B182" s="148" t="s">
        <v>8389</v>
      </c>
      <c r="C182" s="151"/>
      <c r="D182" s="151"/>
      <c r="E182" s="151"/>
      <c r="F182" s="149" t="s">
        <v>8291</v>
      </c>
      <c r="G182" s="148">
        <v>42</v>
      </c>
      <c r="H182" s="151"/>
      <c r="I182" s="151"/>
      <c r="J182" s="192" t="s">
        <v>8261</v>
      </c>
      <c r="K182" s="148"/>
      <c r="L182" s="152" t="s">
        <v>8496</v>
      </c>
      <c r="M182" s="148">
        <v>20</v>
      </c>
      <c r="N182" s="201"/>
    </row>
    <row r="183" spans="1:14" ht="15.75" x14ac:dyDescent="0.3">
      <c r="A183" s="148" t="s">
        <v>5302</v>
      </c>
      <c r="B183" s="148" t="s">
        <v>8389</v>
      </c>
      <c r="C183" s="151"/>
      <c r="D183" s="151"/>
      <c r="E183" s="151"/>
      <c r="F183" s="149" t="s">
        <v>8292</v>
      </c>
      <c r="G183" s="148">
        <v>43</v>
      </c>
      <c r="H183" s="151"/>
      <c r="I183" s="151"/>
      <c r="J183" s="192" t="s">
        <v>8262</v>
      </c>
      <c r="K183" s="148"/>
      <c r="L183" s="152" t="s">
        <v>8497</v>
      </c>
      <c r="M183" s="148">
        <v>20</v>
      </c>
      <c r="N183" s="201"/>
    </row>
    <row r="184" spans="1:14" ht="15.75" x14ac:dyDescent="0.3">
      <c r="A184" s="148" t="s">
        <v>5302</v>
      </c>
      <c r="B184" s="148" t="s">
        <v>8389</v>
      </c>
      <c r="C184" s="151"/>
      <c r="D184" s="151"/>
      <c r="E184" s="151"/>
      <c r="F184" s="149" t="s">
        <v>8293</v>
      </c>
      <c r="G184" s="148">
        <v>44</v>
      </c>
      <c r="H184" s="151"/>
      <c r="I184" s="151"/>
      <c r="J184" s="192" t="s">
        <v>8263</v>
      </c>
      <c r="K184" s="148"/>
      <c r="L184" s="152" t="s">
        <v>8498</v>
      </c>
      <c r="M184" s="148">
        <v>20</v>
      </c>
      <c r="N184" s="201"/>
    </row>
    <row r="185" spans="1:14" ht="15.75" x14ac:dyDescent="0.3">
      <c r="A185" s="148" t="s">
        <v>5302</v>
      </c>
      <c r="B185" s="148" t="s">
        <v>8389</v>
      </c>
      <c r="C185" s="151"/>
      <c r="D185" s="151"/>
      <c r="E185" s="151"/>
      <c r="F185" s="149" t="s">
        <v>8294</v>
      </c>
      <c r="G185" s="148">
        <v>45</v>
      </c>
      <c r="H185" s="151"/>
      <c r="I185" s="151"/>
      <c r="J185" s="192" t="s">
        <v>8264</v>
      </c>
      <c r="K185" s="148"/>
      <c r="L185" s="152"/>
      <c r="M185" s="148"/>
      <c r="N185" s="201"/>
    </row>
    <row r="186" spans="1:14" ht="15.75" x14ac:dyDescent="0.3">
      <c r="A186" s="153" t="s">
        <v>5302</v>
      </c>
      <c r="B186" s="153" t="s">
        <v>8390</v>
      </c>
      <c r="C186" s="153"/>
      <c r="D186" s="153"/>
      <c r="E186" s="153"/>
      <c r="F186" s="154" t="s">
        <v>5072</v>
      </c>
      <c r="G186" s="153">
        <v>0</v>
      </c>
      <c r="H186" s="155"/>
      <c r="I186" s="153"/>
      <c r="J186" s="193"/>
      <c r="K186" s="153"/>
      <c r="L186" s="157" t="s">
        <v>8177</v>
      </c>
      <c r="M186" s="153">
        <v>100</v>
      </c>
      <c r="N186" s="201"/>
    </row>
    <row r="187" spans="1:14" ht="15.75" x14ac:dyDescent="0.3">
      <c r="A187" s="153" t="s">
        <v>5302</v>
      </c>
      <c r="B187" s="153" t="s">
        <v>8390</v>
      </c>
      <c r="C187" s="153"/>
      <c r="D187" s="153"/>
      <c r="E187" s="153"/>
      <c r="F187" s="154" t="s">
        <v>6311</v>
      </c>
      <c r="G187" s="153">
        <v>1</v>
      </c>
      <c r="H187" s="155"/>
      <c r="I187" s="153"/>
      <c r="J187" s="193" t="s">
        <v>8392</v>
      </c>
      <c r="K187" s="153"/>
      <c r="L187" s="157" t="s">
        <v>8181</v>
      </c>
      <c r="M187" s="153">
        <v>100</v>
      </c>
      <c r="N187" s="201"/>
    </row>
    <row r="188" spans="1:14" ht="15.75" x14ac:dyDescent="0.3">
      <c r="A188" s="153" t="s">
        <v>5302</v>
      </c>
      <c r="B188" s="153" t="s">
        <v>8390</v>
      </c>
      <c r="C188" s="156"/>
      <c r="D188" s="156"/>
      <c r="E188" s="156"/>
      <c r="F188" s="154" t="s">
        <v>6317</v>
      </c>
      <c r="G188" s="153">
        <v>2</v>
      </c>
      <c r="H188" s="156"/>
      <c r="I188" s="153"/>
      <c r="J188" s="193" t="s">
        <v>8393</v>
      </c>
      <c r="K188" s="153"/>
      <c r="L188" s="157" t="s">
        <v>8183</v>
      </c>
      <c r="M188" s="153">
        <v>100</v>
      </c>
      <c r="N188" s="201"/>
    </row>
    <row r="189" spans="1:14" ht="15.75" x14ac:dyDescent="0.3">
      <c r="A189" s="153" t="s">
        <v>5302</v>
      </c>
      <c r="B189" s="153" t="s">
        <v>8390</v>
      </c>
      <c r="C189" s="156"/>
      <c r="D189" s="156"/>
      <c r="E189" s="156"/>
      <c r="F189" s="154" t="s">
        <v>6318</v>
      </c>
      <c r="G189" s="153">
        <v>3</v>
      </c>
      <c r="H189" s="156"/>
      <c r="I189" s="153"/>
      <c r="J189" s="193" t="s">
        <v>8394</v>
      </c>
      <c r="K189" s="153"/>
      <c r="L189" s="157" t="s">
        <v>8185</v>
      </c>
      <c r="M189" s="153">
        <v>100</v>
      </c>
      <c r="N189" s="201"/>
    </row>
    <row r="190" spans="1:14" ht="15.75" x14ac:dyDescent="0.3">
      <c r="A190" s="153" t="s">
        <v>5302</v>
      </c>
      <c r="B190" s="153" t="s">
        <v>8390</v>
      </c>
      <c r="C190" s="156"/>
      <c r="D190" s="156"/>
      <c r="E190" s="156"/>
      <c r="F190" s="154" t="s">
        <v>8208</v>
      </c>
      <c r="G190" s="153">
        <v>4</v>
      </c>
      <c r="H190" s="156"/>
      <c r="I190" s="156"/>
      <c r="J190" s="193" t="s">
        <v>8395</v>
      </c>
      <c r="K190" s="153"/>
      <c r="L190" s="157" t="s">
        <v>8187</v>
      </c>
      <c r="M190" s="153">
        <v>100</v>
      </c>
      <c r="N190" s="201"/>
    </row>
    <row r="191" spans="1:14" ht="15.75" x14ac:dyDescent="0.3">
      <c r="A191" s="153" t="s">
        <v>5302</v>
      </c>
      <c r="B191" s="153" t="s">
        <v>8390</v>
      </c>
      <c r="C191" s="156"/>
      <c r="D191" s="156"/>
      <c r="E191" s="156"/>
      <c r="F191" s="154" t="s">
        <v>8209</v>
      </c>
      <c r="G191" s="153">
        <v>5</v>
      </c>
      <c r="H191" s="156"/>
      <c r="I191" s="156"/>
      <c r="J191" s="193" t="s">
        <v>8396</v>
      </c>
      <c r="K191" s="153"/>
      <c r="L191" s="157" t="s">
        <v>8189</v>
      </c>
      <c r="M191" s="153">
        <v>100</v>
      </c>
      <c r="N191" s="201"/>
    </row>
    <row r="192" spans="1:14" ht="15.75" x14ac:dyDescent="0.3">
      <c r="A192" s="153" t="s">
        <v>5302</v>
      </c>
      <c r="B192" s="153" t="s">
        <v>8390</v>
      </c>
      <c r="C192" s="156"/>
      <c r="D192" s="156"/>
      <c r="E192" s="156"/>
      <c r="F192" s="154" t="s">
        <v>8210</v>
      </c>
      <c r="G192" s="153">
        <v>6</v>
      </c>
      <c r="H192" s="156"/>
      <c r="I192" s="156"/>
      <c r="J192" s="193" t="s">
        <v>8397</v>
      </c>
      <c r="K192" s="153"/>
      <c r="L192" s="157" t="s">
        <v>8191</v>
      </c>
      <c r="M192" s="153">
        <v>100</v>
      </c>
      <c r="N192" s="201"/>
    </row>
    <row r="193" spans="1:14" ht="15.75" x14ac:dyDescent="0.3">
      <c r="A193" s="153" t="s">
        <v>5302</v>
      </c>
      <c r="B193" s="153" t="s">
        <v>8390</v>
      </c>
      <c r="C193" s="156"/>
      <c r="D193" s="156"/>
      <c r="E193" s="156"/>
      <c r="F193" s="154" t="s">
        <v>8211</v>
      </c>
      <c r="G193" s="153">
        <v>7</v>
      </c>
      <c r="H193" s="156"/>
      <c r="I193" s="156"/>
      <c r="J193" s="193" t="s">
        <v>8398</v>
      </c>
      <c r="K193" s="153"/>
      <c r="L193" s="157" t="s">
        <v>8193</v>
      </c>
      <c r="M193" s="153">
        <v>100</v>
      </c>
      <c r="N193" s="201"/>
    </row>
    <row r="194" spans="1:14" ht="15.75" x14ac:dyDescent="0.3">
      <c r="A194" s="153" t="s">
        <v>5302</v>
      </c>
      <c r="B194" s="153" t="s">
        <v>8390</v>
      </c>
      <c r="C194" s="156"/>
      <c r="D194" s="156"/>
      <c r="E194" s="156"/>
      <c r="F194" s="154" t="s">
        <v>8212</v>
      </c>
      <c r="G194" s="153">
        <v>8</v>
      </c>
      <c r="H194" s="156"/>
      <c r="I194" s="156"/>
      <c r="J194" s="193" t="s">
        <v>8399</v>
      </c>
      <c r="K194" s="153"/>
      <c r="L194" s="157" t="s">
        <v>8220</v>
      </c>
      <c r="M194" s="153">
        <v>100</v>
      </c>
      <c r="N194" s="201"/>
    </row>
    <row r="195" spans="1:14" ht="15.75" x14ac:dyDescent="0.3">
      <c r="A195" s="153" t="s">
        <v>5302</v>
      </c>
      <c r="B195" s="153" t="s">
        <v>8390</v>
      </c>
      <c r="C195" s="156"/>
      <c r="D195" s="156"/>
      <c r="E195" s="156"/>
      <c r="F195" s="154" t="s">
        <v>8213</v>
      </c>
      <c r="G195" s="153">
        <v>9</v>
      </c>
      <c r="H195" s="156"/>
      <c r="I195" s="156"/>
      <c r="J195" s="193" t="s">
        <v>8400</v>
      </c>
      <c r="K195" s="153"/>
      <c r="L195" s="157" t="s">
        <v>8222</v>
      </c>
      <c r="M195" s="153">
        <v>100</v>
      </c>
      <c r="N195" s="201"/>
    </row>
    <row r="196" spans="1:14" ht="15.75" x14ac:dyDescent="0.3">
      <c r="A196" s="153" t="s">
        <v>5302</v>
      </c>
      <c r="B196" s="153" t="s">
        <v>8390</v>
      </c>
      <c r="C196" s="156"/>
      <c r="D196" s="156"/>
      <c r="E196" s="156"/>
      <c r="F196" s="154" t="s">
        <v>8214</v>
      </c>
      <c r="G196" s="153">
        <v>10</v>
      </c>
      <c r="H196" s="156"/>
      <c r="I196" s="156"/>
      <c r="J196" s="193" t="s">
        <v>8401</v>
      </c>
      <c r="K196" s="153"/>
      <c r="L196" s="157" t="s">
        <v>8224</v>
      </c>
      <c r="M196" s="153">
        <v>100</v>
      </c>
      <c r="N196" s="201"/>
    </row>
    <row r="197" spans="1:14" ht="15.75" x14ac:dyDescent="0.3">
      <c r="A197" s="153" t="s">
        <v>5302</v>
      </c>
      <c r="B197" s="153" t="s">
        <v>8390</v>
      </c>
      <c r="C197" s="156"/>
      <c r="D197" s="156"/>
      <c r="E197" s="156"/>
      <c r="F197" s="154" t="s">
        <v>8215</v>
      </c>
      <c r="G197" s="153">
        <v>11</v>
      </c>
      <c r="H197" s="156"/>
      <c r="I197" s="156"/>
      <c r="J197" s="193" t="s">
        <v>8402</v>
      </c>
      <c r="K197" s="153"/>
      <c r="L197" s="157" t="s">
        <v>8226</v>
      </c>
      <c r="M197" s="153">
        <v>100</v>
      </c>
      <c r="N197" s="201"/>
    </row>
    <row r="198" spans="1:14" ht="15.75" x14ac:dyDescent="0.3">
      <c r="A198" s="153" t="s">
        <v>5302</v>
      </c>
      <c r="B198" s="153" t="s">
        <v>8390</v>
      </c>
      <c r="C198" s="156"/>
      <c r="D198" s="156"/>
      <c r="E198" s="156"/>
      <c r="F198" s="154" t="s">
        <v>8216</v>
      </c>
      <c r="G198" s="153">
        <v>12</v>
      </c>
      <c r="H198" s="156"/>
      <c r="I198" s="156"/>
      <c r="J198" s="193" t="s">
        <v>8403</v>
      </c>
      <c r="K198" s="153"/>
      <c r="L198" s="157" t="s">
        <v>8228</v>
      </c>
      <c r="M198" s="153">
        <v>100</v>
      </c>
      <c r="N198" s="201"/>
    </row>
    <row r="199" spans="1:14" ht="15.75" x14ac:dyDescent="0.3">
      <c r="A199" s="153" t="s">
        <v>5302</v>
      </c>
      <c r="B199" s="153" t="s">
        <v>8390</v>
      </c>
      <c r="C199" s="156"/>
      <c r="D199" s="156"/>
      <c r="E199" s="156"/>
      <c r="F199" s="154" t="s">
        <v>8217</v>
      </c>
      <c r="G199" s="153">
        <v>13</v>
      </c>
      <c r="H199" s="156"/>
      <c r="I199" s="156"/>
      <c r="J199" s="193" t="s">
        <v>8404</v>
      </c>
      <c r="K199" s="153"/>
      <c r="L199" s="157" t="s">
        <v>8230</v>
      </c>
      <c r="M199" s="153">
        <v>100</v>
      </c>
      <c r="N199" s="201"/>
    </row>
    <row r="200" spans="1:14" ht="15.75" x14ac:dyDescent="0.3">
      <c r="A200" s="153" t="s">
        <v>5302</v>
      </c>
      <c r="B200" s="153" t="s">
        <v>8390</v>
      </c>
      <c r="C200" s="156"/>
      <c r="D200" s="156"/>
      <c r="E200" s="156"/>
      <c r="F200" s="154" t="s">
        <v>8218</v>
      </c>
      <c r="G200" s="153">
        <v>14</v>
      </c>
      <c r="H200" s="156"/>
      <c r="I200" s="156"/>
      <c r="J200" s="193" t="s">
        <v>8405</v>
      </c>
      <c r="K200" s="153"/>
      <c r="L200" s="157" t="s">
        <v>8232</v>
      </c>
      <c r="M200" s="153">
        <v>100</v>
      </c>
      <c r="N200" s="201"/>
    </row>
    <row r="201" spans="1:14" ht="15.75" x14ac:dyDescent="0.3">
      <c r="A201" s="153" t="s">
        <v>5302</v>
      </c>
      <c r="B201" s="153" t="s">
        <v>8390</v>
      </c>
      <c r="C201" s="156"/>
      <c r="D201" s="156"/>
      <c r="E201" s="156"/>
      <c r="F201" s="154" t="s">
        <v>8219</v>
      </c>
      <c r="G201" s="153">
        <v>15</v>
      </c>
      <c r="H201" s="156"/>
      <c r="I201" s="156"/>
      <c r="J201" s="193" t="s">
        <v>8406</v>
      </c>
      <c r="K201" s="153"/>
      <c r="L201" s="157" t="s">
        <v>8469</v>
      </c>
      <c r="M201" s="153">
        <v>30</v>
      </c>
      <c r="N201" s="201"/>
    </row>
    <row r="202" spans="1:14" ht="15.75" x14ac:dyDescent="0.3">
      <c r="A202" s="153" t="s">
        <v>5302</v>
      </c>
      <c r="B202" s="153" t="s">
        <v>8391</v>
      </c>
      <c r="C202" s="156"/>
      <c r="D202" s="156"/>
      <c r="E202" s="156"/>
      <c r="F202" s="154" t="s">
        <v>8265</v>
      </c>
      <c r="G202" s="153">
        <v>16</v>
      </c>
      <c r="H202" s="156"/>
      <c r="I202" s="156"/>
      <c r="J202" s="193" t="s">
        <v>8407</v>
      </c>
      <c r="K202" s="153"/>
      <c r="L202" s="157" t="s">
        <v>8470</v>
      </c>
      <c r="M202" s="153">
        <v>30</v>
      </c>
      <c r="N202" s="201"/>
    </row>
    <row r="203" spans="1:14" ht="15.75" x14ac:dyDescent="0.3">
      <c r="A203" s="153" t="s">
        <v>5302</v>
      </c>
      <c r="B203" s="153" t="s">
        <v>8391</v>
      </c>
      <c r="C203" s="156"/>
      <c r="D203" s="156"/>
      <c r="E203" s="156"/>
      <c r="F203" s="154" t="s">
        <v>8266</v>
      </c>
      <c r="G203" s="153">
        <v>17</v>
      </c>
      <c r="H203" s="156"/>
      <c r="I203" s="156"/>
      <c r="J203" s="193" t="s">
        <v>8408</v>
      </c>
      <c r="K203" s="153"/>
      <c r="L203" s="157" t="s">
        <v>8471</v>
      </c>
      <c r="M203" s="153">
        <v>30</v>
      </c>
      <c r="N203" s="201"/>
    </row>
    <row r="204" spans="1:14" ht="15.75" x14ac:dyDescent="0.3">
      <c r="A204" s="153" t="s">
        <v>5302</v>
      </c>
      <c r="B204" s="153" t="s">
        <v>8391</v>
      </c>
      <c r="C204" s="156"/>
      <c r="D204" s="156"/>
      <c r="E204" s="156"/>
      <c r="F204" s="154" t="s">
        <v>8267</v>
      </c>
      <c r="G204" s="153">
        <v>18</v>
      </c>
      <c r="H204" s="156"/>
      <c r="I204" s="156"/>
      <c r="J204" s="193" t="s">
        <v>8409</v>
      </c>
      <c r="K204" s="153"/>
      <c r="L204" s="157" t="s">
        <v>8472</v>
      </c>
      <c r="M204" s="153">
        <v>30</v>
      </c>
      <c r="N204" s="201"/>
    </row>
    <row r="205" spans="1:14" ht="15.75" x14ac:dyDescent="0.3">
      <c r="A205" s="153" t="s">
        <v>5302</v>
      </c>
      <c r="B205" s="153" t="s">
        <v>8391</v>
      </c>
      <c r="C205" s="156"/>
      <c r="D205" s="156"/>
      <c r="E205" s="156"/>
      <c r="F205" s="154" t="s">
        <v>8268</v>
      </c>
      <c r="G205" s="153">
        <v>19</v>
      </c>
      <c r="H205" s="156"/>
      <c r="I205" s="156"/>
      <c r="J205" s="193" t="s">
        <v>8410</v>
      </c>
      <c r="K205" s="153"/>
      <c r="L205" s="157" t="s">
        <v>8473</v>
      </c>
      <c r="M205" s="153">
        <v>30</v>
      </c>
      <c r="N205" s="201"/>
    </row>
    <row r="206" spans="1:14" ht="15.75" x14ac:dyDescent="0.3">
      <c r="A206" s="153" t="s">
        <v>5302</v>
      </c>
      <c r="B206" s="153" t="s">
        <v>8391</v>
      </c>
      <c r="C206" s="156"/>
      <c r="D206" s="156"/>
      <c r="E206" s="156"/>
      <c r="F206" s="154" t="s">
        <v>8269</v>
      </c>
      <c r="G206" s="153">
        <v>20</v>
      </c>
      <c r="H206" s="156"/>
      <c r="I206" s="156"/>
      <c r="J206" s="193" t="s">
        <v>8411</v>
      </c>
      <c r="K206" s="153"/>
      <c r="L206" s="157" t="s">
        <v>8474</v>
      </c>
      <c r="M206" s="153">
        <v>25</v>
      </c>
      <c r="N206" s="201"/>
    </row>
    <row r="207" spans="1:14" ht="15.75" x14ac:dyDescent="0.3">
      <c r="A207" s="153" t="s">
        <v>5302</v>
      </c>
      <c r="B207" s="153" t="s">
        <v>8391</v>
      </c>
      <c r="C207" s="156"/>
      <c r="D207" s="156"/>
      <c r="E207" s="156"/>
      <c r="F207" s="154" t="s">
        <v>8270</v>
      </c>
      <c r="G207" s="153">
        <v>21</v>
      </c>
      <c r="H207" s="156"/>
      <c r="I207" s="156"/>
      <c r="J207" s="193" t="s">
        <v>8412</v>
      </c>
      <c r="K207" s="153"/>
      <c r="L207" s="157" t="s">
        <v>8475</v>
      </c>
      <c r="M207" s="153">
        <v>25</v>
      </c>
      <c r="N207" s="201"/>
    </row>
    <row r="208" spans="1:14" ht="15.75" x14ac:dyDescent="0.3">
      <c r="A208" s="153" t="s">
        <v>5302</v>
      </c>
      <c r="B208" s="153" t="s">
        <v>8391</v>
      </c>
      <c r="C208" s="156"/>
      <c r="D208" s="156"/>
      <c r="E208" s="156"/>
      <c r="F208" s="154" t="s">
        <v>8271</v>
      </c>
      <c r="G208" s="153">
        <v>22</v>
      </c>
      <c r="H208" s="156"/>
      <c r="I208" s="156"/>
      <c r="J208" s="193" t="s">
        <v>8413</v>
      </c>
      <c r="K208" s="153"/>
      <c r="L208" s="157" t="s">
        <v>8476</v>
      </c>
      <c r="M208" s="153">
        <v>25</v>
      </c>
      <c r="N208" s="201"/>
    </row>
    <row r="209" spans="1:14" ht="15.75" x14ac:dyDescent="0.3">
      <c r="A209" s="153" t="s">
        <v>5302</v>
      </c>
      <c r="B209" s="153" t="s">
        <v>8391</v>
      </c>
      <c r="C209" s="156"/>
      <c r="D209" s="156"/>
      <c r="E209" s="156"/>
      <c r="F209" s="154" t="s">
        <v>8272</v>
      </c>
      <c r="G209" s="153">
        <v>23</v>
      </c>
      <c r="H209" s="156"/>
      <c r="I209" s="156"/>
      <c r="J209" s="193" t="s">
        <v>8414</v>
      </c>
      <c r="K209" s="153"/>
      <c r="L209" s="157" t="s">
        <v>8477</v>
      </c>
      <c r="M209" s="153">
        <v>25</v>
      </c>
      <c r="N209" s="201"/>
    </row>
    <row r="210" spans="1:14" ht="15.75" x14ac:dyDescent="0.3">
      <c r="A210" s="153" t="s">
        <v>5302</v>
      </c>
      <c r="B210" s="153" t="s">
        <v>8391</v>
      </c>
      <c r="C210" s="156"/>
      <c r="D210" s="156"/>
      <c r="E210" s="156"/>
      <c r="F210" s="154" t="s">
        <v>8273</v>
      </c>
      <c r="G210" s="153">
        <v>24</v>
      </c>
      <c r="H210" s="156"/>
      <c r="I210" s="156"/>
      <c r="J210" s="193" t="s">
        <v>8415</v>
      </c>
      <c r="K210" s="153"/>
      <c r="L210" s="157" t="s">
        <v>8478</v>
      </c>
      <c r="M210" s="153">
        <v>25</v>
      </c>
      <c r="N210" s="201"/>
    </row>
    <row r="211" spans="1:14" ht="15.75" x14ac:dyDescent="0.3">
      <c r="A211" s="153" t="s">
        <v>5302</v>
      </c>
      <c r="B211" s="153" t="s">
        <v>8391</v>
      </c>
      <c r="C211" s="156"/>
      <c r="D211" s="156"/>
      <c r="E211" s="156"/>
      <c r="F211" s="154" t="s">
        <v>8274</v>
      </c>
      <c r="G211" s="153">
        <v>25</v>
      </c>
      <c r="H211" s="156"/>
      <c r="I211" s="156"/>
      <c r="J211" s="193" t="s">
        <v>8416</v>
      </c>
      <c r="K211" s="153"/>
      <c r="L211" s="157" t="s">
        <v>8479</v>
      </c>
      <c r="M211" s="153">
        <v>25</v>
      </c>
      <c r="N211" s="201"/>
    </row>
    <row r="212" spans="1:14" ht="15.75" x14ac:dyDescent="0.3">
      <c r="A212" s="153" t="s">
        <v>5302</v>
      </c>
      <c r="B212" s="153" t="s">
        <v>8391</v>
      </c>
      <c r="C212" s="156"/>
      <c r="D212" s="156"/>
      <c r="E212" s="156"/>
      <c r="F212" s="154" t="s">
        <v>8275</v>
      </c>
      <c r="G212" s="153">
        <v>26</v>
      </c>
      <c r="H212" s="156"/>
      <c r="I212" s="156"/>
      <c r="J212" s="193" t="s">
        <v>8417</v>
      </c>
      <c r="K212" s="153"/>
      <c r="L212" s="157" t="s">
        <v>8480</v>
      </c>
      <c r="M212" s="153">
        <v>25</v>
      </c>
      <c r="N212" s="201"/>
    </row>
    <row r="213" spans="1:14" ht="15.75" x14ac:dyDescent="0.3">
      <c r="A213" s="153" t="s">
        <v>5302</v>
      </c>
      <c r="B213" s="153" t="s">
        <v>8391</v>
      </c>
      <c r="C213" s="156"/>
      <c r="D213" s="156"/>
      <c r="E213" s="156"/>
      <c r="F213" s="154" t="s">
        <v>8276</v>
      </c>
      <c r="G213" s="153">
        <v>27</v>
      </c>
      <c r="H213" s="156"/>
      <c r="I213" s="156"/>
      <c r="J213" s="193" t="s">
        <v>8418</v>
      </c>
      <c r="K213" s="153"/>
      <c r="L213" s="157" t="s">
        <v>8481</v>
      </c>
      <c r="M213" s="153">
        <v>25</v>
      </c>
      <c r="N213" s="201"/>
    </row>
    <row r="214" spans="1:14" ht="15.75" x14ac:dyDescent="0.3">
      <c r="A214" s="153" t="s">
        <v>5302</v>
      </c>
      <c r="B214" s="153" t="s">
        <v>8391</v>
      </c>
      <c r="C214" s="156"/>
      <c r="D214" s="156"/>
      <c r="E214" s="156"/>
      <c r="F214" s="154" t="s">
        <v>8277</v>
      </c>
      <c r="G214" s="153">
        <v>28</v>
      </c>
      <c r="H214" s="156"/>
      <c r="I214" s="156"/>
      <c r="J214" s="193" t="s">
        <v>8419</v>
      </c>
      <c r="K214" s="153"/>
      <c r="L214" s="157" t="s">
        <v>8482</v>
      </c>
      <c r="M214" s="153">
        <v>25</v>
      </c>
      <c r="N214" s="201"/>
    </row>
    <row r="215" spans="1:14" ht="15.75" x14ac:dyDescent="0.3">
      <c r="A215" s="153" t="s">
        <v>5302</v>
      </c>
      <c r="B215" s="153" t="s">
        <v>8391</v>
      </c>
      <c r="C215" s="156"/>
      <c r="D215" s="156"/>
      <c r="E215" s="156"/>
      <c r="F215" s="154" t="s">
        <v>8278</v>
      </c>
      <c r="G215" s="153">
        <v>29</v>
      </c>
      <c r="H215" s="156"/>
      <c r="I215" s="156"/>
      <c r="J215" s="193" t="s">
        <v>8420</v>
      </c>
      <c r="K215" s="153"/>
      <c r="L215" s="157" t="s">
        <v>8483</v>
      </c>
      <c r="M215" s="153">
        <v>25</v>
      </c>
      <c r="N215" s="201"/>
    </row>
    <row r="216" spans="1:14" ht="15.75" x14ac:dyDescent="0.3">
      <c r="A216" s="153" t="s">
        <v>5302</v>
      </c>
      <c r="B216" s="153" t="s">
        <v>8391</v>
      </c>
      <c r="C216" s="156"/>
      <c r="D216" s="156"/>
      <c r="E216" s="156"/>
      <c r="F216" s="154" t="s">
        <v>8279</v>
      </c>
      <c r="G216" s="153">
        <v>30</v>
      </c>
      <c r="H216" s="156"/>
      <c r="I216" s="156"/>
      <c r="J216" s="193" t="s">
        <v>8421</v>
      </c>
      <c r="K216" s="153"/>
      <c r="L216" s="157" t="s">
        <v>8484</v>
      </c>
      <c r="M216" s="153">
        <v>30</v>
      </c>
      <c r="N216" s="201"/>
    </row>
    <row r="217" spans="1:14" ht="15.75" x14ac:dyDescent="0.3">
      <c r="A217" s="153" t="s">
        <v>5302</v>
      </c>
      <c r="B217" s="153" t="s">
        <v>8391</v>
      </c>
      <c r="C217" s="156"/>
      <c r="D217" s="156"/>
      <c r="E217" s="156"/>
      <c r="F217" s="154" t="s">
        <v>8280</v>
      </c>
      <c r="G217" s="153">
        <v>31</v>
      </c>
      <c r="H217" s="156"/>
      <c r="I217" s="156"/>
      <c r="J217" s="193" t="s">
        <v>8422</v>
      </c>
      <c r="K217" s="153"/>
      <c r="L217" s="157" t="s">
        <v>8485</v>
      </c>
      <c r="M217" s="153">
        <v>30</v>
      </c>
      <c r="N217" s="201"/>
    </row>
    <row r="218" spans="1:14" ht="15.75" x14ac:dyDescent="0.3">
      <c r="A218" s="153" t="s">
        <v>5302</v>
      </c>
      <c r="B218" s="153" t="s">
        <v>8391</v>
      </c>
      <c r="C218" s="156"/>
      <c r="D218" s="156"/>
      <c r="E218" s="156"/>
      <c r="F218" s="154" t="s">
        <v>8281</v>
      </c>
      <c r="G218" s="153">
        <v>32</v>
      </c>
      <c r="H218" s="156"/>
      <c r="I218" s="156"/>
      <c r="J218" s="193" t="s">
        <v>8423</v>
      </c>
      <c r="K218" s="153"/>
      <c r="L218" s="157" t="s">
        <v>8486</v>
      </c>
      <c r="M218" s="153">
        <v>30</v>
      </c>
      <c r="N218" s="201"/>
    </row>
    <row r="219" spans="1:14" ht="15.75" x14ac:dyDescent="0.3">
      <c r="A219" s="153" t="s">
        <v>5302</v>
      </c>
      <c r="B219" s="153" t="s">
        <v>8391</v>
      </c>
      <c r="C219" s="156"/>
      <c r="D219" s="156"/>
      <c r="E219" s="156"/>
      <c r="F219" s="154" t="s">
        <v>8282</v>
      </c>
      <c r="G219" s="153">
        <v>33</v>
      </c>
      <c r="H219" s="156"/>
      <c r="I219" s="156"/>
      <c r="J219" s="193" t="s">
        <v>8424</v>
      </c>
      <c r="K219" s="153"/>
      <c r="L219" s="157" t="s">
        <v>8487</v>
      </c>
      <c r="M219" s="153">
        <v>30</v>
      </c>
      <c r="N219" s="201"/>
    </row>
    <row r="220" spans="1:14" ht="15.75" x14ac:dyDescent="0.3">
      <c r="A220" s="153" t="s">
        <v>5302</v>
      </c>
      <c r="B220" s="153" t="s">
        <v>8391</v>
      </c>
      <c r="C220" s="156"/>
      <c r="D220" s="156"/>
      <c r="E220" s="156"/>
      <c r="F220" s="154" t="s">
        <v>8283</v>
      </c>
      <c r="G220" s="153">
        <v>34</v>
      </c>
      <c r="H220" s="156"/>
      <c r="I220" s="156"/>
      <c r="J220" s="193" t="s">
        <v>8425</v>
      </c>
      <c r="K220" s="153"/>
      <c r="L220" s="157" t="s">
        <v>8488</v>
      </c>
      <c r="M220" s="153">
        <v>30</v>
      </c>
      <c r="N220" s="201"/>
    </row>
    <row r="221" spans="1:14" ht="15.75" x14ac:dyDescent="0.3">
      <c r="A221" s="153" t="s">
        <v>5302</v>
      </c>
      <c r="B221" s="153" t="s">
        <v>8391</v>
      </c>
      <c r="C221" s="156"/>
      <c r="D221" s="156"/>
      <c r="E221" s="156"/>
      <c r="F221" s="154" t="s">
        <v>8284</v>
      </c>
      <c r="G221" s="153">
        <v>35</v>
      </c>
      <c r="H221" s="156"/>
      <c r="I221" s="156"/>
      <c r="J221" s="193" t="s">
        <v>8426</v>
      </c>
      <c r="K221" s="153"/>
      <c r="L221" s="157" t="s">
        <v>8489</v>
      </c>
      <c r="M221" s="153">
        <v>25</v>
      </c>
      <c r="N221" s="201"/>
    </row>
    <row r="222" spans="1:14" ht="15.75" x14ac:dyDescent="0.3">
      <c r="A222" s="153" t="s">
        <v>5302</v>
      </c>
      <c r="B222" s="153" t="s">
        <v>8391</v>
      </c>
      <c r="C222" s="156"/>
      <c r="D222" s="156"/>
      <c r="E222" s="156"/>
      <c r="F222" s="154" t="s">
        <v>8285</v>
      </c>
      <c r="G222" s="153">
        <v>36</v>
      </c>
      <c r="H222" s="156"/>
      <c r="I222" s="156"/>
      <c r="J222" s="193" t="s">
        <v>8427</v>
      </c>
      <c r="K222" s="153"/>
      <c r="L222" s="157" t="s">
        <v>8490</v>
      </c>
      <c r="M222" s="153">
        <v>25</v>
      </c>
      <c r="N222" s="201"/>
    </row>
    <row r="223" spans="1:14" ht="15.75" x14ac:dyDescent="0.3">
      <c r="A223" s="153" t="s">
        <v>5302</v>
      </c>
      <c r="B223" s="153" t="s">
        <v>8391</v>
      </c>
      <c r="C223" s="156"/>
      <c r="D223" s="156"/>
      <c r="E223" s="156"/>
      <c r="F223" s="154" t="s">
        <v>8286</v>
      </c>
      <c r="G223" s="153">
        <v>37</v>
      </c>
      <c r="H223" s="156"/>
      <c r="I223" s="156"/>
      <c r="J223" s="193" t="s">
        <v>8428</v>
      </c>
      <c r="K223" s="153"/>
      <c r="L223" s="157" t="s">
        <v>8491</v>
      </c>
      <c r="M223" s="153">
        <v>25</v>
      </c>
      <c r="N223" s="201"/>
    </row>
    <row r="224" spans="1:14" ht="15.75" x14ac:dyDescent="0.3">
      <c r="A224" s="153" t="s">
        <v>5302</v>
      </c>
      <c r="B224" s="153" t="s">
        <v>8391</v>
      </c>
      <c r="C224" s="156"/>
      <c r="D224" s="156"/>
      <c r="E224" s="156"/>
      <c r="F224" s="154" t="s">
        <v>8287</v>
      </c>
      <c r="G224" s="153">
        <v>38</v>
      </c>
      <c r="H224" s="156"/>
      <c r="I224" s="156"/>
      <c r="J224" s="193" t="s">
        <v>8429</v>
      </c>
      <c r="K224" s="153"/>
      <c r="L224" s="157" t="s">
        <v>8492</v>
      </c>
      <c r="M224" s="153">
        <v>25</v>
      </c>
      <c r="N224" s="201"/>
    </row>
    <row r="225" spans="1:14" ht="15.75" x14ac:dyDescent="0.3">
      <c r="A225" s="153" t="s">
        <v>5302</v>
      </c>
      <c r="B225" s="153" t="s">
        <v>8391</v>
      </c>
      <c r="C225" s="156"/>
      <c r="D225" s="156"/>
      <c r="E225" s="156"/>
      <c r="F225" s="154" t="s">
        <v>8288</v>
      </c>
      <c r="G225" s="153">
        <v>39</v>
      </c>
      <c r="H225" s="156"/>
      <c r="I225" s="156"/>
      <c r="J225" s="193" t="s">
        <v>8430</v>
      </c>
      <c r="K225" s="153"/>
      <c r="L225" s="157" t="s">
        <v>8493</v>
      </c>
      <c r="M225" s="153">
        <v>25</v>
      </c>
      <c r="N225" s="201"/>
    </row>
    <row r="226" spans="1:14" ht="15.75" x14ac:dyDescent="0.3">
      <c r="A226" s="153" t="s">
        <v>5302</v>
      </c>
      <c r="B226" s="153" t="s">
        <v>8391</v>
      </c>
      <c r="C226" s="156"/>
      <c r="D226" s="156"/>
      <c r="E226" s="156"/>
      <c r="F226" s="154" t="s">
        <v>8289</v>
      </c>
      <c r="G226" s="153">
        <v>40</v>
      </c>
      <c r="H226" s="156"/>
      <c r="I226" s="156"/>
      <c r="J226" s="193" t="s">
        <v>8431</v>
      </c>
      <c r="K226" s="153"/>
      <c r="L226" s="157" t="s">
        <v>8494</v>
      </c>
      <c r="M226" s="153">
        <v>20</v>
      </c>
      <c r="N226" s="201"/>
    </row>
    <row r="227" spans="1:14" ht="15.75" x14ac:dyDescent="0.3">
      <c r="A227" s="153" t="s">
        <v>5302</v>
      </c>
      <c r="B227" s="153" t="s">
        <v>8391</v>
      </c>
      <c r="C227" s="156"/>
      <c r="D227" s="156"/>
      <c r="E227" s="156"/>
      <c r="F227" s="154" t="s">
        <v>8290</v>
      </c>
      <c r="G227" s="153">
        <v>41</v>
      </c>
      <c r="H227" s="156"/>
      <c r="I227" s="156"/>
      <c r="J227" s="193" t="s">
        <v>8432</v>
      </c>
      <c r="K227" s="153"/>
      <c r="L227" s="157" t="s">
        <v>8495</v>
      </c>
      <c r="M227" s="153">
        <v>20</v>
      </c>
      <c r="N227" s="201"/>
    </row>
    <row r="228" spans="1:14" ht="15.75" x14ac:dyDescent="0.3">
      <c r="A228" s="153" t="s">
        <v>5302</v>
      </c>
      <c r="B228" s="153" t="s">
        <v>8391</v>
      </c>
      <c r="C228" s="156"/>
      <c r="D228" s="156"/>
      <c r="E228" s="156"/>
      <c r="F228" s="154" t="s">
        <v>8291</v>
      </c>
      <c r="G228" s="153">
        <v>42</v>
      </c>
      <c r="H228" s="156"/>
      <c r="I228" s="156"/>
      <c r="J228" s="193" t="s">
        <v>8433</v>
      </c>
      <c r="K228" s="153"/>
      <c r="L228" s="157" t="s">
        <v>8496</v>
      </c>
      <c r="M228" s="153">
        <v>20</v>
      </c>
      <c r="N228" s="201"/>
    </row>
    <row r="229" spans="1:14" ht="15.75" x14ac:dyDescent="0.3">
      <c r="A229" s="153" t="s">
        <v>5302</v>
      </c>
      <c r="B229" s="153" t="s">
        <v>8391</v>
      </c>
      <c r="C229" s="156"/>
      <c r="D229" s="156"/>
      <c r="E229" s="156"/>
      <c r="F229" s="154" t="s">
        <v>8292</v>
      </c>
      <c r="G229" s="153">
        <v>43</v>
      </c>
      <c r="H229" s="156"/>
      <c r="I229" s="156"/>
      <c r="J229" s="193" t="s">
        <v>8434</v>
      </c>
      <c r="K229" s="153"/>
      <c r="L229" s="157" t="s">
        <v>8497</v>
      </c>
      <c r="M229" s="153">
        <v>20</v>
      </c>
      <c r="N229" s="201"/>
    </row>
    <row r="230" spans="1:14" ht="15.75" x14ac:dyDescent="0.3">
      <c r="A230" s="153" t="s">
        <v>5302</v>
      </c>
      <c r="B230" s="153" t="s">
        <v>8391</v>
      </c>
      <c r="C230" s="156"/>
      <c r="D230" s="156"/>
      <c r="E230" s="156"/>
      <c r="F230" s="154" t="s">
        <v>8293</v>
      </c>
      <c r="G230" s="153">
        <v>44</v>
      </c>
      <c r="H230" s="156"/>
      <c r="I230" s="156"/>
      <c r="J230" s="193" t="s">
        <v>8435</v>
      </c>
      <c r="K230" s="153"/>
      <c r="L230" s="157" t="s">
        <v>8498</v>
      </c>
      <c r="M230" s="153">
        <v>20</v>
      </c>
      <c r="N230" s="201"/>
    </row>
    <row r="231" spans="1:14" ht="15.75" x14ac:dyDescent="0.3">
      <c r="A231" s="153" t="s">
        <v>5302</v>
      </c>
      <c r="B231" s="153" t="s">
        <v>8391</v>
      </c>
      <c r="C231" s="156"/>
      <c r="D231" s="156"/>
      <c r="E231" s="156"/>
      <c r="F231" s="154" t="s">
        <v>8294</v>
      </c>
      <c r="G231" s="153">
        <v>45</v>
      </c>
      <c r="H231" s="156"/>
      <c r="I231" s="156"/>
      <c r="J231" s="193" t="s">
        <v>8436</v>
      </c>
      <c r="K231" s="153"/>
      <c r="L231" s="157"/>
      <c r="M231" s="153"/>
      <c r="N231" s="201"/>
    </row>
    <row r="232" spans="1:14" ht="15.75" x14ac:dyDescent="0.3">
      <c r="A232" s="158" t="s">
        <v>5302</v>
      </c>
      <c r="B232" s="158" t="s">
        <v>8437</v>
      </c>
      <c r="C232" s="158"/>
      <c r="D232" s="158"/>
      <c r="E232" s="158"/>
      <c r="F232" s="159" t="s">
        <v>5072</v>
      </c>
      <c r="G232" s="158">
        <v>0</v>
      </c>
      <c r="H232" s="160"/>
      <c r="I232" s="158"/>
      <c r="J232" s="194"/>
      <c r="K232" s="158"/>
      <c r="L232" s="162" t="s">
        <v>8177</v>
      </c>
      <c r="M232" s="158">
        <v>100</v>
      </c>
      <c r="N232" s="201"/>
    </row>
    <row r="233" spans="1:14" ht="15.75" x14ac:dyDescent="0.3">
      <c r="A233" s="158" t="s">
        <v>5302</v>
      </c>
      <c r="B233" s="158" t="s">
        <v>8437</v>
      </c>
      <c r="C233" s="158"/>
      <c r="D233" s="158"/>
      <c r="E233" s="158"/>
      <c r="F233" s="159" t="s">
        <v>6311</v>
      </c>
      <c r="G233" s="158">
        <v>1</v>
      </c>
      <c r="H233" s="160"/>
      <c r="I233" s="158"/>
      <c r="J233" s="194" t="s">
        <v>8392</v>
      </c>
      <c r="K233" s="158"/>
      <c r="L233" s="162" t="s">
        <v>8181</v>
      </c>
      <c r="M233" s="158">
        <v>100</v>
      </c>
      <c r="N233" s="201"/>
    </row>
    <row r="234" spans="1:14" ht="15.75" x14ac:dyDescent="0.3">
      <c r="A234" s="158" t="s">
        <v>5302</v>
      </c>
      <c r="B234" s="158" t="s">
        <v>8437</v>
      </c>
      <c r="C234" s="161"/>
      <c r="D234" s="161"/>
      <c r="E234" s="161"/>
      <c r="F234" s="159" t="s">
        <v>6317</v>
      </c>
      <c r="G234" s="158">
        <v>2</v>
      </c>
      <c r="H234" s="161"/>
      <c r="I234" s="158"/>
      <c r="J234" s="194" t="s">
        <v>8393</v>
      </c>
      <c r="K234" s="158"/>
      <c r="L234" s="162" t="s">
        <v>8183</v>
      </c>
      <c r="M234" s="158">
        <v>100</v>
      </c>
      <c r="N234" s="201"/>
    </row>
    <row r="235" spans="1:14" ht="15.75" x14ac:dyDescent="0.3">
      <c r="A235" s="158" t="s">
        <v>5302</v>
      </c>
      <c r="B235" s="158" t="s">
        <v>8437</v>
      </c>
      <c r="C235" s="161"/>
      <c r="D235" s="161"/>
      <c r="E235" s="161"/>
      <c r="F235" s="159" t="s">
        <v>6318</v>
      </c>
      <c r="G235" s="158">
        <v>3</v>
      </c>
      <c r="H235" s="161"/>
      <c r="I235" s="158"/>
      <c r="J235" s="194" t="s">
        <v>8394</v>
      </c>
      <c r="K235" s="158"/>
      <c r="L235" s="162" t="s">
        <v>8185</v>
      </c>
      <c r="M235" s="158">
        <v>100</v>
      </c>
      <c r="N235" s="201"/>
    </row>
    <row r="236" spans="1:14" ht="15.75" x14ac:dyDescent="0.3">
      <c r="A236" s="158" t="s">
        <v>5302</v>
      </c>
      <c r="B236" s="158" t="s">
        <v>8437</v>
      </c>
      <c r="C236" s="161"/>
      <c r="D236" s="161"/>
      <c r="E236" s="161"/>
      <c r="F236" s="159" t="s">
        <v>8208</v>
      </c>
      <c r="G236" s="158">
        <v>4</v>
      </c>
      <c r="H236" s="161"/>
      <c r="I236" s="161"/>
      <c r="J236" s="194" t="s">
        <v>8395</v>
      </c>
      <c r="K236" s="158"/>
      <c r="L236" s="162" t="s">
        <v>8187</v>
      </c>
      <c r="M236" s="158">
        <v>100</v>
      </c>
      <c r="N236" s="201"/>
    </row>
    <row r="237" spans="1:14" ht="15.75" x14ac:dyDescent="0.3">
      <c r="A237" s="158" t="s">
        <v>5302</v>
      </c>
      <c r="B237" s="158" t="s">
        <v>8437</v>
      </c>
      <c r="C237" s="161"/>
      <c r="D237" s="161"/>
      <c r="E237" s="161"/>
      <c r="F237" s="159" t="s">
        <v>8209</v>
      </c>
      <c r="G237" s="158">
        <v>5</v>
      </c>
      <c r="H237" s="161"/>
      <c r="I237" s="161"/>
      <c r="J237" s="194" t="s">
        <v>8396</v>
      </c>
      <c r="K237" s="158"/>
      <c r="L237" s="162" t="s">
        <v>8189</v>
      </c>
      <c r="M237" s="158">
        <v>100</v>
      </c>
      <c r="N237" s="201"/>
    </row>
    <row r="238" spans="1:14" ht="15.75" x14ac:dyDescent="0.3">
      <c r="A238" s="158" t="s">
        <v>5302</v>
      </c>
      <c r="B238" s="158" t="s">
        <v>8437</v>
      </c>
      <c r="C238" s="161"/>
      <c r="D238" s="161"/>
      <c r="E238" s="161"/>
      <c r="F238" s="159" t="s">
        <v>8210</v>
      </c>
      <c r="G238" s="158">
        <v>6</v>
      </c>
      <c r="H238" s="161"/>
      <c r="I238" s="161"/>
      <c r="J238" s="194" t="s">
        <v>8397</v>
      </c>
      <c r="K238" s="158"/>
      <c r="L238" s="162" t="s">
        <v>8191</v>
      </c>
      <c r="M238" s="158">
        <v>100</v>
      </c>
      <c r="N238" s="201"/>
    </row>
    <row r="239" spans="1:14" ht="15.75" x14ac:dyDescent="0.3">
      <c r="A239" s="158" t="s">
        <v>5302</v>
      </c>
      <c r="B239" s="158" t="s">
        <v>8437</v>
      </c>
      <c r="C239" s="161"/>
      <c r="D239" s="161"/>
      <c r="E239" s="161"/>
      <c r="F239" s="159" t="s">
        <v>8211</v>
      </c>
      <c r="G239" s="158">
        <v>7</v>
      </c>
      <c r="H239" s="161"/>
      <c r="I239" s="161"/>
      <c r="J239" s="194" t="s">
        <v>8398</v>
      </c>
      <c r="K239" s="158"/>
      <c r="L239" s="162" t="s">
        <v>8193</v>
      </c>
      <c r="M239" s="158">
        <v>100</v>
      </c>
      <c r="N239" s="201"/>
    </row>
    <row r="240" spans="1:14" ht="15.75" x14ac:dyDescent="0.3">
      <c r="A240" s="158" t="s">
        <v>5302</v>
      </c>
      <c r="B240" s="158" t="s">
        <v>8437</v>
      </c>
      <c r="C240" s="161"/>
      <c r="D240" s="161"/>
      <c r="E240" s="161"/>
      <c r="F240" s="159" t="s">
        <v>8212</v>
      </c>
      <c r="G240" s="158">
        <v>8</v>
      </c>
      <c r="H240" s="161"/>
      <c r="I240" s="161"/>
      <c r="J240" s="194" t="s">
        <v>8399</v>
      </c>
      <c r="K240" s="158"/>
      <c r="L240" s="162" t="s">
        <v>8220</v>
      </c>
      <c r="M240" s="158">
        <v>100</v>
      </c>
      <c r="N240" s="201"/>
    </row>
    <row r="241" spans="1:14" ht="15.75" x14ac:dyDescent="0.3">
      <c r="A241" s="158" t="s">
        <v>5302</v>
      </c>
      <c r="B241" s="158" t="s">
        <v>8437</v>
      </c>
      <c r="C241" s="161"/>
      <c r="D241" s="161"/>
      <c r="E241" s="161"/>
      <c r="F241" s="159" t="s">
        <v>8213</v>
      </c>
      <c r="G241" s="158">
        <v>9</v>
      </c>
      <c r="H241" s="161"/>
      <c r="I241" s="161"/>
      <c r="J241" s="194" t="s">
        <v>8400</v>
      </c>
      <c r="K241" s="158"/>
      <c r="L241" s="162" t="s">
        <v>8222</v>
      </c>
      <c r="M241" s="158">
        <v>100</v>
      </c>
      <c r="N241" s="201"/>
    </row>
    <row r="242" spans="1:14" ht="15.75" x14ac:dyDescent="0.3">
      <c r="A242" s="158" t="s">
        <v>5302</v>
      </c>
      <c r="B242" s="158" t="s">
        <v>8437</v>
      </c>
      <c r="C242" s="161"/>
      <c r="D242" s="161"/>
      <c r="E242" s="161"/>
      <c r="F242" s="159" t="s">
        <v>8214</v>
      </c>
      <c r="G242" s="158">
        <v>10</v>
      </c>
      <c r="H242" s="161"/>
      <c r="I242" s="161"/>
      <c r="J242" s="194" t="s">
        <v>8401</v>
      </c>
      <c r="K242" s="158"/>
      <c r="L242" s="162" t="s">
        <v>8224</v>
      </c>
      <c r="M242" s="158">
        <v>100</v>
      </c>
      <c r="N242" s="201"/>
    </row>
    <row r="243" spans="1:14" ht="15.75" x14ac:dyDescent="0.3">
      <c r="A243" s="158" t="s">
        <v>5302</v>
      </c>
      <c r="B243" s="158" t="s">
        <v>8437</v>
      </c>
      <c r="C243" s="161"/>
      <c r="D243" s="161"/>
      <c r="E243" s="161"/>
      <c r="F243" s="159" t="s">
        <v>8215</v>
      </c>
      <c r="G243" s="158">
        <v>11</v>
      </c>
      <c r="H243" s="161"/>
      <c r="I243" s="161"/>
      <c r="J243" s="194" t="s">
        <v>8402</v>
      </c>
      <c r="K243" s="158"/>
      <c r="L243" s="162" t="s">
        <v>8226</v>
      </c>
      <c r="M243" s="158">
        <v>100</v>
      </c>
      <c r="N243" s="201"/>
    </row>
    <row r="244" spans="1:14" ht="15.75" x14ac:dyDescent="0.3">
      <c r="A244" s="158" t="s">
        <v>5302</v>
      </c>
      <c r="B244" s="158" t="s">
        <v>8437</v>
      </c>
      <c r="C244" s="161"/>
      <c r="D244" s="161"/>
      <c r="E244" s="161"/>
      <c r="F244" s="159" t="s">
        <v>8216</v>
      </c>
      <c r="G244" s="158">
        <v>12</v>
      </c>
      <c r="H244" s="161"/>
      <c r="I244" s="161"/>
      <c r="J244" s="194" t="s">
        <v>8403</v>
      </c>
      <c r="K244" s="158"/>
      <c r="L244" s="162" t="s">
        <v>8228</v>
      </c>
      <c r="M244" s="158">
        <v>100</v>
      </c>
      <c r="N244" s="201"/>
    </row>
    <row r="245" spans="1:14" ht="15.75" x14ac:dyDescent="0.3">
      <c r="A245" s="158" t="s">
        <v>5302</v>
      </c>
      <c r="B245" s="158" t="s">
        <v>8437</v>
      </c>
      <c r="C245" s="161"/>
      <c r="D245" s="161"/>
      <c r="E245" s="161"/>
      <c r="F245" s="159" t="s">
        <v>8217</v>
      </c>
      <c r="G245" s="158">
        <v>13</v>
      </c>
      <c r="H245" s="161"/>
      <c r="I245" s="161"/>
      <c r="J245" s="194" t="s">
        <v>8404</v>
      </c>
      <c r="K245" s="158"/>
      <c r="L245" s="162" t="s">
        <v>8230</v>
      </c>
      <c r="M245" s="158">
        <v>100</v>
      </c>
      <c r="N245" s="201"/>
    </row>
    <row r="246" spans="1:14" ht="15.75" x14ac:dyDescent="0.3">
      <c r="A246" s="158" t="s">
        <v>5302</v>
      </c>
      <c r="B246" s="158" t="s">
        <v>8437</v>
      </c>
      <c r="C246" s="161"/>
      <c r="D246" s="161"/>
      <c r="E246" s="161"/>
      <c r="F246" s="159" t="s">
        <v>8218</v>
      </c>
      <c r="G246" s="158">
        <v>14</v>
      </c>
      <c r="H246" s="161"/>
      <c r="I246" s="161"/>
      <c r="J246" s="194" t="s">
        <v>8405</v>
      </c>
      <c r="K246" s="158"/>
      <c r="L246" s="162" t="s">
        <v>8232</v>
      </c>
      <c r="M246" s="158">
        <v>100</v>
      </c>
      <c r="N246" s="201"/>
    </row>
    <row r="247" spans="1:14" ht="15.75" x14ac:dyDescent="0.3">
      <c r="A247" s="158" t="s">
        <v>5302</v>
      </c>
      <c r="B247" s="158" t="s">
        <v>8437</v>
      </c>
      <c r="C247" s="161"/>
      <c r="D247" s="161"/>
      <c r="E247" s="161"/>
      <c r="F247" s="159" t="s">
        <v>8219</v>
      </c>
      <c r="G247" s="158">
        <v>15</v>
      </c>
      <c r="H247" s="161"/>
      <c r="I247" s="161"/>
      <c r="J247" s="194" t="s">
        <v>8406</v>
      </c>
      <c r="K247" s="158"/>
      <c r="L247" s="162" t="s">
        <v>8469</v>
      </c>
      <c r="M247" s="158">
        <v>30</v>
      </c>
      <c r="N247" s="201"/>
    </row>
    <row r="248" spans="1:14" ht="15.75" x14ac:dyDescent="0.3">
      <c r="A248" s="158" t="s">
        <v>5302</v>
      </c>
      <c r="B248" s="158" t="s">
        <v>8438</v>
      </c>
      <c r="C248" s="161"/>
      <c r="D248" s="161"/>
      <c r="E248" s="161"/>
      <c r="F248" s="159" t="s">
        <v>8265</v>
      </c>
      <c r="G248" s="158">
        <v>16</v>
      </c>
      <c r="H248" s="161"/>
      <c r="I248" s="161"/>
      <c r="J248" s="194" t="s">
        <v>8407</v>
      </c>
      <c r="K248" s="158"/>
      <c r="L248" s="162" t="s">
        <v>8470</v>
      </c>
      <c r="M248" s="158">
        <v>30</v>
      </c>
      <c r="N248" s="201"/>
    </row>
    <row r="249" spans="1:14" ht="15.75" x14ac:dyDescent="0.3">
      <c r="A249" s="158" t="s">
        <v>5302</v>
      </c>
      <c r="B249" s="158" t="s">
        <v>8438</v>
      </c>
      <c r="C249" s="161"/>
      <c r="D249" s="161"/>
      <c r="E249" s="161"/>
      <c r="F249" s="159" t="s">
        <v>8266</v>
      </c>
      <c r="G249" s="158">
        <v>17</v>
      </c>
      <c r="H249" s="161"/>
      <c r="I249" s="161"/>
      <c r="J249" s="194" t="s">
        <v>8408</v>
      </c>
      <c r="K249" s="158"/>
      <c r="L249" s="162" t="s">
        <v>8471</v>
      </c>
      <c r="M249" s="158">
        <v>30</v>
      </c>
      <c r="N249" s="201"/>
    </row>
    <row r="250" spans="1:14" ht="15.75" x14ac:dyDescent="0.3">
      <c r="A250" s="158" t="s">
        <v>5302</v>
      </c>
      <c r="B250" s="158" t="s">
        <v>8438</v>
      </c>
      <c r="C250" s="161"/>
      <c r="D250" s="161"/>
      <c r="E250" s="161"/>
      <c r="F250" s="159" t="s">
        <v>8267</v>
      </c>
      <c r="G250" s="158">
        <v>18</v>
      </c>
      <c r="H250" s="161"/>
      <c r="I250" s="161"/>
      <c r="J250" s="194" t="s">
        <v>8409</v>
      </c>
      <c r="K250" s="158"/>
      <c r="L250" s="162" t="s">
        <v>8472</v>
      </c>
      <c r="M250" s="158">
        <v>30</v>
      </c>
      <c r="N250" s="201"/>
    </row>
    <row r="251" spans="1:14" ht="15.75" x14ac:dyDescent="0.3">
      <c r="A251" s="158" t="s">
        <v>5302</v>
      </c>
      <c r="B251" s="158" t="s">
        <v>8438</v>
      </c>
      <c r="C251" s="161"/>
      <c r="D251" s="161"/>
      <c r="E251" s="161"/>
      <c r="F251" s="159" t="s">
        <v>8268</v>
      </c>
      <c r="G251" s="158">
        <v>19</v>
      </c>
      <c r="H251" s="161"/>
      <c r="I251" s="161"/>
      <c r="J251" s="194" t="s">
        <v>8410</v>
      </c>
      <c r="K251" s="158"/>
      <c r="L251" s="162" t="s">
        <v>8473</v>
      </c>
      <c r="M251" s="158">
        <v>30</v>
      </c>
      <c r="N251" s="201"/>
    </row>
    <row r="252" spans="1:14" ht="15.75" x14ac:dyDescent="0.3">
      <c r="A252" s="158" t="s">
        <v>5302</v>
      </c>
      <c r="B252" s="158" t="s">
        <v>8438</v>
      </c>
      <c r="C252" s="161"/>
      <c r="D252" s="161"/>
      <c r="E252" s="161"/>
      <c r="F252" s="159" t="s">
        <v>8269</v>
      </c>
      <c r="G252" s="158">
        <v>20</v>
      </c>
      <c r="H252" s="161"/>
      <c r="I252" s="161"/>
      <c r="J252" s="194" t="s">
        <v>8411</v>
      </c>
      <c r="K252" s="158"/>
      <c r="L252" s="162" t="s">
        <v>8474</v>
      </c>
      <c r="M252" s="158">
        <v>25</v>
      </c>
      <c r="N252" s="201"/>
    </row>
    <row r="253" spans="1:14" ht="15.75" x14ac:dyDescent="0.3">
      <c r="A253" s="158" t="s">
        <v>5302</v>
      </c>
      <c r="B253" s="158" t="s">
        <v>8438</v>
      </c>
      <c r="C253" s="161"/>
      <c r="D253" s="161"/>
      <c r="E253" s="161"/>
      <c r="F253" s="159" t="s">
        <v>8270</v>
      </c>
      <c r="G253" s="158">
        <v>21</v>
      </c>
      <c r="H253" s="161"/>
      <c r="I253" s="161"/>
      <c r="J253" s="194" t="s">
        <v>8412</v>
      </c>
      <c r="K253" s="158"/>
      <c r="L253" s="162" t="s">
        <v>8475</v>
      </c>
      <c r="M253" s="158">
        <v>25</v>
      </c>
      <c r="N253" s="201"/>
    </row>
    <row r="254" spans="1:14" ht="15.75" x14ac:dyDescent="0.3">
      <c r="A254" s="158" t="s">
        <v>5302</v>
      </c>
      <c r="B254" s="158" t="s">
        <v>8438</v>
      </c>
      <c r="C254" s="161"/>
      <c r="D254" s="161"/>
      <c r="E254" s="161"/>
      <c r="F254" s="159" t="s">
        <v>8271</v>
      </c>
      <c r="G254" s="158">
        <v>22</v>
      </c>
      <c r="H254" s="161"/>
      <c r="I254" s="161"/>
      <c r="J254" s="194" t="s">
        <v>8413</v>
      </c>
      <c r="K254" s="158"/>
      <c r="L254" s="162" t="s">
        <v>8476</v>
      </c>
      <c r="M254" s="158">
        <v>25</v>
      </c>
      <c r="N254" s="201"/>
    </row>
    <row r="255" spans="1:14" ht="15.75" x14ac:dyDescent="0.3">
      <c r="A255" s="158" t="s">
        <v>5302</v>
      </c>
      <c r="B255" s="158" t="s">
        <v>8438</v>
      </c>
      <c r="C255" s="161"/>
      <c r="D255" s="161"/>
      <c r="E255" s="161"/>
      <c r="F255" s="159" t="s">
        <v>8272</v>
      </c>
      <c r="G255" s="158">
        <v>23</v>
      </c>
      <c r="H255" s="161"/>
      <c r="I255" s="161"/>
      <c r="J255" s="194" t="s">
        <v>8414</v>
      </c>
      <c r="K255" s="158"/>
      <c r="L255" s="162" t="s">
        <v>8477</v>
      </c>
      <c r="M255" s="158">
        <v>25</v>
      </c>
      <c r="N255" s="201"/>
    </row>
    <row r="256" spans="1:14" ht="15.75" x14ac:dyDescent="0.3">
      <c r="A256" s="158" t="s">
        <v>5302</v>
      </c>
      <c r="B256" s="158" t="s">
        <v>8438</v>
      </c>
      <c r="C256" s="161"/>
      <c r="D256" s="161"/>
      <c r="E256" s="161"/>
      <c r="F256" s="159" t="s">
        <v>8273</v>
      </c>
      <c r="G256" s="158">
        <v>24</v>
      </c>
      <c r="H256" s="161"/>
      <c r="I256" s="161"/>
      <c r="J256" s="194" t="s">
        <v>8415</v>
      </c>
      <c r="K256" s="158"/>
      <c r="L256" s="162" t="s">
        <v>8478</v>
      </c>
      <c r="M256" s="158">
        <v>25</v>
      </c>
      <c r="N256" s="201"/>
    </row>
    <row r="257" spans="1:14" ht="15.75" x14ac:dyDescent="0.3">
      <c r="A257" s="158" t="s">
        <v>5302</v>
      </c>
      <c r="B257" s="158" t="s">
        <v>8438</v>
      </c>
      <c r="C257" s="161"/>
      <c r="D257" s="161"/>
      <c r="E257" s="161"/>
      <c r="F257" s="159" t="s">
        <v>8274</v>
      </c>
      <c r="G257" s="158">
        <v>25</v>
      </c>
      <c r="H257" s="161"/>
      <c r="I257" s="161"/>
      <c r="J257" s="194" t="s">
        <v>8416</v>
      </c>
      <c r="K257" s="158"/>
      <c r="L257" s="162" t="s">
        <v>8479</v>
      </c>
      <c r="M257" s="158">
        <v>25</v>
      </c>
      <c r="N257" s="201"/>
    </row>
    <row r="258" spans="1:14" ht="15.75" x14ac:dyDescent="0.3">
      <c r="A258" s="158" t="s">
        <v>5302</v>
      </c>
      <c r="B258" s="158" t="s">
        <v>8438</v>
      </c>
      <c r="C258" s="161"/>
      <c r="D258" s="161"/>
      <c r="E258" s="161"/>
      <c r="F258" s="159" t="s">
        <v>8275</v>
      </c>
      <c r="G258" s="158">
        <v>26</v>
      </c>
      <c r="H258" s="161"/>
      <c r="I258" s="161"/>
      <c r="J258" s="194" t="s">
        <v>8417</v>
      </c>
      <c r="K258" s="158"/>
      <c r="L258" s="162" t="s">
        <v>8480</v>
      </c>
      <c r="M258" s="158">
        <v>25</v>
      </c>
      <c r="N258" s="201"/>
    </row>
    <row r="259" spans="1:14" ht="15.75" x14ac:dyDescent="0.3">
      <c r="A259" s="158" t="s">
        <v>5302</v>
      </c>
      <c r="B259" s="158" t="s">
        <v>8438</v>
      </c>
      <c r="C259" s="161"/>
      <c r="D259" s="161"/>
      <c r="E259" s="161"/>
      <c r="F259" s="159" t="s">
        <v>8276</v>
      </c>
      <c r="G259" s="158">
        <v>27</v>
      </c>
      <c r="H259" s="161"/>
      <c r="I259" s="161"/>
      <c r="J259" s="194" t="s">
        <v>8418</v>
      </c>
      <c r="K259" s="158"/>
      <c r="L259" s="162" t="s">
        <v>8481</v>
      </c>
      <c r="M259" s="158">
        <v>25</v>
      </c>
      <c r="N259" s="201"/>
    </row>
    <row r="260" spans="1:14" ht="15.75" x14ac:dyDescent="0.3">
      <c r="A260" s="158" t="s">
        <v>5302</v>
      </c>
      <c r="B260" s="158" t="s">
        <v>8438</v>
      </c>
      <c r="C260" s="161"/>
      <c r="D260" s="161"/>
      <c r="E260" s="161"/>
      <c r="F260" s="159" t="s">
        <v>8277</v>
      </c>
      <c r="G260" s="158">
        <v>28</v>
      </c>
      <c r="H260" s="161"/>
      <c r="I260" s="161"/>
      <c r="J260" s="194" t="s">
        <v>8419</v>
      </c>
      <c r="K260" s="158"/>
      <c r="L260" s="162" t="s">
        <v>8482</v>
      </c>
      <c r="M260" s="158">
        <v>25</v>
      </c>
      <c r="N260" s="201"/>
    </row>
    <row r="261" spans="1:14" ht="15.75" x14ac:dyDescent="0.3">
      <c r="A261" s="158" t="s">
        <v>5302</v>
      </c>
      <c r="B261" s="158" t="s">
        <v>8438</v>
      </c>
      <c r="C261" s="161"/>
      <c r="D261" s="161"/>
      <c r="E261" s="161"/>
      <c r="F261" s="159" t="s">
        <v>8278</v>
      </c>
      <c r="G261" s="158">
        <v>29</v>
      </c>
      <c r="H261" s="161"/>
      <c r="I261" s="161"/>
      <c r="J261" s="194" t="s">
        <v>8420</v>
      </c>
      <c r="K261" s="158"/>
      <c r="L261" s="162" t="s">
        <v>8483</v>
      </c>
      <c r="M261" s="158">
        <v>25</v>
      </c>
      <c r="N261" s="201"/>
    </row>
    <row r="262" spans="1:14" ht="15.75" x14ac:dyDescent="0.3">
      <c r="A262" s="158" t="s">
        <v>5302</v>
      </c>
      <c r="B262" s="158" t="s">
        <v>8438</v>
      </c>
      <c r="C262" s="161"/>
      <c r="D262" s="161"/>
      <c r="E262" s="161"/>
      <c r="F262" s="159" t="s">
        <v>8279</v>
      </c>
      <c r="G262" s="158">
        <v>30</v>
      </c>
      <c r="H262" s="161"/>
      <c r="I262" s="161"/>
      <c r="J262" s="194" t="s">
        <v>8421</v>
      </c>
      <c r="K262" s="158"/>
      <c r="L262" s="162" t="s">
        <v>8484</v>
      </c>
      <c r="M262" s="158">
        <v>30</v>
      </c>
      <c r="N262" s="201"/>
    </row>
    <row r="263" spans="1:14" ht="15.75" x14ac:dyDescent="0.3">
      <c r="A263" s="158" t="s">
        <v>5302</v>
      </c>
      <c r="B263" s="158" t="s">
        <v>8438</v>
      </c>
      <c r="C263" s="161"/>
      <c r="D263" s="161"/>
      <c r="E263" s="161"/>
      <c r="F263" s="159" t="s">
        <v>8280</v>
      </c>
      <c r="G263" s="158">
        <v>31</v>
      </c>
      <c r="H263" s="161"/>
      <c r="I263" s="161"/>
      <c r="J263" s="194" t="s">
        <v>8422</v>
      </c>
      <c r="K263" s="158"/>
      <c r="L263" s="162" t="s">
        <v>8485</v>
      </c>
      <c r="M263" s="158">
        <v>30</v>
      </c>
      <c r="N263" s="201"/>
    </row>
    <row r="264" spans="1:14" ht="15.75" x14ac:dyDescent="0.3">
      <c r="A264" s="158" t="s">
        <v>5302</v>
      </c>
      <c r="B264" s="158" t="s">
        <v>8438</v>
      </c>
      <c r="C264" s="161"/>
      <c r="D264" s="161"/>
      <c r="E264" s="161"/>
      <c r="F264" s="159" t="s">
        <v>8281</v>
      </c>
      <c r="G264" s="158">
        <v>32</v>
      </c>
      <c r="H264" s="161"/>
      <c r="I264" s="161"/>
      <c r="J264" s="194" t="s">
        <v>8423</v>
      </c>
      <c r="K264" s="158"/>
      <c r="L264" s="162" t="s">
        <v>8486</v>
      </c>
      <c r="M264" s="158">
        <v>30</v>
      </c>
      <c r="N264" s="201"/>
    </row>
    <row r="265" spans="1:14" ht="15.75" x14ac:dyDescent="0.3">
      <c r="A265" s="158" t="s">
        <v>5302</v>
      </c>
      <c r="B265" s="158" t="s">
        <v>8438</v>
      </c>
      <c r="C265" s="161"/>
      <c r="D265" s="161"/>
      <c r="E265" s="161"/>
      <c r="F265" s="159" t="s">
        <v>8282</v>
      </c>
      <c r="G265" s="158">
        <v>33</v>
      </c>
      <c r="H265" s="161"/>
      <c r="I265" s="161"/>
      <c r="J265" s="194" t="s">
        <v>8424</v>
      </c>
      <c r="K265" s="158"/>
      <c r="L265" s="162" t="s">
        <v>8487</v>
      </c>
      <c r="M265" s="158">
        <v>30</v>
      </c>
      <c r="N265" s="201"/>
    </row>
    <row r="266" spans="1:14" ht="15.75" x14ac:dyDescent="0.3">
      <c r="A266" s="158" t="s">
        <v>5302</v>
      </c>
      <c r="B266" s="158" t="s">
        <v>8438</v>
      </c>
      <c r="C266" s="161"/>
      <c r="D266" s="161"/>
      <c r="E266" s="161"/>
      <c r="F266" s="159" t="s">
        <v>8283</v>
      </c>
      <c r="G266" s="158">
        <v>34</v>
      </c>
      <c r="H266" s="161"/>
      <c r="I266" s="161"/>
      <c r="J266" s="194" t="s">
        <v>8425</v>
      </c>
      <c r="K266" s="158"/>
      <c r="L266" s="162" t="s">
        <v>8488</v>
      </c>
      <c r="M266" s="158">
        <v>30</v>
      </c>
      <c r="N266" s="201"/>
    </row>
    <row r="267" spans="1:14" ht="15.75" x14ac:dyDescent="0.3">
      <c r="A267" s="158" t="s">
        <v>5302</v>
      </c>
      <c r="B267" s="158" t="s">
        <v>8438</v>
      </c>
      <c r="C267" s="161"/>
      <c r="D267" s="161"/>
      <c r="E267" s="161"/>
      <c r="F267" s="159" t="s">
        <v>8284</v>
      </c>
      <c r="G267" s="158">
        <v>35</v>
      </c>
      <c r="H267" s="161"/>
      <c r="I267" s="161"/>
      <c r="J267" s="194" t="s">
        <v>8426</v>
      </c>
      <c r="K267" s="158"/>
      <c r="L267" s="162" t="s">
        <v>8489</v>
      </c>
      <c r="M267" s="158">
        <v>25</v>
      </c>
      <c r="N267" s="201"/>
    </row>
    <row r="268" spans="1:14" ht="15.75" x14ac:dyDescent="0.3">
      <c r="A268" s="158" t="s">
        <v>5302</v>
      </c>
      <c r="B268" s="158" t="s">
        <v>8438</v>
      </c>
      <c r="C268" s="161"/>
      <c r="D268" s="161"/>
      <c r="E268" s="161"/>
      <c r="F268" s="159" t="s">
        <v>8285</v>
      </c>
      <c r="G268" s="158">
        <v>36</v>
      </c>
      <c r="H268" s="161"/>
      <c r="I268" s="161"/>
      <c r="J268" s="194" t="s">
        <v>8427</v>
      </c>
      <c r="K268" s="158"/>
      <c r="L268" s="162" t="s">
        <v>8490</v>
      </c>
      <c r="M268" s="158">
        <v>25</v>
      </c>
      <c r="N268" s="201"/>
    </row>
    <row r="269" spans="1:14" ht="15.75" x14ac:dyDescent="0.3">
      <c r="A269" s="158" t="s">
        <v>5302</v>
      </c>
      <c r="B269" s="158" t="s">
        <v>8438</v>
      </c>
      <c r="C269" s="161"/>
      <c r="D269" s="161"/>
      <c r="E269" s="161"/>
      <c r="F269" s="159" t="s">
        <v>8286</v>
      </c>
      <c r="G269" s="158">
        <v>37</v>
      </c>
      <c r="H269" s="161"/>
      <c r="I269" s="161"/>
      <c r="J269" s="194" t="s">
        <v>8428</v>
      </c>
      <c r="K269" s="158"/>
      <c r="L269" s="162" t="s">
        <v>8491</v>
      </c>
      <c r="M269" s="158">
        <v>25</v>
      </c>
      <c r="N269" s="201"/>
    </row>
    <row r="270" spans="1:14" ht="15.75" x14ac:dyDescent="0.3">
      <c r="A270" s="158" t="s">
        <v>5302</v>
      </c>
      <c r="B270" s="158" t="s">
        <v>8438</v>
      </c>
      <c r="C270" s="161"/>
      <c r="D270" s="161"/>
      <c r="E270" s="161"/>
      <c r="F270" s="159" t="s">
        <v>8287</v>
      </c>
      <c r="G270" s="158">
        <v>38</v>
      </c>
      <c r="H270" s="161"/>
      <c r="I270" s="161"/>
      <c r="J270" s="194" t="s">
        <v>8429</v>
      </c>
      <c r="K270" s="158"/>
      <c r="L270" s="162" t="s">
        <v>8492</v>
      </c>
      <c r="M270" s="158">
        <v>25</v>
      </c>
      <c r="N270" s="201"/>
    </row>
    <row r="271" spans="1:14" ht="15.75" x14ac:dyDescent="0.3">
      <c r="A271" s="158" t="s">
        <v>5302</v>
      </c>
      <c r="B271" s="158" t="s">
        <v>8438</v>
      </c>
      <c r="C271" s="161"/>
      <c r="D271" s="161"/>
      <c r="E271" s="161"/>
      <c r="F271" s="159" t="s">
        <v>8288</v>
      </c>
      <c r="G271" s="158">
        <v>39</v>
      </c>
      <c r="H271" s="161"/>
      <c r="I271" s="161"/>
      <c r="J271" s="194" t="s">
        <v>8430</v>
      </c>
      <c r="K271" s="158"/>
      <c r="L271" s="162" t="s">
        <v>8493</v>
      </c>
      <c r="M271" s="158">
        <v>25</v>
      </c>
      <c r="N271" s="201"/>
    </row>
    <row r="272" spans="1:14" ht="15.75" x14ac:dyDescent="0.3">
      <c r="A272" s="158" t="s">
        <v>5302</v>
      </c>
      <c r="B272" s="158" t="s">
        <v>8438</v>
      </c>
      <c r="C272" s="161"/>
      <c r="D272" s="161"/>
      <c r="E272" s="161"/>
      <c r="F272" s="159" t="s">
        <v>8289</v>
      </c>
      <c r="G272" s="158">
        <v>40</v>
      </c>
      <c r="H272" s="161"/>
      <c r="I272" s="161"/>
      <c r="J272" s="194" t="s">
        <v>8431</v>
      </c>
      <c r="K272" s="158"/>
      <c r="L272" s="162" t="s">
        <v>8494</v>
      </c>
      <c r="M272" s="158">
        <v>20</v>
      </c>
      <c r="N272" s="201"/>
    </row>
    <row r="273" spans="1:14" ht="15.75" x14ac:dyDescent="0.3">
      <c r="A273" s="158" t="s">
        <v>5302</v>
      </c>
      <c r="B273" s="158" t="s">
        <v>8438</v>
      </c>
      <c r="C273" s="161"/>
      <c r="D273" s="161"/>
      <c r="E273" s="161"/>
      <c r="F273" s="159" t="s">
        <v>8290</v>
      </c>
      <c r="G273" s="158">
        <v>41</v>
      </c>
      <c r="H273" s="161"/>
      <c r="I273" s="161"/>
      <c r="J273" s="194" t="s">
        <v>8432</v>
      </c>
      <c r="K273" s="158"/>
      <c r="L273" s="162" t="s">
        <v>8495</v>
      </c>
      <c r="M273" s="158">
        <v>20</v>
      </c>
      <c r="N273" s="201"/>
    </row>
    <row r="274" spans="1:14" ht="15.75" x14ac:dyDescent="0.3">
      <c r="A274" s="158" t="s">
        <v>5302</v>
      </c>
      <c r="B274" s="158" t="s">
        <v>8438</v>
      </c>
      <c r="C274" s="161"/>
      <c r="D274" s="161"/>
      <c r="E274" s="161"/>
      <c r="F274" s="159" t="s">
        <v>8291</v>
      </c>
      <c r="G274" s="158">
        <v>42</v>
      </c>
      <c r="H274" s="161"/>
      <c r="I274" s="161"/>
      <c r="J274" s="194" t="s">
        <v>8433</v>
      </c>
      <c r="K274" s="158"/>
      <c r="L274" s="162" t="s">
        <v>8496</v>
      </c>
      <c r="M274" s="158">
        <v>20</v>
      </c>
      <c r="N274" s="201"/>
    </row>
    <row r="275" spans="1:14" ht="15.75" x14ac:dyDescent="0.3">
      <c r="A275" s="158" t="s">
        <v>5302</v>
      </c>
      <c r="B275" s="158" t="s">
        <v>8438</v>
      </c>
      <c r="C275" s="161"/>
      <c r="D275" s="161"/>
      <c r="E275" s="161"/>
      <c r="F275" s="159" t="s">
        <v>8292</v>
      </c>
      <c r="G275" s="158">
        <v>43</v>
      </c>
      <c r="H275" s="161"/>
      <c r="I275" s="161"/>
      <c r="J275" s="194" t="s">
        <v>8434</v>
      </c>
      <c r="K275" s="158"/>
      <c r="L275" s="162" t="s">
        <v>8497</v>
      </c>
      <c r="M275" s="158">
        <v>20</v>
      </c>
      <c r="N275" s="201"/>
    </row>
    <row r="276" spans="1:14" ht="15.75" x14ac:dyDescent="0.3">
      <c r="A276" s="158" t="s">
        <v>5302</v>
      </c>
      <c r="B276" s="158" t="s">
        <v>8438</v>
      </c>
      <c r="C276" s="161"/>
      <c r="D276" s="161"/>
      <c r="E276" s="161"/>
      <c r="F276" s="159" t="s">
        <v>8293</v>
      </c>
      <c r="G276" s="158">
        <v>44</v>
      </c>
      <c r="H276" s="161"/>
      <c r="I276" s="161"/>
      <c r="J276" s="194" t="s">
        <v>8435</v>
      </c>
      <c r="K276" s="158"/>
      <c r="L276" s="162" t="s">
        <v>8498</v>
      </c>
      <c r="M276" s="158">
        <v>20</v>
      </c>
      <c r="N276" s="201"/>
    </row>
    <row r="277" spans="1:14" ht="15.75" x14ac:dyDescent="0.3">
      <c r="A277" s="158" t="s">
        <v>5302</v>
      </c>
      <c r="B277" s="158" t="s">
        <v>8438</v>
      </c>
      <c r="C277" s="161"/>
      <c r="D277" s="161"/>
      <c r="E277" s="161"/>
      <c r="F277" s="159" t="s">
        <v>8294</v>
      </c>
      <c r="G277" s="158">
        <v>45</v>
      </c>
      <c r="H277" s="161"/>
      <c r="I277" s="161"/>
      <c r="J277" s="194" t="s">
        <v>8436</v>
      </c>
      <c r="K277" s="158"/>
      <c r="L277" s="162"/>
      <c r="M277" s="158"/>
      <c r="N277" s="201"/>
    </row>
    <row r="278" spans="1:14" ht="15.75" x14ac:dyDescent="0.3">
      <c r="A278" s="195" t="s">
        <v>5302</v>
      </c>
      <c r="B278" s="195" t="s">
        <v>8439</v>
      </c>
      <c r="C278" s="195"/>
      <c r="D278" s="195"/>
      <c r="E278" s="195"/>
      <c r="F278" s="196" t="s">
        <v>5072</v>
      </c>
      <c r="G278" s="195">
        <v>0</v>
      </c>
      <c r="H278" s="197"/>
      <c r="I278" s="195"/>
      <c r="J278" s="198"/>
      <c r="K278" s="195"/>
      <c r="L278" s="199" t="s">
        <v>8177</v>
      </c>
      <c r="M278" s="195">
        <v>100</v>
      </c>
      <c r="N278" s="201"/>
    </row>
    <row r="279" spans="1:14" ht="15.75" x14ac:dyDescent="0.3">
      <c r="A279" s="195" t="s">
        <v>5302</v>
      </c>
      <c r="B279" s="195" t="s">
        <v>8439</v>
      </c>
      <c r="C279" s="195"/>
      <c r="D279" s="195"/>
      <c r="E279" s="195"/>
      <c r="F279" s="196" t="s">
        <v>6311</v>
      </c>
      <c r="G279" s="195">
        <v>1</v>
      </c>
      <c r="H279" s="197"/>
      <c r="I279" s="195"/>
      <c r="J279" s="198" t="s">
        <v>8392</v>
      </c>
      <c r="K279" s="195"/>
      <c r="L279" s="199" t="s">
        <v>8181</v>
      </c>
      <c r="M279" s="195">
        <v>100</v>
      </c>
      <c r="N279" s="201"/>
    </row>
    <row r="280" spans="1:14" ht="15.75" x14ac:dyDescent="0.3">
      <c r="A280" s="195" t="s">
        <v>5302</v>
      </c>
      <c r="B280" s="195" t="s">
        <v>8439</v>
      </c>
      <c r="C280" s="200"/>
      <c r="D280" s="200"/>
      <c r="E280" s="200"/>
      <c r="F280" s="196" t="s">
        <v>6317</v>
      </c>
      <c r="G280" s="195">
        <v>2</v>
      </c>
      <c r="H280" s="200"/>
      <c r="I280" s="195"/>
      <c r="J280" s="198" t="s">
        <v>8393</v>
      </c>
      <c r="K280" s="195"/>
      <c r="L280" s="199" t="s">
        <v>8183</v>
      </c>
      <c r="M280" s="195">
        <v>100</v>
      </c>
      <c r="N280" s="201"/>
    </row>
    <row r="281" spans="1:14" ht="15.75" x14ac:dyDescent="0.3">
      <c r="A281" s="195" t="s">
        <v>5302</v>
      </c>
      <c r="B281" s="195" t="s">
        <v>8439</v>
      </c>
      <c r="C281" s="200"/>
      <c r="D281" s="200"/>
      <c r="E281" s="200"/>
      <c r="F281" s="196" t="s">
        <v>6318</v>
      </c>
      <c r="G281" s="195">
        <v>3</v>
      </c>
      <c r="H281" s="200"/>
      <c r="I281" s="195"/>
      <c r="J281" s="198" t="s">
        <v>8394</v>
      </c>
      <c r="K281" s="195"/>
      <c r="L281" s="199" t="s">
        <v>8185</v>
      </c>
      <c r="M281" s="195">
        <v>100</v>
      </c>
      <c r="N281" s="201"/>
    </row>
    <row r="282" spans="1:14" ht="15.75" x14ac:dyDescent="0.3">
      <c r="A282" s="195" t="s">
        <v>5302</v>
      </c>
      <c r="B282" s="195" t="s">
        <v>8439</v>
      </c>
      <c r="C282" s="200"/>
      <c r="D282" s="200"/>
      <c r="E282" s="200"/>
      <c r="F282" s="196" t="s">
        <v>8208</v>
      </c>
      <c r="G282" s="195">
        <v>4</v>
      </c>
      <c r="H282" s="200"/>
      <c r="I282" s="200"/>
      <c r="J282" s="198" t="s">
        <v>8395</v>
      </c>
      <c r="K282" s="195"/>
      <c r="L282" s="199" t="s">
        <v>8187</v>
      </c>
      <c r="M282" s="195">
        <v>100</v>
      </c>
      <c r="N282" s="201"/>
    </row>
    <row r="283" spans="1:14" ht="15.75" x14ac:dyDescent="0.3">
      <c r="A283" s="195" t="s">
        <v>5302</v>
      </c>
      <c r="B283" s="195" t="s">
        <v>8439</v>
      </c>
      <c r="C283" s="200"/>
      <c r="D283" s="200"/>
      <c r="E283" s="200"/>
      <c r="F283" s="196" t="s">
        <v>8209</v>
      </c>
      <c r="G283" s="195">
        <v>5</v>
      </c>
      <c r="H283" s="200"/>
      <c r="I283" s="200"/>
      <c r="J283" s="198" t="s">
        <v>8396</v>
      </c>
      <c r="K283" s="195"/>
      <c r="L283" s="199" t="s">
        <v>8189</v>
      </c>
      <c r="M283" s="195">
        <v>100</v>
      </c>
      <c r="N283" s="201"/>
    </row>
    <row r="284" spans="1:14" ht="15.75" x14ac:dyDescent="0.3">
      <c r="A284" s="195" t="s">
        <v>5302</v>
      </c>
      <c r="B284" s="195" t="s">
        <v>8439</v>
      </c>
      <c r="C284" s="200"/>
      <c r="D284" s="200"/>
      <c r="E284" s="200"/>
      <c r="F284" s="196" t="s">
        <v>8210</v>
      </c>
      <c r="G284" s="195">
        <v>6</v>
      </c>
      <c r="H284" s="200"/>
      <c r="I284" s="200"/>
      <c r="J284" s="198" t="s">
        <v>8397</v>
      </c>
      <c r="K284" s="195"/>
      <c r="L284" s="199" t="s">
        <v>8191</v>
      </c>
      <c r="M284" s="195">
        <v>100</v>
      </c>
      <c r="N284" s="201"/>
    </row>
    <row r="285" spans="1:14" ht="15.75" x14ac:dyDescent="0.3">
      <c r="A285" s="195" t="s">
        <v>5302</v>
      </c>
      <c r="B285" s="195" t="s">
        <v>8439</v>
      </c>
      <c r="C285" s="200"/>
      <c r="D285" s="200"/>
      <c r="E285" s="200"/>
      <c r="F285" s="196" t="s">
        <v>8211</v>
      </c>
      <c r="G285" s="195">
        <v>7</v>
      </c>
      <c r="H285" s="200"/>
      <c r="I285" s="200"/>
      <c r="J285" s="198" t="s">
        <v>8398</v>
      </c>
      <c r="K285" s="195"/>
      <c r="L285" s="199" t="s">
        <v>8193</v>
      </c>
      <c r="M285" s="195">
        <v>100</v>
      </c>
      <c r="N285" s="201"/>
    </row>
    <row r="286" spans="1:14" ht="15.75" x14ac:dyDescent="0.3">
      <c r="A286" s="195" t="s">
        <v>5302</v>
      </c>
      <c r="B286" s="195" t="s">
        <v>8439</v>
      </c>
      <c r="C286" s="200"/>
      <c r="D286" s="200"/>
      <c r="E286" s="200"/>
      <c r="F286" s="196" t="s">
        <v>8212</v>
      </c>
      <c r="G286" s="195">
        <v>8</v>
      </c>
      <c r="H286" s="200"/>
      <c r="I286" s="200"/>
      <c r="J286" s="198" t="s">
        <v>8399</v>
      </c>
      <c r="K286" s="195"/>
      <c r="L286" s="199" t="s">
        <v>8220</v>
      </c>
      <c r="M286" s="195">
        <v>100</v>
      </c>
      <c r="N286" s="201"/>
    </row>
    <row r="287" spans="1:14" ht="15.75" x14ac:dyDescent="0.3">
      <c r="A287" s="195" t="s">
        <v>5302</v>
      </c>
      <c r="B287" s="195" t="s">
        <v>8439</v>
      </c>
      <c r="C287" s="200"/>
      <c r="D287" s="200"/>
      <c r="E287" s="200"/>
      <c r="F287" s="196" t="s">
        <v>8213</v>
      </c>
      <c r="G287" s="195">
        <v>9</v>
      </c>
      <c r="H287" s="200"/>
      <c r="I287" s="200"/>
      <c r="J287" s="198" t="s">
        <v>8400</v>
      </c>
      <c r="K287" s="195"/>
      <c r="L287" s="199" t="s">
        <v>8222</v>
      </c>
      <c r="M287" s="195">
        <v>100</v>
      </c>
      <c r="N287" s="201"/>
    </row>
    <row r="288" spans="1:14" ht="15.75" x14ac:dyDescent="0.3">
      <c r="A288" s="195" t="s">
        <v>5302</v>
      </c>
      <c r="B288" s="195" t="s">
        <v>8439</v>
      </c>
      <c r="C288" s="200"/>
      <c r="D288" s="200"/>
      <c r="E288" s="200"/>
      <c r="F288" s="196" t="s">
        <v>8214</v>
      </c>
      <c r="G288" s="195">
        <v>10</v>
      </c>
      <c r="H288" s="200"/>
      <c r="I288" s="200"/>
      <c r="J288" s="198" t="s">
        <v>8401</v>
      </c>
      <c r="K288" s="195"/>
      <c r="L288" s="199" t="s">
        <v>8224</v>
      </c>
      <c r="M288" s="195">
        <v>100</v>
      </c>
      <c r="N288" s="201"/>
    </row>
    <row r="289" spans="1:14" ht="15.75" x14ac:dyDescent="0.3">
      <c r="A289" s="195" t="s">
        <v>5302</v>
      </c>
      <c r="B289" s="195" t="s">
        <v>8439</v>
      </c>
      <c r="C289" s="200"/>
      <c r="D289" s="200"/>
      <c r="E289" s="200"/>
      <c r="F289" s="196" t="s">
        <v>8215</v>
      </c>
      <c r="G289" s="195">
        <v>11</v>
      </c>
      <c r="H289" s="200"/>
      <c r="I289" s="200"/>
      <c r="J289" s="198" t="s">
        <v>8402</v>
      </c>
      <c r="K289" s="195"/>
      <c r="L289" s="199" t="s">
        <v>8226</v>
      </c>
      <c r="M289" s="195">
        <v>100</v>
      </c>
      <c r="N289" s="201"/>
    </row>
    <row r="290" spans="1:14" ht="15.75" x14ac:dyDescent="0.3">
      <c r="A290" s="195" t="s">
        <v>5302</v>
      </c>
      <c r="B290" s="195" t="s">
        <v>8439</v>
      </c>
      <c r="C290" s="200"/>
      <c r="D290" s="200"/>
      <c r="E290" s="200"/>
      <c r="F290" s="196" t="s">
        <v>8216</v>
      </c>
      <c r="G290" s="195">
        <v>12</v>
      </c>
      <c r="H290" s="200"/>
      <c r="I290" s="200"/>
      <c r="J290" s="198" t="s">
        <v>8403</v>
      </c>
      <c r="K290" s="195"/>
      <c r="L290" s="199" t="s">
        <v>8228</v>
      </c>
      <c r="M290" s="195">
        <v>100</v>
      </c>
      <c r="N290" s="201"/>
    </row>
    <row r="291" spans="1:14" ht="15.75" x14ac:dyDescent="0.3">
      <c r="A291" s="195" t="s">
        <v>5302</v>
      </c>
      <c r="B291" s="195" t="s">
        <v>8439</v>
      </c>
      <c r="C291" s="200"/>
      <c r="D291" s="200"/>
      <c r="E291" s="200"/>
      <c r="F291" s="196" t="s">
        <v>8217</v>
      </c>
      <c r="G291" s="195">
        <v>13</v>
      </c>
      <c r="H291" s="200"/>
      <c r="I291" s="200"/>
      <c r="J291" s="198" t="s">
        <v>8404</v>
      </c>
      <c r="K291" s="195"/>
      <c r="L291" s="199" t="s">
        <v>8230</v>
      </c>
      <c r="M291" s="195">
        <v>100</v>
      </c>
      <c r="N291" s="201"/>
    </row>
    <row r="292" spans="1:14" ht="15.75" x14ac:dyDescent="0.3">
      <c r="A292" s="195" t="s">
        <v>5302</v>
      </c>
      <c r="B292" s="195" t="s">
        <v>8439</v>
      </c>
      <c r="C292" s="200"/>
      <c r="D292" s="200"/>
      <c r="E292" s="200"/>
      <c r="F292" s="196" t="s">
        <v>8218</v>
      </c>
      <c r="G292" s="195">
        <v>14</v>
      </c>
      <c r="H292" s="200"/>
      <c r="I292" s="200"/>
      <c r="J292" s="198" t="s">
        <v>8405</v>
      </c>
      <c r="K292" s="195"/>
      <c r="L292" s="199" t="s">
        <v>8232</v>
      </c>
      <c r="M292" s="195">
        <v>100</v>
      </c>
      <c r="N292" s="201"/>
    </row>
    <row r="293" spans="1:14" ht="15.75" x14ac:dyDescent="0.3">
      <c r="A293" s="195" t="s">
        <v>5302</v>
      </c>
      <c r="B293" s="195" t="s">
        <v>8439</v>
      </c>
      <c r="C293" s="200"/>
      <c r="D293" s="200"/>
      <c r="E293" s="200"/>
      <c r="F293" s="196" t="s">
        <v>8219</v>
      </c>
      <c r="G293" s="195">
        <v>15</v>
      </c>
      <c r="H293" s="200"/>
      <c r="I293" s="200"/>
      <c r="J293" s="198" t="s">
        <v>8406</v>
      </c>
      <c r="K293" s="195"/>
      <c r="L293" s="199" t="s">
        <v>8469</v>
      </c>
      <c r="M293" s="195">
        <v>30</v>
      </c>
      <c r="N293" s="201"/>
    </row>
    <row r="294" spans="1:14" ht="15.75" x14ac:dyDescent="0.3">
      <c r="A294" s="195" t="s">
        <v>5302</v>
      </c>
      <c r="B294" s="195" t="s">
        <v>8440</v>
      </c>
      <c r="C294" s="200"/>
      <c r="D294" s="200"/>
      <c r="E294" s="200"/>
      <c r="F294" s="196" t="s">
        <v>8265</v>
      </c>
      <c r="G294" s="195">
        <v>16</v>
      </c>
      <c r="H294" s="200"/>
      <c r="I294" s="200"/>
      <c r="J294" s="198" t="s">
        <v>8407</v>
      </c>
      <c r="K294" s="195"/>
      <c r="L294" s="199" t="s">
        <v>8470</v>
      </c>
      <c r="M294" s="195">
        <v>30</v>
      </c>
      <c r="N294" s="201"/>
    </row>
    <row r="295" spans="1:14" ht="15.75" x14ac:dyDescent="0.3">
      <c r="A295" s="195" t="s">
        <v>5302</v>
      </c>
      <c r="B295" s="195" t="s">
        <v>8440</v>
      </c>
      <c r="C295" s="200"/>
      <c r="D295" s="200"/>
      <c r="E295" s="200"/>
      <c r="F295" s="196" t="s">
        <v>8266</v>
      </c>
      <c r="G295" s="195">
        <v>17</v>
      </c>
      <c r="H295" s="200"/>
      <c r="I295" s="200"/>
      <c r="J295" s="198" t="s">
        <v>8408</v>
      </c>
      <c r="K295" s="195"/>
      <c r="L295" s="199" t="s">
        <v>8471</v>
      </c>
      <c r="M295" s="195">
        <v>30</v>
      </c>
      <c r="N295" s="201"/>
    </row>
    <row r="296" spans="1:14" ht="15.75" x14ac:dyDescent="0.3">
      <c r="A296" s="195" t="s">
        <v>5302</v>
      </c>
      <c r="B296" s="195" t="s">
        <v>8440</v>
      </c>
      <c r="C296" s="200"/>
      <c r="D296" s="200"/>
      <c r="E296" s="200"/>
      <c r="F296" s="196" t="s">
        <v>8267</v>
      </c>
      <c r="G296" s="195">
        <v>18</v>
      </c>
      <c r="H296" s="200"/>
      <c r="I296" s="200"/>
      <c r="J296" s="198" t="s">
        <v>8409</v>
      </c>
      <c r="K296" s="195"/>
      <c r="L296" s="199" t="s">
        <v>8472</v>
      </c>
      <c r="M296" s="195">
        <v>30</v>
      </c>
      <c r="N296" s="201"/>
    </row>
    <row r="297" spans="1:14" ht="15.75" x14ac:dyDescent="0.3">
      <c r="A297" s="195" t="s">
        <v>5302</v>
      </c>
      <c r="B297" s="195" t="s">
        <v>8440</v>
      </c>
      <c r="C297" s="200"/>
      <c r="D297" s="200"/>
      <c r="E297" s="200"/>
      <c r="F297" s="196" t="s">
        <v>8268</v>
      </c>
      <c r="G297" s="195">
        <v>19</v>
      </c>
      <c r="H297" s="200"/>
      <c r="I297" s="200"/>
      <c r="J297" s="198" t="s">
        <v>8410</v>
      </c>
      <c r="K297" s="195"/>
      <c r="L297" s="199" t="s">
        <v>8473</v>
      </c>
      <c r="M297" s="195">
        <v>30</v>
      </c>
      <c r="N297" s="201"/>
    </row>
    <row r="298" spans="1:14" ht="15.75" x14ac:dyDescent="0.3">
      <c r="A298" s="195" t="s">
        <v>5302</v>
      </c>
      <c r="B298" s="195" t="s">
        <v>8440</v>
      </c>
      <c r="C298" s="200"/>
      <c r="D298" s="200"/>
      <c r="E298" s="200"/>
      <c r="F298" s="196" t="s">
        <v>8269</v>
      </c>
      <c r="G298" s="195">
        <v>20</v>
      </c>
      <c r="H298" s="200"/>
      <c r="I298" s="200"/>
      <c r="J298" s="198" t="s">
        <v>8411</v>
      </c>
      <c r="K298" s="195"/>
      <c r="L298" s="199" t="s">
        <v>8474</v>
      </c>
      <c r="M298" s="195">
        <v>25</v>
      </c>
      <c r="N298" s="201"/>
    </row>
    <row r="299" spans="1:14" ht="15.75" x14ac:dyDescent="0.3">
      <c r="A299" s="195" t="s">
        <v>5302</v>
      </c>
      <c r="B299" s="195" t="s">
        <v>8440</v>
      </c>
      <c r="C299" s="200"/>
      <c r="D299" s="200"/>
      <c r="E299" s="200"/>
      <c r="F299" s="196" t="s">
        <v>8270</v>
      </c>
      <c r="G299" s="195">
        <v>21</v>
      </c>
      <c r="H299" s="200"/>
      <c r="I299" s="200"/>
      <c r="J299" s="198" t="s">
        <v>8412</v>
      </c>
      <c r="K299" s="195"/>
      <c r="L299" s="199" t="s">
        <v>8475</v>
      </c>
      <c r="M299" s="195">
        <v>25</v>
      </c>
      <c r="N299" s="201"/>
    </row>
    <row r="300" spans="1:14" ht="15.75" x14ac:dyDescent="0.3">
      <c r="A300" s="195" t="s">
        <v>5302</v>
      </c>
      <c r="B300" s="195" t="s">
        <v>8440</v>
      </c>
      <c r="C300" s="200"/>
      <c r="D300" s="200"/>
      <c r="E300" s="200"/>
      <c r="F300" s="196" t="s">
        <v>8271</v>
      </c>
      <c r="G300" s="195">
        <v>22</v>
      </c>
      <c r="H300" s="200"/>
      <c r="I300" s="200"/>
      <c r="J300" s="198" t="s">
        <v>8413</v>
      </c>
      <c r="K300" s="195"/>
      <c r="L300" s="199" t="s">
        <v>8476</v>
      </c>
      <c r="M300" s="195">
        <v>25</v>
      </c>
      <c r="N300" s="201"/>
    </row>
    <row r="301" spans="1:14" ht="15.75" x14ac:dyDescent="0.3">
      <c r="A301" s="195" t="s">
        <v>5302</v>
      </c>
      <c r="B301" s="195" t="s">
        <v>8440</v>
      </c>
      <c r="C301" s="200"/>
      <c r="D301" s="200"/>
      <c r="E301" s="200"/>
      <c r="F301" s="196" t="s">
        <v>8272</v>
      </c>
      <c r="G301" s="195">
        <v>23</v>
      </c>
      <c r="H301" s="200"/>
      <c r="I301" s="200"/>
      <c r="J301" s="198" t="s">
        <v>8414</v>
      </c>
      <c r="K301" s="195"/>
      <c r="L301" s="199" t="s">
        <v>8477</v>
      </c>
      <c r="M301" s="195">
        <v>25</v>
      </c>
      <c r="N301" s="201"/>
    </row>
    <row r="302" spans="1:14" ht="15.75" x14ac:dyDescent="0.3">
      <c r="A302" s="195" t="s">
        <v>5302</v>
      </c>
      <c r="B302" s="195" t="s">
        <v>8440</v>
      </c>
      <c r="C302" s="200"/>
      <c r="D302" s="200"/>
      <c r="E302" s="200"/>
      <c r="F302" s="196" t="s">
        <v>8273</v>
      </c>
      <c r="G302" s="195">
        <v>24</v>
      </c>
      <c r="H302" s="200"/>
      <c r="I302" s="200"/>
      <c r="J302" s="198" t="s">
        <v>8415</v>
      </c>
      <c r="K302" s="195"/>
      <c r="L302" s="199" t="s">
        <v>8478</v>
      </c>
      <c r="M302" s="195">
        <v>25</v>
      </c>
      <c r="N302" s="201"/>
    </row>
    <row r="303" spans="1:14" ht="15.75" x14ac:dyDescent="0.3">
      <c r="A303" s="195" t="s">
        <v>5302</v>
      </c>
      <c r="B303" s="195" t="s">
        <v>8440</v>
      </c>
      <c r="C303" s="200"/>
      <c r="D303" s="200"/>
      <c r="E303" s="200"/>
      <c r="F303" s="196" t="s">
        <v>8274</v>
      </c>
      <c r="G303" s="195">
        <v>25</v>
      </c>
      <c r="H303" s="200"/>
      <c r="I303" s="200"/>
      <c r="J303" s="198" t="s">
        <v>8416</v>
      </c>
      <c r="K303" s="195"/>
      <c r="L303" s="199" t="s">
        <v>8479</v>
      </c>
      <c r="M303" s="195">
        <v>25</v>
      </c>
      <c r="N303" s="201"/>
    </row>
    <row r="304" spans="1:14" ht="15.75" x14ac:dyDescent="0.3">
      <c r="A304" s="195" t="s">
        <v>5302</v>
      </c>
      <c r="B304" s="195" t="s">
        <v>8440</v>
      </c>
      <c r="C304" s="200"/>
      <c r="D304" s="200"/>
      <c r="E304" s="200"/>
      <c r="F304" s="196" t="s">
        <v>8275</v>
      </c>
      <c r="G304" s="195">
        <v>26</v>
      </c>
      <c r="H304" s="200"/>
      <c r="I304" s="200"/>
      <c r="J304" s="198" t="s">
        <v>8417</v>
      </c>
      <c r="K304" s="195"/>
      <c r="L304" s="199" t="s">
        <v>8480</v>
      </c>
      <c r="M304" s="195">
        <v>25</v>
      </c>
      <c r="N304" s="201"/>
    </row>
    <row r="305" spans="1:14" ht="15.75" x14ac:dyDescent="0.3">
      <c r="A305" s="195" t="s">
        <v>5302</v>
      </c>
      <c r="B305" s="195" t="s">
        <v>8440</v>
      </c>
      <c r="C305" s="200"/>
      <c r="D305" s="200"/>
      <c r="E305" s="200"/>
      <c r="F305" s="196" t="s">
        <v>8276</v>
      </c>
      <c r="G305" s="195">
        <v>27</v>
      </c>
      <c r="H305" s="200"/>
      <c r="I305" s="200"/>
      <c r="J305" s="198" t="s">
        <v>8418</v>
      </c>
      <c r="K305" s="195"/>
      <c r="L305" s="199" t="s">
        <v>8481</v>
      </c>
      <c r="M305" s="195">
        <v>25</v>
      </c>
      <c r="N305" s="201"/>
    </row>
    <row r="306" spans="1:14" ht="15.75" x14ac:dyDescent="0.3">
      <c r="A306" s="195" t="s">
        <v>5302</v>
      </c>
      <c r="B306" s="195" t="s">
        <v>8440</v>
      </c>
      <c r="C306" s="200"/>
      <c r="D306" s="200"/>
      <c r="E306" s="200"/>
      <c r="F306" s="196" t="s">
        <v>8277</v>
      </c>
      <c r="G306" s="195">
        <v>28</v>
      </c>
      <c r="H306" s="200"/>
      <c r="I306" s="200"/>
      <c r="J306" s="198" t="s">
        <v>8419</v>
      </c>
      <c r="K306" s="195"/>
      <c r="L306" s="199" t="s">
        <v>8482</v>
      </c>
      <c r="M306" s="195">
        <v>25</v>
      </c>
      <c r="N306" s="201"/>
    </row>
    <row r="307" spans="1:14" ht="15.75" x14ac:dyDescent="0.3">
      <c r="A307" s="195" t="s">
        <v>5302</v>
      </c>
      <c r="B307" s="195" t="s">
        <v>8440</v>
      </c>
      <c r="C307" s="200"/>
      <c r="D307" s="200"/>
      <c r="E307" s="200"/>
      <c r="F307" s="196" t="s">
        <v>8278</v>
      </c>
      <c r="G307" s="195">
        <v>29</v>
      </c>
      <c r="H307" s="200"/>
      <c r="I307" s="200"/>
      <c r="J307" s="198" t="s">
        <v>8420</v>
      </c>
      <c r="K307" s="195"/>
      <c r="L307" s="199" t="s">
        <v>8483</v>
      </c>
      <c r="M307" s="195">
        <v>25</v>
      </c>
      <c r="N307" s="201"/>
    </row>
    <row r="308" spans="1:14" ht="15.75" x14ac:dyDescent="0.3">
      <c r="A308" s="195" t="s">
        <v>5302</v>
      </c>
      <c r="B308" s="195" t="s">
        <v>8440</v>
      </c>
      <c r="C308" s="200"/>
      <c r="D308" s="200"/>
      <c r="E308" s="200"/>
      <c r="F308" s="196" t="s">
        <v>8279</v>
      </c>
      <c r="G308" s="195">
        <v>30</v>
      </c>
      <c r="H308" s="200"/>
      <c r="I308" s="200"/>
      <c r="J308" s="198" t="s">
        <v>8421</v>
      </c>
      <c r="K308" s="195"/>
      <c r="L308" s="199" t="s">
        <v>8484</v>
      </c>
      <c r="M308" s="195">
        <v>30</v>
      </c>
      <c r="N308" s="201"/>
    </row>
    <row r="309" spans="1:14" ht="15.75" x14ac:dyDescent="0.3">
      <c r="A309" s="195" t="s">
        <v>5302</v>
      </c>
      <c r="B309" s="195" t="s">
        <v>8440</v>
      </c>
      <c r="C309" s="200"/>
      <c r="D309" s="200"/>
      <c r="E309" s="200"/>
      <c r="F309" s="196" t="s">
        <v>8280</v>
      </c>
      <c r="G309" s="195">
        <v>31</v>
      </c>
      <c r="H309" s="200"/>
      <c r="I309" s="200"/>
      <c r="J309" s="198" t="s">
        <v>8422</v>
      </c>
      <c r="K309" s="195"/>
      <c r="L309" s="199" t="s">
        <v>8485</v>
      </c>
      <c r="M309" s="195">
        <v>30</v>
      </c>
      <c r="N309" s="201"/>
    </row>
    <row r="310" spans="1:14" ht="15.75" x14ac:dyDescent="0.3">
      <c r="A310" s="195" t="s">
        <v>5302</v>
      </c>
      <c r="B310" s="195" t="s">
        <v>8440</v>
      </c>
      <c r="C310" s="200"/>
      <c r="D310" s="200"/>
      <c r="E310" s="200"/>
      <c r="F310" s="196" t="s">
        <v>8281</v>
      </c>
      <c r="G310" s="195">
        <v>32</v>
      </c>
      <c r="H310" s="200"/>
      <c r="I310" s="200"/>
      <c r="J310" s="198" t="s">
        <v>8423</v>
      </c>
      <c r="K310" s="195"/>
      <c r="L310" s="199" t="s">
        <v>8486</v>
      </c>
      <c r="M310" s="195">
        <v>30</v>
      </c>
      <c r="N310" s="201"/>
    </row>
    <row r="311" spans="1:14" ht="15.75" x14ac:dyDescent="0.3">
      <c r="A311" s="195" t="s">
        <v>5302</v>
      </c>
      <c r="B311" s="195" t="s">
        <v>8440</v>
      </c>
      <c r="C311" s="200"/>
      <c r="D311" s="200"/>
      <c r="E311" s="200"/>
      <c r="F311" s="196" t="s">
        <v>8282</v>
      </c>
      <c r="G311" s="195">
        <v>33</v>
      </c>
      <c r="H311" s="200"/>
      <c r="I311" s="200"/>
      <c r="J311" s="198" t="s">
        <v>8424</v>
      </c>
      <c r="K311" s="195"/>
      <c r="L311" s="199" t="s">
        <v>8487</v>
      </c>
      <c r="M311" s="195">
        <v>30</v>
      </c>
      <c r="N311" s="201"/>
    </row>
    <row r="312" spans="1:14" ht="15.75" x14ac:dyDescent="0.3">
      <c r="A312" s="195" t="s">
        <v>5302</v>
      </c>
      <c r="B312" s="195" t="s">
        <v>8440</v>
      </c>
      <c r="C312" s="200"/>
      <c r="D312" s="200"/>
      <c r="E312" s="200"/>
      <c r="F312" s="196" t="s">
        <v>8283</v>
      </c>
      <c r="G312" s="195">
        <v>34</v>
      </c>
      <c r="H312" s="200"/>
      <c r="I312" s="200"/>
      <c r="J312" s="198" t="s">
        <v>8425</v>
      </c>
      <c r="K312" s="195"/>
      <c r="L312" s="199" t="s">
        <v>8488</v>
      </c>
      <c r="M312" s="195">
        <v>30</v>
      </c>
      <c r="N312" s="201"/>
    </row>
    <row r="313" spans="1:14" ht="15.75" x14ac:dyDescent="0.3">
      <c r="A313" s="195" t="s">
        <v>5302</v>
      </c>
      <c r="B313" s="195" t="s">
        <v>8440</v>
      </c>
      <c r="C313" s="200"/>
      <c r="D313" s="200"/>
      <c r="E313" s="200"/>
      <c r="F313" s="196" t="s">
        <v>8284</v>
      </c>
      <c r="G313" s="195">
        <v>35</v>
      </c>
      <c r="H313" s="200"/>
      <c r="I313" s="200"/>
      <c r="J313" s="198" t="s">
        <v>8426</v>
      </c>
      <c r="K313" s="195"/>
      <c r="L313" s="199" t="s">
        <v>8489</v>
      </c>
      <c r="M313" s="195">
        <v>25</v>
      </c>
      <c r="N313" s="201"/>
    </row>
    <row r="314" spans="1:14" ht="15.75" x14ac:dyDescent="0.3">
      <c r="A314" s="195" t="s">
        <v>5302</v>
      </c>
      <c r="B314" s="195" t="s">
        <v>8440</v>
      </c>
      <c r="C314" s="200"/>
      <c r="D314" s="200"/>
      <c r="E314" s="200"/>
      <c r="F314" s="196" t="s">
        <v>8285</v>
      </c>
      <c r="G314" s="195">
        <v>36</v>
      </c>
      <c r="H314" s="200"/>
      <c r="I314" s="200"/>
      <c r="J314" s="198" t="s">
        <v>8427</v>
      </c>
      <c r="K314" s="195"/>
      <c r="L314" s="199" t="s">
        <v>8490</v>
      </c>
      <c r="M314" s="195">
        <v>25</v>
      </c>
      <c r="N314" s="201"/>
    </row>
    <row r="315" spans="1:14" ht="15.75" x14ac:dyDescent="0.3">
      <c r="A315" s="195" t="s">
        <v>5302</v>
      </c>
      <c r="B315" s="195" t="s">
        <v>8440</v>
      </c>
      <c r="C315" s="200"/>
      <c r="D315" s="200"/>
      <c r="E315" s="200"/>
      <c r="F315" s="196" t="s">
        <v>8286</v>
      </c>
      <c r="G315" s="195">
        <v>37</v>
      </c>
      <c r="H315" s="200"/>
      <c r="I315" s="200"/>
      <c r="J315" s="198" t="s">
        <v>8428</v>
      </c>
      <c r="K315" s="195"/>
      <c r="L315" s="199" t="s">
        <v>8491</v>
      </c>
      <c r="M315" s="195">
        <v>25</v>
      </c>
      <c r="N315" s="201"/>
    </row>
    <row r="316" spans="1:14" ht="15.75" x14ac:dyDescent="0.3">
      <c r="A316" s="195" t="s">
        <v>5302</v>
      </c>
      <c r="B316" s="195" t="s">
        <v>8440</v>
      </c>
      <c r="C316" s="200"/>
      <c r="D316" s="200"/>
      <c r="E316" s="200"/>
      <c r="F316" s="196" t="s">
        <v>8287</v>
      </c>
      <c r="G316" s="195">
        <v>38</v>
      </c>
      <c r="H316" s="200"/>
      <c r="I316" s="200"/>
      <c r="J316" s="198" t="s">
        <v>8429</v>
      </c>
      <c r="K316" s="195"/>
      <c r="L316" s="199" t="s">
        <v>8492</v>
      </c>
      <c r="M316" s="195">
        <v>25</v>
      </c>
      <c r="N316" s="201"/>
    </row>
    <row r="317" spans="1:14" ht="15.75" x14ac:dyDescent="0.3">
      <c r="A317" s="195" t="s">
        <v>5302</v>
      </c>
      <c r="B317" s="195" t="s">
        <v>8440</v>
      </c>
      <c r="C317" s="200"/>
      <c r="D317" s="200"/>
      <c r="E317" s="200"/>
      <c r="F317" s="196" t="s">
        <v>8288</v>
      </c>
      <c r="G317" s="195">
        <v>39</v>
      </c>
      <c r="H317" s="200"/>
      <c r="I317" s="200"/>
      <c r="J317" s="198" t="s">
        <v>8430</v>
      </c>
      <c r="K317" s="195"/>
      <c r="L317" s="199" t="s">
        <v>8493</v>
      </c>
      <c r="M317" s="195">
        <v>25</v>
      </c>
      <c r="N317" s="201"/>
    </row>
    <row r="318" spans="1:14" ht="15.75" x14ac:dyDescent="0.3">
      <c r="A318" s="195" t="s">
        <v>5302</v>
      </c>
      <c r="B318" s="195" t="s">
        <v>8440</v>
      </c>
      <c r="C318" s="200"/>
      <c r="D318" s="200"/>
      <c r="E318" s="200"/>
      <c r="F318" s="196" t="s">
        <v>8289</v>
      </c>
      <c r="G318" s="195">
        <v>40</v>
      </c>
      <c r="H318" s="200"/>
      <c r="I318" s="200"/>
      <c r="J318" s="198" t="s">
        <v>8431</v>
      </c>
      <c r="K318" s="195"/>
      <c r="L318" s="199" t="s">
        <v>8494</v>
      </c>
      <c r="M318" s="195">
        <v>20</v>
      </c>
      <c r="N318" s="201"/>
    </row>
    <row r="319" spans="1:14" ht="15.75" x14ac:dyDescent="0.3">
      <c r="A319" s="195" t="s">
        <v>5302</v>
      </c>
      <c r="B319" s="195" t="s">
        <v>8440</v>
      </c>
      <c r="C319" s="200"/>
      <c r="D319" s="200"/>
      <c r="E319" s="200"/>
      <c r="F319" s="196" t="s">
        <v>8290</v>
      </c>
      <c r="G319" s="195">
        <v>41</v>
      </c>
      <c r="H319" s="200"/>
      <c r="I319" s="200"/>
      <c r="J319" s="198" t="s">
        <v>8432</v>
      </c>
      <c r="K319" s="195"/>
      <c r="L319" s="199" t="s">
        <v>8495</v>
      </c>
      <c r="M319" s="195">
        <v>20</v>
      </c>
      <c r="N319" s="201"/>
    </row>
    <row r="320" spans="1:14" ht="15.75" x14ac:dyDescent="0.3">
      <c r="A320" s="195" t="s">
        <v>5302</v>
      </c>
      <c r="B320" s="195" t="s">
        <v>8440</v>
      </c>
      <c r="C320" s="200"/>
      <c r="D320" s="200"/>
      <c r="E320" s="200"/>
      <c r="F320" s="196" t="s">
        <v>8291</v>
      </c>
      <c r="G320" s="195">
        <v>42</v>
      </c>
      <c r="H320" s="200"/>
      <c r="I320" s="200"/>
      <c r="J320" s="198" t="s">
        <v>8433</v>
      </c>
      <c r="K320" s="195"/>
      <c r="L320" s="199" t="s">
        <v>8496</v>
      </c>
      <c r="M320" s="195">
        <v>20</v>
      </c>
      <c r="N320" s="201"/>
    </row>
    <row r="321" spans="1:14" ht="15.75" x14ac:dyDescent="0.3">
      <c r="A321" s="195" t="s">
        <v>5302</v>
      </c>
      <c r="B321" s="195" t="s">
        <v>8440</v>
      </c>
      <c r="C321" s="200"/>
      <c r="D321" s="200"/>
      <c r="E321" s="200"/>
      <c r="F321" s="196" t="s">
        <v>8292</v>
      </c>
      <c r="G321" s="195">
        <v>43</v>
      </c>
      <c r="H321" s="200"/>
      <c r="I321" s="200"/>
      <c r="J321" s="198" t="s">
        <v>8434</v>
      </c>
      <c r="K321" s="195"/>
      <c r="L321" s="199" t="s">
        <v>8497</v>
      </c>
      <c r="M321" s="195">
        <v>20</v>
      </c>
      <c r="N321" s="201"/>
    </row>
    <row r="322" spans="1:14" ht="15.75" x14ac:dyDescent="0.3">
      <c r="A322" s="195" t="s">
        <v>5302</v>
      </c>
      <c r="B322" s="195" t="s">
        <v>8440</v>
      </c>
      <c r="C322" s="200"/>
      <c r="D322" s="200"/>
      <c r="E322" s="200"/>
      <c r="F322" s="196" t="s">
        <v>8293</v>
      </c>
      <c r="G322" s="195">
        <v>44</v>
      </c>
      <c r="H322" s="200"/>
      <c r="I322" s="200"/>
      <c r="J322" s="198" t="s">
        <v>8435</v>
      </c>
      <c r="K322" s="195"/>
      <c r="L322" s="199" t="s">
        <v>8498</v>
      </c>
      <c r="M322" s="195">
        <v>20</v>
      </c>
      <c r="N322" s="201"/>
    </row>
    <row r="323" spans="1:14" ht="15.75" x14ac:dyDescent="0.3">
      <c r="A323" s="195" t="s">
        <v>5302</v>
      </c>
      <c r="B323" s="195" t="s">
        <v>8440</v>
      </c>
      <c r="C323" s="200"/>
      <c r="D323" s="200"/>
      <c r="E323" s="200"/>
      <c r="F323" s="196" t="s">
        <v>8294</v>
      </c>
      <c r="G323" s="195">
        <v>45</v>
      </c>
      <c r="H323" s="200"/>
      <c r="I323" s="200"/>
      <c r="J323" s="198" t="s">
        <v>8436</v>
      </c>
      <c r="K323" s="195"/>
      <c r="L323" s="199"/>
      <c r="M323" s="195"/>
      <c r="N323" s="201"/>
    </row>
    <row r="324" spans="1:14" ht="15.75" x14ac:dyDescent="0.3">
      <c r="A324" s="133" t="s">
        <v>5302</v>
      </c>
      <c r="B324" s="133" t="s">
        <v>8441</v>
      </c>
      <c r="C324" s="133"/>
      <c r="D324" s="133"/>
      <c r="E324" s="133"/>
      <c r="F324" s="134" t="s">
        <v>5072</v>
      </c>
      <c r="G324" s="133">
        <v>0</v>
      </c>
      <c r="H324" s="135"/>
      <c r="I324" s="133"/>
      <c r="J324" s="189"/>
      <c r="K324" s="133"/>
      <c r="L324" s="137" t="s">
        <v>8177</v>
      </c>
      <c r="M324" s="133">
        <v>100</v>
      </c>
      <c r="N324" s="201"/>
    </row>
    <row r="325" spans="1:14" ht="15.75" x14ac:dyDescent="0.3">
      <c r="A325" s="133" t="s">
        <v>5302</v>
      </c>
      <c r="B325" s="133" t="s">
        <v>8441</v>
      </c>
      <c r="C325" s="133"/>
      <c r="D325" s="133"/>
      <c r="E325" s="133"/>
      <c r="F325" s="134" t="s">
        <v>6311</v>
      </c>
      <c r="G325" s="133">
        <v>1</v>
      </c>
      <c r="H325" s="135"/>
      <c r="I325" s="133"/>
      <c r="J325" s="189" t="s">
        <v>8179</v>
      </c>
      <c r="K325" s="133"/>
      <c r="L325" s="137" t="s">
        <v>8181</v>
      </c>
      <c r="M325" s="133">
        <v>100</v>
      </c>
      <c r="N325" s="201"/>
    </row>
    <row r="326" spans="1:14" ht="15.75" x14ac:dyDescent="0.3">
      <c r="A326" s="133" t="s">
        <v>5302</v>
      </c>
      <c r="B326" s="133" t="s">
        <v>8441</v>
      </c>
      <c r="C326" s="136"/>
      <c r="D326" s="136"/>
      <c r="E326" s="136"/>
      <c r="F326" s="134" t="s">
        <v>6317</v>
      </c>
      <c r="G326" s="133">
        <v>2</v>
      </c>
      <c r="H326" s="136"/>
      <c r="I326" s="133"/>
      <c r="J326" s="189" t="s">
        <v>8180</v>
      </c>
      <c r="K326" s="133"/>
      <c r="L326" s="137" t="s">
        <v>8183</v>
      </c>
      <c r="M326" s="133">
        <v>100</v>
      </c>
      <c r="N326" s="201"/>
    </row>
    <row r="327" spans="1:14" ht="15.75" x14ac:dyDescent="0.3">
      <c r="A327" s="133" t="s">
        <v>5302</v>
      </c>
      <c r="B327" s="133" t="s">
        <v>8441</v>
      </c>
      <c r="C327" s="136"/>
      <c r="D327" s="136"/>
      <c r="E327" s="136"/>
      <c r="F327" s="134" t="s">
        <v>6318</v>
      </c>
      <c r="G327" s="133">
        <v>3</v>
      </c>
      <c r="H327" s="136"/>
      <c r="I327" s="133"/>
      <c r="J327" s="189" t="s">
        <v>8195</v>
      </c>
      <c r="K327" s="133"/>
      <c r="L327" s="137" t="s">
        <v>8185</v>
      </c>
      <c r="M327" s="133">
        <v>100</v>
      </c>
      <c r="N327" s="201"/>
    </row>
    <row r="328" spans="1:14" ht="15.75" x14ac:dyDescent="0.3">
      <c r="A328" s="133" t="s">
        <v>5302</v>
      </c>
      <c r="B328" s="133" t="s">
        <v>8441</v>
      </c>
      <c r="C328" s="136"/>
      <c r="D328" s="136"/>
      <c r="E328" s="136"/>
      <c r="F328" s="134" t="s">
        <v>8208</v>
      </c>
      <c r="G328" s="133">
        <v>4</v>
      </c>
      <c r="H328" s="136"/>
      <c r="I328" s="136"/>
      <c r="J328" s="189" t="s">
        <v>8196</v>
      </c>
      <c r="K328" s="133"/>
      <c r="L328" s="137" t="s">
        <v>8187</v>
      </c>
      <c r="M328" s="133">
        <v>100</v>
      </c>
      <c r="N328" s="201"/>
    </row>
    <row r="329" spans="1:14" ht="15.75" x14ac:dyDescent="0.3">
      <c r="A329" s="133" t="s">
        <v>5302</v>
      </c>
      <c r="B329" s="133" t="s">
        <v>8441</v>
      </c>
      <c r="C329" s="136"/>
      <c r="D329" s="136"/>
      <c r="E329" s="136"/>
      <c r="F329" s="134" t="s">
        <v>8209</v>
      </c>
      <c r="G329" s="133">
        <v>5</v>
      </c>
      <c r="H329" s="136"/>
      <c r="I329" s="136"/>
      <c r="J329" s="189" t="s">
        <v>8197</v>
      </c>
      <c r="K329" s="133"/>
      <c r="L329" s="137" t="s">
        <v>8189</v>
      </c>
      <c r="M329" s="133">
        <v>100</v>
      </c>
      <c r="N329" s="201"/>
    </row>
    <row r="330" spans="1:14" ht="15.75" x14ac:dyDescent="0.3">
      <c r="A330" s="133" t="s">
        <v>5302</v>
      </c>
      <c r="B330" s="133" t="s">
        <v>8441</v>
      </c>
      <c r="C330" s="136"/>
      <c r="D330" s="136"/>
      <c r="E330" s="136"/>
      <c r="F330" s="134" t="s">
        <v>8210</v>
      </c>
      <c r="G330" s="133">
        <v>6</v>
      </c>
      <c r="H330" s="136"/>
      <c r="I330" s="136"/>
      <c r="J330" s="189" t="s">
        <v>8198</v>
      </c>
      <c r="K330" s="133"/>
      <c r="L330" s="137" t="s">
        <v>8191</v>
      </c>
      <c r="M330" s="133">
        <v>100</v>
      </c>
      <c r="N330" s="201"/>
    </row>
    <row r="331" spans="1:14" ht="15.75" x14ac:dyDescent="0.3">
      <c r="A331" s="133" t="s">
        <v>5302</v>
      </c>
      <c r="B331" s="133" t="s">
        <v>8441</v>
      </c>
      <c r="C331" s="136"/>
      <c r="D331" s="136"/>
      <c r="E331" s="136"/>
      <c r="F331" s="134" t="s">
        <v>8211</v>
      </c>
      <c r="G331" s="133">
        <v>7</v>
      </c>
      <c r="H331" s="136"/>
      <c r="I331" s="136"/>
      <c r="J331" s="189" t="s">
        <v>8199</v>
      </c>
      <c r="K331" s="133"/>
      <c r="L331" s="137" t="s">
        <v>8193</v>
      </c>
      <c r="M331" s="133">
        <v>100</v>
      </c>
      <c r="N331" s="201"/>
    </row>
    <row r="332" spans="1:14" ht="15.75" x14ac:dyDescent="0.3">
      <c r="A332" s="133" t="s">
        <v>5302</v>
      </c>
      <c r="B332" s="133" t="s">
        <v>8441</v>
      </c>
      <c r="C332" s="136"/>
      <c r="D332" s="136"/>
      <c r="E332" s="136"/>
      <c r="F332" s="134" t="s">
        <v>8212</v>
      </c>
      <c r="G332" s="133">
        <v>8</v>
      </c>
      <c r="H332" s="136"/>
      <c r="I332" s="136"/>
      <c r="J332" s="189" t="s">
        <v>8200</v>
      </c>
      <c r="K332" s="133"/>
      <c r="L332" s="137" t="s">
        <v>8220</v>
      </c>
      <c r="M332" s="133">
        <v>100</v>
      </c>
      <c r="N332" s="201"/>
    </row>
    <row r="333" spans="1:14" ht="15.75" x14ac:dyDescent="0.3">
      <c r="A333" s="133" t="s">
        <v>5302</v>
      </c>
      <c r="B333" s="133" t="s">
        <v>8441</v>
      </c>
      <c r="C333" s="136"/>
      <c r="D333" s="136"/>
      <c r="E333" s="136"/>
      <c r="F333" s="134" t="s">
        <v>8213</v>
      </c>
      <c r="G333" s="133">
        <v>9</v>
      </c>
      <c r="H333" s="136"/>
      <c r="I333" s="136"/>
      <c r="J333" s="189" t="s">
        <v>8201</v>
      </c>
      <c r="K333" s="133"/>
      <c r="L333" s="137" t="s">
        <v>8222</v>
      </c>
      <c r="M333" s="133">
        <v>100</v>
      </c>
      <c r="N333" s="201"/>
    </row>
    <row r="334" spans="1:14" ht="15.75" x14ac:dyDescent="0.3">
      <c r="A334" s="133" t="s">
        <v>5302</v>
      </c>
      <c r="B334" s="133" t="s">
        <v>8441</v>
      </c>
      <c r="C334" s="136"/>
      <c r="D334" s="136"/>
      <c r="E334" s="136"/>
      <c r="F334" s="134" t="s">
        <v>8214</v>
      </c>
      <c r="G334" s="133">
        <v>10</v>
      </c>
      <c r="H334" s="136"/>
      <c r="I334" s="136"/>
      <c r="J334" s="189" t="s">
        <v>8202</v>
      </c>
      <c r="K334" s="133"/>
      <c r="L334" s="137" t="s">
        <v>8224</v>
      </c>
      <c r="M334" s="133">
        <v>100</v>
      </c>
      <c r="N334" s="201"/>
    </row>
    <row r="335" spans="1:14" ht="15.75" x14ac:dyDescent="0.3">
      <c r="A335" s="133" t="s">
        <v>5302</v>
      </c>
      <c r="B335" s="133" t="s">
        <v>8441</v>
      </c>
      <c r="C335" s="136"/>
      <c r="D335" s="136"/>
      <c r="E335" s="136"/>
      <c r="F335" s="134" t="s">
        <v>8215</v>
      </c>
      <c r="G335" s="133">
        <v>11</v>
      </c>
      <c r="H335" s="136"/>
      <c r="I335" s="136"/>
      <c r="J335" s="189" t="s">
        <v>8203</v>
      </c>
      <c r="K335" s="133"/>
      <c r="L335" s="137" t="s">
        <v>8226</v>
      </c>
      <c r="M335" s="133">
        <v>100</v>
      </c>
      <c r="N335" s="201"/>
    </row>
    <row r="336" spans="1:14" ht="15.75" x14ac:dyDescent="0.3">
      <c r="A336" s="133" t="s">
        <v>5302</v>
      </c>
      <c r="B336" s="133" t="s">
        <v>8441</v>
      </c>
      <c r="C336" s="136"/>
      <c r="D336" s="136"/>
      <c r="E336" s="136"/>
      <c r="F336" s="134" t="s">
        <v>8216</v>
      </c>
      <c r="G336" s="133">
        <v>12</v>
      </c>
      <c r="H336" s="136"/>
      <c r="I336" s="136"/>
      <c r="J336" s="189" t="s">
        <v>8204</v>
      </c>
      <c r="K336" s="133"/>
      <c r="L336" s="137" t="s">
        <v>8228</v>
      </c>
      <c r="M336" s="133">
        <v>100</v>
      </c>
      <c r="N336" s="201"/>
    </row>
    <row r="337" spans="1:14" ht="15.75" x14ac:dyDescent="0.3">
      <c r="A337" s="133" t="s">
        <v>5302</v>
      </c>
      <c r="B337" s="133" t="s">
        <v>8441</v>
      </c>
      <c r="C337" s="136"/>
      <c r="D337" s="136"/>
      <c r="E337" s="136"/>
      <c r="F337" s="134" t="s">
        <v>8217</v>
      </c>
      <c r="G337" s="133">
        <v>13</v>
      </c>
      <c r="H337" s="136"/>
      <c r="I337" s="136"/>
      <c r="J337" s="189" t="s">
        <v>8205</v>
      </c>
      <c r="K337" s="133"/>
      <c r="L337" s="137" t="s">
        <v>8230</v>
      </c>
      <c r="M337" s="133">
        <v>100</v>
      </c>
      <c r="N337" s="201"/>
    </row>
    <row r="338" spans="1:14" ht="15.75" x14ac:dyDescent="0.3">
      <c r="A338" s="133" t="s">
        <v>5302</v>
      </c>
      <c r="B338" s="133" t="s">
        <v>8441</v>
      </c>
      <c r="C338" s="136"/>
      <c r="D338" s="136"/>
      <c r="E338" s="136"/>
      <c r="F338" s="134" t="s">
        <v>8218</v>
      </c>
      <c r="G338" s="133">
        <v>14</v>
      </c>
      <c r="H338" s="136"/>
      <c r="I338" s="136"/>
      <c r="J338" s="189" t="s">
        <v>8206</v>
      </c>
      <c r="K338" s="133"/>
      <c r="L338" s="137" t="s">
        <v>8232</v>
      </c>
      <c r="M338" s="133">
        <v>100</v>
      </c>
      <c r="N338" s="201"/>
    </row>
    <row r="339" spans="1:14" ht="15.75" x14ac:dyDescent="0.3">
      <c r="A339" s="133" t="s">
        <v>5302</v>
      </c>
      <c r="B339" s="133" t="s">
        <v>8441</v>
      </c>
      <c r="C339" s="136"/>
      <c r="D339" s="136"/>
      <c r="E339" s="136"/>
      <c r="F339" s="134" t="s">
        <v>8219</v>
      </c>
      <c r="G339" s="133">
        <v>15</v>
      </c>
      <c r="H339" s="136"/>
      <c r="I339" s="136"/>
      <c r="J339" s="189" t="s">
        <v>8207</v>
      </c>
      <c r="K339" s="133"/>
      <c r="L339" s="137" t="s">
        <v>8469</v>
      </c>
      <c r="M339" s="133">
        <v>30</v>
      </c>
      <c r="N339" s="201"/>
    </row>
    <row r="340" spans="1:14" ht="15.75" x14ac:dyDescent="0.3">
      <c r="A340" s="133" t="s">
        <v>5302</v>
      </c>
      <c r="B340" s="133" t="s">
        <v>8442</v>
      </c>
      <c r="C340" s="136"/>
      <c r="D340" s="136"/>
      <c r="E340" s="136"/>
      <c r="F340" s="134" t="s">
        <v>8265</v>
      </c>
      <c r="G340" s="133">
        <v>16</v>
      </c>
      <c r="H340" s="136"/>
      <c r="I340" s="136"/>
      <c r="J340" s="189" t="s">
        <v>8235</v>
      </c>
      <c r="K340" s="133"/>
      <c r="L340" s="137" t="s">
        <v>8470</v>
      </c>
      <c r="M340" s="133">
        <v>30</v>
      </c>
      <c r="N340" s="201"/>
    </row>
    <row r="341" spans="1:14" ht="15.75" x14ac:dyDescent="0.3">
      <c r="A341" s="133" t="s">
        <v>5302</v>
      </c>
      <c r="B341" s="133" t="s">
        <v>8442</v>
      </c>
      <c r="C341" s="136"/>
      <c r="D341" s="136"/>
      <c r="E341" s="136"/>
      <c r="F341" s="134" t="s">
        <v>8266</v>
      </c>
      <c r="G341" s="133">
        <v>17</v>
      </c>
      <c r="H341" s="136"/>
      <c r="I341" s="136"/>
      <c r="J341" s="189" t="s">
        <v>8236</v>
      </c>
      <c r="K341" s="133"/>
      <c r="L341" s="137" t="s">
        <v>8471</v>
      </c>
      <c r="M341" s="133">
        <v>30</v>
      </c>
      <c r="N341" s="201"/>
    </row>
    <row r="342" spans="1:14" ht="15.75" x14ac:dyDescent="0.3">
      <c r="A342" s="133" t="s">
        <v>5302</v>
      </c>
      <c r="B342" s="133" t="s">
        <v>8442</v>
      </c>
      <c r="C342" s="136"/>
      <c r="D342" s="136"/>
      <c r="E342" s="136"/>
      <c r="F342" s="134" t="s">
        <v>8267</v>
      </c>
      <c r="G342" s="133">
        <v>18</v>
      </c>
      <c r="H342" s="136"/>
      <c r="I342" s="136"/>
      <c r="J342" s="189" t="s">
        <v>8237</v>
      </c>
      <c r="K342" s="133"/>
      <c r="L342" s="137" t="s">
        <v>8472</v>
      </c>
      <c r="M342" s="133">
        <v>30</v>
      </c>
      <c r="N342" s="201"/>
    </row>
    <row r="343" spans="1:14" ht="15.75" x14ac:dyDescent="0.3">
      <c r="A343" s="133" t="s">
        <v>5302</v>
      </c>
      <c r="B343" s="133" t="s">
        <v>8442</v>
      </c>
      <c r="C343" s="136"/>
      <c r="D343" s="136"/>
      <c r="E343" s="136"/>
      <c r="F343" s="134" t="s">
        <v>8268</v>
      </c>
      <c r="G343" s="133">
        <v>19</v>
      </c>
      <c r="H343" s="136"/>
      <c r="I343" s="136"/>
      <c r="J343" s="189" t="s">
        <v>8238</v>
      </c>
      <c r="K343" s="133"/>
      <c r="L343" s="137" t="s">
        <v>8473</v>
      </c>
      <c r="M343" s="133">
        <v>30</v>
      </c>
      <c r="N343" s="201"/>
    </row>
    <row r="344" spans="1:14" ht="15.75" x14ac:dyDescent="0.3">
      <c r="A344" s="133" t="s">
        <v>5302</v>
      </c>
      <c r="B344" s="133" t="s">
        <v>8442</v>
      </c>
      <c r="C344" s="136"/>
      <c r="D344" s="136"/>
      <c r="E344" s="136"/>
      <c r="F344" s="134" t="s">
        <v>8269</v>
      </c>
      <c r="G344" s="133">
        <v>20</v>
      </c>
      <c r="H344" s="136"/>
      <c r="I344" s="136"/>
      <c r="J344" s="189" t="s">
        <v>8239</v>
      </c>
      <c r="K344" s="133"/>
      <c r="L344" s="137" t="s">
        <v>8474</v>
      </c>
      <c r="M344" s="133">
        <v>25</v>
      </c>
      <c r="N344" s="201"/>
    </row>
    <row r="345" spans="1:14" ht="15.75" x14ac:dyDescent="0.3">
      <c r="A345" s="133" t="s">
        <v>5302</v>
      </c>
      <c r="B345" s="133" t="s">
        <v>8442</v>
      </c>
      <c r="C345" s="136"/>
      <c r="D345" s="136"/>
      <c r="E345" s="136"/>
      <c r="F345" s="134" t="s">
        <v>8270</v>
      </c>
      <c r="G345" s="133">
        <v>21</v>
      </c>
      <c r="H345" s="136"/>
      <c r="I345" s="136"/>
      <c r="J345" s="189" t="s">
        <v>8240</v>
      </c>
      <c r="K345" s="133"/>
      <c r="L345" s="137" t="s">
        <v>8475</v>
      </c>
      <c r="M345" s="133">
        <v>25</v>
      </c>
      <c r="N345" s="201"/>
    </row>
    <row r="346" spans="1:14" ht="15.75" x14ac:dyDescent="0.3">
      <c r="A346" s="133" t="s">
        <v>5302</v>
      </c>
      <c r="B346" s="133" t="s">
        <v>8442</v>
      </c>
      <c r="C346" s="136"/>
      <c r="D346" s="136"/>
      <c r="E346" s="136"/>
      <c r="F346" s="134" t="s">
        <v>8271</v>
      </c>
      <c r="G346" s="133">
        <v>22</v>
      </c>
      <c r="H346" s="136"/>
      <c r="I346" s="136"/>
      <c r="J346" s="189" t="s">
        <v>8241</v>
      </c>
      <c r="K346" s="133"/>
      <c r="L346" s="137" t="s">
        <v>8476</v>
      </c>
      <c r="M346" s="133">
        <v>25</v>
      </c>
      <c r="N346" s="201"/>
    </row>
    <row r="347" spans="1:14" ht="15.75" x14ac:dyDescent="0.3">
      <c r="A347" s="133" t="s">
        <v>5302</v>
      </c>
      <c r="B347" s="133" t="s">
        <v>8442</v>
      </c>
      <c r="C347" s="136"/>
      <c r="D347" s="136"/>
      <c r="E347" s="136"/>
      <c r="F347" s="134" t="s">
        <v>8272</v>
      </c>
      <c r="G347" s="133">
        <v>23</v>
      </c>
      <c r="H347" s="136"/>
      <c r="I347" s="136"/>
      <c r="J347" s="189" t="s">
        <v>8242</v>
      </c>
      <c r="K347" s="133"/>
      <c r="L347" s="137" t="s">
        <v>8477</v>
      </c>
      <c r="M347" s="133">
        <v>25</v>
      </c>
      <c r="N347" s="201"/>
    </row>
    <row r="348" spans="1:14" ht="15.75" x14ac:dyDescent="0.3">
      <c r="A348" s="133" t="s">
        <v>5302</v>
      </c>
      <c r="B348" s="133" t="s">
        <v>8442</v>
      </c>
      <c r="C348" s="136"/>
      <c r="D348" s="136"/>
      <c r="E348" s="136"/>
      <c r="F348" s="134" t="s">
        <v>8273</v>
      </c>
      <c r="G348" s="133">
        <v>24</v>
      </c>
      <c r="H348" s="136"/>
      <c r="I348" s="136"/>
      <c r="J348" s="189" t="s">
        <v>8243</v>
      </c>
      <c r="K348" s="133"/>
      <c r="L348" s="137" t="s">
        <v>8478</v>
      </c>
      <c r="M348" s="133">
        <v>25</v>
      </c>
      <c r="N348" s="201"/>
    </row>
    <row r="349" spans="1:14" ht="15.75" x14ac:dyDescent="0.3">
      <c r="A349" s="133" t="s">
        <v>5302</v>
      </c>
      <c r="B349" s="133" t="s">
        <v>8442</v>
      </c>
      <c r="C349" s="136"/>
      <c r="D349" s="136"/>
      <c r="E349" s="136"/>
      <c r="F349" s="134" t="s">
        <v>8274</v>
      </c>
      <c r="G349" s="133">
        <v>25</v>
      </c>
      <c r="H349" s="136"/>
      <c r="I349" s="136"/>
      <c r="J349" s="189" t="s">
        <v>8244</v>
      </c>
      <c r="K349" s="133"/>
      <c r="L349" s="137" t="s">
        <v>8479</v>
      </c>
      <c r="M349" s="133">
        <v>25</v>
      </c>
      <c r="N349" s="201"/>
    </row>
    <row r="350" spans="1:14" ht="15.75" x14ac:dyDescent="0.3">
      <c r="A350" s="133" t="s">
        <v>5302</v>
      </c>
      <c r="B350" s="133" t="s">
        <v>8442</v>
      </c>
      <c r="C350" s="136"/>
      <c r="D350" s="136"/>
      <c r="E350" s="136"/>
      <c r="F350" s="134" t="s">
        <v>8275</v>
      </c>
      <c r="G350" s="133">
        <v>26</v>
      </c>
      <c r="H350" s="136"/>
      <c r="I350" s="136"/>
      <c r="J350" s="189" t="s">
        <v>8245</v>
      </c>
      <c r="K350" s="133"/>
      <c r="L350" s="137" t="s">
        <v>8480</v>
      </c>
      <c r="M350" s="133">
        <v>25</v>
      </c>
      <c r="N350" s="201"/>
    </row>
    <row r="351" spans="1:14" ht="15.75" x14ac:dyDescent="0.3">
      <c r="A351" s="133" t="s">
        <v>5302</v>
      </c>
      <c r="B351" s="133" t="s">
        <v>8442</v>
      </c>
      <c r="C351" s="136"/>
      <c r="D351" s="136"/>
      <c r="E351" s="136"/>
      <c r="F351" s="134" t="s">
        <v>8276</v>
      </c>
      <c r="G351" s="133">
        <v>27</v>
      </c>
      <c r="H351" s="136"/>
      <c r="I351" s="136"/>
      <c r="J351" s="189" t="s">
        <v>8246</v>
      </c>
      <c r="K351" s="133"/>
      <c r="L351" s="137" t="s">
        <v>8481</v>
      </c>
      <c r="M351" s="133">
        <v>25</v>
      </c>
      <c r="N351" s="201"/>
    </row>
    <row r="352" spans="1:14" ht="15.75" x14ac:dyDescent="0.3">
      <c r="A352" s="133" t="s">
        <v>5302</v>
      </c>
      <c r="B352" s="133" t="s">
        <v>8442</v>
      </c>
      <c r="C352" s="136"/>
      <c r="D352" s="136"/>
      <c r="E352" s="136"/>
      <c r="F352" s="134" t="s">
        <v>8277</v>
      </c>
      <c r="G352" s="133">
        <v>28</v>
      </c>
      <c r="H352" s="136"/>
      <c r="I352" s="136"/>
      <c r="J352" s="189" t="s">
        <v>8247</v>
      </c>
      <c r="K352" s="133"/>
      <c r="L352" s="137" t="s">
        <v>8482</v>
      </c>
      <c r="M352" s="133">
        <v>25</v>
      </c>
      <c r="N352" s="201"/>
    </row>
    <row r="353" spans="1:14" ht="15.75" x14ac:dyDescent="0.3">
      <c r="A353" s="133" t="s">
        <v>5302</v>
      </c>
      <c r="B353" s="133" t="s">
        <v>8442</v>
      </c>
      <c r="C353" s="136"/>
      <c r="D353" s="136"/>
      <c r="E353" s="136"/>
      <c r="F353" s="134" t="s">
        <v>8278</v>
      </c>
      <c r="G353" s="133">
        <v>29</v>
      </c>
      <c r="H353" s="136"/>
      <c r="I353" s="136"/>
      <c r="J353" s="189" t="s">
        <v>8248</v>
      </c>
      <c r="K353" s="133"/>
      <c r="L353" s="137" t="s">
        <v>8483</v>
      </c>
      <c r="M353" s="133">
        <v>25</v>
      </c>
      <c r="N353" s="201"/>
    </row>
    <row r="354" spans="1:14" ht="15.75" x14ac:dyDescent="0.3">
      <c r="A354" s="133" t="s">
        <v>5302</v>
      </c>
      <c r="B354" s="133" t="s">
        <v>8442</v>
      </c>
      <c r="C354" s="136"/>
      <c r="D354" s="136"/>
      <c r="E354" s="136"/>
      <c r="F354" s="134" t="s">
        <v>8279</v>
      </c>
      <c r="G354" s="133">
        <v>30</v>
      </c>
      <c r="H354" s="136"/>
      <c r="I354" s="136"/>
      <c r="J354" s="189" t="s">
        <v>8249</v>
      </c>
      <c r="K354" s="133"/>
      <c r="L354" s="137" t="s">
        <v>8484</v>
      </c>
      <c r="M354" s="133">
        <v>30</v>
      </c>
      <c r="N354" s="201"/>
    </row>
    <row r="355" spans="1:14" ht="15.75" x14ac:dyDescent="0.3">
      <c r="A355" s="133" t="s">
        <v>5302</v>
      </c>
      <c r="B355" s="133" t="s">
        <v>8442</v>
      </c>
      <c r="C355" s="136"/>
      <c r="D355" s="136"/>
      <c r="E355" s="136"/>
      <c r="F355" s="134" t="s">
        <v>8280</v>
      </c>
      <c r="G355" s="133">
        <v>31</v>
      </c>
      <c r="H355" s="136"/>
      <c r="I355" s="136"/>
      <c r="J355" s="189" t="s">
        <v>8250</v>
      </c>
      <c r="K355" s="133"/>
      <c r="L355" s="137" t="s">
        <v>8485</v>
      </c>
      <c r="M355" s="133">
        <v>30</v>
      </c>
      <c r="N355" s="201"/>
    </row>
    <row r="356" spans="1:14" ht="15.75" x14ac:dyDescent="0.3">
      <c r="A356" s="133" t="s">
        <v>5302</v>
      </c>
      <c r="B356" s="133" t="s">
        <v>8442</v>
      </c>
      <c r="C356" s="136"/>
      <c r="D356" s="136"/>
      <c r="E356" s="136"/>
      <c r="F356" s="134" t="s">
        <v>8281</v>
      </c>
      <c r="G356" s="133">
        <v>32</v>
      </c>
      <c r="H356" s="136"/>
      <c r="I356" s="136"/>
      <c r="J356" s="189" t="s">
        <v>8251</v>
      </c>
      <c r="K356" s="133"/>
      <c r="L356" s="137" t="s">
        <v>8486</v>
      </c>
      <c r="M356" s="133">
        <v>30</v>
      </c>
      <c r="N356" s="201"/>
    </row>
    <row r="357" spans="1:14" ht="15.75" x14ac:dyDescent="0.3">
      <c r="A357" s="133" t="s">
        <v>5302</v>
      </c>
      <c r="B357" s="133" t="s">
        <v>8442</v>
      </c>
      <c r="C357" s="136"/>
      <c r="D357" s="136"/>
      <c r="E357" s="136"/>
      <c r="F357" s="134" t="s">
        <v>8282</v>
      </c>
      <c r="G357" s="133">
        <v>33</v>
      </c>
      <c r="H357" s="136"/>
      <c r="I357" s="136"/>
      <c r="J357" s="189" t="s">
        <v>8252</v>
      </c>
      <c r="K357" s="133"/>
      <c r="L357" s="137" t="s">
        <v>8487</v>
      </c>
      <c r="M357" s="133">
        <v>30</v>
      </c>
      <c r="N357" s="201"/>
    </row>
    <row r="358" spans="1:14" ht="15.75" x14ac:dyDescent="0.3">
      <c r="A358" s="133" t="s">
        <v>5302</v>
      </c>
      <c r="B358" s="133" t="s">
        <v>8442</v>
      </c>
      <c r="C358" s="136"/>
      <c r="D358" s="136"/>
      <c r="E358" s="136"/>
      <c r="F358" s="134" t="s">
        <v>8283</v>
      </c>
      <c r="G358" s="133">
        <v>34</v>
      </c>
      <c r="H358" s="136"/>
      <c r="I358" s="136"/>
      <c r="J358" s="189" t="s">
        <v>8253</v>
      </c>
      <c r="K358" s="133"/>
      <c r="L358" s="137" t="s">
        <v>8488</v>
      </c>
      <c r="M358" s="133">
        <v>30</v>
      </c>
      <c r="N358" s="201"/>
    </row>
    <row r="359" spans="1:14" ht="15.75" x14ac:dyDescent="0.3">
      <c r="A359" s="133" t="s">
        <v>5302</v>
      </c>
      <c r="B359" s="133" t="s">
        <v>8442</v>
      </c>
      <c r="C359" s="136"/>
      <c r="D359" s="136"/>
      <c r="E359" s="136"/>
      <c r="F359" s="134" t="s">
        <v>8284</v>
      </c>
      <c r="G359" s="133">
        <v>35</v>
      </c>
      <c r="H359" s="136"/>
      <c r="I359" s="136"/>
      <c r="J359" s="189" t="s">
        <v>8254</v>
      </c>
      <c r="K359" s="133"/>
      <c r="L359" s="137" t="s">
        <v>8489</v>
      </c>
      <c r="M359" s="133">
        <v>25</v>
      </c>
      <c r="N359" s="201"/>
    </row>
    <row r="360" spans="1:14" ht="15.75" x14ac:dyDescent="0.3">
      <c r="A360" s="133" t="s">
        <v>5302</v>
      </c>
      <c r="B360" s="133" t="s">
        <v>8442</v>
      </c>
      <c r="C360" s="136"/>
      <c r="D360" s="136"/>
      <c r="E360" s="136"/>
      <c r="F360" s="134" t="s">
        <v>8285</v>
      </c>
      <c r="G360" s="133">
        <v>36</v>
      </c>
      <c r="H360" s="136"/>
      <c r="I360" s="136"/>
      <c r="J360" s="189" t="s">
        <v>8255</v>
      </c>
      <c r="K360" s="133"/>
      <c r="L360" s="137" t="s">
        <v>8490</v>
      </c>
      <c r="M360" s="133">
        <v>25</v>
      </c>
      <c r="N360" s="201"/>
    </row>
    <row r="361" spans="1:14" ht="15.75" x14ac:dyDescent="0.3">
      <c r="A361" s="133" t="s">
        <v>5302</v>
      </c>
      <c r="B361" s="133" t="s">
        <v>8442</v>
      </c>
      <c r="C361" s="136"/>
      <c r="D361" s="136"/>
      <c r="E361" s="136"/>
      <c r="F361" s="134" t="s">
        <v>8286</v>
      </c>
      <c r="G361" s="133">
        <v>37</v>
      </c>
      <c r="H361" s="136"/>
      <c r="I361" s="136"/>
      <c r="J361" s="189" t="s">
        <v>8256</v>
      </c>
      <c r="K361" s="133"/>
      <c r="L361" s="137" t="s">
        <v>8491</v>
      </c>
      <c r="M361" s="133">
        <v>25</v>
      </c>
      <c r="N361" s="201"/>
    </row>
    <row r="362" spans="1:14" ht="15.75" x14ac:dyDescent="0.3">
      <c r="A362" s="133" t="s">
        <v>5302</v>
      </c>
      <c r="B362" s="133" t="s">
        <v>8442</v>
      </c>
      <c r="C362" s="136"/>
      <c r="D362" s="136"/>
      <c r="E362" s="136"/>
      <c r="F362" s="134" t="s">
        <v>8287</v>
      </c>
      <c r="G362" s="133">
        <v>38</v>
      </c>
      <c r="H362" s="136"/>
      <c r="I362" s="136"/>
      <c r="J362" s="189" t="s">
        <v>8257</v>
      </c>
      <c r="K362" s="133"/>
      <c r="L362" s="137" t="s">
        <v>8492</v>
      </c>
      <c r="M362" s="133">
        <v>25</v>
      </c>
      <c r="N362" s="201"/>
    </row>
    <row r="363" spans="1:14" ht="15.75" x14ac:dyDescent="0.3">
      <c r="A363" s="133" t="s">
        <v>5302</v>
      </c>
      <c r="B363" s="133" t="s">
        <v>8442</v>
      </c>
      <c r="C363" s="136"/>
      <c r="D363" s="136"/>
      <c r="E363" s="136"/>
      <c r="F363" s="134" t="s">
        <v>8288</v>
      </c>
      <c r="G363" s="133">
        <v>39</v>
      </c>
      <c r="H363" s="136"/>
      <c r="I363" s="136"/>
      <c r="J363" s="189" t="s">
        <v>8258</v>
      </c>
      <c r="K363" s="133"/>
      <c r="L363" s="137" t="s">
        <v>8493</v>
      </c>
      <c r="M363" s="133">
        <v>25</v>
      </c>
      <c r="N363" s="201"/>
    </row>
    <row r="364" spans="1:14" ht="15.75" x14ac:dyDescent="0.3">
      <c r="A364" s="133" t="s">
        <v>5302</v>
      </c>
      <c r="B364" s="133" t="s">
        <v>8442</v>
      </c>
      <c r="C364" s="136"/>
      <c r="D364" s="136"/>
      <c r="E364" s="136"/>
      <c r="F364" s="134" t="s">
        <v>8289</v>
      </c>
      <c r="G364" s="133">
        <v>40</v>
      </c>
      <c r="H364" s="136"/>
      <c r="I364" s="136"/>
      <c r="J364" s="189" t="s">
        <v>8259</v>
      </c>
      <c r="K364" s="133"/>
      <c r="L364" s="137" t="s">
        <v>8494</v>
      </c>
      <c r="M364" s="133">
        <v>20</v>
      </c>
      <c r="N364" s="201"/>
    </row>
    <row r="365" spans="1:14" ht="15.75" x14ac:dyDescent="0.3">
      <c r="A365" s="133" t="s">
        <v>5302</v>
      </c>
      <c r="B365" s="133" t="s">
        <v>8442</v>
      </c>
      <c r="C365" s="136"/>
      <c r="D365" s="136"/>
      <c r="E365" s="136"/>
      <c r="F365" s="134" t="s">
        <v>8290</v>
      </c>
      <c r="G365" s="133">
        <v>41</v>
      </c>
      <c r="H365" s="136"/>
      <c r="I365" s="136"/>
      <c r="J365" s="189" t="s">
        <v>8260</v>
      </c>
      <c r="K365" s="133"/>
      <c r="L365" s="137" t="s">
        <v>8495</v>
      </c>
      <c r="M365" s="133">
        <v>20</v>
      </c>
      <c r="N365" s="201"/>
    </row>
    <row r="366" spans="1:14" ht="15.75" x14ac:dyDescent="0.3">
      <c r="A366" s="133" t="s">
        <v>5302</v>
      </c>
      <c r="B366" s="133" t="s">
        <v>8442</v>
      </c>
      <c r="C366" s="136"/>
      <c r="D366" s="136"/>
      <c r="E366" s="136"/>
      <c r="F366" s="134" t="s">
        <v>8291</v>
      </c>
      <c r="G366" s="133">
        <v>42</v>
      </c>
      <c r="H366" s="136"/>
      <c r="I366" s="136"/>
      <c r="J366" s="189" t="s">
        <v>8261</v>
      </c>
      <c r="K366" s="133"/>
      <c r="L366" s="137" t="s">
        <v>8496</v>
      </c>
      <c r="M366" s="133">
        <v>20</v>
      </c>
      <c r="N366" s="201"/>
    </row>
    <row r="367" spans="1:14" ht="15.75" x14ac:dyDescent="0.3">
      <c r="A367" s="133" t="s">
        <v>5302</v>
      </c>
      <c r="B367" s="133" t="s">
        <v>8442</v>
      </c>
      <c r="C367" s="136"/>
      <c r="D367" s="136"/>
      <c r="E367" s="136"/>
      <c r="F367" s="134" t="s">
        <v>8292</v>
      </c>
      <c r="G367" s="133">
        <v>43</v>
      </c>
      <c r="H367" s="136"/>
      <c r="I367" s="136"/>
      <c r="J367" s="189" t="s">
        <v>8262</v>
      </c>
      <c r="K367" s="133"/>
      <c r="L367" s="137" t="s">
        <v>8497</v>
      </c>
      <c r="M367" s="133">
        <v>20</v>
      </c>
      <c r="N367" s="201"/>
    </row>
    <row r="368" spans="1:14" ht="15.75" x14ac:dyDescent="0.3">
      <c r="A368" s="133" t="s">
        <v>5302</v>
      </c>
      <c r="B368" s="133" t="s">
        <v>8442</v>
      </c>
      <c r="C368" s="136"/>
      <c r="D368" s="136"/>
      <c r="E368" s="136"/>
      <c r="F368" s="134" t="s">
        <v>8293</v>
      </c>
      <c r="G368" s="133">
        <v>44</v>
      </c>
      <c r="H368" s="136"/>
      <c r="I368" s="136"/>
      <c r="J368" s="189" t="s">
        <v>8263</v>
      </c>
      <c r="K368" s="133"/>
      <c r="L368" s="137" t="s">
        <v>8498</v>
      </c>
      <c r="M368" s="133">
        <v>20</v>
      </c>
      <c r="N368" s="201"/>
    </row>
    <row r="369" spans="1:14" ht="15.75" x14ac:dyDescent="0.3">
      <c r="A369" s="133" t="s">
        <v>5302</v>
      </c>
      <c r="B369" s="133" t="s">
        <v>8442</v>
      </c>
      <c r="C369" s="136"/>
      <c r="D369" s="136"/>
      <c r="E369" s="136"/>
      <c r="F369" s="134" t="s">
        <v>8294</v>
      </c>
      <c r="G369" s="133">
        <v>45</v>
      </c>
      <c r="H369" s="136"/>
      <c r="I369" s="136"/>
      <c r="J369" s="189" t="s">
        <v>8264</v>
      </c>
      <c r="K369" s="133"/>
      <c r="L369" s="137"/>
      <c r="M369" s="133"/>
      <c r="N369" s="201"/>
    </row>
    <row r="370" spans="1:14" ht="15.75" x14ac:dyDescent="0.3">
      <c r="A370" s="138" t="s">
        <v>5302</v>
      </c>
      <c r="B370" s="138" t="s">
        <v>8443</v>
      </c>
      <c r="C370" s="138"/>
      <c r="D370" s="138"/>
      <c r="E370" s="138"/>
      <c r="F370" s="139" t="s">
        <v>5072</v>
      </c>
      <c r="G370" s="138">
        <v>0</v>
      </c>
      <c r="H370" s="140"/>
      <c r="I370" s="138"/>
      <c r="J370" s="190"/>
      <c r="K370" s="138"/>
      <c r="L370" s="142" t="s">
        <v>8177</v>
      </c>
      <c r="M370" s="138">
        <v>100</v>
      </c>
      <c r="N370" s="201"/>
    </row>
    <row r="371" spans="1:14" ht="15.75" x14ac:dyDescent="0.3">
      <c r="A371" s="138" t="s">
        <v>5302</v>
      </c>
      <c r="B371" s="138" t="s">
        <v>8443</v>
      </c>
      <c r="C371" s="138"/>
      <c r="D371" s="138"/>
      <c r="E371" s="138"/>
      <c r="F371" s="139" t="s">
        <v>6311</v>
      </c>
      <c r="G371" s="138">
        <v>1</v>
      </c>
      <c r="H371" s="140"/>
      <c r="I371" s="138"/>
      <c r="J371" s="190" t="s">
        <v>8179</v>
      </c>
      <c r="K371" s="138"/>
      <c r="L371" s="142" t="s">
        <v>8181</v>
      </c>
      <c r="M371" s="138">
        <v>100</v>
      </c>
      <c r="N371" s="201"/>
    </row>
    <row r="372" spans="1:14" ht="15.75" x14ac:dyDescent="0.3">
      <c r="A372" s="138" t="s">
        <v>5302</v>
      </c>
      <c r="B372" s="138" t="s">
        <v>8443</v>
      </c>
      <c r="C372" s="141"/>
      <c r="D372" s="141"/>
      <c r="E372" s="141"/>
      <c r="F372" s="139" t="s">
        <v>6317</v>
      </c>
      <c r="G372" s="138">
        <v>2</v>
      </c>
      <c r="H372" s="141"/>
      <c r="I372" s="138"/>
      <c r="J372" s="190" t="s">
        <v>8180</v>
      </c>
      <c r="K372" s="138"/>
      <c r="L372" s="142" t="s">
        <v>8183</v>
      </c>
      <c r="M372" s="138">
        <v>100</v>
      </c>
      <c r="N372" s="201"/>
    </row>
    <row r="373" spans="1:14" ht="15.75" x14ac:dyDescent="0.3">
      <c r="A373" s="138" t="s">
        <v>5302</v>
      </c>
      <c r="B373" s="138" t="s">
        <v>8443</v>
      </c>
      <c r="C373" s="141"/>
      <c r="D373" s="141"/>
      <c r="E373" s="141"/>
      <c r="F373" s="139" t="s">
        <v>6318</v>
      </c>
      <c r="G373" s="138">
        <v>3</v>
      </c>
      <c r="H373" s="141"/>
      <c r="I373" s="138"/>
      <c r="J373" s="190" t="s">
        <v>8195</v>
      </c>
      <c r="K373" s="138"/>
      <c r="L373" s="142" t="s">
        <v>8185</v>
      </c>
      <c r="M373" s="138">
        <v>100</v>
      </c>
      <c r="N373" s="201"/>
    </row>
    <row r="374" spans="1:14" ht="15.75" x14ac:dyDescent="0.3">
      <c r="A374" s="138" t="s">
        <v>5302</v>
      </c>
      <c r="B374" s="138" t="s">
        <v>8443</v>
      </c>
      <c r="C374" s="141"/>
      <c r="D374" s="141"/>
      <c r="E374" s="141"/>
      <c r="F374" s="139" t="s">
        <v>8208</v>
      </c>
      <c r="G374" s="138">
        <v>4</v>
      </c>
      <c r="H374" s="141"/>
      <c r="I374" s="141"/>
      <c r="J374" s="190" t="s">
        <v>8196</v>
      </c>
      <c r="K374" s="138"/>
      <c r="L374" s="142" t="s">
        <v>8187</v>
      </c>
      <c r="M374" s="138">
        <v>100</v>
      </c>
      <c r="N374" s="201"/>
    </row>
    <row r="375" spans="1:14" ht="15.75" x14ac:dyDescent="0.3">
      <c r="A375" s="138" t="s">
        <v>5302</v>
      </c>
      <c r="B375" s="138" t="s">
        <v>8443</v>
      </c>
      <c r="C375" s="141"/>
      <c r="D375" s="141"/>
      <c r="E375" s="141"/>
      <c r="F375" s="139" t="s">
        <v>8209</v>
      </c>
      <c r="G375" s="138">
        <v>5</v>
      </c>
      <c r="H375" s="141"/>
      <c r="I375" s="141"/>
      <c r="J375" s="190" t="s">
        <v>8197</v>
      </c>
      <c r="K375" s="138"/>
      <c r="L375" s="142" t="s">
        <v>8189</v>
      </c>
      <c r="M375" s="138">
        <v>100</v>
      </c>
      <c r="N375" s="201"/>
    </row>
    <row r="376" spans="1:14" ht="15.75" x14ac:dyDescent="0.3">
      <c r="A376" s="138" t="s">
        <v>5302</v>
      </c>
      <c r="B376" s="138" t="s">
        <v>8443</v>
      </c>
      <c r="C376" s="141"/>
      <c r="D376" s="141"/>
      <c r="E376" s="141"/>
      <c r="F376" s="139" t="s">
        <v>8210</v>
      </c>
      <c r="G376" s="138">
        <v>6</v>
      </c>
      <c r="H376" s="141"/>
      <c r="I376" s="141"/>
      <c r="J376" s="190" t="s">
        <v>8198</v>
      </c>
      <c r="K376" s="138"/>
      <c r="L376" s="142" t="s">
        <v>8191</v>
      </c>
      <c r="M376" s="138">
        <v>100</v>
      </c>
      <c r="N376" s="201"/>
    </row>
    <row r="377" spans="1:14" ht="15.75" x14ac:dyDescent="0.3">
      <c r="A377" s="138" t="s">
        <v>5302</v>
      </c>
      <c r="B377" s="138" t="s">
        <v>8443</v>
      </c>
      <c r="C377" s="141"/>
      <c r="D377" s="141"/>
      <c r="E377" s="141"/>
      <c r="F377" s="139" t="s">
        <v>8211</v>
      </c>
      <c r="G377" s="138">
        <v>7</v>
      </c>
      <c r="H377" s="141"/>
      <c r="I377" s="141"/>
      <c r="J377" s="190" t="s">
        <v>8199</v>
      </c>
      <c r="K377" s="138"/>
      <c r="L377" s="142" t="s">
        <v>8193</v>
      </c>
      <c r="M377" s="138">
        <v>100</v>
      </c>
      <c r="N377" s="201"/>
    </row>
    <row r="378" spans="1:14" ht="15.75" x14ac:dyDescent="0.3">
      <c r="A378" s="138" t="s">
        <v>5302</v>
      </c>
      <c r="B378" s="138" t="s">
        <v>8443</v>
      </c>
      <c r="C378" s="141"/>
      <c r="D378" s="141"/>
      <c r="E378" s="141"/>
      <c r="F378" s="139" t="s">
        <v>8212</v>
      </c>
      <c r="G378" s="138">
        <v>8</v>
      </c>
      <c r="H378" s="141"/>
      <c r="I378" s="141"/>
      <c r="J378" s="190" t="s">
        <v>8200</v>
      </c>
      <c r="K378" s="138"/>
      <c r="L378" s="142" t="s">
        <v>8220</v>
      </c>
      <c r="M378" s="138">
        <v>100</v>
      </c>
      <c r="N378" s="201"/>
    </row>
    <row r="379" spans="1:14" ht="15.75" x14ac:dyDescent="0.3">
      <c r="A379" s="138" t="s">
        <v>5302</v>
      </c>
      <c r="B379" s="138" t="s">
        <v>8443</v>
      </c>
      <c r="C379" s="141"/>
      <c r="D379" s="141"/>
      <c r="E379" s="141"/>
      <c r="F379" s="139" t="s">
        <v>8213</v>
      </c>
      <c r="G379" s="138">
        <v>9</v>
      </c>
      <c r="H379" s="141"/>
      <c r="I379" s="141"/>
      <c r="J379" s="190" t="s">
        <v>8201</v>
      </c>
      <c r="K379" s="138"/>
      <c r="L379" s="142" t="s">
        <v>8222</v>
      </c>
      <c r="M379" s="138">
        <v>100</v>
      </c>
      <c r="N379" s="201"/>
    </row>
    <row r="380" spans="1:14" ht="15.75" x14ac:dyDescent="0.3">
      <c r="A380" s="138" t="s">
        <v>5302</v>
      </c>
      <c r="B380" s="138" t="s">
        <v>8443</v>
      </c>
      <c r="C380" s="141"/>
      <c r="D380" s="141"/>
      <c r="E380" s="141"/>
      <c r="F380" s="139" t="s">
        <v>8214</v>
      </c>
      <c r="G380" s="138">
        <v>10</v>
      </c>
      <c r="H380" s="141"/>
      <c r="I380" s="141"/>
      <c r="J380" s="190" t="s">
        <v>8202</v>
      </c>
      <c r="K380" s="138"/>
      <c r="L380" s="142" t="s">
        <v>8224</v>
      </c>
      <c r="M380" s="138">
        <v>100</v>
      </c>
      <c r="N380" s="201"/>
    </row>
    <row r="381" spans="1:14" ht="15.75" x14ac:dyDescent="0.3">
      <c r="A381" s="138" t="s">
        <v>5302</v>
      </c>
      <c r="B381" s="138" t="s">
        <v>8443</v>
      </c>
      <c r="C381" s="141"/>
      <c r="D381" s="141"/>
      <c r="E381" s="141"/>
      <c r="F381" s="139" t="s">
        <v>8215</v>
      </c>
      <c r="G381" s="138">
        <v>11</v>
      </c>
      <c r="H381" s="141"/>
      <c r="I381" s="141"/>
      <c r="J381" s="190" t="s">
        <v>8203</v>
      </c>
      <c r="K381" s="138"/>
      <c r="L381" s="142" t="s">
        <v>8226</v>
      </c>
      <c r="M381" s="138">
        <v>100</v>
      </c>
      <c r="N381" s="201"/>
    </row>
    <row r="382" spans="1:14" ht="15.75" x14ac:dyDescent="0.3">
      <c r="A382" s="138" t="s">
        <v>5302</v>
      </c>
      <c r="B382" s="138" t="s">
        <v>8443</v>
      </c>
      <c r="C382" s="141"/>
      <c r="D382" s="141"/>
      <c r="E382" s="141"/>
      <c r="F382" s="139" t="s">
        <v>8216</v>
      </c>
      <c r="G382" s="138">
        <v>12</v>
      </c>
      <c r="H382" s="141"/>
      <c r="I382" s="141"/>
      <c r="J382" s="190" t="s">
        <v>8204</v>
      </c>
      <c r="K382" s="138"/>
      <c r="L382" s="142" t="s">
        <v>8228</v>
      </c>
      <c r="M382" s="138">
        <v>100</v>
      </c>
      <c r="N382" s="201"/>
    </row>
    <row r="383" spans="1:14" ht="15.75" x14ac:dyDescent="0.3">
      <c r="A383" s="138" t="s">
        <v>5302</v>
      </c>
      <c r="B383" s="138" t="s">
        <v>8443</v>
      </c>
      <c r="C383" s="141"/>
      <c r="D383" s="141"/>
      <c r="E383" s="141"/>
      <c r="F383" s="139" t="s">
        <v>8217</v>
      </c>
      <c r="G383" s="138">
        <v>13</v>
      </c>
      <c r="H383" s="141"/>
      <c r="I383" s="141"/>
      <c r="J383" s="190" t="s">
        <v>8205</v>
      </c>
      <c r="K383" s="138"/>
      <c r="L383" s="142" t="s">
        <v>8230</v>
      </c>
      <c r="M383" s="138">
        <v>100</v>
      </c>
      <c r="N383" s="201"/>
    </row>
    <row r="384" spans="1:14" ht="15.75" x14ac:dyDescent="0.3">
      <c r="A384" s="138" t="s">
        <v>5302</v>
      </c>
      <c r="B384" s="138" t="s">
        <v>8443</v>
      </c>
      <c r="C384" s="141"/>
      <c r="D384" s="141"/>
      <c r="E384" s="141"/>
      <c r="F384" s="139" t="s">
        <v>8218</v>
      </c>
      <c r="G384" s="138">
        <v>14</v>
      </c>
      <c r="H384" s="141"/>
      <c r="I384" s="141"/>
      <c r="J384" s="190" t="s">
        <v>8206</v>
      </c>
      <c r="K384" s="138"/>
      <c r="L384" s="142" t="s">
        <v>8232</v>
      </c>
      <c r="M384" s="138">
        <v>100</v>
      </c>
      <c r="N384" s="201"/>
    </row>
    <row r="385" spans="1:14" ht="15.75" x14ac:dyDescent="0.3">
      <c r="A385" s="138" t="s">
        <v>5302</v>
      </c>
      <c r="B385" s="138" t="s">
        <v>8443</v>
      </c>
      <c r="C385" s="141"/>
      <c r="D385" s="141"/>
      <c r="E385" s="141"/>
      <c r="F385" s="139" t="s">
        <v>8219</v>
      </c>
      <c r="G385" s="138">
        <v>15</v>
      </c>
      <c r="H385" s="141"/>
      <c r="I385" s="141"/>
      <c r="J385" s="190" t="s">
        <v>8207</v>
      </c>
      <c r="K385" s="138"/>
      <c r="L385" s="142" t="s">
        <v>8469</v>
      </c>
      <c r="M385" s="138">
        <v>30</v>
      </c>
      <c r="N385" s="201"/>
    </row>
    <row r="386" spans="1:14" ht="15.75" x14ac:dyDescent="0.3">
      <c r="A386" s="138" t="s">
        <v>5302</v>
      </c>
      <c r="B386" s="138" t="s">
        <v>8444</v>
      </c>
      <c r="C386" s="141"/>
      <c r="D386" s="141"/>
      <c r="E386" s="141"/>
      <c r="F386" s="139" t="s">
        <v>8265</v>
      </c>
      <c r="G386" s="138">
        <v>16</v>
      </c>
      <c r="H386" s="141"/>
      <c r="I386" s="141"/>
      <c r="J386" s="190" t="s">
        <v>8235</v>
      </c>
      <c r="K386" s="138"/>
      <c r="L386" s="142" t="s">
        <v>8470</v>
      </c>
      <c r="M386" s="138">
        <v>30</v>
      </c>
      <c r="N386" s="201"/>
    </row>
    <row r="387" spans="1:14" ht="15.75" x14ac:dyDescent="0.3">
      <c r="A387" s="138" t="s">
        <v>5302</v>
      </c>
      <c r="B387" s="138" t="s">
        <v>8444</v>
      </c>
      <c r="C387" s="141"/>
      <c r="D387" s="141"/>
      <c r="E387" s="141"/>
      <c r="F387" s="139" t="s">
        <v>8266</v>
      </c>
      <c r="G387" s="138">
        <v>17</v>
      </c>
      <c r="H387" s="141"/>
      <c r="I387" s="141"/>
      <c r="J387" s="190" t="s">
        <v>8236</v>
      </c>
      <c r="K387" s="138"/>
      <c r="L387" s="142" t="s">
        <v>8471</v>
      </c>
      <c r="M387" s="138">
        <v>30</v>
      </c>
      <c r="N387" s="201"/>
    </row>
    <row r="388" spans="1:14" ht="15.75" x14ac:dyDescent="0.3">
      <c r="A388" s="138" t="s">
        <v>5302</v>
      </c>
      <c r="B388" s="138" t="s">
        <v>8444</v>
      </c>
      <c r="C388" s="141"/>
      <c r="D388" s="141"/>
      <c r="E388" s="141"/>
      <c r="F388" s="139" t="s">
        <v>8267</v>
      </c>
      <c r="G388" s="138">
        <v>18</v>
      </c>
      <c r="H388" s="141"/>
      <c r="I388" s="141"/>
      <c r="J388" s="190" t="s">
        <v>8237</v>
      </c>
      <c r="K388" s="138"/>
      <c r="L388" s="142" t="s">
        <v>8472</v>
      </c>
      <c r="M388" s="138">
        <v>30</v>
      </c>
      <c r="N388" s="201"/>
    </row>
    <row r="389" spans="1:14" ht="15.75" x14ac:dyDescent="0.3">
      <c r="A389" s="138" t="s">
        <v>5302</v>
      </c>
      <c r="B389" s="138" t="s">
        <v>8444</v>
      </c>
      <c r="C389" s="141"/>
      <c r="D389" s="141"/>
      <c r="E389" s="141"/>
      <c r="F389" s="139" t="s">
        <v>8268</v>
      </c>
      <c r="G389" s="138">
        <v>19</v>
      </c>
      <c r="H389" s="141"/>
      <c r="I389" s="141"/>
      <c r="J389" s="190" t="s">
        <v>8238</v>
      </c>
      <c r="K389" s="138"/>
      <c r="L389" s="142" t="s">
        <v>8473</v>
      </c>
      <c r="M389" s="138">
        <v>30</v>
      </c>
      <c r="N389" s="201"/>
    </row>
    <row r="390" spans="1:14" ht="15.75" x14ac:dyDescent="0.3">
      <c r="A390" s="138" t="s">
        <v>5302</v>
      </c>
      <c r="B390" s="138" t="s">
        <v>8444</v>
      </c>
      <c r="C390" s="141"/>
      <c r="D390" s="141"/>
      <c r="E390" s="141"/>
      <c r="F390" s="139" t="s">
        <v>8269</v>
      </c>
      <c r="G390" s="138">
        <v>20</v>
      </c>
      <c r="H390" s="141"/>
      <c r="I390" s="141"/>
      <c r="J390" s="190" t="s">
        <v>8239</v>
      </c>
      <c r="K390" s="138"/>
      <c r="L390" s="142" t="s">
        <v>8474</v>
      </c>
      <c r="M390" s="138">
        <v>25</v>
      </c>
      <c r="N390" s="201"/>
    </row>
    <row r="391" spans="1:14" ht="15.75" x14ac:dyDescent="0.3">
      <c r="A391" s="138" t="s">
        <v>5302</v>
      </c>
      <c r="B391" s="138" t="s">
        <v>8444</v>
      </c>
      <c r="C391" s="141"/>
      <c r="D391" s="141"/>
      <c r="E391" s="141"/>
      <c r="F391" s="139" t="s">
        <v>8270</v>
      </c>
      <c r="G391" s="138">
        <v>21</v>
      </c>
      <c r="H391" s="141"/>
      <c r="I391" s="141"/>
      <c r="J391" s="190" t="s">
        <v>8240</v>
      </c>
      <c r="K391" s="138"/>
      <c r="L391" s="142" t="s">
        <v>8475</v>
      </c>
      <c r="M391" s="138">
        <v>25</v>
      </c>
      <c r="N391" s="201"/>
    </row>
    <row r="392" spans="1:14" ht="15.75" x14ac:dyDescent="0.3">
      <c r="A392" s="138" t="s">
        <v>5302</v>
      </c>
      <c r="B392" s="138" t="s">
        <v>8444</v>
      </c>
      <c r="C392" s="141"/>
      <c r="D392" s="141"/>
      <c r="E392" s="141"/>
      <c r="F392" s="139" t="s">
        <v>8271</v>
      </c>
      <c r="G392" s="138">
        <v>22</v>
      </c>
      <c r="H392" s="141"/>
      <c r="I392" s="141"/>
      <c r="J392" s="190" t="s">
        <v>8241</v>
      </c>
      <c r="K392" s="138"/>
      <c r="L392" s="142" t="s">
        <v>8476</v>
      </c>
      <c r="M392" s="138">
        <v>25</v>
      </c>
      <c r="N392" s="201"/>
    </row>
    <row r="393" spans="1:14" ht="15.75" x14ac:dyDescent="0.3">
      <c r="A393" s="138" t="s">
        <v>5302</v>
      </c>
      <c r="B393" s="138" t="s">
        <v>8444</v>
      </c>
      <c r="C393" s="141"/>
      <c r="D393" s="141"/>
      <c r="E393" s="141"/>
      <c r="F393" s="139" t="s">
        <v>8272</v>
      </c>
      <c r="G393" s="138">
        <v>23</v>
      </c>
      <c r="H393" s="141"/>
      <c r="I393" s="141"/>
      <c r="J393" s="190" t="s">
        <v>8242</v>
      </c>
      <c r="K393" s="138"/>
      <c r="L393" s="142" t="s">
        <v>8477</v>
      </c>
      <c r="M393" s="138">
        <v>25</v>
      </c>
      <c r="N393" s="201"/>
    </row>
    <row r="394" spans="1:14" ht="15.75" x14ac:dyDescent="0.3">
      <c r="A394" s="138" t="s">
        <v>5302</v>
      </c>
      <c r="B394" s="138" t="s">
        <v>8444</v>
      </c>
      <c r="C394" s="141"/>
      <c r="D394" s="141"/>
      <c r="E394" s="141"/>
      <c r="F394" s="139" t="s">
        <v>8273</v>
      </c>
      <c r="G394" s="138">
        <v>24</v>
      </c>
      <c r="H394" s="141"/>
      <c r="I394" s="141"/>
      <c r="J394" s="190" t="s">
        <v>8243</v>
      </c>
      <c r="K394" s="138"/>
      <c r="L394" s="142" t="s">
        <v>8478</v>
      </c>
      <c r="M394" s="138">
        <v>25</v>
      </c>
      <c r="N394" s="201"/>
    </row>
    <row r="395" spans="1:14" ht="15.75" x14ac:dyDescent="0.3">
      <c r="A395" s="138" t="s">
        <v>5302</v>
      </c>
      <c r="B395" s="138" t="s">
        <v>8444</v>
      </c>
      <c r="C395" s="141"/>
      <c r="D395" s="141"/>
      <c r="E395" s="141"/>
      <c r="F395" s="139" t="s">
        <v>8274</v>
      </c>
      <c r="G395" s="138">
        <v>25</v>
      </c>
      <c r="H395" s="141"/>
      <c r="I395" s="141"/>
      <c r="J395" s="190" t="s">
        <v>8244</v>
      </c>
      <c r="K395" s="138"/>
      <c r="L395" s="142" t="s">
        <v>8479</v>
      </c>
      <c r="M395" s="138">
        <v>25</v>
      </c>
      <c r="N395" s="201"/>
    </row>
    <row r="396" spans="1:14" ht="15.75" x14ac:dyDescent="0.3">
      <c r="A396" s="138" t="s">
        <v>5302</v>
      </c>
      <c r="B396" s="138" t="s">
        <v>8444</v>
      </c>
      <c r="C396" s="141"/>
      <c r="D396" s="141"/>
      <c r="E396" s="141"/>
      <c r="F396" s="139" t="s">
        <v>8275</v>
      </c>
      <c r="G396" s="138">
        <v>26</v>
      </c>
      <c r="H396" s="141"/>
      <c r="I396" s="141"/>
      <c r="J396" s="190" t="s">
        <v>8245</v>
      </c>
      <c r="K396" s="138"/>
      <c r="L396" s="142" t="s">
        <v>8480</v>
      </c>
      <c r="M396" s="138">
        <v>25</v>
      </c>
      <c r="N396" s="201"/>
    </row>
    <row r="397" spans="1:14" ht="15.75" x14ac:dyDescent="0.3">
      <c r="A397" s="138" t="s">
        <v>5302</v>
      </c>
      <c r="B397" s="138" t="s">
        <v>8444</v>
      </c>
      <c r="C397" s="141"/>
      <c r="D397" s="141"/>
      <c r="E397" s="141"/>
      <c r="F397" s="139" t="s">
        <v>8276</v>
      </c>
      <c r="G397" s="138">
        <v>27</v>
      </c>
      <c r="H397" s="141"/>
      <c r="I397" s="141"/>
      <c r="J397" s="190" t="s">
        <v>8246</v>
      </c>
      <c r="K397" s="138"/>
      <c r="L397" s="142" t="s">
        <v>8481</v>
      </c>
      <c r="M397" s="138">
        <v>25</v>
      </c>
      <c r="N397" s="201"/>
    </row>
    <row r="398" spans="1:14" ht="15.75" x14ac:dyDescent="0.3">
      <c r="A398" s="138" t="s">
        <v>5302</v>
      </c>
      <c r="B398" s="138" t="s">
        <v>8444</v>
      </c>
      <c r="C398" s="141"/>
      <c r="D398" s="141"/>
      <c r="E398" s="141"/>
      <c r="F398" s="139" t="s">
        <v>8277</v>
      </c>
      <c r="G398" s="138">
        <v>28</v>
      </c>
      <c r="H398" s="141"/>
      <c r="I398" s="141"/>
      <c r="J398" s="190" t="s">
        <v>8247</v>
      </c>
      <c r="K398" s="138"/>
      <c r="L398" s="142" t="s">
        <v>8482</v>
      </c>
      <c r="M398" s="138">
        <v>25</v>
      </c>
      <c r="N398" s="201"/>
    </row>
    <row r="399" spans="1:14" ht="15.75" x14ac:dyDescent="0.3">
      <c r="A399" s="138" t="s">
        <v>5302</v>
      </c>
      <c r="B399" s="138" t="s">
        <v>8444</v>
      </c>
      <c r="C399" s="141"/>
      <c r="D399" s="141"/>
      <c r="E399" s="141"/>
      <c r="F399" s="139" t="s">
        <v>8278</v>
      </c>
      <c r="G399" s="138">
        <v>29</v>
      </c>
      <c r="H399" s="141"/>
      <c r="I399" s="141"/>
      <c r="J399" s="190" t="s">
        <v>8248</v>
      </c>
      <c r="K399" s="138"/>
      <c r="L399" s="142" t="s">
        <v>8483</v>
      </c>
      <c r="M399" s="138">
        <v>25</v>
      </c>
      <c r="N399" s="201"/>
    </row>
    <row r="400" spans="1:14" ht="15.75" x14ac:dyDescent="0.3">
      <c r="A400" s="138" t="s">
        <v>5302</v>
      </c>
      <c r="B400" s="138" t="s">
        <v>8444</v>
      </c>
      <c r="C400" s="141"/>
      <c r="D400" s="141"/>
      <c r="E400" s="141"/>
      <c r="F400" s="139" t="s">
        <v>8279</v>
      </c>
      <c r="G400" s="138">
        <v>30</v>
      </c>
      <c r="H400" s="141"/>
      <c r="I400" s="141"/>
      <c r="J400" s="190" t="s">
        <v>8249</v>
      </c>
      <c r="K400" s="138"/>
      <c r="L400" s="142" t="s">
        <v>8484</v>
      </c>
      <c r="M400" s="138">
        <v>30</v>
      </c>
      <c r="N400" s="201"/>
    </row>
    <row r="401" spans="1:14" ht="15.75" x14ac:dyDescent="0.3">
      <c r="A401" s="138" t="s">
        <v>5302</v>
      </c>
      <c r="B401" s="138" t="s">
        <v>8444</v>
      </c>
      <c r="C401" s="141"/>
      <c r="D401" s="141"/>
      <c r="E401" s="141"/>
      <c r="F401" s="139" t="s">
        <v>8280</v>
      </c>
      <c r="G401" s="138">
        <v>31</v>
      </c>
      <c r="H401" s="141"/>
      <c r="I401" s="141"/>
      <c r="J401" s="190" t="s">
        <v>8250</v>
      </c>
      <c r="K401" s="138"/>
      <c r="L401" s="142" t="s">
        <v>8485</v>
      </c>
      <c r="M401" s="138">
        <v>30</v>
      </c>
      <c r="N401" s="201"/>
    </row>
    <row r="402" spans="1:14" ht="15.75" x14ac:dyDescent="0.3">
      <c r="A402" s="138" t="s">
        <v>5302</v>
      </c>
      <c r="B402" s="138" t="s">
        <v>8444</v>
      </c>
      <c r="C402" s="141"/>
      <c r="D402" s="141"/>
      <c r="E402" s="141"/>
      <c r="F402" s="139" t="s">
        <v>8281</v>
      </c>
      <c r="G402" s="138">
        <v>32</v>
      </c>
      <c r="H402" s="141"/>
      <c r="I402" s="141"/>
      <c r="J402" s="190" t="s">
        <v>8251</v>
      </c>
      <c r="K402" s="138"/>
      <c r="L402" s="142" t="s">
        <v>8486</v>
      </c>
      <c r="M402" s="138">
        <v>30</v>
      </c>
      <c r="N402" s="201"/>
    </row>
    <row r="403" spans="1:14" ht="15.75" x14ac:dyDescent="0.3">
      <c r="A403" s="138" t="s">
        <v>5302</v>
      </c>
      <c r="B403" s="138" t="s">
        <v>8444</v>
      </c>
      <c r="C403" s="141"/>
      <c r="D403" s="141"/>
      <c r="E403" s="141"/>
      <c r="F403" s="139" t="s">
        <v>8282</v>
      </c>
      <c r="G403" s="138">
        <v>33</v>
      </c>
      <c r="H403" s="141"/>
      <c r="I403" s="141"/>
      <c r="J403" s="190" t="s">
        <v>8252</v>
      </c>
      <c r="K403" s="138"/>
      <c r="L403" s="142" t="s">
        <v>8487</v>
      </c>
      <c r="M403" s="138">
        <v>30</v>
      </c>
      <c r="N403" s="201"/>
    </row>
    <row r="404" spans="1:14" ht="15.75" x14ac:dyDescent="0.3">
      <c r="A404" s="138" t="s">
        <v>5302</v>
      </c>
      <c r="B404" s="138" t="s">
        <v>8444</v>
      </c>
      <c r="C404" s="141"/>
      <c r="D404" s="141"/>
      <c r="E404" s="141"/>
      <c r="F404" s="139" t="s">
        <v>8283</v>
      </c>
      <c r="G404" s="138">
        <v>34</v>
      </c>
      <c r="H404" s="141"/>
      <c r="I404" s="141"/>
      <c r="J404" s="190" t="s">
        <v>8253</v>
      </c>
      <c r="K404" s="138"/>
      <c r="L404" s="142" t="s">
        <v>8488</v>
      </c>
      <c r="M404" s="138">
        <v>30</v>
      </c>
      <c r="N404" s="201"/>
    </row>
    <row r="405" spans="1:14" ht="15.75" x14ac:dyDescent="0.3">
      <c r="A405" s="138" t="s">
        <v>5302</v>
      </c>
      <c r="B405" s="138" t="s">
        <v>8444</v>
      </c>
      <c r="C405" s="141"/>
      <c r="D405" s="141"/>
      <c r="E405" s="141"/>
      <c r="F405" s="139" t="s">
        <v>8284</v>
      </c>
      <c r="G405" s="138">
        <v>35</v>
      </c>
      <c r="H405" s="141"/>
      <c r="I405" s="141"/>
      <c r="J405" s="190" t="s">
        <v>8254</v>
      </c>
      <c r="K405" s="138"/>
      <c r="L405" s="142" t="s">
        <v>8489</v>
      </c>
      <c r="M405" s="138">
        <v>25</v>
      </c>
      <c r="N405" s="201"/>
    </row>
    <row r="406" spans="1:14" ht="15.75" x14ac:dyDescent="0.3">
      <c r="A406" s="138" t="s">
        <v>5302</v>
      </c>
      <c r="B406" s="138" t="s">
        <v>8444</v>
      </c>
      <c r="C406" s="141"/>
      <c r="D406" s="141"/>
      <c r="E406" s="141"/>
      <c r="F406" s="139" t="s">
        <v>8285</v>
      </c>
      <c r="G406" s="138">
        <v>36</v>
      </c>
      <c r="H406" s="141"/>
      <c r="I406" s="141"/>
      <c r="J406" s="190" t="s">
        <v>8255</v>
      </c>
      <c r="K406" s="138"/>
      <c r="L406" s="142" t="s">
        <v>8490</v>
      </c>
      <c r="M406" s="138">
        <v>25</v>
      </c>
      <c r="N406" s="201"/>
    </row>
    <row r="407" spans="1:14" ht="15.75" x14ac:dyDescent="0.3">
      <c r="A407" s="138" t="s">
        <v>5302</v>
      </c>
      <c r="B407" s="138" t="s">
        <v>8444</v>
      </c>
      <c r="C407" s="141"/>
      <c r="D407" s="141"/>
      <c r="E407" s="141"/>
      <c r="F407" s="139" t="s">
        <v>8286</v>
      </c>
      <c r="G407" s="138">
        <v>37</v>
      </c>
      <c r="H407" s="141"/>
      <c r="I407" s="141"/>
      <c r="J407" s="190" t="s">
        <v>8256</v>
      </c>
      <c r="K407" s="138"/>
      <c r="L407" s="142" t="s">
        <v>8491</v>
      </c>
      <c r="M407" s="138">
        <v>25</v>
      </c>
      <c r="N407" s="201"/>
    </row>
    <row r="408" spans="1:14" ht="15.75" x14ac:dyDescent="0.3">
      <c r="A408" s="138" t="s">
        <v>5302</v>
      </c>
      <c r="B408" s="138" t="s">
        <v>8444</v>
      </c>
      <c r="C408" s="141"/>
      <c r="D408" s="141"/>
      <c r="E408" s="141"/>
      <c r="F408" s="139" t="s">
        <v>8287</v>
      </c>
      <c r="G408" s="138">
        <v>38</v>
      </c>
      <c r="H408" s="141"/>
      <c r="I408" s="141"/>
      <c r="J408" s="190" t="s">
        <v>8257</v>
      </c>
      <c r="K408" s="138"/>
      <c r="L408" s="142" t="s">
        <v>8492</v>
      </c>
      <c r="M408" s="138">
        <v>25</v>
      </c>
      <c r="N408" s="201"/>
    </row>
    <row r="409" spans="1:14" ht="15.75" x14ac:dyDescent="0.3">
      <c r="A409" s="138" t="s">
        <v>5302</v>
      </c>
      <c r="B409" s="138" t="s">
        <v>8444</v>
      </c>
      <c r="C409" s="141"/>
      <c r="D409" s="141"/>
      <c r="E409" s="141"/>
      <c r="F409" s="139" t="s">
        <v>8288</v>
      </c>
      <c r="G409" s="138">
        <v>39</v>
      </c>
      <c r="H409" s="141"/>
      <c r="I409" s="141"/>
      <c r="J409" s="190" t="s">
        <v>8258</v>
      </c>
      <c r="K409" s="138"/>
      <c r="L409" s="142" t="s">
        <v>8493</v>
      </c>
      <c r="M409" s="138">
        <v>25</v>
      </c>
      <c r="N409" s="201"/>
    </row>
    <row r="410" spans="1:14" ht="15.75" x14ac:dyDescent="0.3">
      <c r="A410" s="138" t="s">
        <v>5302</v>
      </c>
      <c r="B410" s="138" t="s">
        <v>8444</v>
      </c>
      <c r="C410" s="141"/>
      <c r="D410" s="141"/>
      <c r="E410" s="141"/>
      <c r="F410" s="139" t="s">
        <v>8289</v>
      </c>
      <c r="G410" s="138">
        <v>40</v>
      </c>
      <c r="H410" s="141"/>
      <c r="I410" s="141"/>
      <c r="J410" s="190" t="s">
        <v>8259</v>
      </c>
      <c r="K410" s="138"/>
      <c r="L410" s="142" t="s">
        <v>8494</v>
      </c>
      <c r="M410" s="138">
        <v>20</v>
      </c>
      <c r="N410" s="201"/>
    </row>
    <row r="411" spans="1:14" ht="15.75" x14ac:dyDescent="0.3">
      <c r="A411" s="138" t="s">
        <v>5302</v>
      </c>
      <c r="B411" s="138" t="s">
        <v>8444</v>
      </c>
      <c r="C411" s="141"/>
      <c r="D411" s="141"/>
      <c r="E411" s="141"/>
      <c r="F411" s="139" t="s">
        <v>8290</v>
      </c>
      <c r="G411" s="138">
        <v>41</v>
      </c>
      <c r="H411" s="141"/>
      <c r="I411" s="141"/>
      <c r="J411" s="190" t="s">
        <v>8260</v>
      </c>
      <c r="K411" s="138"/>
      <c r="L411" s="142" t="s">
        <v>8495</v>
      </c>
      <c r="M411" s="138">
        <v>20</v>
      </c>
      <c r="N411" s="201"/>
    </row>
    <row r="412" spans="1:14" ht="15.75" x14ac:dyDescent="0.3">
      <c r="A412" s="138" t="s">
        <v>5302</v>
      </c>
      <c r="B412" s="138" t="s">
        <v>8444</v>
      </c>
      <c r="C412" s="141"/>
      <c r="D412" s="141"/>
      <c r="E412" s="141"/>
      <c r="F412" s="139" t="s">
        <v>8291</v>
      </c>
      <c r="G412" s="138">
        <v>42</v>
      </c>
      <c r="H412" s="141"/>
      <c r="I412" s="141"/>
      <c r="J412" s="190" t="s">
        <v>8261</v>
      </c>
      <c r="K412" s="138"/>
      <c r="L412" s="142" t="s">
        <v>8496</v>
      </c>
      <c r="M412" s="138">
        <v>20</v>
      </c>
      <c r="N412" s="201"/>
    </row>
    <row r="413" spans="1:14" ht="15.75" x14ac:dyDescent="0.3">
      <c r="A413" s="138" t="s">
        <v>5302</v>
      </c>
      <c r="B413" s="138" t="s">
        <v>8444</v>
      </c>
      <c r="C413" s="141"/>
      <c r="D413" s="141"/>
      <c r="E413" s="141"/>
      <c r="F413" s="139" t="s">
        <v>8292</v>
      </c>
      <c r="G413" s="138">
        <v>43</v>
      </c>
      <c r="H413" s="141"/>
      <c r="I413" s="141"/>
      <c r="J413" s="190" t="s">
        <v>8262</v>
      </c>
      <c r="K413" s="138"/>
      <c r="L413" s="142" t="s">
        <v>8497</v>
      </c>
      <c r="M413" s="138">
        <v>20</v>
      </c>
      <c r="N413" s="201"/>
    </row>
    <row r="414" spans="1:14" ht="15.75" x14ac:dyDescent="0.3">
      <c r="A414" s="138" t="s">
        <v>5302</v>
      </c>
      <c r="B414" s="138" t="s">
        <v>8444</v>
      </c>
      <c r="C414" s="141"/>
      <c r="D414" s="141"/>
      <c r="E414" s="141"/>
      <c r="F414" s="139" t="s">
        <v>8293</v>
      </c>
      <c r="G414" s="138">
        <v>44</v>
      </c>
      <c r="H414" s="141"/>
      <c r="I414" s="141"/>
      <c r="J414" s="190" t="s">
        <v>8263</v>
      </c>
      <c r="K414" s="138"/>
      <c r="L414" s="142" t="s">
        <v>8498</v>
      </c>
      <c r="M414" s="138">
        <v>20</v>
      </c>
      <c r="N414" s="201"/>
    </row>
    <row r="415" spans="1:14" ht="15.75" x14ac:dyDescent="0.3">
      <c r="A415" s="138" t="s">
        <v>5302</v>
      </c>
      <c r="B415" s="138" t="s">
        <v>8444</v>
      </c>
      <c r="C415" s="141"/>
      <c r="D415" s="141"/>
      <c r="E415" s="141"/>
      <c r="F415" s="139" t="s">
        <v>8294</v>
      </c>
      <c r="G415" s="138">
        <v>45</v>
      </c>
      <c r="H415" s="141"/>
      <c r="I415" s="141"/>
      <c r="J415" s="190" t="s">
        <v>8264</v>
      </c>
      <c r="K415" s="138"/>
      <c r="L415" s="142"/>
      <c r="M415" s="138"/>
      <c r="N415" s="201"/>
    </row>
    <row r="416" spans="1:14" ht="15.75" x14ac:dyDescent="0.3">
      <c r="A416" s="143" t="s">
        <v>5302</v>
      </c>
      <c r="B416" s="143" t="s">
        <v>8445</v>
      </c>
      <c r="C416" s="143"/>
      <c r="D416" s="143"/>
      <c r="E416" s="143"/>
      <c r="F416" s="144" t="s">
        <v>5072</v>
      </c>
      <c r="G416" s="143">
        <v>0</v>
      </c>
      <c r="H416" s="145"/>
      <c r="I416" s="143"/>
      <c r="J416" s="191"/>
      <c r="K416" s="143"/>
      <c r="L416" s="147" t="s">
        <v>8177</v>
      </c>
      <c r="M416" s="143">
        <v>100</v>
      </c>
      <c r="N416" s="201"/>
    </row>
    <row r="417" spans="1:14" ht="15.75" x14ac:dyDescent="0.3">
      <c r="A417" s="143" t="s">
        <v>5302</v>
      </c>
      <c r="B417" s="143" t="s">
        <v>8445</v>
      </c>
      <c r="C417" s="143"/>
      <c r="D417" s="143"/>
      <c r="E417" s="143"/>
      <c r="F417" s="144" t="s">
        <v>6311</v>
      </c>
      <c r="G417" s="143">
        <v>1</v>
      </c>
      <c r="H417" s="145"/>
      <c r="I417" s="143"/>
      <c r="J417" s="191" t="s">
        <v>8343</v>
      </c>
      <c r="K417" s="143"/>
      <c r="L417" s="147" t="s">
        <v>8181</v>
      </c>
      <c r="M417" s="143">
        <v>100</v>
      </c>
      <c r="N417" s="201"/>
    </row>
    <row r="418" spans="1:14" ht="15.75" x14ac:dyDescent="0.3">
      <c r="A418" s="143" t="s">
        <v>5302</v>
      </c>
      <c r="B418" s="143" t="s">
        <v>8445</v>
      </c>
      <c r="C418" s="146"/>
      <c r="D418" s="146"/>
      <c r="E418" s="146"/>
      <c r="F418" s="144" t="s">
        <v>6317</v>
      </c>
      <c r="G418" s="143">
        <v>2</v>
      </c>
      <c r="H418" s="146"/>
      <c r="I418" s="143"/>
      <c r="J418" s="191" t="s">
        <v>8344</v>
      </c>
      <c r="K418" s="143"/>
      <c r="L418" s="147" t="s">
        <v>8183</v>
      </c>
      <c r="M418" s="143">
        <v>100</v>
      </c>
      <c r="N418" s="201"/>
    </row>
    <row r="419" spans="1:14" ht="15.75" x14ac:dyDescent="0.3">
      <c r="A419" s="143" t="s">
        <v>5302</v>
      </c>
      <c r="B419" s="143" t="s">
        <v>8445</v>
      </c>
      <c r="C419" s="146"/>
      <c r="D419" s="146"/>
      <c r="E419" s="146"/>
      <c r="F419" s="144" t="s">
        <v>6318</v>
      </c>
      <c r="G419" s="143">
        <v>3</v>
      </c>
      <c r="H419" s="146"/>
      <c r="I419" s="143"/>
      <c r="J419" s="191" t="s">
        <v>8345</v>
      </c>
      <c r="K419" s="143"/>
      <c r="L419" s="147" t="s">
        <v>8185</v>
      </c>
      <c r="M419" s="143">
        <v>100</v>
      </c>
      <c r="N419" s="201"/>
    </row>
    <row r="420" spans="1:14" ht="15.75" x14ac:dyDescent="0.3">
      <c r="A420" s="143" t="s">
        <v>5302</v>
      </c>
      <c r="B420" s="143" t="s">
        <v>8445</v>
      </c>
      <c r="C420" s="146"/>
      <c r="D420" s="146"/>
      <c r="E420" s="146"/>
      <c r="F420" s="144" t="s">
        <v>8208</v>
      </c>
      <c r="G420" s="143">
        <v>4</v>
      </c>
      <c r="H420" s="146"/>
      <c r="I420" s="146"/>
      <c r="J420" s="191" t="s">
        <v>8346</v>
      </c>
      <c r="K420" s="143"/>
      <c r="L420" s="147" t="s">
        <v>8187</v>
      </c>
      <c r="M420" s="143">
        <v>100</v>
      </c>
      <c r="N420" s="201"/>
    </row>
    <row r="421" spans="1:14" ht="15.75" x14ac:dyDescent="0.3">
      <c r="A421" s="143" t="s">
        <v>5302</v>
      </c>
      <c r="B421" s="143" t="s">
        <v>8445</v>
      </c>
      <c r="C421" s="146"/>
      <c r="D421" s="146"/>
      <c r="E421" s="146"/>
      <c r="F421" s="144" t="s">
        <v>8209</v>
      </c>
      <c r="G421" s="143">
        <v>5</v>
      </c>
      <c r="H421" s="146"/>
      <c r="I421" s="146"/>
      <c r="J421" s="191" t="s">
        <v>8347</v>
      </c>
      <c r="K421" s="143"/>
      <c r="L421" s="147" t="s">
        <v>8189</v>
      </c>
      <c r="M421" s="143">
        <v>100</v>
      </c>
      <c r="N421" s="201"/>
    </row>
    <row r="422" spans="1:14" ht="15.75" x14ac:dyDescent="0.3">
      <c r="A422" s="143" t="s">
        <v>5302</v>
      </c>
      <c r="B422" s="143" t="s">
        <v>8445</v>
      </c>
      <c r="C422" s="146"/>
      <c r="D422" s="146"/>
      <c r="E422" s="146"/>
      <c r="F422" s="144" t="s">
        <v>8210</v>
      </c>
      <c r="G422" s="143">
        <v>6</v>
      </c>
      <c r="H422" s="146"/>
      <c r="I422" s="146"/>
      <c r="J422" s="191" t="s">
        <v>8348</v>
      </c>
      <c r="K422" s="143"/>
      <c r="L422" s="147" t="s">
        <v>8191</v>
      </c>
      <c r="M422" s="143">
        <v>100</v>
      </c>
      <c r="N422" s="201"/>
    </row>
    <row r="423" spans="1:14" ht="15.75" x14ac:dyDescent="0.3">
      <c r="A423" s="143" t="s">
        <v>5302</v>
      </c>
      <c r="B423" s="143" t="s">
        <v>8445</v>
      </c>
      <c r="C423" s="146"/>
      <c r="D423" s="146"/>
      <c r="E423" s="146"/>
      <c r="F423" s="144" t="s">
        <v>8211</v>
      </c>
      <c r="G423" s="143">
        <v>7</v>
      </c>
      <c r="H423" s="146"/>
      <c r="I423" s="146"/>
      <c r="J423" s="191" t="s">
        <v>8349</v>
      </c>
      <c r="K423" s="143"/>
      <c r="L423" s="147" t="s">
        <v>8193</v>
      </c>
      <c r="M423" s="143">
        <v>100</v>
      </c>
      <c r="N423" s="201"/>
    </row>
    <row r="424" spans="1:14" ht="15.75" x14ac:dyDescent="0.3">
      <c r="A424" s="143" t="s">
        <v>5302</v>
      </c>
      <c r="B424" s="143" t="s">
        <v>8445</v>
      </c>
      <c r="C424" s="146"/>
      <c r="D424" s="146"/>
      <c r="E424" s="146"/>
      <c r="F424" s="144" t="s">
        <v>8212</v>
      </c>
      <c r="G424" s="143">
        <v>8</v>
      </c>
      <c r="H424" s="146"/>
      <c r="I424" s="146"/>
      <c r="J424" s="191" t="s">
        <v>8350</v>
      </c>
      <c r="K424" s="143"/>
      <c r="L424" s="147" t="s">
        <v>8220</v>
      </c>
      <c r="M424" s="143">
        <v>100</v>
      </c>
      <c r="N424" s="201"/>
    </row>
    <row r="425" spans="1:14" ht="15.75" x14ac:dyDescent="0.3">
      <c r="A425" s="143" t="s">
        <v>5302</v>
      </c>
      <c r="B425" s="143" t="s">
        <v>8445</v>
      </c>
      <c r="C425" s="146"/>
      <c r="D425" s="146"/>
      <c r="E425" s="146"/>
      <c r="F425" s="144" t="s">
        <v>8213</v>
      </c>
      <c r="G425" s="143">
        <v>9</v>
      </c>
      <c r="H425" s="146"/>
      <c r="I425" s="146"/>
      <c r="J425" s="191" t="s">
        <v>8351</v>
      </c>
      <c r="K425" s="143"/>
      <c r="L425" s="147" t="s">
        <v>8222</v>
      </c>
      <c r="M425" s="143">
        <v>100</v>
      </c>
      <c r="N425" s="201"/>
    </row>
    <row r="426" spans="1:14" ht="15.75" x14ac:dyDescent="0.3">
      <c r="A426" s="143" t="s">
        <v>5302</v>
      </c>
      <c r="B426" s="143" t="s">
        <v>8445</v>
      </c>
      <c r="C426" s="146"/>
      <c r="D426" s="146"/>
      <c r="E426" s="146"/>
      <c r="F426" s="144" t="s">
        <v>8214</v>
      </c>
      <c r="G426" s="143">
        <v>10</v>
      </c>
      <c r="H426" s="146"/>
      <c r="I426" s="146"/>
      <c r="J426" s="191" t="s">
        <v>8352</v>
      </c>
      <c r="K426" s="143"/>
      <c r="L426" s="147" t="s">
        <v>8224</v>
      </c>
      <c r="M426" s="143">
        <v>100</v>
      </c>
      <c r="N426" s="201"/>
    </row>
    <row r="427" spans="1:14" ht="15.75" x14ac:dyDescent="0.3">
      <c r="A427" s="143" t="s">
        <v>5302</v>
      </c>
      <c r="B427" s="143" t="s">
        <v>8445</v>
      </c>
      <c r="C427" s="146"/>
      <c r="D427" s="146"/>
      <c r="E427" s="146"/>
      <c r="F427" s="144" t="s">
        <v>8215</v>
      </c>
      <c r="G427" s="143">
        <v>11</v>
      </c>
      <c r="H427" s="146"/>
      <c r="I427" s="146"/>
      <c r="J427" s="191" t="s">
        <v>8353</v>
      </c>
      <c r="K427" s="143"/>
      <c r="L427" s="147" t="s">
        <v>8226</v>
      </c>
      <c r="M427" s="143">
        <v>100</v>
      </c>
      <c r="N427" s="201"/>
    </row>
    <row r="428" spans="1:14" ht="15.75" x14ac:dyDescent="0.3">
      <c r="A428" s="143" t="s">
        <v>5302</v>
      </c>
      <c r="B428" s="143" t="s">
        <v>8445</v>
      </c>
      <c r="C428" s="146"/>
      <c r="D428" s="146"/>
      <c r="E428" s="146"/>
      <c r="F428" s="144" t="s">
        <v>8216</v>
      </c>
      <c r="G428" s="143">
        <v>12</v>
      </c>
      <c r="H428" s="146"/>
      <c r="I428" s="146"/>
      <c r="J428" s="191" t="s">
        <v>8354</v>
      </c>
      <c r="K428" s="143"/>
      <c r="L428" s="147" t="s">
        <v>8228</v>
      </c>
      <c r="M428" s="143">
        <v>100</v>
      </c>
      <c r="N428" s="201"/>
    </row>
    <row r="429" spans="1:14" ht="15.75" x14ac:dyDescent="0.3">
      <c r="A429" s="143" t="s">
        <v>5302</v>
      </c>
      <c r="B429" s="143" t="s">
        <v>8445</v>
      </c>
      <c r="C429" s="146"/>
      <c r="D429" s="146"/>
      <c r="E429" s="146"/>
      <c r="F429" s="144" t="s">
        <v>8217</v>
      </c>
      <c r="G429" s="143">
        <v>13</v>
      </c>
      <c r="H429" s="146"/>
      <c r="I429" s="146"/>
      <c r="J429" s="191" t="s">
        <v>8355</v>
      </c>
      <c r="K429" s="143"/>
      <c r="L429" s="147" t="s">
        <v>8230</v>
      </c>
      <c r="M429" s="143">
        <v>100</v>
      </c>
      <c r="N429" s="201"/>
    </row>
    <row r="430" spans="1:14" ht="15.75" x14ac:dyDescent="0.3">
      <c r="A430" s="143" t="s">
        <v>5302</v>
      </c>
      <c r="B430" s="143" t="s">
        <v>8445</v>
      </c>
      <c r="C430" s="146"/>
      <c r="D430" s="146"/>
      <c r="E430" s="146"/>
      <c r="F430" s="144" t="s">
        <v>8218</v>
      </c>
      <c r="G430" s="143">
        <v>14</v>
      </c>
      <c r="H430" s="146"/>
      <c r="I430" s="146"/>
      <c r="J430" s="191" t="s">
        <v>8356</v>
      </c>
      <c r="K430" s="143"/>
      <c r="L430" s="147" t="s">
        <v>8232</v>
      </c>
      <c r="M430" s="143">
        <v>100</v>
      </c>
      <c r="N430" s="201"/>
    </row>
    <row r="431" spans="1:14" ht="15.75" x14ac:dyDescent="0.3">
      <c r="A431" s="143" t="s">
        <v>5302</v>
      </c>
      <c r="B431" s="143" t="s">
        <v>8445</v>
      </c>
      <c r="C431" s="146"/>
      <c r="D431" s="146"/>
      <c r="E431" s="146"/>
      <c r="F431" s="144" t="s">
        <v>8219</v>
      </c>
      <c r="G431" s="143">
        <v>15</v>
      </c>
      <c r="H431" s="146"/>
      <c r="I431" s="146"/>
      <c r="J431" s="191" t="s">
        <v>8357</v>
      </c>
      <c r="K431" s="143"/>
      <c r="L431" s="147" t="s">
        <v>8469</v>
      </c>
      <c r="M431" s="143">
        <v>30</v>
      </c>
      <c r="N431" s="201"/>
    </row>
    <row r="432" spans="1:14" ht="15.75" x14ac:dyDescent="0.3">
      <c r="A432" s="143" t="s">
        <v>5302</v>
      </c>
      <c r="B432" s="143" t="s">
        <v>8446</v>
      </c>
      <c r="C432" s="146"/>
      <c r="D432" s="146"/>
      <c r="E432" s="146"/>
      <c r="F432" s="144" t="s">
        <v>8265</v>
      </c>
      <c r="G432" s="143">
        <v>16</v>
      </c>
      <c r="H432" s="146"/>
      <c r="I432" s="146"/>
      <c r="J432" s="191" t="s">
        <v>8358</v>
      </c>
      <c r="K432" s="143"/>
      <c r="L432" s="147" t="s">
        <v>8470</v>
      </c>
      <c r="M432" s="143">
        <v>30</v>
      </c>
      <c r="N432" s="201"/>
    </row>
    <row r="433" spans="1:14" ht="15.75" x14ac:dyDescent="0.3">
      <c r="A433" s="143" t="s">
        <v>5302</v>
      </c>
      <c r="B433" s="143" t="s">
        <v>8446</v>
      </c>
      <c r="C433" s="146"/>
      <c r="D433" s="146"/>
      <c r="E433" s="146"/>
      <c r="F433" s="144" t="s">
        <v>8266</v>
      </c>
      <c r="G433" s="143">
        <v>17</v>
      </c>
      <c r="H433" s="146"/>
      <c r="I433" s="146"/>
      <c r="J433" s="191" t="s">
        <v>8359</v>
      </c>
      <c r="K433" s="143"/>
      <c r="L433" s="147" t="s">
        <v>8471</v>
      </c>
      <c r="M433" s="143">
        <v>30</v>
      </c>
      <c r="N433" s="201"/>
    </row>
    <row r="434" spans="1:14" ht="15.75" x14ac:dyDescent="0.3">
      <c r="A434" s="143" t="s">
        <v>5302</v>
      </c>
      <c r="B434" s="143" t="s">
        <v>8446</v>
      </c>
      <c r="C434" s="146"/>
      <c r="D434" s="146"/>
      <c r="E434" s="146"/>
      <c r="F434" s="144" t="s">
        <v>8267</v>
      </c>
      <c r="G434" s="143">
        <v>18</v>
      </c>
      <c r="H434" s="146"/>
      <c r="I434" s="146"/>
      <c r="J434" s="191" t="s">
        <v>8360</v>
      </c>
      <c r="K434" s="143"/>
      <c r="L434" s="147" t="s">
        <v>8472</v>
      </c>
      <c r="M434" s="143">
        <v>30</v>
      </c>
      <c r="N434" s="201"/>
    </row>
    <row r="435" spans="1:14" ht="15.75" x14ac:dyDescent="0.3">
      <c r="A435" s="143" t="s">
        <v>5302</v>
      </c>
      <c r="B435" s="143" t="s">
        <v>8446</v>
      </c>
      <c r="C435" s="146"/>
      <c r="D435" s="146"/>
      <c r="E435" s="146"/>
      <c r="F435" s="144" t="s">
        <v>8268</v>
      </c>
      <c r="G435" s="143">
        <v>19</v>
      </c>
      <c r="H435" s="146"/>
      <c r="I435" s="146"/>
      <c r="J435" s="191" t="s">
        <v>8361</v>
      </c>
      <c r="K435" s="143"/>
      <c r="L435" s="147" t="s">
        <v>8473</v>
      </c>
      <c r="M435" s="143">
        <v>30</v>
      </c>
      <c r="N435" s="201"/>
    </row>
    <row r="436" spans="1:14" ht="15.75" x14ac:dyDescent="0.3">
      <c r="A436" s="143" t="s">
        <v>5302</v>
      </c>
      <c r="B436" s="143" t="s">
        <v>8446</v>
      </c>
      <c r="C436" s="146"/>
      <c r="D436" s="146"/>
      <c r="E436" s="146"/>
      <c r="F436" s="144" t="s">
        <v>8269</v>
      </c>
      <c r="G436" s="143">
        <v>20</v>
      </c>
      <c r="H436" s="146"/>
      <c r="I436" s="146"/>
      <c r="J436" s="191" t="s">
        <v>8362</v>
      </c>
      <c r="K436" s="143"/>
      <c r="L436" s="147" t="s">
        <v>8474</v>
      </c>
      <c r="M436" s="143">
        <v>25</v>
      </c>
      <c r="N436" s="201"/>
    </row>
    <row r="437" spans="1:14" ht="15.75" x14ac:dyDescent="0.3">
      <c r="A437" s="143" t="s">
        <v>5302</v>
      </c>
      <c r="B437" s="143" t="s">
        <v>8446</v>
      </c>
      <c r="C437" s="146"/>
      <c r="D437" s="146"/>
      <c r="E437" s="146"/>
      <c r="F437" s="144" t="s">
        <v>8270</v>
      </c>
      <c r="G437" s="143">
        <v>21</v>
      </c>
      <c r="H437" s="146"/>
      <c r="I437" s="146"/>
      <c r="J437" s="191" t="s">
        <v>8363</v>
      </c>
      <c r="K437" s="143"/>
      <c r="L437" s="147" t="s">
        <v>8475</v>
      </c>
      <c r="M437" s="143">
        <v>25</v>
      </c>
      <c r="N437" s="201"/>
    </row>
    <row r="438" spans="1:14" ht="15.75" x14ac:dyDescent="0.3">
      <c r="A438" s="143" t="s">
        <v>5302</v>
      </c>
      <c r="B438" s="143" t="s">
        <v>8446</v>
      </c>
      <c r="C438" s="146"/>
      <c r="D438" s="146"/>
      <c r="E438" s="146"/>
      <c r="F438" s="144" t="s">
        <v>8271</v>
      </c>
      <c r="G438" s="143">
        <v>22</v>
      </c>
      <c r="H438" s="146"/>
      <c r="I438" s="146"/>
      <c r="J438" s="191" t="s">
        <v>8364</v>
      </c>
      <c r="K438" s="143"/>
      <c r="L438" s="147" t="s">
        <v>8476</v>
      </c>
      <c r="M438" s="143">
        <v>25</v>
      </c>
      <c r="N438" s="201"/>
    </row>
    <row r="439" spans="1:14" ht="15.75" x14ac:dyDescent="0.3">
      <c r="A439" s="143" t="s">
        <v>5302</v>
      </c>
      <c r="B439" s="143" t="s">
        <v>8446</v>
      </c>
      <c r="C439" s="146"/>
      <c r="D439" s="146"/>
      <c r="E439" s="146"/>
      <c r="F439" s="144" t="s">
        <v>8272</v>
      </c>
      <c r="G439" s="143">
        <v>23</v>
      </c>
      <c r="H439" s="146"/>
      <c r="I439" s="146"/>
      <c r="J439" s="191" t="s">
        <v>8365</v>
      </c>
      <c r="K439" s="143"/>
      <c r="L439" s="147" t="s">
        <v>8477</v>
      </c>
      <c r="M439" s="143">
        <v>25</v>
      </c>
      <c r="N439" s="201"/>
    </row>
    <row r="440" spans="1:14" ht="15.75" x14ac:dyDescent="0.3">
      <c r="A440" s="143" t="s">
        <v>5302</v>
      </c>
      <c r="B440" s="143" t="s">
        <v>8446</v>
      </c>
      <c r="C440" s="146"/>
      <c r="D440" s="146"/>
      <c r="E440" s="146"/>
      <c r="F440" s="144" t="s">
        <v>8273</v>
      </c>
      <c r="G440" s="143">
        <v>24</v>
      </c>
      <c r="H440" s="146"/>
      <c r="I440" s="146"/>
      <c r="J440" s="191" t="s">
        <v>8366</v>
      </c>
      <c r="K440" s="143"/>
      <c r="L440" s="147" t="s">
        <v>8478</v>
      </c>
      <c r="M440" s="143">
        <v>25</v>
      </c>
      <c r="N440" s="201"/>
    </row>
    <row r="441" spans="1:14" ht="15.75" x14ac:dyDescent="0.3">
      <c r="A441" s="143" t="s">
        <v>5302</v>
      </c>
      <c r="B441" s="143" t="s">
        <v>8446</v>
      </c>
      <c r="C441" s="146"/>
      <c r="D441" s="146"/>
      <c r="E441" s="146"/>
      <c r="F441" s="144" t="s">
        <v>8274</v>
      </c>
      <c r="G441" s="143">
        <v>25</v>
      </c>
      <c r="H441" s="146"/>
      <c r="I441" s="146"/>
      <c r="J441" s="191" t="s">
        <v>8367</v>
      </c>
      <c r="K441" s="143"/>
      <c r="L441" s="147" t="s">
        <v>8479</v>
      </c>
      <c r="M441" s="143">
        <v>25</v>
      </c>
      <c r="N441" s="201"/>
    </row>
    <row r="442" spans="1:14" ht="15.75" x14ac:dyDescent="0.3">
      <c r="A442" s="143" t="s">
        <v>5302</v>
      </c>
      <c r="B442" s="143" t="s">
        <v>8446</v>
      </c>
      <c r="C442" s="146"/>
      <c r="D442" s="146"/>
      <c r="E442" s="146"/>
      <c r="F442" s="144" t="s">
        <v>8275</v>
      </c>
      <c r="G442" s="143">
        <v>26</v>
      </c>
      <c r="H442" s="146"/>
      <c r="I442" s="146"/>
      <c r="J442" s="191" t="s">
        <v>8368</v>
      </c>
      <c r="K442" s="143"/>
      <c r="L442" s="147" t="s">
        <v>8480</v>
      </c>
      <c r="M442" s="143">
        <v>25</v>
      </c>
      <c r="N442" s="201"/>
    </row>
    <row r="443" spans="1:14" ht="15.75" x14ac:dyDescent="0.3">
      <c r="A443" s="143" t="s">
        <v>5302</v>
      </c>
      <c r="B443" s="143" t="s">
        <v>8446</v>
      </c>
      <c r="C443" s="146"/>
      <c r="D443" s="146"/>
      <c r="E443" s="146"/>
      <c r="F443" s="144" t="s">
        <v>8276</v>
      </c>
      <c r="G443" s="143">
        <v>27</v>
      </c>
      <c r="H443" s="146"/>
      <c r="I443" s="146"/>
      <c r="J443" s="191" t="s">
        <v>8369</v>
      </c>
      <c r="K443" s="143"/>
      <c r="L443" s="147" t="s">
        <v>8481</v>
      </c>
      <c r="M443" s="143">
        <v>25</v>
      </c>
      <c r="N443" s="201"/>
    </row>
    <row r="444" spans="1:14" ht="15.75" x14ac:dyDescent="0.3">
      <c r="A444" s="143" t="s">
        <v>5302</v>
      </c>
      <c r="B444" s="143" t="s">
        <v>8446</v>
      </c>
      <c r="C444" s="146"/>
      <c r="D444" s="146"/>
      <c r="E444" s="146"/>
      <c r="F444" s="144" t="s">
        <v>8277</v>
      </c>
      <c r="G444" s="143">
        <v>28</v>
      </c>
      <c r="H444" s="146"/>
      <c r="I444" s="146"/>
      <c r="J444" s="191" t="s">
        <v>8370</v>
      </c>
      <c r="K444" s="143"/>
      <c r="L444" s="147" t="s">
        <v>8482</v>
      </c>
      <c r="M444" s="143">
        <v>25</v>
      </c>
      <c r="N444" s="201"/>
    </row>
    <row r="445" spans="1:14" ht="15.75" x14ac:dyDescent="0.3">
      <c r="A445" s="143" t="s">
        <v>5302</v>
      </c>
      <c r="B445" s="143" t="s">
        <v>8446</v>
      </c>
      <c r="C445" s="146"/>
      <c r="D445" s="146"/>
      <c r="E445" s="146"/>
      <c r="F445" s="144" t="s">
        <v>8278</v>
      </c>
      <c r="G445" s="143">
        <v>29</v>
      </c>
      <c r="H445" s="146"/>
      <c r="I445" s="146"/>
      <c r="J445" s="191" t="s">
        <v>8371</v>
      </c>
      <c r="K445" s="143"/>
      <c r="L445" s="147" t="s">
        <v>8483</v>
      </c>
      <c r="M445" s="143">
        <v>25</v>
      </c>
      <c r="N445" s="201"/>
    </row>
    <row r="446" spans="1:14" ht="15.75" x14ac:dyDescent="0.3">
      <c r="A446" s="143" t="s">
        <v>5302</v>
      </c>
      <c r="B446" s="143" t="s">
        <v>8446</v>
      </c>
      <c r="C446" s="146"/>
      <c r="D446" s="146"/>
      <c r="E446" s="146"/>
      <c r="F446" s="144" t="s">
        <v>8279</v>
      </c>
      <c r="G446" s="143">
        <v>30</v>
      </c>
      <c r="H446" s="146"/>
      <c r="I446" s="146"/>
      <c r="J446" s="191" t="s">
        <v>8372</v>
      </c>
      <c r="K446" s="143"/>
      <c r="L446" s="147" t="s">
        <v>8484</v>
      </c>
      <c r="M446" s="143">
        <v>30</v>
      </c>
      <c r="N446" s="201"/>
    </row>
    <row r="447" spans="1:14" ht="15.75" x14ac:dyDescent="0.3">
      <c r="A447" s="143" t="s">
        <v>5302</v>
      </c>
      <c r="B447" s="143" t="s">
        <v>8446</v>
      </c>
      <c r="C447" s="146"/>
      <c r="D447" s="146"/>
      <c r="E447" s="146"/>
      <c r="F447" s="144" t="s">
        <v>8280</v>
      </c>
      <c r="G447" s="143">
        <v>31</v>
      </c>
      <c r="H447" s="146"/>
      <c r="I447" s="146"/>
      <c r="J447" s="191" t="s">
        <v>8373</v>
      </c>
      <c r="K447" s="143"/>
      <c r="L447" s="147" t="s">
        <v>8485</v>
      </c>
      <c r="M447" s="143">
        <v>30</v>
      </c>
      <c r="N447" s="201"/>
    </row>
    <row r="448" spans="1:14" ht="15.75" x14ac:dyDescent="0.3">
      <c r="A448" s="143" t="s">
        <v>5302</v>
      </c>
      <c r="B448" s="143" t="s">
        <v>8446</v>
      </c>
      <c r="C448" s="146"/>
      <c r="D448" s="146"/>
      <c r="E448" s="146"/>
      <c r="F448" s="144" t="s">
        <v>8281</v>
      </c>
      <c r="G448" s="143">
        <v>32</v>
      </c>
      <c r="H448" s="146"/>
      <c r="I448" s="146"/>
      <c r="J448" s="191" t="s">
        <v>8374</v>
      </c>
      <c r="K448" s="143"/>
      <c r="L448" s="147" t="s">
        <v>8486</v>
      </c>
      <c r="M448" s="143">
        <v>30</v>
      </c>
      <c r="N448" s="201"/>
    </row>
    <row r="449" spans="1:14" ht="15.75" x14ac:dyDescent="0.3">
      <c r="A449" s="143" t="s">
        <v>5302</v>
      </c>
      <c r="B449" s="143" t="s">
        <v>8446</v>
      </c>
      <c r="C449" s="146"/>
      <c r="D449" s="146"/>
      <c r="E449" s="146"/>
      <c r="F449" s="144" t="s">
        <v>8282</v>
      </c>
      <c r="G449" s="143">
        <v>33</v>
      </c>
      <c r="H449" s="146"/>
      <c r="I449" s="146"/>
      <c r="J449" s="191" t="s">
        <v>8375</v>
      </c>
      <c r="K449" s="143"/>
      <c r="L449" s="147" t="s">
        <v>8487</v>
      </c>
      <c r="M449" s="143">
        <v>30</v>
      </c>
      <c r="N449" s="201"/>
    </row>
    <row r="450" spans="1:14" ht="15.75" x14ac:dyDescent="0.3">
      <c r="A450" s="143" t="s">
        <v>5302</v>
      </c>
      <c r="B450" s="143" t="s">
        <v>8446</v>
      </c>
      <c r="C450" s="146"/>
      <c r="D450" s="146"/>
      <c r="E450" s="146"/>
      <c r="F450" s="144" t="s">
        <v>8283</v>
      </c>
      <c r="G450" s="143">
        <v>34</v>
      </c>
      <c r="H450" s="146"/>
      <c r="I450" s="146"/>
      <c r="J450" s="191" t="s">
        <v>8376</v>
      </c>
      <c r="K450" s="143"/>
      <c r="L450" s="147" t="s">
        <v>8488</v>
      </c>
      <c r="M450" s="143">
        <v>30</v>
      </c>
      <c r="N450" s="201"/>
    </row>
    <row r="451" spans="1:14" ht="15.75" x14ac:dyDescent="0.3">
      <c r="A451" s="143" t="s">
        <v>5302</v>
      </c>
      <c r="B451" s="143" t="s">
        <v>8446</v>
      </c>
      <c r="C451" s="146"/>
      <c r="D451" s="146"/>
      <c r="E451" s="146"/>
      <c r="F451" s="144" t="s">
        <v>8284</v>
      </c>
      <c r="G451" s="143">
        <v>35</v>
      </c>
      <c r="H451" s="146"/>
      <c r="I451" s="146"/>
      <c r="J451" s="191" t="s">
        <v>8377</v>
      </c>
      <c r="K451" s="143"/>
      <c r="L451" s="147" t="s">
        <v>8489</v>
      </c>
      <c r="M451" s="143">
        <v>25</v>
      </c>
      <c r="N451" s="201"/>
    </row>
    <row r="452" spans="1:14" ht="15.75" x14ac:dyDescent="0.3">
      <c r="A452" s="143" t="s">
        <v>5302</v>
      </c>
      <c r="B452" s="143" t="s">
        <v>8446</v>
      </c>
      <c r="C452" s="146"/>
      <c r="D452" s="146"/>
      <c r="E452" s="146"/>
      <c r="F452" s="144" t="s">
        <v>8285</v>
      </c>
      <c r="G452" s="143">
        <v>36</v>
      </c>
      <c r="H452" s="146"/>
      <c r="I452" s="146"/>
      <c r="J452" s="191" t="s">
        <v>8378</v>
      </c>
      <c r="K452" s="143"/>
      <c r="L452" s="147" t="s">
        <v>8490</v>
      </c>
      <c r="M452" s="143">
        <v>25</v>
      </c>
      <c r="N452" s="201"/>
    </row>
    <row r="453" spans="1:14" ht="15.75" x14ac:dyDescent="0.3">
      <c r="A453" s="143" t="s">
        <v>5302</v>
      </c>
      <c r="B453" s="143" t="s">
        <v>8446</v>
      </c>
      <c r="C453" s="146"/>
      <c r="D453" s="146"/>
      <c r="E453" s="146"/>
      <c r="F453" s="144" t="s">
        <v>8286</v>
      </c>
      <c r="G453" s="143">
        <v>37</v>
      </c>
      <c r="H453" s="146"/>
      <c r="I453" s="146"/>
      <c r="J453" s="191" t="s">
        <v>8379</v>
      </c>
      <c r="K453" s="143"/>
      <c r="L453" s="147" t="s">
        <v>8491</v>
      </c>
      <c r="M453" s="143">
        <v>25</v>
      </c>
      <c r="N453" s="201"/>
    </row>
    <row r="454" spans="1:14" ht="15.75" x14ac:dyDescent="0.3">
      <c r="A454" s="143" t="s">
        <v>5302</v>
      </c>
      <c r="B454" s="143" t="s">
        <v>8446</v>
      </c>
      <c r="C454" s="146"/>
      <c r="D454" s="146"/>
      <c r="E454" s="146"/>
      <c r="F454" s="144" t="s">
        <v>8287</v>
      </c>
      <c r="G454" s="143">
        <v>38</v>
      </c>
      <c r="H454" s="146"/>
      <c r="I454" s="146"/>
      <c r="J454" s="191" t="s">
        <v>8380</v>
      </c>
      <c r="K454" s="143"/>
      <c r="L454" s="147" t="s">
        <v>8492</v>
      </c>
      <c r="M454" s="143">
        <v>25</v>
      </c>
      <c r="N454" s="201"/>
    </row>
    <row r="455" spans="1:14" ht="15.75" x14ac:dyDescent="0.3">
      <c r="A455" s="143" t="s">
        <v>5302</v>
      </c>
      <c r="B455" s="143" t="s">
        <v>8446</v>
      </c>
      <c r="C455" s="146"/>
      <c r="D455" s="146"/>
      <c r="E455" s="146"/>
      <c r="F455" s="144" t="s">
        <v>8288</v>
      </c>
      <c r="G455" s="143">
        <v>39</v>
      </c>
      <c r="H455" s="146"/>
      <c r="I455" s="146"/>
      <c r="J455" s="191" t="s">
        <v>8381</v>
      </c>
      <c r="K455" s="143"/>
      <c r="L455" s="147" t="s">
        <v>8493</v>
      </c>
      <c r="M455" s="143">
        <v>25</v>
      </c>
      <c r="N455" s="201"/>
    </row>
    <row r="456" spans="1:14" ht="15.75" x14ac:dyDescent="0.3">
      <c r="A456" s="143" t="s">
        <v>5302</v>
      </c>
      <c r="B456" s="143" t="s">
        <v>8446</v>
      </c>
      <c r="C456" s="146"/>
      <c r="D456" s="146"/>
      <c r="E456" s="146"/>
      <c r="F456" s="144" t="s">
        <v>8289</v>
      </c>
      <c r="G456" s="143">
        <v>40</v>
      </c>
      <c r="H456" s="146"/>
      <c r="I456" s="146"/>
      <c r="J456" s="191" t="s">
        <v>8382</v>
      </c>
      <c r="K456" s="143"/>
      <c r="L456" s="147" t="s">
        <v>8494</v>
      </c>
      <c r="M456" s="143">
        <v>20</v>
      </c>
      <c r="N456" s="201"/>
    </row>
    <row r="457" spans="1:14" ht="15.75" x14ac:dyDescent="0.3">
      <c r="A457" s="143" t="s">
        <v>5302</v>
      </c>
      <c r="B457" s="143" t="s">
        <v>8446</v>
      </c>
      <c r="C457" s="146"/>
      <c r="D457" s="146"/>
      <c r="E457" s="146"/>
      <c r="F457" s="144" t="s">
        <v>8290</v>
      </c>
      <c r="G457" s="143">
        <v>41</v>
      </c>
      <c r="H457" s="146"/>
      <c r="I457" s="146"/>
      <c r="J457" s="191" t="s">
        <v>8383</v>
      </c>
      <c r="K457" s="143"/>
      <c r="L457" s="147" t="s">
        <v>8495</v>
      </c>
      <c r="M457" s="143">
        <v>20</v>
      </c>
      <c r="N457" s="201"/>
    </row>
    <row r="458" spans="1:14" ht="15.75" x14ac:dyDescent="0.3">
      <c r="A458" s="143" t="s">
        <v>5302</v>
      </c>
      <c r="B458" s="143" t="s">
        <v>8446</v>
      </c>
      <c r="C458" s="146"/>
      <c r="D458" s="146"/>
      <c r="E458" s="146"/>
      <c r="F458" s="144" t="s">
        <v>8291</v>
      </c>
      <c r="G458" s="143">
        <v>42</v>
      </c>
      <c r="H458" s="146"/>
      <c r="I458" s="146"/>
      <c r="J458" s="191" t="s">
        <v>8384</v>
      </c>
      <c r="K458" s="143"/>
      <c r="L458" s="147" t="s">
        <v>8496</v>
      </c>
      <c r="M458" s="143">
        <v>20</v>
      </c>
      <c r="N458" s="201"/>
    </row>
    <row r="459" spans="1:14" ht="15.75" x14ac:dyDescent="0.3">
      <c r="A459" s="143" t="s">
        <v>5302</v>
      </c>
      <c r="B459" s="143" t="s">
        <v>8446</v>
      </c>
      <c r="C459" s="146"/>
      <c r="D459" s="146"/>
      <c r="E459" s="146"/>
      <c r="F459" s="144" t="s">
        <v>8292</v>
      </c>
      <c r="G459" s="143">
        <v>43</v>
      </c>
      <c r="H459" s="146"/>
      <c r="I459" s="146"/>
      <c r="J459" s="191" t="s">
        <v>8385</v>
      </c>
      <c r="K459" s="143"/>
      <c r="L459" s="147" t="s">
        <v>8497</v>
      </c>
      <c r="M459" s="143">
        <v>20</v>
      </c>
      <c r="N459" s="201"/>
    </row>
    <row r="460" spans="1:14" ht="15.75" x14ac:dyDescent="0.3">
      <c r="A460" s="143" t="s">
        <v>5302</v>
      </c>
      <c r="B460" s="143" t="s">
        <v>8446</v>
      </c>
      <c r="C460" s="146"/>
      <c r="D460" s="146"/>
      <c r="E460" s="146"/>
      <c r="F460" s="144" t="s">
        <v>8293</v>
      </c>
      <c r="G460" s="143">
        <v>44</v>
      </c>
      <c r="H460" s="146"/>
      <c r="I460" s="146"/>
      <c r="J460" s="191" t="s">
        <v>8386</v>
      </c>
      <c r="K460" s="143"/>
      <c r="L460" s="147" t="s">
        <v>8498</v>
      </c>
      <c r="M460" s="143">
        <v>20</v>
      </c>
      <c r="N460" s="201"/>
    </row>
    <row r="461" spans="1:14" ht="15.75" x14ac:dyDescent="0.3">
      <c r="A461" s="143" t="s">
        <v>5302</v>
      </c>
      <c r="B461" s="143" t="s">
        <v>8446</v>
      </c>
      <c r="C461" s="146"/>
      <c r="D461" s="146"/>
      <c r="E461" s="146"/>
      <c r="F461" s="144" t="s">
        <v>8294</v>
      </c>
      <c r="G461" s="143">
        <v>45</v>
      </c>
      <c r="H461" s="146"/>
      <c r="I461" s="146"/>
      <c r="J461" s="191" t="s">
        <v>8387</v>
      </c>
      <c r="K461" s="143"/>
      <c r="L461" s="147"/>
      <c r="M461" s="143"/>
      <c r="N461" s="201"/>
    </row>
    <row r="462" spans="1:14" ht="15.75" x14ac:dyDescent="0.3">
      <c r="A462" s="148" t="s">
        <v>5302</v>
      </c>
      <c r="B462" s="148" t="s">
        <v>8447</v>
      </c>
      <c r="C462" s="148"/>
      <c r="D462" s="148"/>
      <c r="E462" s="148"/>
      <c r="F462" s="149" t="s">
        <v>5072</v>
      </c>
      <c r="G462" s="148">
        <v>0</v>
      </c>
      <c r="H462" s="150"/>
      <c r="I462" s="148"/>
      <c r="J462" s="192"/>
      <c r="K462" s="148"/>
      <c r="L462" s="152" t="s">
        <v>8177</v>
      </c>
      <c r="M462" s="148">
        <v>100</v>
      </c>
      <c r="N462" s="201"/>
    </row>
    <row r="463" spans="1:14" ht="15.75" x14ac:dyDescent="0.3">
      <c r="A463" s="148" t="s">
        <v>5302</v>
      </c>
      <c r="B463" s="148" t="s">
        <v>8447</v>
      </c>
      <c r="C463" s="148"/>
      <c r="D463" s="148"/>
      <c r="E463" s="148"/>
      <c r="F463" s="149" t="s">
        <v>6311</v>
      </c>
      <c r="G463" s="148">
        <v>1</v>
      </c>
      <c r="H463" s="150"/>
      <c r="I463" s="148"/>
      <c r="J463" s="192" t="s">
        <v>2154</v>
      </c>
      <c r="K463" s="148"/>
      <c r="L463" s="152" t="s">
        <v>8181</v>
      </c>
      <c r="M463" s="148">
        <v>100</v>
      </c>
      <c r="N463" s="201"/>
    </row>
    <row r="464" spans="1:14" ht="15.75" x14ac:dyDescent="0.3">
      <c r="A464" s="148" t="s">
        <v>5302</v>
      </c>
      <c r="B464" s="148" t="s">
        <v>8447</v>
      </c>
      <c r="C464" s="151"/>
      <c r="D464" s="151"/>
      <c r="E464" s="151"/>
      <c r="F464" s="149" t="s">
        <v>6317</v>
      </c>
      <c r="G464" s="148">
        <v>2</v>
      </c>
      <c r="H464" s="151"/>
      <c r="I464" s="148"/>
      <c r="J464" s="192" t="s">
        <v>8297</v>
      </c>
      <c r="K464" s="148"/>
      <c r="L464" s="152" t="s">
        <v>8183</v>
      </c>
      <c r="M464" s="148">
        <v>100</v>
      </c>
      <c r="N464" s="201"/>
    </row>
    <row r="465" spans="1:14" ht="15.75" x14ac:dyDescent="0.3">
      <c r="A465" s="148" t="s">
        <v>5302</v>
      </c>
      <c r="B465" s="148" t="s">
        <v>8447</v>
      </c>
      <c r="C465" s="151"/>
      <c r="D465" s="151"/>
      <c r="E465" s="151"/>
      <c r="F465" s="149" t="s">
        <v>6318</v>
      </c>
      <c r="G465" s="148">
        <v>3</v>
      </c>
      <c r="H465" s="151"/>
      <c r="I465" s="148"/>
      <c r="J465" s="192" t="s">
        <v>8298</v>
      </c>
      <c r="K465" s="148"/>
      <c r="L465" s="152" t="s">
        <v>8185</v>
      </c>
      <c r="M465" s="148">
        <v>100</v>
      </c>
      <c r="N465" s="201"/>
    </row>
    <row r="466" spans="1:14" ht="15.75" x14ac:dyDescent="0.3">
      <c r="A466" s="148" t="s">
        <v>5302</v>
      </c>
      <c r="B466" s="148" t="s">
        <v>8447</v>
      </c>
      <c r="C466" s="151"/>
      <c r="D466" s="151"/>
      <c r="E466" s="151"/>
      <c r="F466" s="149" t="s">
        <v>8208</v>
      </c>
      <c r="G466" s="148">
        <v>4</v>
      </c>
      <c r="H466" s="151"/>
      <c r="I466" s="151"/>
      <c r="J466" s="192" t="s">
        <v>8299</v>
      </c>
      <c r="K466" s="148"/>
      <c r="L466" s="152" t="s">
        <v>8187</v>
      </c>
      <c r="M466" s="148">
        <v>100</v>
      </c>
      <c r="N466" s="201"/>
    </row>
    <row r="467" spans="1:14" ht="15.75" x14ac:dyDescent="0.3">
      <c r="A467" s="148" t="s">
        <v>5302</v>
      </c>
      <c r="B467" s="148" t="s">
        <v>8447</v>
      </c>
      <c r="C467" s="151"/>
      <c r="D467" s="151"/>
      <c r="E467" s="151"/>
      <c r="F467" s="149" t="s">
        <v>8209</v>
      </c>
      <c r="G467" s="148">
        <v>5</v>
      </c>
      <c r="H467" s="151"/>
      <c r="I467" s="151"/>
      <c r="J467" s="192" t="s">
        <v>8300</v>
      </c>
      <c r="K467" s="148"/>
      <c r="L467" s="152" t="s">
        <v>8189</v>
      </c>
      <c r="M467" s="148">
        <v>100</v>
      </c>
      <c r="N467" s="201"/>
    </row>
    <row r="468" spans="1:14" ht="15.75" x14ac:dyDescent="0.3">
      <c r="A468" s="148" t="s">
        <v>5302</v>
      </c>
      <c r="B468" s="148" t="s">
        <v>8447</v>
      </c>
      <c r="C468" s="151"/>
      <c r="D468" s="151"/>
      <c r="E468" s="151"/>
      <c r="F468" s="149" t="s">
        <v>8210</v>
      </c>
      <c r="G468" s="148">
        <v>6</v>
      </c>
      <c r="H468" s="151"/>
      <c r="I468" s="151"/>
      <c r="J468" s="192" t="s">
        <v>8301</v>
      </c>
      <c r="K468" s="148"/>
      <c r="L468" s="152" t="s">
        <v>8191</v>
      </c>
      <c r="M468" s="148">
        <v>100</v>
      </c>
      <c r="N468" s="201"/>
    </row>
    <row r="469" spans="1:14" ht="15.75" x14ac:dyDescent="0.3">
      <c r="A469" s="148" t="s">
        <v>5302</v>
      </c>
      <c r="B469" s="148" t="s">
        <v>8447</v>
      </c>
      <c r="C469" s="151"/>
      <c r="D469" s="151"/>
      <c r="E469" s="151"/>
      <c r="F469" s="149" t="s">
        <v>8211</v>
      </c>
      <c r="G469" s="148">
        <v>7</v>
      </c>
      <c r="H469" s="151"/>
      <c r="I469" s="151"/>
      <c r="J469" s="192" t="s">
        <v>8302</v>
      </c>
      <c r="K469" s="148"/>
      <c r="L469" s="152" t="s">
        <v>8193</v>
      </c>
      <c r="M469" s="148">
        <v>100</v>
      </c>
      <c r="N469" s="201"/>
    </row>
    <row r="470" spans="1:14" ht="15.75" x14ac:dyDescent="0.3">
      <c r="A470" s="148" t="s">
        <v>5302</v>
      </c>
      <c r="B470" s="148" t="s">
        <v>8447</v>
      </c>
      <c r="C470" s="151"/>
      <c r="D470" s="151"/>
      <c r="E470" s="151"/>
      <c r="F470" s="149" t="s">
        <v>8212</v>
      </c>
      <c r="G470" s="148">
        <v>8</v>
      </c>
      <c r="H470" s="151"/>
      <c r="I470" s="151"/>
      <c r="J470" s="192" t="s">
        <v>8303</v>
      </c>
      <c r="K470" s="148"/>
      <c r="L470" s="152" t="s">
        <v>8220</v>
      </c>
      <c r="M470" s="148">
        <v>100</v>
      </c>
      <c r="N470" s="201"/>
    </row>
    <row r="471" spans="1:14" ht="15.75" x14ac:dyDescent="0.3">
      <c r="A471" s="148" t="s">
        <v>5302</v>
      </c>
      <c r="B471" s="148" t="s">
        <v>8447</v>
      </c>
      <c r="C471" s="151"/>
      <c r="D471" s="151"/>
      <c r="E471" s="151"/>
      <c r="F471" s="149" t="s">
        <v>8213</v>
      </c>
      <c r="G471" s="148">
        <v>9</v>
      </c>
      <c r="H471" s="151"/>
      <c r="I471" s="151"/>
      <c r="J471" s="192" t="s">
        <v>8304</v>
      </c>
      <c r="K471" s="148"/>
      <c r="L471" s="152" t="s">
        <v>8222</v>
      </c>
      <c r="M471" s="148">
        <v>100</v>
      </c>
      <c r="N471" s="201"/>
    </row>
    <row r="472" spans="1:14" ht="15.75" x14ac:dyDescent="0.3">
      <c r="A472" s="148" t="s">
        <v>5302</v>
      </c>
      <c r="B472" s="148" t="s">
        <v>8447</v>
      </c>
      <c r="C472" s="151"/>
      <c r="D472" s="151"/>
      <c r="E472" s="151"/>
      <c r="F472" s="149" t="s">
        <v>8214</v>
      </c>
      <c r="G472" s="148">
        <v>10</v>
      </c>
      <c r="H472" s="151"/>
      <c r="I472" s="151"/>
      <c r="J472" s="192" t="s">
        <v>8305</v>
      </c>
      <c r="K472" s="148"/>
      <c r="L472" s="152" t="s">
        <v>8224</v>
      </c>
      <c r="M472" s="148">
        <v>100</v>
      </c>
      <c r="N472" s="201"/>
    </row>
    <row r="473" spans="1:14" ht="15.75" x14ac:dyDescent="0.3">
      <c r="A473" s="148" t="s">
        <v>5302</v>
      </c>
      <c r="B473" s="148" t="s">
        <v>8447</v>
      </c>
      <c r="C473" s="151"/>
      <c r="D473" s="151"/>
      <c r="E473" s="151"/>
      <c r="F473" s="149" t="s">
        <v>8215</v>
      </c>
      <c r="G473" s="148">
        <v>11</v>
      </c>
      <c r="H473" s="151"/>
      <c r="I473" s="151"/>
      <c r="J473" s="192" t="s">
        <v>8306</v>
      </c>
      <c r="K473" s="148"/>
      <c r="L473" s="152" t="s">
        <v>8226</v>
      </c>
      <c r="M473" s="148">
        <v>100</v>
      </c>
      <c r="N473" s="201"/>
    </row>
    <row r="474" spans="1:14" ht="15.75" x14ac:dyDescent="0.3">
      <c r="A474" s="148" t="s">
        <v>5302</v>
      </c>
      <c r="B474" s="148" t="s">
        <v>8447</v>
      </c>
      <c r="C474" s="151"/>
      <c r="D474" s="151"/>
      <c r="E474" s="151"/>
      <c r="F474" s="149" t="s">
        <v>8216</v>
      </c>
      <c r="G474" s="148">
        <v>12</v>
      </c>
      <c r="H474" s="151"/>
      <c r="I474" s="151"/>
      <c r="J474" s="192" t="s">
        <v>8307</v>
      </c>
      <c r="K474" s="148"/>
      <c r="L474" s="152" t="s">
        <v>8228</v>
      </c>
      <c r="M474" s="148">
        <v>100</v>
      </c>
      <c r="N474" s="201"/>
    </row>
    <row r="475" spans="1:14" ht="15.75" x14ac:dyDescent="0.3">
      <c r="A475" s="148" t="s">
        <v>5302</v>
      </c>
      <c r="B475" s="148" t="s">
        <v>8447</v>
      </c>
      <c r="C475" s="151"/>
      <c r="D475" s="151"/>
      <c r="E475" s="151"/>
      <c r="F475" s="149" t="s">
        <v>8217</v>
      </c>
      <c r="G475" s="148">
        <v>13</v>
      </c>
      <c r="H475" s="151"/>
      <c r="I475" s="151"/>
      <c r="J475" s="192" t="s">
        <v>8308</v>
      </c>
      <c r="K475" s="148"/>
      <c r="L475" s="152" t="s">
        <v>8230</v>
      </c>
      <c r="M475" s="148">
        <v>100</v>
      </c>
      <c r="N475" s="201"/>
    </row>
    <row r="476" spans="1:14" ht="15.75" x14ac:dyDescent="0.3">
      <c r="A476" s="148" t="s">
        <v>5302</v>
      </c>
      <c r="B476" s="148" t="s">
        <v>8447</v>
      </c>
      <c r="C476" s="151"/>
      <c r="D476" s="151"/>
      <c r="E476" s="151"/>
      <c r="F476" s="149" t="s">
        <v>8218</v>
      </c>
      <c r="G476" s="148">
        <v>14</v>
      </c>
      <c r="H476" s="151"/>
      <c r="I476" s="151"/>
      <c r="J476" s="192" t="s">
        <v>8309</v>
      </c>
      <c r="K476" s="148"/>
      <c r="L476" s="152" t="s">
        <v>8232</v>
      </c>
      <c r="M476" s="148">
        <v>100</v>
      </c>
      <c r="N476" s="201"/>
    </row>
    <row r="477" spans="1:14" ht="15.75" x14ac:dyDescent="0.3">
      <c r="A477" s="148" t="s">
        <v>5302</v>
      </c>
      <c r="B477" s="148" t="s">
        <v>8447</v>
      </c>
      <c r="C477" s="151"/>
      <c r="D477" s="151"/>
      <c r="E477" s="151"/>
      <c r="F477" s="149" t="s">
        <v>8219</v>
      </c>
      <c r="G477" s="148">
        <v>15</v>
      </c>
      <c r="H477" s="151"/>
      <c r="I477" s="151"/>
      <c r="J477" s="192" t="s">
        <v>8310</v>
      </c>
      <c r="K477" s="148"/>
      <c r="L477" s="152" t="s">
        <v>8469</v>
      </c>
      <c r="M477" s="148">
        <v>30</v>
      </c>
      <c r="N477" s="201"/>
    </row>
    <row r="478" spans="1:14" ht="15.75" x14ac:dyDescent="0.3">
      <c r="A478" s="148" t="s">
        <v>5302</v>
      </c>
      <c r="B478" s="148" t="s">
        <v>8448</v>
      </c>
      <c r="C478" s="151"/>
      <c r="D478" s="151"/>
      <c r="E478" s="151"/>
      <c r="F478" s="149" t="s">
        <v>8265</v>
      </c>
      <c r="G478" s="148">
        <v>16</v>
      </c>
      <c r="H478" s="151"/>
      <c r="I478" s="151"/>
      <c r="J478" s="192" t="s">
        <v>8311</v>
      </c>
      <c r="K478" s="148"/>
      <c r="L478" s="152" t="s">
        <v>8470</v>
      </c>
      <c r="M478" s="148">
        <v>30</v>
      </c>
      <c r="N478" s="201"/>
    </row>
    <row r="479" spans="1:14" ht="15.75" x14ac:dyDescent="0.3">
      <c r="A479" s="148" t="s">
        <v>5302</v>
      </c>
      <c r="B479" s="148" t="s">
        <v>8448</v>
      </c>
      <c r="C479" s="151"/>
      <c r="D479" s="151"/>
      <c r="E479" s="151"/>
      <c r="F479" s="149" t="s">
        <v>8266</v>
      </c>
      <c r="G479" s="148">
        <v>17</v>
      </c>
      <c r="H479" s="151"/>
      <c r="I479" s="151"/>
      <c r="J479" s="192" t="s">
        <v>8312</v>
      </c>
      <c r="K479" s="148"/>
      <c r="L479" s="152" t="s">
        <v>8471</v>
      </c>
      <c r="M479" s="148">
        <v>30</v>
      </c>
      <c r="N479" s="201"/>
    </row>
    <row r="480" spans="1:14" ht="15.75" x14ac:dyDescent="0.3">
      <c r="A480" s="148" t="s">
        <v>5302</v>
      </c>
      <c r="B480" s="148" t="s">
        <v>8448</v>
      </c>
      <c r="C480" s="151"/>
      <c r="D480" s="151"/>
      <c r="E480" s="151"/>
      <c r="F480" s="149" t="s">
        <v>8267</v>
      </c>
      <c r="G480" s="148">
        <v>18</v>
      </c>
      <c r="H480" s="151"/>
      <c r="I480" s="151"/>
      <c r="J480" s="192" t="s">
        <v>8313</v>
      </c>
      <c r="K480" s="148"/>
      <c r="L480" s="152" t="s">
        <v>8472</v>
      </c>
      <c r="M480" s="148">
        <v>30</v>
      </c>
      <c r="N480" s="201"/>
    </row>
    <row r="481" spans="1:14" ht="15.75" x14ac:dyDescent="0.3">
      <c r="A481" s="148" t="s">
        <v>5302</v>
      </c>
      <c r="B481" s="148" t="s">
        <v>8448</v>
      </c>
      <c r="C481" s="151"/>
      <c r="D481" s="151"/>
      <c r="E481" s="151"/>
      <c r="F481" s="149" t="s">
        <v>8268</v>
      </c>
      <c r="G481" s="148">
        <v>19</v>
      </c>
      <c r="H481" s="151"/>
      <c r="I481" s="151"/>
      <c r="J481" s="192" t="s">
        <v>8314</v>
      </c>
      <c r="K481" s="148"/>
      <c r="L481" s="152" t="s">
        <v>8473</v>
      </c>
      <c r="M481" s="148">
        <v>30</v>
      </c>
      <c r="N481" s="201"/>
    </row>
    <row r="482" spans="1:14" ht="15.75" x14ac:dyDescent="0.3">
      <c r="A482" s="148" t="s">
        <v>5302</v>
      </c>
      <c r="B482" s="148" t="s">
        <v>8448</v>
      </c>
      <c r="C482" s="151"/>
      <c r="D482" s="151"/>
      <c r="E482" s="151"/>
      <c r="F482" s="149" t="s">
        <v>8269</v>
      </c>
      <c r="G482" s="148">
        <v>20</v>
      </c>
      <c r="H482" s="151"/>
      <c r="I482" s="151"/>
      <c r="J482" s="192" t="s">
        <v>8315</v>
      </c>
      <c r="K482" s="148"/>
      <c r="L482" s="152" t="s">
        <v>8474</v>
      </c>
      <c r="M482" s="148">
        <v>25</v>
      </c>
      <c r="N482" s="201"/>
    </row>
    <row r="483" spans="1:14" ht="15.75" x14ac:dyDescent="0.3">
      <c r="A483" s="148" t="s">
        <v>5302</v>
      </c>
      <c r="B483" s="148" t="s">
        <v>8448</v>
      </c>
      <c r="C483" s="151"/>
      <c r="D483" s="151"/>
      <c r="E483" s="151"/>
      <c r="F483" s="149" t="s">
        <v>8270</v>
      </c>
      <c r="G483" s="148">
        <v>21</v>
      </c>
      <c r="H483" s="151"/>
      <c r="I483" s="151"/>
      <c r="J483" s="192" t="s">
        <v>8316</v>
      </c>
      <c r="K483" s="148"/>
      <c r="L483" s="152" t="s">
        <v>8475</v>
      </c>
      <c r="M483" s="148">
        <v>25</v>
      </c>
      <c r="N483" s="201"/>
    </row>
    <row r="484" spans="1:14" ht="15.75" x14ac:dyDescent="0.3">
      <c r="A484" s="148" t="s">
        <v>5302</v>
      </c>
      <c r="B484" s="148" t="s">
        <v>8448</v>
      </c>
      <c r="C484" s="151"/>
      <c r="D484" s="151"/>
      <c r="E484" s="151"/>
      <c r="F484" s="149" t="s">
        <v>8271</v>
      </c>
      <c r="G484" s="148">
        <v>22</v>
      </c>
      <c r="H484" s="151"/>
      <c r="I484" s="151"/>
      <c r="J484" s="192" t="s">
        <v>8317</v>
      </c>
      <c r="K484" s="148"/>
      <c r="L484" s="152" t="s">
        <v>8476</v>
      </c>
      <c r="M484" s="148">
        <v>25</v>
      </c>
      <c r="N484" s="201"/>
    </row>
    <row r="485" spans="1:14" ht="15.75" x14ac:dyDescent="0.3">
      <c r="A485" s="148" t="s">
        <v>5302</v>
      </c>
      <c r="B485" s="148" t="s">
        <v>8448</v>
      </c>
      <c r="C485" s="151"/>
      <c r="D485" s="151"/>
      <c r="E485" s="151"/>
      <c r="F485" s="149" t="s">
        <v>8272</v>
      </c>
      <c r="G485" s="148">
        <v>23</v>
      </c>
      <c r="H485" s="151"/>
      <c r="I485" s="151"/>
      <c r="J485" s="192" t="s">
        <v>8318</v>
      </c>
      <c r="K485" s="148"/>
      <c r="L485" s="152" t="s">
        <v>8477</v>
      </c>
      <c r="M485" s="148">
        <v>25</v>
      </c>
      <c r="N485" s="201"/>
    </row>
    <row r="486" spans="1:14" ht="15.75" x14ac:dyDescent="0.3">
      <c r="A486" s="148" t="s">
        <v>5302</v>
      </c>
      <c r="B486" s="148" t="s">
        <v>8448</v>
      </c>
      <c r="C486" s="151"/>
      <c r="D486" s="151"/>
      <c r="E486" s="151"/>
      <c r="F486" s="149" t="s">
        <v>8273</v>
      </c>
      <c r="G486" s="148">
        <v>24</v>
      </c>
      <c r="H486" s="151"/>
      <c r="I486" s="151"/>
      <c r="J486" s="192" t="s">
        <v>8319</v>
      </c>
      <c r="K486" s="148"/>
      <c r="L486" s="152" t="s">
        <v>8478</v>
      </c>
      <c r="M486" s="148">
        <v>25</v>
      </c>
      <c r="N486" s="201"/>
    </row>
    <row r="487" spans="1:14" ht="15.75" x14ac:dyDescent="0.3">
      <c r="A487" s="148" t="s">
        <v>5302</v>
      </c>
      <c r="B487" s="148" t="s">
        <v>8448</v>
      </c>
      <c r="C487" s="151"/>
      <c r="D487" s="151"/>
      <c r="E487" s="151"/>
      <c r="F487" s="149" t="s">
        <v>8274</v>
      </c>
      <c r="G487" s="148">
        <v>25</v>
      </c>
      <c r="H487" s="151"/>
      <c r="I487" s="151"/>
      <c r="J487" s="192" t="s">
        <v>8320</v>
      </c>
      <c r="K487" s="148"/>
      <c r="L487" s="152" t="s">
        <v>8479</v>
      </c>
      <c r="M487" s="148">
        <v>25</v>
      </c>
      <c r="N487" s="201"/>
    </row>
    <row r="488" spans="1:14" ht="15.75" x14ac:dyDescent="0.3">
      <c r="A488" s="148" t="s">
        <v>5302</v>
      </c>
      <c r="B488" s="148" t="s">
        <v>8448</v>
      </c>
      <c r="C488" s="151"/>
      <c r="D488" s="151"/>
      <c r="E488" s="151"/>
      <c r="F488" s="149" t="s">
        <v>8275</v>
      </c>
      <c r="G488" s="148">
        <v>26</v>
      </c>
      <c r="H488" s="151"/>
      <c r="I488" s="151"/>
      <c r="J488" s="192" t="s">
        <v>8321</v>
      </c>
      <c r="K488" s="148"/>
      <c r="L488" s="152" t="s">
        <v>8480</v>
      </c>
      <c r="M488" s="148">
        <v>25</v>
      </c>
      <c r="N488" s="201"/>
    </row>
    <row r="489" spans="1:14" ht="15.75" x14ac:dyDescent="0.3">
      <c r="A489" s="148" t="s">
        <v>5302</v>
      </c>
      <c r="B489" s="148" t="s">
        <v>8448</v>
      </c>
      <c r="C489" s="151"/>
      <c r="D489" s="151"/>
      <c r="E489" s="151"/>
      <c r="F489" s="149" t="s">
        <v>8276</v>
      </c>
      <c r="G489" s="148">
        <v>27</v>
      </c>
      <c r="H489" s="151"/>
      <c r="I489" s="151"/>
      <c r="J489" s="192" t="s">
        <v>8322</v>
      </c>
      <c r="K489" s="148"/>
      <c r="L489" s="152" t="s">
        <v>8481</v>
      </c>
      <c r="M489" s="148">
        <v>25</v>
      </c>
      <c r="N489" s="201"/>
    </row>
    <row r="490" spans="1:14" ht="15.75" x14ac:dyDescent="0.3">
      <c r="A490" s="148" t="s">
        <v>5302</v>
      </c>
      <c r="B490" s="148" t="s">
        <v>8448</v>
      </c>
      <c r="C490" s="151"/>
      <c r="D490" s="151"/>
      <c r="E490" s="151"/>
      <c r="F490" s="149" t="s">
        <v>8277</v>
      </c>
      <c r="G490" s="148">
        <v>28</v>
      </c>
      <c r="H490" s="151"/>
      <c r="I490" s="151"/>
      <c r="J490" s="192" t="s">
        <v>8323</v>
      </c>
      <c r="K490" s="148"/>
      <c r="L490" s="152" t="s">
        <v>8482</v>
      </c>
      <c r="M490" s="148">
        <v>25</v>
      </c>
      <c r="N490" s="201"/>
    </row>
    <row r="491" spans="1:14" ht="15.75" x14ac:dyDescent="0.3">
      <c r="A491" s="148" t="s">
        <v>5302</v>
      </c>
      <c r="B491" s="148" t="s">
        <v>8448</v>
      </c>
      <c r="C491" s="151"/>
      <c r="D491" s="151"/>
      <c r="E491" s="151"/>
      <c r="F491" s="149" t="s">
        <v>8278</v>
      </c>
      <c r="G491" s="148">
        <v>29</v>
      </c>
      <c r="H491" s="151"/>
      <c r="I491" s="151"/>
      <c r="J491" s="192" t="s">
        <v>8324</v>
      </c>
      <c r="K491" s="148"/>
      <c r="L491" s="152" t="s">
        <v>8483</v>
      </c>
      <c r="M491" s="148">
        <v>25</v>
      </c>
      <c r="N491" s="201"/>
    </row>
    <row r="492" spans="1:14" ht="15.75" x14ac:dyDescent="0.3">
      <c r="A492" s="148" t="s">
        <v>5302</v>
      </c>
      <c r="B492" s="148" t="s">
        <v>8448</v>
      </c>
      <c r="C492" s="151"/>
      <c r="D492" s="151"/>
      <c r="E492" s="151"/>
      <c r="F492" s="149" t="s">
        <v>8279</v>
      </c>
      <c r="G492" s="148">
        <v>30</v>
      </c>
      <c r="H492" s="151"/>
      <c r="I492" s="151"/>
      <c r="J492" s="192" t="s">
        <v>8325</v>
      </c>
      <c r="K492" s="148"/>
      <c r="L492" s="152" t="s">
        <v>8484</v>
      </c>
      <c r="M492" s="148">
        <v>30</v>
      </c>
      <c r="N492" s="201"/>
    </row>
    <row r="493" spans="1:14" ht="15.75" x14ac:dyDescent="0.3">
      <c r="A493" s="148" t="s">
        <v>5302</v>
      </c>
      <c r="B493" s="148" t="s">
        <v>8448</v>
      </c>
      <c r="C493" s="151"/>
      <c r="D493" s="151"/>
      <c r="E493" s="151"/>
      <c r="F493" s="149" t="s">
        <v>8280</v>
      </c>
      <c r="G493" s="148">
        <v>31</v>
      </c>
      <c r="H493" s="151"/>
      <c r="I493" s="151"/>
      <c r="J493" s="192" t="s">
        <v>8326</v>
      </c>
      <c r="K493" s="148"/>
      <c r="L493" s="152" t="s">
        <v>8485</v>
      </c>
      <c r="M493" s="148">
        <v>30</v>
      </c>
      <c r="N493" s="201"/>
    </row>
    <row r="494" spans="1:14" ht="15.75" x14ac:dyDescent="0.3">
      <c r="A494" s="148" t="s">
        <v>5302</v>
      </c>
      <c r="B494" s="148" t="s">
        <v>8448</v>
      </c>
      <c r="C494" s="151"/>
      <c r="D494" s="151"/>
      <c r="E494" s="151"/>
      <c r="F494" s="149" t="s">
        <v>8281</v>
      </c>
      <c r="G494" s="148">
        <v>32</v>
      </c>
      <c r="H494" s="151"/>
      <c r="I494" s="151"/>
      <c r="J494" s="192" t="s">
        <v>8327</v>
      </c>
      <c r="K494" s="148"/>
      <c r="L494" s="152" t="s">
        <v>8486</v>
      </c>
      <c r="M494" s="148">
        <v>30</v>
      </c>
      <c r="N494" s="201"/>
    </row>
    <row r="495" spans="1:14" ht="15.75" x14ac:dyDescent="0.3">
      <c r="A495" s="148" t="s">
        <v>5302</v>
      </c>
      <c r="B495" s="148" t="s">
        <v>8448</v>
      </c>
      <c r="C495" s="151"/>
      <c r="D495" s="151"/>
      <c r="E495" s="151"/>
      <c r="F495" s="149" t="s">
        <v>8282</v>
      </c>
      <c r="G495" s="148">
        <v>33</v>
      </c>
      <c r="H495" s="151"/>
      <c r="I495" s="151"/>
      <c r="J495" s="192" t="s">
        <v>8328</v>
      </c>
      <c r="K495" s="148"/>
      <c r="L495" s="152" t="s">
        <v>8487</v>
      </c>
      <c r="M495" s="148">
        <v>30</v>
      </c>
      <c r="N495" s="201"/>
    </row>
    <row r="496" spans="1:14" ht="15.75" x14ac:dyDescent="0.3">
      <c r="A496" s="148" t="s">
        <v>5302</v>
      </c>
      <c r="B496" s="148" t="s">
        <v>8448</v>
      </c>
      <c r="C496" s="151"/>
      <c r="D496" s="151"/>
      <c r="E496" s="151"/>
      <c r="F496" s="149" t="s">
        <v>8283</v>
      </c>
      <c r="G496" s="148">
        <v>34</v>
      </c>
      <c r="H496" s="151"/>
      <c r="I496" s="151"/>
      <c r="J496" s="192" t="s">
        <v>8329</v>
      </c>
      <c r="K496" s="148"/>
      <c r="L496" s="152" t="s">
        <v>8488</v>
      </c>
      <c r="M496" s="148">
        <v>30</v>
      </c>
      <c r="N496" s="201"/>
    </row>
    <row r="497" spans="1:14" ht="15.75" x14ac:dyDescent="0.3">
      <c r="A497" s="148" t="s">
        <v>5302</v>
      </c>
      <c r="B497" s="148" t="s">
        <v>8448</v>
      </c>
      <c r="C497" s="151"/>
      <c r="D497" s="151"/>
      <c r="E497" s="151"/>
      <c r="F497" s="149" t="s">
        <v>8284</v>
      </c>
      <c r="G497" s="148">
        <v>35</v>
      </c>
      <c r="H497" s="151"/>
      <c r="I497" s="151"/>
      <c r="J497" s="192" t="s">
        <v>8330</v>
      </c>
      <c r="K497" s="148"/>
      <c r="L497" s="152" t="s">
        <v>8489</v>
      </c>
      <c r="M497" s="148">
        <v>25</v>
      </c>
      <c r="N497" s="201"/>
    </row>
    <row r="498" spans="1:14" ht="15.75" x14ac:dyDescent="0.3">
      <c r="A498" s="148" t="s">
        <v>5302</v>
      </c>
      <c r="B498" s="148" t="s">
        <v>8448</v>
      </c>
      <c r="C498" s="151"/>
      <c r="D498" s="151"/>
      <c r="E498" s="151"/>
      <c r="F498" s="149" t="s">
        <v>8285</v>
      </c>
      <c r="G498" s="148">
        <v>36</v>
      </c>
      <c r="H498" s="151"/>
      <c r="I498" s="151"/>
      <c r="J498" s="192" t="s">
        <v>8331</v>
      </c>
      <c r="K498" s="148"/>
      <c r="L498" s="152" t="s">
        <v>8490</v>
      </c>
      <c r="M498" s="148">
        <v>25</v>
      </c>
      <c r="N498" s="201"/>
    </row>
    <row r="499" spans="1:14" ht="15.75" x14ac:dyDescent="0.3">
      <c r="A499" s="148" t="s">
        <v>5302</v>
      </c>
      <c r="B499" s="148" t="s">
        <v>8448</v>
      </c>
      <c r="C499" s="151"/>
      <c r="D499" s="151"/>
      <c r="E499" s="151"/>
      <c r="F499" s="149" t="s">
        <v>8286</v>
      </c>
      <c r="G499" s="148">
        <v>37</v>
      </c>
      <c r="H499" s="151"/>
      <c r="I499" s="151"/>
      <c r="J499" s="192" t="s">
        <v>8332</v>
      </c>
      <c r="K499" s="148"/>
      <c r="L499" s="152" t="s">
        <v>8491</v>
      </c>
      <c r="M499" s="148">
        <v>25</v>
      </c>
      <c r="N499" s="201"/>
    </row>
    <row r="500" spans="1:14" ht="15.75" x14ac:dyDescent="0.3">
      <c r="A500" s="148" t="s">
        <v>5302</v>
      </c>
      <c r="B500" s="148" t="s">
        <v>8448</v>
      </c>
      <c r="C500" s="151"/>
      <c r="D500" s="151"/>
      <c r="E500" s="151"/>
      <c r="F500" s="149" t="s">
        <v>8287</v>
      </c>
      <c r="G500" s="148">
        <v>38</v>
      </c>
      <c r="H500" s="151"/>
      <c r="I500" s="151"/>
      <c r="J500" s="192" t="s">
        <v>8333</v>
      </c>
      <c r="K500" s="148"/>
      <c r="L500" s="152" t="s">
        <v>8492</v>
      </c>
      <c r="M500" s="148">
        <v>25</v>
      </c>
      <c r="N500" s="201"/>
    </row>
    <row r="501" spans="1:14" ht="15.75" x14ac:dyDescent="0.3">
      <c r="A501" s="148" t="s">
        <v>5302</v>
      </c>
      <c r="B501" s="148" t="s">
        <v>8448</v>
      </c>
      <c r="C501" s="151"/>
      <c r="D501" s="151"/>
      <c r="E501" s="151"/>
      <c r="F501" s="149" t="s">
        <v>8288</v>
      </c>
      <c r="G501" s="148">
        <v>39</v>
      </c>
      <c r="H501" s="151"/>
      <c r="I501" s="151"/>
      <c r="J501" s="192" t="s">
        <v>8334</v>
      </c>
      <c r="K501" s="148"/>
      <c r="L501" s="152" t="s">
        <v>8493</v>
      </c>
      <c r="M501" s="148">
        <v>25</v>
      </c>
      <c r="N501" s="201"/>
    </row>
    <row r="502" spans="1:14" ht="15.75" x14ac:dyDescent="0.3">
      <c r="A502" s="148" t="s">
        <v>5302</v>
      </c>
      <c r="B502" s="148" t="s">
        <v>8448</v>
      </c>
      <c r="C502" s="151"/>
      <c r="D502" s="151"/>
      <c r="E502" s="151"/>
      <c r="F502" s="149" t="s">
        <v>8289</v>
      </c>
      <c r="G502" s="148">
        <v>40</v>
      </c>
      <c r="H502" s="151"/>
      <c r="I502" s="151"/>
      <c r="J502" s="192" t="s">
        <v>8335</v>
      </c>
      <c r="K502" s="148"/>
      <c r="L502" s="152" t="s">
        <v>8494</v>
      </c>
      <c r="M502" s="148">
        <v>20</v>
      </c>
      <c r="N502" s="201"/>
    </row>
    <row r="503" spans="1:14" ht="15.75" x14ac:dyDescent="0.3">
      <c r="A503" s="148" t="s">
        <v>5302</v>
      </c>
      <c r="B503" s="148" t="s">
        <v>8448</v>
      </c>
      <c r="C503" s="151"/>
      <c r="D503" s="151"/>
      <c r="E503" s="151"/>
      <c r="F503" s="149" t="s">
        <v>8290</v>
      </c>
      <c r="G503" s="148">
        <v>41</v>
      </c>
      <c r="H503" s="151"/>
      <c r="I503" s="151"/>
      <c r="J503" s="192" t="s">
        <v>8336</v>
      </c>
      <c r="K503" s="148"/>
      <c r="L503" s="152" t="s">
        <v>8495</v>
      </c>
      <c r="M503" s="148">
        <v>20</v>
      </c>
      <c r="N503" s="201"/>
    </row>
    <row r="504" spans="1:14" ht="15.75" x14ac:dyDescent="0.3">
      <c r="A504" s="148" t="s">
        <v>5302</v>
      </c>
      <c r="B504" s="148" t="s">
        <v>8448</v>
      </c>
      <c r="C504" s="151"/>
      <c r="D504" s="151"/>
      <c r="E504" s="151"/>
      <c r="F504" s="149" t="s">
        <v>8291</v>
      </c>
      <c r="G504" s="148">
        <v>42</v>
      </c>
      <c r="H504" s="151"/>
      <c r="I504" s="151"/>
      <c r="J504" s="192" t="s">
        <v>8337</v>
      </c>
      <c r="K504" s="148"/>
      <c r="L504" s="152" t="s">
        <v>8496</v>
      </c>
      <c r="M504" s="148">
        <v>20</v>
      </c>
      <c r="N504" s="201"/>
    </row>
    <row r="505" spans="1:14" ht="15.75" x14ac:dyDescent="0.3">
      <c r="A505" s="148" t="s">
        <v>5302</v>
      </c>
      <c r="B505" s="148" t="s">
        <v>8448</v>
      </c>
      <c r="C505" s="151"/>
      <c r="D505" s="151"/>
      <c r="E505" s="151"/>
      <c r="F505" s="149" t="s">
        <v>8292</v>
      </c>
      <c r="G505" s="148">
        <v>43</v>
      </c>
      <c r="H505" s="151"/>
      <c r="I505" s="151"/>
      <c r="J505" s="192" t="s">
        <v>8338</v>
      </c>
      <c r="K505" s="148"/>
      <c r="L505" s="152" t="s">
        <v>8497</v>
      </c>
      <c r="M505" s="148">
        <v>20</v>
      </c>
      <c r="N505" s="201"/>
    </row>
    <row r="506" spans="1:14" ht="15.75" x14ac:dyDescent="0.3">
      <c r="A506" s="148" t="s">
        <v>5302</v>
      </c>
      <c r="B506" s="148" t="s">
        <v>8448</v>
      </c>
      <c r="C506" s="151"/>
      <c r="D506" s="151"/>
      <c r="E506" s="151"/>
      <c r="F506" s="149" t="s">
        <v>8293</v>
      </c>
      <c r="G506" s="148">
        <v>44</v>
      </c>
      <c r="H506" s="151"/>
      <c r="I506" s="151"/>
      <c r="J506" s="192" t="s">
        <v>8339</v>
      </c>
      <c r="K506" s="148"/>
      <c r="L506" s="152" t="s">
        <v>8498</v>
      </c>
      <c r="M506" s="148">
        <v>20</v>
      </c>
      <c r="N506" s="201"/>
    </row>
    <row r="507" spans="1:14" ht="15.75" x14ac:dyDescent="0.3">
      <c r="A507" s="148" t="s">
        <v>5302</v>
      </c>
      <c r="B507" s="148" t="s">
        <v>8448</v>
      </c>
      <c r="C507" s="151"/>
      <c r="D507" s="151"/>
      <c r="E507" s="151"/>
      <c r="F507" s="149" t="s">
        <v>8294</v>
      </c>
      <c r="G507" s="148">
        <v>45</v>
      </c>
      <c r="H507" s="151"/>
      <c r="I507" s="151"/>
      <c r="J507" s="192" t="s">
        <v>8340</v>
      </c>
      <c r="K507" s="148"/>
      <c r="L507" s="152"/>
      <c r="M507" s="148"/>
      <c r="N507" s="201"/>
    </row>
  </sheetData>
  <mergeCells count="1">
    <mergeCell ref="O12:R12"/>
  </mergeCells>
  <phoneticPr fontId="1" type="noConversion"/>
  <pageMargins left="0.7" right="0.7" top="0.75" bottom="0.75" header="0.3" footer="0.3"/>
  <pageSetup paperSize="9" orientation="portrait" r:id="rId1"/>
  <ignoredErrors>
    <ignoredError sqref="P1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2C1C-67CE-46D0-B1C9-56D8A285B199}">
  <sheetPr codeName="Sheet4">
    <tabColor rgb="FF92D050"/>
  </sheetPr>
  <dimension ref="A1:P14"/>
  <sheetViews>
    <sheetView workbookViewId="0">
      <selection activeCell="K29" sqref="K29"/>
    </sheetView>
  </sheetViews>
  <sheetFormatPr defaultRowHeight="14.25" x14ac:dyDescent="0.2"/>
  <cols>
    <col min="10" max="11" width="63.625" customWidth="1"/>
    <col min="14" max="14" width="12.875" customWidth="1"/>
    <col min="15" max="15" width="19.625" customWidth="1"/>
    <col min="16" max="16" width="20.375" customWidth="1"/>
  </cols>
  <sheetData>
    <row r="1" spans="1:16" s="96" customFormat="1" ht="18" x14ac:dyDescent="0.2">
      <c r="A1" s="88" t="s">
        <v>0</v>
      </c>
      <c r="B1" s="88" t="s">
        <v>1</v>
      </c>
      <c r="C1" s="88" t="s">
        <v>3</v>
      </c>
      <c r="D1" s="88" t="s">
        <v>2</v>
      </c>
      <c r="E1" s="88" t="s">
        <v>60</v>
      </c>
      <c r="F1" s="88" t="s">
        <v>50</v>
      </c>
      <c r="G1" s="88" t="s">
        <v>9</v>
      </c>
      <c r="H1" s="88" t="s">
        <v>51</v>
      </c>
      <c r="I1" s="88" t="s">
        <v>52</v>
      </c>
      <c r="J1" s="88" t="s">
        <v>54</v>
      </c>
      <c r="K1" s="88" t="s">
        <v>243</v>
      </c>
      <c r="L1" s="46" t="s">
        <v>241</v>
      </c>
      <c r="M1" s="88" t="s">
        <v>242</v>
      </c>
    </row>
    <row r="2" spans="1:16" ht="15.75" x14ac:dyDescent="0.3">
      <c r="A2" s="124" t="s">
        <v>4</v>
      </c>
      <c r="B2" s="124" t="s">
        <v>1953</v>
      </c>
      <c r="C2" s="124" t="s">
        <v>53</v>
      </c>
      <c r="D2" s="124"/>
      <c r="E2" s="124"/>
      <c r="F2" s="123" t="s">
        <v>967</v>
      </c>
      <c r="G2" s="124"/>
      <c r="H2" s="124"/>
      <c r="I2" s="124"/>
      <c r="J2" s="124" t="s">
        <v>2819</v>
      </c>
      <c r="K2" s="124">
        <v>0</v>
      </c>
      <c r="L2" s="32" t="s">
        <v>240</v>
      </c>
      <c r="M2" s="1" t="s">
        <v>245</v>
      </c>
    </row>
    <row r="3" spans="1:16" ht="15.75" x14ac:dyDescent="0.3">
      <c r="A3" s="124" t="s">
        <v>4</v>
      </c>
      <c r="B3" s="124" t="s">
        <v>1953</v>
      </c>
      <c r="C3" s="124" t="s">
        <v>53</v>
      </c>
      <c r="D3" s="124"/>
      <c r="E3" s="124"/>
      <c r="F3" s="123" t="s">
        <v>1770</v>
      </c>
      <c r="G3" s="124"/>
      <c r="H3" s="124"/>
      <c r="I3" s="124"/>
      <c r="J3" s="124" t="s">
        <v>2796</v>
      </c>
      <c r="K3" s="124" t="s">
        <v>5629</v>
      </c>
      <c r="L3" s="33" t="s">
        <v>240</v>
      </c>
      <c r="M3" s="1" t="s">
        <v>244</v>
      </c>
    </row>
    <row r="4" spans="1:16" ht="18" x14ac:dyDescent="0.3">
      <c r="A4" s="124" t="s">
        <v>4</v>
      </c>
      <c r="B4" s="124" t="s">
        <v>1953</v>
      </c>
      <c r="C4" s="124" t="s">
        <v>53</v>
      </c>
      <c r="D4" s="124"/>
      <c r="E4" s="124"/>
      <c r="F4" s="123" t="s">
        <v>1771</v>
      </c>
      <c r="G4" s="124"/>
      <c r="H4" s="124"/>
      <c r="I4" s="124"/>
      <c r="J4" s="124" t="s">
        <v>2797</v>
      </c>
      <c r="K4" s="124" t="s">
        <v>5630</v>
      </c>
      <c r="L4" s="273" t="s">
        <v>8079</v>
      </c>
      <c r="M4" s="273"/>
      <c r="N4" s="273"/>
      <c r="O4" s="273"/>
      <c r="P4" s="273"/>
    </row>
    <row r="5" spans="1:16" ht="18" x14ac:dyDescent="0.3">
      <c r="A5" s="124" t="s">
        <v>4</v>
      </c>
      <c r="B5" s="124" t="s">
        <v>1953</v>
      </c>
      <c r="C5" s="124" t="s">
        <v>53</v>
      </c>
      <c r="D5" s="124"/>
      <c r="E5" s="124"/>
      <c r="F5" s="123" t="s">
        <v>1772</v>
      </c>
      <c r="G5" s="124"/>
      <c r="H5" s="124"/>
      <c r="I5" s="124"/>
      <c r="J5" s="124" t="s">
        <v>2752</v>
      </c>
      <c r="K5" s="124" t="s">
        <v>5631</v>
      </c>
      <c r="L5" s="115" t="s">
        <v>1953</v>
      </c>
      <c r="M5" s="115" t="s">
        <v>8081</v>
      </c>
      <c r="N5" s="115" t="s">
        <v>8080</v>
      </c>
      <c r="O5" s="115" t="s">
        <v>8082</v>
      </c>
      <c r="P5" s="115" t="s">
        <v>8084</v>
      </c>
    </row>
    <row r="6" spans="1:16" ht="15.75" x14ac:dyDescent="0.3">
      <c r="A6" s="124" t="s">
        <v>4</v>
      </c>
      <c r="B6" s="124" t="s">
        <v>1953</v>
      </c>
      <c r="C6" s="124" t="s">
        <v>53</v>
      </c>
      <c r="D6" s="124"/>
      <c r="E6" s="124"/>
      <c r="F6" s="123" t="s">
        <v>1773</v>
      </c>
      <c r="G6" s="124"/>
      <c r="H6" s="124"/>
      <c r="I6" s="124"/>
      <c r="J6" s="124" t="s">
        <v>2753</v>
      </c>
      <c r="K6" s="124" t="s">
        <v>5632</v>
      </c>
      <c r="L6" s="182" t="s">
        <v>8152</v>
      </c>
      <c r="M6" s="182" t="s">
        <v>53</v>
      </c>
      <c r="N6" s="182">
        <f>100*0.5184+259.2+159.6+259.2+259.2+81+81+18.58</f>
        <v>1169.6199999999999</v>
      </c>
      <c r="O6" s="175"/>
      <c r="P6" s="175"/>
    </row>
    <row r="7" spans="1:16" ht="15.75" x14ac:dyDescent="0.3">
      <c r="A7" s="124" t="s">
        <v>4</v>
      </c>
      <c r="B7" s="124" t="s">
        <v>1953</v>
      </c>
      <c r="C7" s="124" t="s">
        <v>53</v>
      </c>
      <c r="D7" s="124"/>
      <c r="E7" s="124"/>
      <c r="F7" s="123" t="s">
        <v>1774</v>
      </c>
      <c r="G7" s="124"/>
      <c r="H7" s="124"/>
      <c r="I7" s="124"/>
      <c r="J7" s="124" t="s">
        <v>2754</v>
      </c>
      <c r="K7" s="124" t="s">
        <v>5633</v>
      </c>
      <c r="L7" s="182" t="s">
        <v>8153</v>
      </c>
      <c r="M7" s="182" t="s">
        <v>53</v>
      </c>
      <c r="N7" s="182">
        <f>64.8+18*43.2+159.6+259.2+259.2+100*0.5184</f>
        <v>1572.24</v>
      </c>
      <c r="O7" s="175"/>
      <c r="P7" s="175"/>
    </row>
    <row r="8" spans="1:16" ht="15.75" x14ac:dyDescent="0.3">
      <c r="A8" s="124" t="s">
        <v>4</v>
      </c>
      <c r="B8" s="124" t="s">
        <v>1953</v>
      </c>
      <c r="C8" s="124" t="s">
        <v>53</v>
      </c>
      <c r="D8" s="124"/>
      <c r="E8" s="124"/>
      <c r="F8" s="123" t="s">
        <v>1817</v>
      </c>
      <c r="G8" s="124"/>
      <c r="H8" s="124"/>
      <c r="I8" s="124"/>
      <c r="J8" s="124" t="s">
        <v>2755</v>
      </c>
      <c r="K8" s="124" t="s">
        <v>5635</v>
      </c>
      <c r="L8" s="182" t="s">
        <v>8154</v>
      </c>
      <c r="M8" s="182" t="s">
        <v>53</v>
      </c>
      <c r="N8" s="182">
        <f>64.8+12*43.2+259.2+100*0.5184</f>
        <v>894.24000000000012</v>
      </c>
      <c r="O8" s="175"/>
      <c r="P8" s="175"/>
    </row>
    <row r="9" spans="1:16" ht="15.75" x14ac:dyDescent="0.3">
      <c r="A9" s="124" t="s">
        <v>4</v>
      </c>
      <c r="B9" s="124" t="s">
        <v>1953</v>
      </c>
      <c r="C9" s="124" t="s">
        <v>53</v>
      </c>
      <c r="D9" s="124"/>
      <c r="E9" s="124"/>
      <c r="F9" s="123" t="s">
        <v>1818</v>
      </c>
      <c r="G9" s="124"/>
      <c r="H9" s="124"/>
      <c r="I9" s="124"/>
      <c r="J9" s="124" t="s">
        <v>2798</v>
      </c>
      <c r="K9" s="124" t="s">
        <v>5636</v>
      </c>
      <c r="L9" s="182" t="s">
        <v>8155</v>
      </c>
      <c r="M9" s="182" t="s">
        <v>53</v>
      </c>
      <c r="N9" s="175">
        <f>64.8+12*43.2+259.2+259.2</f>
        <v>1101.6000000000001</v>
      </c>
      <c r="O9" s="175"/>
      <c r="P9" s="175"/>
    </row>
    <row r="10" spans="1:16" ht="15.75" x14ac:dyDescent="0.3">
      <c r="A10" s="124" t="s">
        <v>4</v>
      </c>
      <c r="B10" s="124" t="s">
        <v>1953</v>
      </c>
      <c r="C10" s="124" t="s">
        <v>53</v>
      </c>
      <c r="D10" s="124"/>
      <c r="E10" s="124"/>
      <c r="F10" s="123" t="s">
        <v>1819</v>
      </c>
      <c r="G10" s="124"/>
      <c r="H10" s="124"/>
      <c r="I10" s="124"/>
      <c r="J10" s="124" t="s">
        <v>2797</v>
      </c>
      <c r="K10" s="124" t="s">
        <v>5634</v>
      </c>
      <c r="L10" s="182" t="s">
        <v>8156</v>
      </c>
      <c r="M10" s="182" t="s">
        <v>53</v>
      </c>
      <c r="N10" s="175">
        <f>64.8+12*43.2+159.6+259.2</f>
        <v>1002</v>
      </c>
      <c r="O10" s="175"/>
      <c r="P10" s="175"/>
    </row>
    <row r="11" spans="1:16" x14ac:dyDescent="0.2">
      <c r="L11" s="182" t="s">
        <v>8157</v>
      </c>
      <c r="M11" s="182" t="s">
        <v>53</v>
      </c>
      <c r="N11" s="175">
        <f>64.8+18*43.2+9*19.2+9*21.6+259.2</f>
        <v>1468.8</v>
      </c>
      <c r="O11" s="175"/>
      <c r="P11" s="175"/>
    </row>
    <row r="12" spans="1:16" x14ac:dyDescent="0.2">
      <c r="L12" s="182" t="s">
        <v>8158</v>
      </c>
      <c r="M12" s="182" t="s">
        <v>53</v>
      </c>
      <c r="N12" s="175">
        <f>64.8+10*43.2</f>
        <v>496.8</v>
      </c>
      <c r="O12" s="175"/>
      <c r="P12" s="175"/>
    </row>
    <row r="13" spans="1:16" x14ac:dyDescent="0.2">
      <c r="L13" s="182" t="s">
        <v>8159</v>
      </c>
      <c r="M13" s="182" t="s">
        <v>53</v>
      </c>
      <c r="N13" s="175">
        <f>64.8*2+20*43.2+100*0.5184</f>
        <v>1045.44</v>
      </c>
      <c r="O13" s="175"/>
      <c r="P13" s="175"/>
    </row>
    <row r="14" spans="1:16" x14ac:dyDescent="0.2">
      <c r="L14" s="182" t="s">
        <v>8160</v>
      </c>
      <c r="M14" s="182" t="s">
        <v>53</v>
      </c>
      <c r="N14" s="175">
        <f>64.8+43.2*12+259.2+100*0.5184</f>
        <v>894.24000000000012</v>
      </c>
      <c r="O14" s="175"/>
      <c r="P14" s="175"/>
    </row>
  </sheetData>
  <mergeCells count="1">
    <mergeCell ref="L4:P4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27A0-A999-4CE7-8944-402D97B20AF1}">
  <sheetPr>
    <tabColor rgb="FF92D050"/>
  </sheetPr>
  <dimension ref="A1:K71"/>
  <sheetViews>
    <sheetView workbookViewId="0">
      <selection activeCell="C25" sqref="C25"/>
    </sheetView>
  </sheetViews>
  <sheetFormatPr defaultRowHeight="14.25" x14ac:dyDescent="0.2"/>
  <cols>
    <col min="2" max="2" width="35.375" customWidth="1"/>
    <col min="3" max="3" width="22" customWidth="1"/>
    <col min="5" max="5" width="23.5" bestFit="1" customWidth="1"/>
    <col min="6" max="6" width="19" customWidth="1"/>
    <col min="7" max="7" width="8.25" customWidth="1"/>
    <col min="8" max="8" width="24.875" customWidth="1"/>
    <col min="9" max="9" width="16.125" customWidth="1"/>
  </cols>
  <sheetData>
    <row r="1" spans="1:9" x14ac:dyDescent="0.2">
      <c r="A1" t="s">
        <v>8869</v>
      </c>
      <c r="E1" t="s">
        <v>8848</v>
      </c>
      <c r="H1" t="s">
        <v>8863</v>
      </c>
    </row>
    <row r="3" spans="1:9" x14ac:dyDescent="0.2">
      <c r="A3" s="120" t="s">
        <v>8837</v>
      </c>
      <c r="B3" s="120" t="s">
        <v>8839</v>
      </c>
      <c r="C3" s="120" t="s">
        <v>8838</v>
      </c>
      <c r="E3" s="120" t="s">
        <v>8849</v>
      </c>
      <c r="F3" s="120" t="s">
        <v>8850</v>
      </c>
      <c r="H3" s="174" t="s">
        <v>8865</v>
      </c>
      <c r="I3" s="120" t="s">
        <v>8864</v>
      </c>
    </row>
    <row r="4" spans="1:9" x14ac:dyDescent="0.2">
      <c r="A4" s="120">
        <v>3</v>
      </c>
      <c r="B4" s="120" t="s">
        <v>8840</v>
      </c>
      <c r="C4" s="120" t="s">
        <v>8841</v>
      </c>
      <c r="E4" s="120" t="s">
        <v>8068</v>
      </c>
      <c r="F4" s="120">
        <v>3</v>
      </c>
      <c r="H4" s="174" t="s">
        <v>8868</v>
      </c>
      <c r="I4" s="120" t="s">
        <v>8867</v>
      </c>
    </row>
    <row r="5" spans="1:9" x14ac:dyDescent="0.2">
      <c r="A5" s="120">
        <v>4</v>
      </c>
      <c r="B5" s="120" t="s">
        <v>8840</v>
      </c>
      <c r="C5" s="120" t="s">
        <v>8842</v>
      </c>
      <c r="E5" s="120" t="s">
        <v>8069</v>
      </c>
      <c r="F5" s="120">
        <v>6</v>
      </c>
      <c r="H5" s="120" t="s">
        <v>8866</v>
      </c>
      <c r="I5" s="120"/>
    </row>
    <row r="6" spans="1:9" x14ac:dyDescent="0.2">
      <c r="A6" s="120">
        <v>5</v>
      </c>
      <c r="B6" s="120" t="s">
        <v>8840</v>
      </c>
      <c r="C6" s="120" t="s">
        <v>8843</v>
      </c>
      <c r="E6" s="120" t="s">
        <v>8070</v>
      </c>
      <c r="F6" s="120">
        <v>10</v>
      </c>
    </row>
    <row r="7" spans="1:9" x14ac:dyDescent="0.2">
      <c r="A7" s="120">
        <v>6</v>
      </c>
      <c r="B7" s="120" t="s">
        <v>8840</v>
      </c>
      <c r="C7" s="120" t="s">
        <v>8844</v>
      </c>
      <c r="E7" s="120" t="s">
        <v>8071</v>
      </c>
      <c r="F7" s="120">
        <v>3</v>
      </c>
    </row>
    <row r="8" spans="1:9" x14ac:dyDescent="0.2">
      <c r="A8" s="120">
        <v>7</v>
      </c>
      <c r="B8" s="120" t="s">
        <v>8840</v>
      </c>
      <c r="C8" s="120" t="s">
        <v>8845</v>
      </c>
      <c r="E8" s="120" t="s">
        <v>8072</v>
      </c>
      <c r="F8" s="120">
        <v>6</v>
      </c>
    </row>
    <row r="9" spans="1:9" x14ac:dyDescent="0.2">
      <c r="A9" s="120">
        <v>8</v>
      </c>
      <c r="B9" s="120" t="s">
        <v>8840</v>
      </c>
      <c r="C9" s="120" t="s">
        <v>8846</v>
      </c>
      <c r="E9" s="120" t="s">
        <v>8851</v>
      </c>
      <c r="F9" s="120">
        <v>6</v>
      </c>
    </row>
    <row r="10" spans="1:9" x14ac:dyDescent="0.2">
      <c r="A10" s="120">
        <v>9</v>
      </c>
      <c r="B10" s="120" t="s">
        <v>8840</v>
      </c>
      <c r="C10" s="120" t="s">
        <v>8847</v>
      </c>
      <c r="E10" s="120" t="s">
        <v>8074</v>
      </c>
      <c r="F10" s="120">
        <v>3</v>
      </c>
    </row>
    <row r="11" spans="1:9" x14ac:dyDescent="0.2">
      <c r="A11" s="120">
        <v>10</v>
      </c>
      <c r="B11" s="120"/>
      <c r="C11" s="120"/>
      <c r="E11" s="120" t="s">
        <v>8075</v>
      </c>
      <c r="F11" s="120">
        <v>6</v>
      </c>
    </row>
    <row r="12" spans="1:9" x14ac:dyDescent="0.2">
      <c r="E12" s="120" t="s">
        <v>8852</v>
      </c>
      <c r="F12" s="120">
        <v>3</v>
      </c>
    </row>
    <row r="13" spans="1:9" x14ac:dyDescent="0.2">
      <c r="E13" s="120" t="s">
        <v>8853</v>
      </c>
      <c r="F13" s="120">
        <v>10</v>
      </c>
    </row>
    <row r="14" spans="1:9" x14ac:dyDescent="0.2">
      <c r="A14" s="120" t="s">
        <v>8854</v>
      </c>
      <c r="B14" s="120" t="s">
        <v>8859</v>
      </c>
    </row>
    <row r="15" spans="1:9" x14ac:dyDescent="0.2">
      <c r="A15" s="120" t="s">
        <v>8855</v>
      </c>
      <c r="B15" s="120" t="s">
        <v>8860</v>
      </c>
    </row>
    <row r="16" spans="1:9" x14ac:dyDescent="0.2">
      <c r="A16" s="120" t="s">
        <v>8858</v>
      </c>
      <c r="B16" s="120" t="s">
        <v>8870</v>
      </c>
    </row>
    <row r="17" spans="1:2" x14ac:dyDescent="0.2">
      <c r="A17" s="120" t="s">
        <v>8856</v>
      </c>
      <c r="B17" s="120" t="s">
        <v>8861</v>
      </c>
    </row>
    <row r="18" spans="1:2" x14ac:dyDescent="0.2">
      <c r="A18" s="120" t="s">
        <v>8857</v>
      </c>
      <c r="B18" s="120" t="s">
        <v>8862</v>
      </c>
    </row>
    <row r="71" spans="1:11" x14ac:dyDescent="0.2">
      <c r="A71" s="3"/>
      <c r="B71" s="3"/>
      <c r="E71" s="3"/>
      <c r="F71" s="3"/>
      <c r="G71" s="3"/>
      <c r="H71" s="3"/>
      <c r="I71" s="3"/>
      <c r="J71" s="3"/>
      <c r="K7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F556-C4A8-4815-9515-AAC6F62CFECF}">
  <dimension ref="A1:H97"/>
  <sheetViews>
    <sheetView tabSelected="1" topLeftCell="A52" workbookViewId="0">
      <selection activeCell="O73" sqref="O73"/>
    </sheetView>
  </sheetViews>
  <sheetFormatPr defaultRowHeight="14.25" x14ac:dyDescent="0.2"/>
  <cols>
    <col min="2" max="8" width="12.5" customWidth="1"/>
  </cols>
  <sheetData>
    <row r="1" spans="1:8" ht="15" x14ac:dyDescent="0.25">
      <c r="A1" s="299"/>
      <c r="B1" s="299" t="s">
        <v>8871</v>
      </c>
      <c r="C1" s="299" t="s">
        <v>8872</v>
      </c>
      <c r="D1" s="299" t="s">
        <v>8873</v>
      </c>
      <c r="E1" s="299" t="s">
        <v>8874</v>
      </c>
      <c r="F1" s="299" t="s">
        <v>8875</v>
      </c>
      <c r="G1" s="299" t="s">
        <v>8876</v>
      </c>
      <c r="H1" s="299" t="s">
        <v>8877</v>
      </c>
    </row>
    <row r="2" spans="1:8" ht="9.75" customHeight="1" x14ac:dyDescent="0.3">
      <c r="A2" s="300">
        <v>0</v>
      </c>
      <c r="B2" s="258"/>
      <c r="C2" s="258"/>
      <c r="D2" s="258"/>
      <c r="E2" s="258"/>
      <c r="F2" s="258"/>
      <c r="G2" s="258"/>
      <c r="H2" s="258"/>
    </row>
    <row r="3" spans="1:8" ht="9.75" customHeight="1" x14ac:dyDescent="0.3">
      <c r="A3" s="300">
        <v>1.0416666666666666E-2</v>
      </c>
      <c r="B3" s="258"/>
      <c r="C3" s="258"/>
      <c r="D3" s="258"/>
      <c r="E3" s="258"/>
      <c r="F3" s="258"/>
      <c r="G3" s="258"/>
      <c r="H3" s="258"/>
    </row>
    <row r="4" spans="1:8" ht="9.75" customHeight="1" x14ac:dyDescent="0.3">
      <c r="A4" s="300">
        <v>2.0833333333333332E-2</v>
      </c>
      <c r="B4" s="258"/>
      <c r="C4" s="258"/>
      <c r="D4" s="258"/>
      <c r="E4" s="258"/>
      <c r="F4" s="258"/>
      <c r="G4" s="258"/>
      <c r="H4" s="258"/>
    </row>
    <row r="5" spans="1:8" ht="9.75" customHeight="1" x14ac:dyDescent="0.3">
      <c r="A5" s="300">
        <v>3.125E-2</v>
      </c>
      <c r="B5" s="258"/>
      <c r="C5" s="258"/>
      <c r="D5" s="258"/>
      <c r="E5" s="258"/>
      <c r="F5" s="258"/>
      <c r="G5" s="258"/>
      <c r="H5" s="258"/>
    </row>
    <row r="6" spans="1:8" ht="9.75" customHeight="1" x14ac:dyDescent="0.3">
      <c r="A6" s="300">
        <v>4.1666666666666664E-2</v>
      </c>
      <c r="B6" s="258"/>
      <c r="C6" s="258"/>
      <c r="D6" s="258"/>
      <c r="E6" s="258"/>
      <c r="F6" s="258"/>
      <c r="G6" s="258"/>
      <c r="H6" s="258"/>
    </row>
    <row r="7" spans="1:8" ht="9.75" customHeight="1" x14ac:dyDescent="0.3">
      <c r="A7" s="300">
        <v>5.2083333333333336E-2</v>
      </c>
      <c r="B7" s="258"/>
      <c r="C7" s="258"/>
      <c r="D7" s="258"/>
      <c r="E7" s="258"/>
      <c r="F7" s="258"/>
      <c r="G7" s="258"/>
      <c r="H7" s="258"/>
    </row>
    <row r="8" spans="1:8" ht="9.75" customHeight="1" x14ac:dyDescent="0.3">
      <c r="A8" s="300">
        <v>6.25E-2</v>
      </c>
      <c r="B8" s="258"/>
      <c r="C8" s="258"/>
      <c r="D8" s="258"/>
      <c r="E8" s="258"/>
      <c r="F8" s="258"/>
      <c r="G8" s="258"/>
      <c r="H8" s="258"/>
    </row>
    <row r="9" spans="1:8" ht="9.75" customHeight="1" x14ac:dyDescent="0.3">
      <c r="A9" s="300">
        <v>7.2916666666666671E-2</v>
      </c>
      <c r="B9" s="258"/>
      <c r="C9" s="258"/>
      <c r="D9" s="258"/>
      <c r="E9" s="258"/>
      <c r="F9" s="258"/>
      <c r="G9" s="258"/>
      <c r="H9" s="258"/>
    </row>
    <row r="10" spans="1:8" ht="9.75" customHeight="1" x14ac:dyDescent="0.3">
      <c r="A10" s="300">
        <v>8.3333333333333329E-2</v>
      </c>
      <c r="B10" s="258"/>
      <c r="C10" s="258"/>
      <c r="D10" s="258"/>
      <c r="E10" s="258"/>
      <c r="F10" s="258"/>
      <c r="G10" s="258"/>
      <c r="H10" s="258"/>
    </row>
    <row r="11" spans="1:8" ht="9.75" customHeight="1" x14ac:dyDescent="0.3">
      <c r="A11" s="300">
        <v>9.375E-2</v>
      </c>
      <c r="B11" s="258"/>
      <c r="C11" s="258"/>
      <c r="D11" s="258"/>
      <c r="E11" s="258"/>
      <c r="F11" s="258"/>
      <c r="G11" s="258"/>
      <c r="H11" s="258"/>
    </row>
    <row r="12" spans="1:8" ht="9.75" customHeight="1" x14ac:dyDescent="0.3">
      <c r="A12" s="300">
        <v>0.10416666666666667</v>
      </c>
      <c r="B12" s="258"/>
      <c r="C12" s="258"/>
      <c r="D12" s="258"/>
      <c r="E12" s="258"/>
      <c r="F12" s="258"/>
      <c r="G12" s="258"/>
      <c r="H12" s="258"/>
    </row>
    <row r="13" spans="1:8" ht="9.75" customHeight="1" x14ac:dyDescent="0.3">
      <c r="A13" s="300">
        <v>0.11458333333333333</v>
      </c>
      <c r="B13" s="258"/>
      <c r="C13" s="258"/>
      <c r="D13" s="258"/>
      <c r="E13" s="258"/>
      <c r="F13" s="258"/>
      <c r="G13" s="258"/>
      <c r="H13" s="258"/>
    </row>
    <row r="14" spans="1:8" ht="9.75" customHeight="1" x14ac:dyDescent="0.3">
      <c r="A14" s="300">
        <v>0.125</v>
      </c>
      <c r="B14" s="258"/>
      <c r="C14" s="258"/>
      <c r="D14" s="258"/>
      <c r="E14" s="258"/>
      <c r="F14" s="258"/>
      <c r="G14" s="258"/>
      <c r="H14" s="258"/>
    </row>
    <row r="15" spans="1:8" ht="9.75" customHeight="1" x14ac:dyDescent="0.3">
      <c r="A15" s="300">
        <v>0.13541666666666666</v>
      </c>
      <c r="B15" s="258"/>
      <c r="C15" s="258"/>
      <c r="D15" s="258"/>
      <c r="E15" s="258"/>
      <c r="F15" s="258"/>
      <c r="G15" s="258"/>
      <c r="H15" s="258"/>
    </row>
    <row r="16" spans="1:8" ht="9.75" customHeight="1" x14ac:dyDescent="0.3">
      <c r="A16" s="300">
        <v>0.14583333333333334</v>
      </c>
      <c r="B16" s="258"/>
      <c r="C16" s="258"/>
      <c r="D16" s="258"/>
      <c r="E16" s="258"/>
      <c r="F16" s="258"/>
      <c r="G16" s="258"/>
      <c r="H16" s="258"/>
    </row>
    <row r="17" spans="1:8" ht="9.75" customHeight="1" x14ac:dyDescent="0.3">
      <c r="A17" s="300">
        <v>0.15625</v>
      </c>
      <c r="B17" s="258"/>
      <c r="C17" s="258"/>
      <c r="D17" s="258"/>
      <c r="E17" s="258"/>
      <c r="F17" s="258"/>
      <c r="G17" s="258"/>
      <c r="H17" s="258"/>
    </row>
    <row r="18" spans="1:8" ht="9.75" customHeight="1" x14ac:dyDescent="0.3">
      <c r="A18" s="300">
        <v>0.16666666666666666</v>
      </c>
      <c r="B18" s="258"/>
      <c r="C18" s="258"/>
      <c r="D18" s="258"/>
      <c r="E18" s="258"/>
      <c r="F18" s="258"/>
      <c r="G18" s="258"/>
      <c r="H18" s="258"/>
    </row>
    <row r="19" spans="1:8" ht="9.75" customHeight="1" x14ac:dyDescent="0.3">
      <c r="A19" s="300">
        <v>0.17708333333333334</v>
      </c>
      <c r="B19" s="258"/>
      <c r="C19" s="258"/>
      <c r="D19" s="258"/>
      <c r="E19" s="258"/>
      <c r="F19" s="258"/>
      <c r="G19" s="258"/>
      <c r="H19" s="258"/>
    </row>
    <row r="20" spans="1:8" ht="9.75" customHeight="1" x14ac:dyDescent="0.3">
      <c r="A20" s="300">
        <v>0.1875</v>
      </c>
      <c r="B20" s="258"/>
      <c r="C20" s="258"/>
      <c r="D20" s="258"/>
      <c r="E20" s="258"/>
      <c r="F20" s="258"/>
      <c r="G20" s="258"/>
      <c r="H20" s="258"/>
    </row>
    <row r="21" spans="1:8" ht="9.75" customHeight="1" x14ac:dyDescent="0.3">
      <c r="A21" s="300">
        <v>0.19791666666666666</v>
      </c>
      <c r="B21" s="258"/>
      <c r="C21" s="258"/>
      <c r="D21" s="258"/>
      <c r="E21" s="258"/>
      <c r="F21" s="258"/>
      <c r="G21" s="258"/>
      <c r="H21" s="258"/>
    </row>
    <row r="22" spans="1:8" ht="9.75" customHeight="1" x14ac:dyDescent="0.3">
      <c r="A22" s="300">
        <v>0.20833333333333334</v>
      </c>
      <c r="B22" s="258"/>
      <c r="C22" s="258"/>
      <c r="D22" s="258"/>
      <c r="E22" s="258"/>
      <c r="F22" s="258"/>
      <c r="G22" s="258"/>
      <c r="H22" s="258"/>
    </row>
    <row r="23" spans="1:8" ht="9.75" customHeight="1" x14ac:dyDescent="0.3">
      <c r="A23" s="300">
        <v>0.21875</v>
      </c>
      <c r="B23" s="258"/>
      <c r="C23" s="258"/>
      <c r="D23" s="258"/>
      <c r="E23" s="258"/>
      <c r="F23" s="258"/>
      <c r="G23" s="258"/>
      <c r="H23" s="258"/>
    </row>
    <row r="24" spans="1:8" ht="9.75" customHeight="1" x14ac:dyDescent="0.3">
      <c r="A24" s="300">
        <v>0.22916666666666666</v>
      </c>
      <c r="B24" s="258"/>
      <c r="C24" s="258"/>
      <c r="D24" s="258"/>
      <c r="E24" s="258"/>
      <c r="F24" s="258"/>
      <c r="G24" s="258"/>
      <c r="H24" s="258"/>
    </row>
    <row r="25" spans="1:8" ht="9.75" customHeight="1" x14ac:dyDescent="0.3">
      <c r="A25" s="300">
        <v>0.23958333333333334</v>
      </c>
      <c r="B25" s="258"/>
      <c r="C25" s="258"/>
      <c r="D25" s="258"/>
      <c r="E25" s="258"/>
      <c r="F25" s="258"/>
      <c r="G25" s="258"/>
      <c r="H25" s="258"/>
    </row>
    <row r="26" spans="1:8" ht="9.75" customHeight="1" x14ac:dyDescent="0.3">
      <c r="A26" s="300">
        <v>0.25</v>
      </c>
      <c r="B26" s="258"/>
      <c r="C26" s="258"/>
      <c r="D26" s="258"/>
      <c r="E26" s="258"/>
      <c r="F26" s="258"/>
      <c r="G26" s="258"/>
      <c r="H26" s="258"/>
    </row>
    <row r="27" spans="1:8" ht="9.75" customHeight="1" x14ac:dyDescent="0.3">
      <c r="A27" s="300">
        <v>0.26041666666666702</v>
      </c>
      <c r="B27" s="258"/>
      <c r="C27" s="258"/>
      <c r="D27" s="258"/>
      <c r="E27" s="258"/>
      <c r="F27" s="258"/>
      <c r="G27" s="258"/>
      <c r="H27" s="258"/>
    </row>
    <row r="28" spans="1:8" ht="9.75" customHeight="1" x14ac:dyDescent="0.3">
      <c r="A28" s="300">
        <v>0.27083333333333298</v>
      </c>
      <c r="B28" s="258"/>
      <c r="C28" s="258"/>
      <c r="D28" s="258"/>
      <c r="E28" s="258"/>
      <c r="F28" s="258"/>
      <c r="G28" s="258"/>
      <c r="H28" s="258"/>
    </row>
    <row r="29" spans="1:8" ht="9.75" customHeight="1" x14ac:dyDescent="0.3">
      <c r="A29" s="300">
        <v>0.28125</v>
      </c>
      <c r="B29" s="258"/>
      <c r="C29" s="258"/>
      <c r="D29" s="258"/>
      <c r="E29" s="258"/>
      <c r="F29" s="258"/>
      <c r="G29" s="258"/>
      <c r="H29" s="258"/>
    </row>
    <row r="30" spans="1:8" ht="9.75" customHeight="1" x14ac:dyDescent="0.3">
      <c r="A30" s="300">
        <v>0.29166666666666702</v>
      </c>
      <c r="B30" s="258"/>
      <c r="C30" s="258"/>
      <c r="D30" s="258"/>
      <c r="E30" s="258"/>
      <c r="F30" s="258"/>
      <c r="G30" s="258"/>
      <c r="H30" s="258"/>
    </row>
    <row r="31" spans="1:8" ht="9.75" customHeight="1" x14ac:dyDescent="0.3">
      <c r="A31" s="300">
        <v>0.30208333333333298</v>
      </c>
      <c r="B31" s="258"/>
      <c r="C31" s="258"/>
      <c r="D31" s="258"/>
      <c r="E31" s="258"/>
      <c r="F31" s="258"/>
      <c r="G31" s="258"/>
      <c r="H31" s="258"/>
    </row>
    <row r="32" spans="1:8" ht="9.75" customHeight="1" x14ac:dyDescent="0.3">
      <c r="A32" s="300">
        <v>0.3125</v>
      </c>
      <c r="B32" s="258"/>
      <c r="C32" s="258"/>
      <c r="D32" s="258"/>
      <c r="E32" s="258"/>
      <c r="F32" s="258"/>
      <c r="G32" s="258"/>
      <c r="H32" s="258"/>
    </row>
    <row r="33" spans="1:8" ht="9.75" customHeight="1" x14ac:dyDescent="0.3">
      <c r="A33" s="300">
        <v>0.32291666666666702</v>
      </c>
      <c r="B33" s="258"/>
      <c r="C33" s="258"/>
      <c r="D33" s="258"/>
      <c r="E33" s="258"/>
      <c r="F33" s="258"/>
      <c r="G33" s="258"/>
      <c r="H33" s="258"/>
    </row>
    <row r="34" spans="1:8" ht="9.75" customHeight="1" x14ac:dyDescent="0.3">
      <c r="A34" s="300">
        <v>0.33333333333333298</v>
      </c>
      <c r="B34" s="258"/>
      <c r="C34" s="258"/>
      <c r="D34" s="258"/>
      <c r="E34" s="258"/>
      <c r="F34" s="258"/>
      <c r="G34" s="258"/>
      <c r="H34" s="258"/>
    </row>
    <row r="35" spans="1:8" ht="9.75" customHeight="1" x14ac:dyDescent="0.3">
      <c r="A35" s="300">
        <v>0.34375</v>
      </c>
      <c r="B35" s="258"/>
      <c r="C35" s="258"/>
      <c r="D35" s="258"/>
      <c r="E35" s="258"/>
      <c r="F35" s="258"/>
      <c r="G35" s="258"/>
      <c r="H35" s="258"/>
    </row>
    <row r="36" spans="1:8" ht="9.75" customHeight="1" x14ac:dyDescent="0.3">
      <c r="A36" s="300">
        <v>0.35416666666666702</v>
      </c>
      <c r="B36" s="258"/>
      <c r="C36" s="258"/>
      <c r="D36" s="258"/>
      <c r="E36" s="258"/>
      <c r="F36" s="258"/>
      <c r="G36" s="258"/>
      <c r="H36" s="258"/>
    </row>
    <row r="37" spans="1:8" ht="9.75" customHeight="1" x14ac:dyDescent="0.3">
      <c r="A37" s="300">
        <v>0.36458333333333298</v>
      </c>
      <c r="B37" s="258"/>
      <c r="C37" s="258"/>
      <c r="D37" s="258"/>
      <c r="E37" s="258"/>
      <c r="F37" s="258"/>
      <c r="G37" s="258"/>
      <c r="H37" s="258"/>
    </row>
    <row r="38" spans="1:8" ht="9.75" customHeight="1" x14ac:dyDescent="0.3">
      <c r="A38" s="300">
        <v>0.375</v>
      </c>
      <c r="B38" s="258"/>
      <c r="C38" s="258"/>
      <c r="D38" s="258"/>
      <c r="E38" s="258"/>
      <c r="F38" s="258"/>
      <c r="G38" s="258"/>
      <c r="H38" s="258"/>
    </row>
    <row r="39" spans="1:8" ht="9.75" customHeight="1" x14ac:dyDescent="0.3">
      <c r="A39" s="300">
        <v>0.38541666666666702</v>
      </c>
      <c r="B39" s="258"/>
      <c r="C39" s="258"/>
      <c r="D39" s="258"/>
      <c r="E39" s="258"/>
      <c r="F39" s="258"/>
      <c r="G39" s="258"/>
      <c r="H39" s="258"/>
    </row>
    <row r="40" spans="1:8" ht="9.75" customHeight="1" x14ac:dyDescent="0.3">
      <c r="A40" s="300">
        <v>0.39583333333333298</v>
      </c>
      <c r="B40" s="258"/>
      <c r="C40" s="258"/>
      <c r="D40" s="258"/>
      <c r="E40" s="258"/>
      <c r="F40" s="258"/>
      <c r="G40" s="258"/>
      <c r="H40" s="258"/>
    </row>
    <row r="41" spans="1:8" ht="9.75" customHeight="1" x14ac:dyDescent="0.3">
      <c r="A41" s="300">
        <v>0.40625</v>
      </c>
      <c r="B41" s="258"/>
      <c r="C41" s="258"/>
      <c r="D41" s="258"/>
      <c r="E41" s="258"/>
      <c r="F41" s="258"/>
      <c r="G41" s="258"/>
      <c r="H41" s="258"/>
    </row>
    <row r="42" spans="1:8" ht="9.75" customHeight="1" x14ac:dyDescent="0.3">
      <c r="A42" s="300">
        <v>0.41666666666666702</v>
      </c>
      <c r="B42" s="258"/>
      <c r="C42" s="258"/>
      <c r="D42" s="258"/>
      <c r="E42" s="258"/>
      <c r="F42" s="258"/>
      <c r="G42" s="258"/>
      <c r="H42" s="258"/>
    </row>
    <row r="43" spans="1:8" ht="9.75" customHeight="1" x14ac:dyDescent="0.3">
      <c r="A43" s="300">
        <v>0.42708333333333298</v>
      </c>
      <c r="B43" s="258"/>
      <c r="C43" s="258"/>
      <c r="D43" s="258"/>
      <c r="E43" s="258"/>
      <c r="F43" s="258"/>
      <c r="G43" s="258"/>
      <c r="H43" s="258"/>
    </row>
    <row r="44" spans="1:8" ht="9.75" customHeight="1" x14ac:dyDescent="0.3">
      <c r="A44" s="300">
        <v>0.4375</v>
      </c>
      <c r="B44" s="258"/>
      <c r="C44" s="258"/>
      <c r="D44" s="258"/>
      <c r="E44" s="258"/>
      <c r="F44" s="258"/>
      <c r="G44" s="258"/>
      <c r="H44" s="258"/>
    </row>
    <row r="45" spans="1:8" ht="9.75" customHeight="1" x14ac:dyDescent="0.2">
      <c r="A45" s="300">
        <v>0.44791666666666702</v>
      </c>
      <c r="B45" s="301" t="s">
        <v>8878</v>
      </c>
      <c r="C45" s="301" t="s">
        <v>8878</v>
      </c>
      <c r="D45" s="301" t="s">
        <v>8878</v>
      </c>
      <c r="E45" s="301" t="s">
        <v>8878</v>
      </c>
      <c r="F45" s="301" t="s">
        <v>8878</v>
      </c>
      <c r="G45" s="301" t="s">
        <v>8878</v>
      </c>
      <c r="H45" s="301" t="s">
        <v>8878</v>
      </c>
    </row>
    <row r="46" spans="1:8" ht="9.75" customHeight="1" x14ac:dyDescent="0.2">
      <c r="A46" s="300">
        <v>0.45833333333333298</v>
      </c>
      <c r="B46" s="301"/>
      <c r="C46" s="301"/>
      <c r="D46" s="301"/>
      <c r="E46" s="301"/>
      <c r="F46" s="301"/>
      <c r="G46" s="301"/>
      <c r="H46" s="301"/>
    </row>
    <row r="47" spans="1:8" ht="9.75" customHeight="1" x14ac:dyDescent="0.2">
      <c r="A47" s="300">
        <v>0.46875</v>
      </c>
      <c r="B47" s="301"/>
      <c r="C47" s="301"/>
      <c r="D47" s="301"/>
      <c r="E47" s="301"/>
      <c r="F47" s="301"/>
      <c r="G47" s="301"/>
      <c r="H47" s="301"/>
    </row>
    <row r="48" spans="1:8" ht="9.75" customHeight="1" x14ac:dyDescent="0.2">
      <c r="A48" s="300">
        <v>0.47916666666666702</v>
      </c>
      <c r="B48" s="301"/>
      <c r="C48" s="301"/>
      <c r="D48" s="301"/>
      <c r="E48" s="301"/>
      <c r="F48" s="301"/>
      <c r="G48" s="301"/>
      <c r="H48" s="301"/>
    </row>
    <row r="49" spans="1:8" ht="9.75" customHeight="1" x14ac:dyDescent="0.2">
      <c r="A49" s="300">
        <v>0.48958333333333298</v>
      </c>
      <c r="B49" s="301"/>
      <c r="C49" s="301"/>
      <c r="D49" s="301"/>
      <c r="E49" s="301"/>
      <c r="F49" s="301"/>
      <c r="G49" s="301"/>
      <c r="H49" s="301"/>
    </row>
    <row r="50" spans="1:8" ht="9.75" customHeight="1" x14ac:dyDescent="0.2">
      <c r="A50" s="300">
        <v>0.5</v>
      </c>
      <c r="B50" s="112"/>
      <c r="C50" s="112"/>
      <c r="D50" s="112"/>
      <c r="E50" s="112"/>
      <c r="F50" s="112"/>
      <c r="G50" s="112"/>
      <c r="H50" s="112"/>
    </row>
    <row r="51" spans="1:8" ht="9.75" customHeight="1" x14ac:dyDescent="0.2">
      <c r="A51" s="300">
        <v>0.51041666666666696</v>
      </c>
      <c r="B51" s="112"/>
      <c r="C51" s="112"/>
      <c r="D51" s="112"/>
      <c r="E51" s="112"/>
      <c r="F51" s="112"/>
      <c r="G51" s="112"/>
      <c r="H51" s="112"/>
    </row>
    <row r="52" spans="1:8" ht="9.75" customHeight="1" x14ac:dyDescent="0.2">
      <c r="A52" s="300">
        <v>0.52083333333333304</v>
      </c>
      <c r="B52" s="112"/>
      <c r="C52" s="112"/>
      <c r="D52" s="112"/>
      <c r="E52" s="112"/>
      <c r="F52" s="112"/>
      <c r="G52" s="112"/>
      <c r="H52" s="112"/>
    </row>
    <row r="53" spans="1:8" ht="9.75" customHeight="1" x14ac:dyDescent="0.2">
      <c r="A53" s="300">
        <v>0.53125</v>
      </c>
      <c r="B53" s="112"/>
      <c r="C53" s="112"/>
      <c r="D53" s="112"/>
      <c r="E53" s="112"/>
      <c r="F53" s="112"/>
      <c r="G53" s="112"/>
      <c r="H53" s="112"/>
    </row>
    <row r="54" spans="1:8" ht="9.75" customHeight="1" x14ac:dyDescent="0.2">
      <c r="A54" s="300">
        <v>0.54166666666666696</v>
      </c>
      <c r="B54" s="112"/>
      <c r="C54" s="112"/>
      <c r="D54" s="112"/>
      <c r="E54" s="112"/>
      <c r="F54" s="112"/>
      <c r="G54" s="112"/>
      <c r="H54" s="112"/>
    </row>
    <row r="55" spans="1:8" ht="9.75" customHeight="1" x14ac:dyDescent="0.2">
      <c r="A55" s="300">
        <v>0.55208333333333304</v>
      </c>
      <c r="B55" s="112"/>
      <c r="C55" s="112"/>
      <c r="D55" s="112"/>
      <c r="E55" s="112"/>
      <c r="F55" s="112"/>
      <c r="G55" s="112"/>
      <c r="H55" s="112"/>
    </row>
    <row r="56" spans="1:8" ht="9.75" customHeight="1" x14ac:dyDescent="0.2">
      <c r="A56" s="300">
        <v>0.5625</v>
      </c>
      <c r="B56" s="112"/>
      <c r="C56" s="112"/>
      <c r="D56" s="112"/>
      <c r="E56" s="112"/>
      <c r="F56" s="112"/>
      <c r="G56" s="112"/>
      <c r="H56" s="112"/>
    </row>
    <row r="57" spans="1:8" ht="9.75" customHeight="1" x14ac:dyDescent="0.2">
      <c r="A57" s="300">
        <v>0.57291666666666696</v>
      </c>
      <c r="B57" s="112"/>
      <c r="C57" s="112"/>
      <c r="D57" s="112"/>
      <c r="E57" s="112"/>
      <c r="F57" s="112"/>
      <c r="G57" s="112"/>
      <c r="H57" s="112"/>
    </row>
    <row r="58" spans="1:8" ht="9.75" customHeight="1" x14ac:dyDescent="0.2">
      <c r="A58" s="300">
        <v>0.58333333333333304</v>
      </c>
      <c r="B58" s="112"/>
      <c r="C58" s="112"/>
      <c r="D58" s="112"/>
      <c r="E58" s="112"/>
      <c r="F58" s="112"/>
      <c r="G58" s="112"/>
      <c r="H58" s="112"/>
    </row>
    <row r="59" spans="1:8" ht="9.75" customHeight="1" x14ac:dyDescent="0.2">
      <c r="A59" s="300">
        <v>0.59375</v>
      </c>
      <c r="B59" s="112"/>
      <c r="C59" s="112"/>
      <c r="D59" s="112"/>
      <c r="E59" s="112"/>
      <c r="F59" s="112"/>
      <c r="G59" s="112"/>
      <c r="H59" s="112"/>
    </row>
    <row r="60" spans="1:8" ht="9.75" customHeight="1" x14ac:dyDescent="0.2">
      <c r="A60" s="300">
        <v>0.60416666666666696</v>
      </c>
      <c r="B60" s="112"/>
      <c r="C60" s="112"/>
      <c r="D60" s="112"/>
      <c r="E60" s="112"/>
      <c r="F60" s="112"/>
      <c r="G60" s="112"/>
      <c r="H60" s="112"/>
    </row>
    <row r="61" spans="1:8" ht="9.75" customHeight="1" x14ac:dyDescent="0.2">
      <c r="A61" s="300">
        <v>0.61458333333333304</v>
      </c>
      <c r="B61" s="112"/>
      <c r="C61" s="112"/>
      <c r="D61" s="112"/>
      <c r="E61" s="112"/>
      <c r="F61" s="112"/>
      <c r="G61" s="112"/>
      <c r="H61" s="112"/>
    </row>
    <row r="62" spans="1:8" ht="9.75" customHeight="1" x14ac:dyDescent="0.2">
      <c r="A62" s="300">
        <v>0.625</v>
      </c>
      <c r="B62" s="112"/>
      <c r="C62" s="112"/>
      <c r="D62" s="112"/>
      <c r="E62" s="112"/>
      <c r="F62" s="112"/>
      <c r="G62" s="112"/>
      <c r="H62" s="112"/>
    </row>
    <row r="63" spans="1:8" ht="9.75" customHeight="1" x14ac:dyDescent="0.2">
      <c r="A63" s="300">
        <v>0.63541666666666696</v>
      </c>
      <c r="B63" s="112"/>
      <c r="C63" s="112"/>
      <c r="D63" s="112"/>
      <c r="E63" s="112"/>
      <c r="F63" s="112"/>
      <c r="G63" s="112"/>
      <c r="H63" s="112"/>
    </row>
    <row r="64" spans="1:8" ht="9.75" customHeight="1" x14ac:dyDescent="0.2">
      <c r="A64" s="300">
        <v>0.64583333333333304</v>
      </c>
      <c r="B64" s="112"/>
      <c r="C64" s="112"/>
      <c r="D64" s="112"/>
      <c r="E64" s="112"/>
      <c r="F64" s="112"/>
      <c r="G64" s="112"/>
      <c r="H64" s="112"/>
    </row>
    <row r="65" spans="1:8" ht="9.75" customHeight="1" x14ac:dyDescent="0.2">
      <c r="A65" s="300">
        <v>0.65625</v>
      </c>
      <c r="B65" s="112"/>
      <c r="C65" s="112"/>
      <c r="D65" s="112"/>
      <c r="E65" s="112"/>
      <c r="F65" s="112"/>
      <c r="G65" s="112"/>
      <c r="H65" s="112"/>
    </row>
    <row r="66" spans="1:8" ht="9.75" customHeight="1" x14ac:dyDescent="0.2">
      <c r="A66" s="300">
        <v>0.66666666666666696</v>
      </c>
      <c r="B66" s="112"/>
      <c r="C66" s="112"/>
      <c r="D66" s="112"/>
      <c r="E66" s="112"/>
      <c r="F66" s="112"/>
      <c r="G66" s="112"/>
      <c r="H66" s="112"/>
    </row>
    <row r="67" spans="1:8" ht="9.75" customHeight="1" x14ac:dyDescent="0.2">
      <c r="A67" s="300">
        <v>0.67708333333333304</v>
      </c>
      <c r="B67" s="112"/>
      <c r="C67" s="112"/>
      <c r="D67" s="112"/>
      <c r="E67" s="112"/>
      <c r="F67" s="112"/>
      <c r="G67" s="112"/>
      <c r="H67" s="112"/>
    </row>
    <row r="68" spans="1:8" ht="9.75" customHeight="1" x14ac:dyDescent="0.2">
      <c r="A68" s="300">
        <v>0.6875</v>
      </c>
      <c r="B68" s="112"/>
      <c r="C68" s="112"/>
      <c r="D68" s="112"/>
      <c r="E68" s="112"/>
      <c r="F68" s="112"/>
      <c r="G68" s="112"/>
      <c r="H68" s="112"/>
    </row>
    <row r="69" spans="1:8" ht="9.75" customHeight="1" x14ac:dyDescent="0.2">
      <c r="A69" s="300">
        <v>0.69791666666666696</v>
      </c>
      <c r="B69" s="301" t="s">
        <v>8878</v>
      </c>
      <c r="C69" s="301" t="s">
        <v>8878</v>
      </c>
      <c r="D69" s="301" t="s">
        <v>8878</v>
      </c>
      <c r="E69" s="301" t="s">
        <v>8878</v>
      </c>
      <c r="F69" s="301" t="s">
        <v>8878</v>
      </c>
      <c r="G69" s="301" t="s">
        <v>8878</v>
      </c>
      <c r="H69" s="301" t="s">
        <v>8878</v>
      </c>
    </row>
    <row r="70" spans="1:8" ht="9.75" customHeight="1" x14ac:dyDescent="0.2">
      <c r="A70" s="300">
        <v>0.70833333333333304</v>
      </c>
      <c r="B70" s="301"/>
      <c r="C70" s="301"/>
      <c r="D70" s="301"/>
      <c r="E70" s="301"/>
      <c r="F70" s="301"/>
      <c r="G70" s="301"/>
      <c r="H70" s="301"/>
    </row>
    <row r="71" spans="1:8" ht="9.75" customHeight="1" x14ac:dyDescent="0.2">
      <c r="A71" s="300">
        <v>0.71875</v>
      </c>
      <c r="B71" s="301"/>
      <c r="C71" s="301"/>
      <c r="D71" s="301"/>
      <c r="E71" s="301"/>
      <c r="F71" s="301"/>
      <c r="G71" s="301"/>
      <c r="H71" s="301"/>
    </row>
    <row r="72" spans="1:8" ht="9.75" customHeight="1" x14ac:dyDescent="0.2">
      <c r="A72" s="300">
        <v>0.72916666666666696</v>
      </c>
      <c r="B72" s="301"/>
      <c r="C72" s="301"/>
      <c r="D72" s="301"/>
      <c r="E72" s="301"/>
      <c r="F72" s="301"/>
      <c r="G72" s="301"/>
      <c r="H72" s="301"/>
    </row>
    <row r="73" spans="1:8" ht="9.75" customHeight="1" x14ac:dyDescent="0.2">
      <c r="A73" s="300">
        <v>0.73958333333333304</v>
      </c>
      <c r="B73" s="301"/>
      <c r="C73" s="301"/>
      <c r="D73" s="301"/>
      <c r="E73" s="301"/>
      <c r="F73" s="301"/>
      <c r="G73" s="301"/>
      <c r="H73" s="301"/>
    </row>
    <row r="74" spans="1:8" ht="9.75" customHeight="1" x14ac:dyDescent="0.2">
      <c r="A74" s="300">
        <v>0.75</v>
      </c>
      <c r="B74" s="112"/>
      <c r="C74" s="302" t="s">
        <v>8880</v>
      </c>
      <c r="D74" s="112"/>
      <c r="E74" s="302" t="s">
        <v>8880</v>
      </c>
      <c r="F74" s="112"/>
      <c r="G74" s="302" t="s">
        <v>8880</v>
      </c>
      <c r="H74" s="112"/>
    </row>
    <row r="75" spans="1:8" ht="9.75" customHeight="1" x14ac:dyDescent="0.2">
      <c r="A75" s="300">
        <v>0.76041666666666696</v>
      </c>
      <c r="B75" s="112"/>
      <c r="C75" s="302"/>
      <c r="D75" s="112"/>
      <c r="E75" s="302"/>
      <c r="F75" s="112"/>
      <c r="G75" s="302"/>
      <c r="H75" s="112"/>
    </row>
    <row r="76" spans="1:8" ht="9.75" customHeight="1" x14ac:dyDescent="0.2">
      <c r="A76" s="300">
        <v>0.77083333333333304</v>
      </c>
      <c r="B76" s="112"/>
      <c r="C76" s="302"/>
      <c r="D76" s="112"/>
      <c r="E76" s="302"/>
      <c r="F76" s="112"/>
      <c r="G76" s="302"/>
      <c r="H76" s="112"/>
    </row>
    <row r="77" spans="1:8" ht="9.75" customHeight="1" x14ac:dyDescent="0.3">
      <c r="A77" s="300">
        <v>0.78125</v>
      </c>
      <c r="B77" s="258"/>
      <c r="C77" s="258"/>
      <c r="D77" s="258"/>
      <c r="E77" s="258"/>
      <c r="F77" s="258"/>
      <c r="G77" s="258"/>
      <c r="H77" s="258"/>
    </row>
    <row r="78" spans="1:8" ht="9.75" customHeight="1" x14ac:dyDescent="0.3">
      <c r="A78" s="300">
        <v>0.79166666666666696</v>
      </c>
      <c r="B78" s="303" t="s">
        <v>8879</v>
      </c>
      <c r="C78" s="304" t="s">
        <v>8881</v>
      </c>
      <c r="D78" s="258"/>
      <c r="E78" s="304" t="s">
        <v>8881</v>
      </c>
      <c r="F78" s="303" t="s">
        <v>8879</v>
      </c>
      <c r="G78" s="258"/>
      <c r="H78" s="303" t="s">
        <v>8879</v>
      </c>
    </row>
    <row r="79" spans="1:8" ht="9.75" customHeight="1" x14ac:dyDescent="0.3">
      <c r="A79" s="300">
        <v>0.80208333333333304</v>
      </c>
      <c r="B79" s="303"/>
      <c r="C79" s="304"/>
      <c r="D79" s="258"/>
      <c r="E79" s="304"/>
      <c r="F79" s="303"/>
      <c r="G79" s="258"/>
      <c r="H79" s="303"/>
    </row>
    <row r="80" spans="1:8" ht="9.75" customHeight="1" x14ac:dyDescent="0.3">
      <c r="A80" s="300">
        <v>0.8125</v>
      </c>
      <c r="B80" s="258"/>
      <c r="C80" s="258"/>
      <c r="D80" s="258"/>
      <c r="E80" s="258"/>
      <c r="F80" s="258"/>
      <c r="G80" s="258"/>
      <c r="H80" s="258"/>
    </row>
    <row r="81" spans="1:8" ht="9.75" customHeight="1" x14ac:dyDescent="0.3">
      <c r="A81" s="300">
        <v>0.82291666666666696</v>
      </c>
      <c r="B81" s="258"/>
      <c r="C81" s="258"/>
      <c r="D81" s="258"/>
      <c r="E81" s="258"/>
      <c r="F81" s="258"/>
      <c r="G81" s="258"/>
      <c r="H81" s="258"/>
    </row>
    <row r="82" spans="1:8" ht="9.75" customHeight="1" x14ac:dyDescent="0.3">
      <c r="A82" s="300">
        <v>0.83333333333333304</v>
      </c>
      <c r="B82" s="258"/>
      <c r="C82" s="258"/>
      <c r="D82" s="258"/>
      <c r="E82" s="258"/>
      <c r="F82" s="258"/>
      <c r="G82" s="258"/>
      <c r="H82" s="258"/>
    </row>
    <row r="83" spans="1:8" ht="9.75" customHeight="1" x14ac:dyDescent="0.3">
      <c r="A83" s="300">
        <v>0.84375</v>
      </c>
      <c r="B83" s="258"/>
      <c r="C83" s="258"/>
      <c r="D83" s="258"/>
      <c r="E83" s="258"/>
      <c r="F83" s="258"/>
      <c r="G83" s="258"/>
      <c r="H83" s="258"/>
    </row>
    <row r="84" spans="1:8" ht="9.75" customHeight="1" x14ac:dyDescent="0.3">
      <c r="A84" s="300">
        <v>0.85416666666666696</v>
      </c>
      <c r="B84" s="258"/>
      <c r="C84" s="258"/>
      <c r="D84" s="258"/>
      <c r="E84" s="258"/>
      <c r="F84" s="258"/>
      <c r="G84" s="258"/>
      <c r="H84" s="258"/>
    </row>
    <row r="85" spans="1:8" ht="9.75" customHeight="1" x14ac:dyDescent="0.3">
      <c r="A85" s="300">
        <v>0.86458333333333304</v>
      </c>
      <c r="B85" s="258"/>
      <c r="C85" s="258"/>
      <c r="D85" s="258"/>
      <c r="E85" s="258"/>
      <c r="F85" s="258"/>
      <c r="G85" s="258"/>
      <c r="H85" s="258"/>
    </row>
    <row r="86" spans="1:8" ht="9.75" customHeight="1" x14ac:dyDescent="0.3">
      <c r="A86" s="300">
        <v>0.875</v>
      </c>
      <c r="B86" s="258"/>
      <c r="C86" s="258"/>
      <c r="D86" s="258"/>
      <c r="E86" s="258"/>
      <c r="F86" s="258"/>
      <c r="G86" s="258"/>
      <c r="H86" s="258"/>
    </row>
    <row r="87" spans="1:8" ht="9.75" customHeight="1" x14ac:dyDescent="0.3">
      <c r="A87" s="300">
        <v>0.88541666666666696</v>
      </c>
      <c r="B87" s="258"/>
      <c r="C87" s="258"/>
      <c r="D87" s="258"/>
      <c r="E87" s="258"/>
      <c r="F87" s="258"/>
      <c r="G87" s="258"/>
      <c r="H87" s="258"/>
    </row>
    <row r="88" spans="1:8" ht="9.75" customHeight="1" x14ac:dyDescent="0.3">
      <c r="A88" s="300">
        <v>0.89583333333333304</v>
      </c>
      <c r="B88" s="258"/>
      <c r="C88" s="258"/>
      <c r="D88" s="258"/>
      <c r="E88" s="258"/>
      <c r="F88" s="258"/>
      <c r="G88" s="258"/>
      <c r="H88" s="258"/>
    </row>
    <row r="89" spans="1:8" ht="9.75" customHeight="1" x14ac:dyDescent="0.3">
      <c r="A89" s="300">
        <v>0.90625</v>
      </c>
      <c r="B89" s="258"/>
      <c r="C89" s="258"/>
      <c r="D89" s="258"/>
      <c r="E89" s="258"/>
      <c r="F89" s="258"/>
      <c r="G89" s="258"/>
      <c r="H89" s="258"/>
    </row>
    <row r="90" spans="1:8" ht="9.75" customHeight="1" x14ac:dyDescent="0.3">
      <c r="A90" s="300">
        <v>0.91666666666666696</v>
      </c>
      <c r="B90" s="258"/>
      <c r="C90" s="258"/>
      <c r="D90" s="258"/>
      <c r="E90" s="258"/>
      <c r="F90" s="258"/>
      <c r="G90" s="258"/>
      <c r="H90" s="258"/>
    </row>
    <row r="91" spans="1:8" ht="9.75" customHeight="1" x14ac:dyDescent="0.3">
      <c r="A91" s="300">
        <v>0.92708333333333304</v>
      </c>
      <c r="B91" s="258"/>
      <c r="C91" s="258"/>
      <c r="D91" s="258"/>
      <c r="E91" s="258"/>
      <c r="F91" s="258"/>
      <c r="G91" s="258"/>
      <c r="H91" s="258"/>
    </row>
    <row r="92" spans="1:8" ht="9.75" customHeight="1" x14ac:dyDescent="0.3">
      <c r="A92" s="300">
        <v>0.9375</v>
      </c>
      <c r="B92" s="258"/>
      <c r="C92" s="258"/>
      <c r="D92" s="258"/>
      <c r="E92" s="258"/>
      <c r="F92" s="258"/>
      <c r="G92" s="258"/>
      <c r="H92" s="258"/>
    </row>
    <row r="93" spans="1:8" ht="9.75" customHeight="1" x14ac:dyDescent="0.3">
      <c r="A93" s="300">
        <v>0.94791666666666696</v>
      </c>
      <c r="B93" s="258"/>
      <c r="C93" s="258"/>
      <c r="D93" s="258"/>
      <c r="E93" s="258"/>
      <c r="F93" s="258"/>
      <c r="G93" s="258"/>
      <c r="H93" s="258"/>
    </row>
    <row r="94" spans="1:8" ht="9.75" customHeight="1" x14ac:dyDescent="0.3">
      <c r="A94" s="300">
        <v>0.95833333333333304</v>
      </c>
      <c r="B94" s="258"/>
      <c r="C94" s="258"/>
      <c r="D94" s="258"/>
      <c r="E94" s="258"/>
      <c r="F94" s="258"/>
      <c r="G94" s="258"/>
      <c r="H94" s="258"/>
    </row>
    <row r="95" spans="1:8" ht="9.75" customHeight="1" x14ac:dyDescent="0.3">
      <c r="A95" s="300">
        <v>0.96875</v>
      </c>
      <c r="B95" s="258"/>
      <c r="C95" s="258"/>
      <c r="D95" s="258"/>
      <c r="E95" s="258"/>
      <c r="F95" s="258"/>
      <c r="G95" s="258"/>
      <c r="H95" s="258"/>
    </row>
    <row r="96" spans="1:8" ht="9.75" customHeight="1" x14ac:dyDescent="0.3">
      <c r="A96" s="300">
        <v>0.97916666666666696</v>
      </c>
      <c r="B96" s="258"/>
      <c r="C96" s="258"/>
      <c r="D96" s="258"/>
      <c r="E96" s="258"/>
      <c r="F96" s="258"/>
      <c r="G96" s="258"/>
      <c r="H96" s="258"/>
    </row>
    <row r="97" spans="1:8" ht="9.75" customHeight="1" x14ac:dyDescent="0.3">
      <c r="A97" s="300">
        <v>0.98958333333333304</v>
      </c>
      <c r="B97" s="258"/>
      <c r="C97" s="258"/>
      <c r="D97" s="258"/>
      <c r="E97" s="258"/>
      <c r="F97" s="258"/>
      <c r="G97" s="258"/>
      <c r="H97" s="258"/>
    </row>
  </sheetData>
  <mergeCells count="22">
    <mergeCell ref="F78:F79"/>
    <mergeCell ref="G74:G76"/>
    <mergeCell ref="H78:H79"/>
    <mergeCell ref="F45:F49"/>
    <mergeCell ref="G45:G49"/>
    <mergeCell ref="H45:H49"/>
    <mergeCell ref="C69:C73"/>
    <mergeCell ref="D69:D73"/>
    <mergeCell ref="E69:E73"/>
    <mergeCell ref="F69:F73"/>
    <mergeCell ref="G69:G73"/>
    <mergeCell ref="H69:H73"/>
    <mergeCell ref="B45:B49"/>
    <mergeCell ref="B69:B73"/>
    <mergeCell ref="B78:B79"/>
    <mergeCell ref="C45:C49"/>
    <mergeCell ref="D45:D49"/>
    <mergeCell ref="E45:E49"/>
    <mergeCell ref="C74:C76"/>
    <mergeCell ref="C78:C79"/>
    <mergeCell ref="E74:E76"/>
    <mergeCell ref="E78:E79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4E91-2A76-4B4B-ABB3-F04EB1B8FF6A}">
  <sheetPr codeName="Sheet8" filterMode="1"/>
  <dimension ref="A1:J93"/>
  <sheetViews>
    <sheetView workbookViewId="0">
      <selection activeCell="B27" sqref="B27"/>
    </sheetView>
  </sheetViews>
  <sheetFormatPr defaultRowHeight="14.25" x14ac:dyDescent="0.2"/>
  <cols>
    <col min="1" max="2" width="14.625" customWidth="1"/>
    <col min="3" max="3" width="29" customWidth="1"/>
    <col min="4" max="4" width="49.625" bestFit="1" customWidth="1"/>
    <col min="5" max="5" width="35.625" customWidth="1"/>
    <col min="6" max="10" width="14.625" customWidth="1"/>
  </cols>
  <sheetData>
    <row r="1" spans="1:10" ht="13.5" customHeight="1" x14ac:dyDescent="0.2">
      <c r="A1" s="8" t="s">
        <v>61</v>
      </c>
      <c r="B1" s="8" t="s">
        <v>62</v>
      </c>
      <c r="C1" s="8" t="s">
        <v>63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  <c r="J1" s="9" t="s">
        <v>70</v>
      </c>
    </row>
    <row r="2" spans="1:10" ht="13.5" customHeight="1" x14ac:dyDescent="0.2">
      <c r="A2" s="8" t="s">
        <v>71</v>
      </c>
      <c r="B2" s="8" t="s">
        <v>72</v>
      </c>
      <c r="C2" s="8" t="s">
        <v>73</v>
      </c>
      <c r="D2" s="8" t="s">
        <v>74</v>
      </c>
      <c r="E2" s="8" t="s">
        <v>75</v>
      </c>
      <c r="F2" s="8" t="s">
        <v>76</v>
      </c>
      <c r="G2" s="8" t="s">
        <v>77</v>
      </c>
      <c r="H2" s="8" t="s">
        <v>78</v>
      </c>
      <c r="I2" s="8" t="s">
        <v>79</v>
      </c>
      <c r="J2" s="9" t="s">
        <v>80</v>
      </c>
    </row>
    <row r="3" spans="1:10" ht="13.5" hidden="1" customHeight="1" x14ac:dyDescent="0.2">
      <c r="A3" s="10">
        <v>1</v>
      </c>
      <c r="B3" s="10" t="s">
        <v>10</v>
      </c>
      <c r="C3" s="8" t="s">
        <v>81</v>
      </c>
      <c r="D3" s="10">
        <v>1</v>
      </c>
      <c r="E3" s="11" t="s">
        <v>10</v>
      </c>
      <c r="F3" s="10">
        <v>1</v>
      </c>
      <c r="G3" s="10"/>
      <c r="H3" s="10">
        <v>11</v>
      </c>
      <c r="I3" s="10"/>
      <c r="J3" s="12"/>
    </row>
    <row r="4" spans="1:10" ht="13.5" hidden="1" customHeight="1" x14ac:dyDescent="0.2">
      <c r="A4" s="10">
        <v>2</v>
      </c>
      <c r="B4" s="10" t="s">
        <v>11</v>
      </c>
      <c r="C4" s="8" t="s">
        <v>82</v>
      </c>
      <c r="D4" s="10">
        <v>1</v>
      </c>
      <c r="E4" s="11" t="s">
        <v>11</v>
      </c>
      <c r="F4" s="10">
        <v>1</v>
      </c>
      <c r="G4" s="10"/>
      <c r="H4" s="10">
        <v>12</v>
      </c>
      <c r="I4" s="10"/>
      <c r="J4" s="12"/>
    </row>
    <row r="5" spans="1:10" ht="13.5" hidden="1" customHeight="1" x14ac:dyDescent="0.2">
      <c r="A5" s="10">
        <v>3</v>
      </c>
      <c r="B5" s="10" t="s">
        <v>13</v>
      </c>
      <c r="C5" s="8" t="s">
        <v>5795</v>
      </c>
      <c r="D5" s="10">
        <v>1</v>
      </c>
      <c r="E5" s="11" t="s">
        <v>83</v>
      </c>
      <c r="F5" s="10">
        <v>1</v>
      </c>
      <c r="G5" s="10"/>
      <c r="H5" s="10">
        <v>3</v>
      </c>
      <c r="I5" s="10"/>
      <c r="J5" s="12"/>
    </row>
    <row r="6" spans="1:10" ht="13.5" hidden="1" customHeight="1" x14ac:dyDescent="0.2">
      <c r="A6" s="10">
        <v>4</v>
      </c>
      <c r="B6" s="10" t="s">
        <v>12</v>
      </c>
      <c r="C6" s="8" t="s">
        <v>5795</v>
      </c>
      <c r="D6" s="10">
        <v>1</v>
      </c>
      <c r="E6" s="11" t="s">
        <v>83</v>
      </c>
      <c r="F6" s="10">
        <v>1</v>
      </c>
      <c r="G6" s="10"/>
      <c r="H6" s="10">
        <v>3</v>
      </c>
      <c r="I6" s="10"/>
      <c r="J6" s="12"/>
    </row>
    <row r="7" spans="1:10" ht="13.5" hidden="1" customHeight="1" x14ac:dyDescent="0.2">
      <c r="A7" s="10">
        <v>5</v>
      </c>
      <c r="B7" s="10" t="s">
        <v>14</v>
      </c>
      <c r="C7" s="8" t="s">
        <v>84</v>
      </c>
      <c r="D7" s="10">
        <v>1</v>
      </c>
      <c r="E7" s="11" t="s">
        <v>85</v>
      </c>
      <c r="F7" s="10">
        <v>1</v>
      </c>
      <c r="G7" s="10"/>
      <c r="H7" s="10">
        <v>4</v>
      </c>
      <c r="I7" s="10"/>
      <c r="J7" s="12"/>
    </row>
    <row r="8" spans="1:10" ht="13.5" hidden="1" customHeight="1" x14ac:dyDescent="0.2">
      <c r="A8" s="10">
        <v>6</v>
      </c>
      <c r="B8" s="10" t="s">
        <v>15</v>
      </c>
      <c r="C8" s="8" t="s">
        <v>84</v>
      </c>
      <c r="D8" s="10">
        <v>1</v>
      </c>
      <c r="E8" s="11" t="s">
        <v>85</v>
      </c>
      <c r="F8" s="10">
        <v>1</v>
      </c>
      <c r="G8" s="10"/>
      <c r="H8" s="10">
        <v>4</v>
      </c>
      <c r="I8" s="10"/>
      <c r="J8" s="12"/>
    </row>
    <row r="9" spans="1:10" ht="13.5" hidden="1" customHeight="1" x14ac:dyDescent="0.2">
      <c r="A9" s="10">
        <v>7</v>
      </c>
      <c r="B9" s="10" t="s">
        <v>16</v>
      </c>
      <c r="C9" s="8" t="s">
        <v>86</v>
      </c>
      <c r="D9" s="10">
        <v>1</v>
      </c>
      <c r="E9" s="11" t="s">
        <v>87</v>
      </c>
      <c r="F9" s="10">
        <v>1</v>
      </c>
      <c r="G9" s="10"/>
      <c r="H9" s="10">
        <v>5</v>
      </c>
      <c r="I9" s="10"/>
      <c r="J9" s="12"/>
    </row>
    <row r="10" spans="1:10" ht="13.5" hidden="1" customHeight="1" x14ac:dyDescent="0.2">
      <c r="A10" s="10">
        <v>8</v>
      </c>
      <c r="B10" s="10" t="s">
        <v>17</v>
      </c>
      <c r="C10" s="8" t="s">
        <v>86</v>
      </c>
      <c r="D10" s="10">
        <v>1</v>
      </c>
      <c r="E10" s="11" t="s">
        <v>87</v>
      </c>
      <c r="F10" s="10">
        <v>1</v>
      </c>
      <c r="G10" s="10"/>
      <c r="H10" s="10">
        <v>5</v>
      </c>
      <c r="I10" s="10"/>
      <c r="J10" s="12"/>
    </row>
    <row r="11" spans="1:10" ht="13.5" hidden="1" customHeight="1" x14ac:dyDescent="0.2">
      <c r="A11" s="10">
        <v>9</v>
      </c>
      <c r="B11" s="10" t="s">
        <v>88</v>
      </c>
      <c r="C11" s="8" t="s">
        <v>89</v>
      </c>
      <c r="D11" s="10">
        <v>1</v>
      </c>
      <c r="E11" s="11" t="s">
        <v>90</v>
      </c>
      <c r="F11" s="10">
        <v>1</v>
      </c>
      <c r="G11" s="10"/>
      <c r="H11" s="10">
        <v>1</v>
      </c>
      <c r="I11" s="10"/>
      <c r="J11" s="12"/>
    </row>
    <row r="12" spans="1:10" ht="13.5" hidden="1" customHeight="1" x14ac:dyDescent="0.2">
      <c r="A12" s="10">
        <v>10</v>
      </c>
      <c r="B12" s="10" t="s">
        <v>91</v>
      </c>
      <c r="C12" s="8" t="s">
        <v>92</v>
      </c>
      <c r="D12" s="10">
        <v>1</v>
      </c>
      <c r="E12" s="11" t="s">
        <v>90</v>
      </c>
      <c r="F12" s="10">
        <v>1</v>
      </c>
      <c r="G12" s="10"/>
      <c r="H12" s="10">
        <v>1</v>
      </c>
      <c r="I12" s="10"/>
      <c r="J12" s="12"/>
    </row>
    <row r="13" spans="1:10" ht="13.5" hidden="1" customHeight="1" x14ac:dyDescent="0.2">
      <c r="A13" s="10">
        <v>11</v>
      </c>
      <c r="B13" s="10" t="s">
        <v>93</v>
      </c>
      <c r="C13" s="8" t="s">
        <v>94</v>
      </c>
      <c r="D13" s="10">
        <v>1</v>
      </c>
      <c r="E13" s="11" t="s">
        <v>95</v>
      </c>
      <c r="F13" s="10">
        <v>1</v>
      </c>
      <c r="G13" s="10"/>
      <c r="H13" s="10">
        <v>2</v>
      </c>
      <c r="I13" s="10"/>
      <c r="J13" s="12"/>
    </row>
    <row r="14" spans="1:10" ht="13.5" hidden="1" customHeight="1" x14ac:dyDescent="0.2">
      <c r="A14" s="10">
        <v>12</v>
      </c>
      <c r="B14" s="10" t="s">
        <v>96</v>
      </c>
      <c r="C14" s="8" t="s">
        <v>97</v>
      </c>
      <c r="D14" s="10">
        <v>1</v>
      </c>
      <c r="E14" s="11" t="s">
        <v>95</v>
      </c>
      <c r="F14" s="10">
        <v>1</v>
      </c>
      <c r="G14" s="10"/>
      <c r="H14" s="10">
        <v>2</v>
      </c>
      <c r="I14" s="10"/>
      <c r="J14" s="12"/>
    </row>
    <row r="15" spans="1:10" ht="13.5" hidden="1" customHeight="1" x14ac:dyDescent="0.2">
      <c r="A15" s="10">
        <v>13</v>
      </c>
      <c r="B15" s="10" t="s">
        <v>8</v>
      </c>
      <c r="C15" s="8" t="s">
        <v>98</v>
      </c>
      <c r="D15" s="10">
        <v>1</v>
      </c>
      <c r="E15" s="11" t="s">
        <v>99</v>
      </c>
      <c r="F15" s="10">
        <v>1</v>
      </c>
      <c r="G15" s="10"/>
      <c r="H15" s="10">
        <v>9</v>
      </c>
      <c r="I15" s="10"/>
      <c r="J15" s="12"/>
    </row>
    <row r="16" spans="1:10" ht="13.5" hidden="1" customHeight="1" x14ac:dyDescent="0.2">
      <c r="A16" s="10">
        <v>14</v>
      </c>
      <c r="B16" s="10" t="s">
        <v>100</v>
      </c>
      <c r="C16" s="8" t="s">
        <v>98</v>
      </c>
      <c r="D16" s="10">
        <v>1</v>
      </c>
      <c r="E16" s="11" t="s">
        <v>101</v>
      </c>
      <c r="F16" s="10">
        <v>1</v>
      </c>
      <c r="G16" s="10"/>
      <c r="H16" s="10">
        <v>10</v>
      </c>
      <c r="I16" s="10"/>
      <c r="J16" s="12"/>
    </row>
    <row r="17" spans="1:10" ht="13.5" customHeight="1" x14ac:dyDescent="0.2">
      <c r="A17" s="14">
        <v>15</v>
      </c>
      <c r="B17" s="14" t="s">
        <v>2822</v>
      </c>
      <c r="C17" s="13" t="s">
        <v>102</v>
      </c>
      <c r="D17" s="14">
        <v>3</v>
      </c>
      <c r="E17" s="15" t="s">
        <v>103</v>
      </c>
      <c r="F17" s="14">
        <v>2</v>
      </c>
      <c r="G17" s="14"/>
      <c r="H17" s="14">
        <v>13</v>
      </c>
      <c r="I17" s="14"/>
      <c r="J17" s="15"/>
    </row>
    <row r="18" spans="1:10" ht="13.5" customHeight="1" x14ac:dyDescent="0.2">
      <c r="A18" s="14">
        <v>16</v>
      </c>
      <c r="B18" s="14" t="s">
        <v>104</v>
      </c>
      <c r="C18" s="13" t="s">
        <v>102</v>
      </c>
      <c r="D18" s="14">
        <v>3</v>
      </c>
      <c r="E18" s="16" t="s">
        <v>105</v>
      </c>
      <c r="F18" s="14">
        <v>2</v>
      </c>
      <c r="G18" s="14"/>
      <c r="H18" s="14">
        <v>14</v>
      </c>
      <c r="I18" s="14"/>
      <c r="J18" s="15"/>
    </row>
    <row r="19" spans="1:10" ht="13.5" customHeight="1" x14ac:dyDescent="0.2">
      <c r="A19" s="14">
        <v>17</v>
      </c>
      <c r="B19" s="14" t="s">
        <v>106</v>
      </c>
      <c r="C19" s="13" t="s">
        <v>102</v>
      </c>
      <c r="D19" s="14">
        <v>3</v>
      </c>
      <c r="E19" s="15" t="s">
        <v>107</v>
      </c>
      <c r="F19" s="14">
        <v>2</v>
      </c>
      <c r="G19" s="14"/>
      <c r="H19" s="14">
        <v>15</v>
      </c>
      <c r="I19" s="14"/>
      <c r="J19" s="15"/>
    </row>
    <row r="20" spans="1:10" ht="13.5" customHeight="1" x14ac:dyDescent="0.2">
      <c r="A20" s="14">
        <v>18</v>
      </c>
      <c r="B20" s="14" t="s">
        <v>108</v>
      </c>
      <c r="C20" s="13" t="s">
        <v>102</v>
      </c>
      <c r="D20" s="14">
        <v>3</v>
      </c>
      <c r="E20" s="15" t="s">
        <v>109</v>
      </c>
      <c r="F20" s="14">
        <v>2</v>
      </c>
      <c r="G20" s="14"/>
      <c r="H20" s="14">
        <v>16</v>
      </c>
      <c r="I20" s="14"/>
      <c r="J20" s="15"/>
    </row>
    <row r="21" spans="1:10" ht="13.5" customHeight="1" x14ac:dyDescent="0.2">
      <c r="A21" s="14">
        <v>19</v>
      </c>
      <c r="B21" s="14" t="s">
        <v>110</v>
      </c>
      <c r="C21" s="13" t="s">
        <v>102</v>
      </c>
      <c r="D21" s="14">
        <v>3</v>
      </c>
      <c r="E21" s="15" t="s">
        <v>111</v>
      </c>
      <c r="F21" s="14">
        <v>2</v>
      </c>
      <c r="G21" s="14"/>
      <c r="H21" s="14">
        <v>17</v>
      </c>
      <c r="I21" s="14"/>
      <c r="J21" s="15"/>
    </row>
    <row r="22" spans="1:10" ht="13.5" hidden="1" customHeight="1" x14ac:dyDescent="0.2">
      <c r="A22" s="10">
        <v>20</v>
      </c>
      <c r="B22" s="10" t="s">
        <v>6</v>
      </c>
      <c r="C22" s="10" t="s">
        <v>112</v>
      </c>
      <c r="D22" s="10">
        <v>1</v>
      </c>
      <c r="E22" s="11" t="s">
        <v>113</v>
      </c>
      <c r="F22" s="10">
        <v>2</v>
      </c>
      <c r="G22" s="10"/>
      <c r="H22" s="10">
        <v>6</v>
      </c>
      <c r="I22" s="10"/>
      <c r="J22" s="12"/>
    </row>
    <row r="23" spans="1:10" ht="13.5" customHeight="1" x14ac:dyDescent="0.2">
      <c r="A23" s="10">
        <v>21</v>
      </c>
      <c r="B23" s="10" t="s">
        <v>114</v>
      </c>
      <c r="C23" s="8" t="s">
        <v>115</v>
      </c>
      <c r="D23" s="10">
        <v>3</v>
      </c>
      <c r="E23" s="11" t="s">
        <v>116</v>
      </c>
      <c r="F23" s="10">
        <v>2</v>
      </c>
      <c r="G23" s="10">
        <v>250</v>
      </c>
      <c r="H23" s="10">
        <v>18</v>
      </c>
      <c r="I23" s="10">
        <v>1</v>
      </c>
      <c r="J23" s="12"/>
    </row>
    <row r="24" spans="1:10" ht="13.5" customHeight="1" x14ac:dyDescent="0.2">
      <c r="A24" s="14">
        <v>22</v>
      </c>
      <c r="B24" s="14" t="s">
        <v>117</v>
      </c>
      <c r="C24" s="13" t="s">
        <v>118</v>
      </c>
      <c r="D24" s="14">
        <v>3</v>
      </c>
      <c r="E24" s="16" t="s">
        <v>119</v>
      </c>
      <c r="F24" s="14">
        <v>2</v>
      </c>
      <c r="G24" s="14">
        <v>250</v>
      </c>
      <c r="H24" s="14">
        <v>28</v>
      </c>
      <c r="I24" s="14">
        <v>1</v>
      </c>
      <c r="J24" s="15"/>
    </row>
    <row r="25" spans="1:10" ht="13.5" customHeight="1" x14ac:dyDescent="0.2">
      <c r="A25" s="14">
        <v>23</v>
      </c>
      <c r="B25" s="14" t="s">
        <v>120</v>
      </c>
      <c r="C25" s="13" t="s">
        <v>115</v>
      </c>
      <c r="D25" s="14">
        <v>3</v>
      </c>
      <c r="E25" s="15" t="s">
        <v>121</v>
      </c>
      <c r="F25" s="14">
        <v>2</v>
      </c>
      <c r="G25" s="14"/>
      <c r="H25" s="14">
        <v>40</v>
      </c>
      <c r="I25" s="14"/>
      <c r="J25" s="15"/>
    </row>
    <row r="26" spans="1:10" ht="13.5" customHeight="1" x14ac:dyDescent="0.2">
      <c r="A26" s="14">
        <v>24</v>
      </c>
      <c r="B26" s="14" t="s">
        <v>122</v>
      </c>
      <c r="C26" s="13" t="s">
        <v>123</v>
      </c>
      <c r="D26" s="14">
        <v>3</v>
      </c>
      <c r="E26" s="15" t="s">
        <v>124</v>
      </c>
      <c r="F26" s="14">
        <v>2</v>
      </c>
      <c r="G26" s="14"/>
      <c r="H26" s="14">
        <v>41</v>
      </c>
      <c r="I26" s="14"/>
      <c r="J26" s="15"/>
    </row>
    <row r="27" spans="1:10" ht="13.5" customHeight="1" x14ac:dyDescent="0.2">
      <c r="A27" s="10">
        <v>25</v>
      </c>
      <c r="B27" s="10" t="s">
        <v>8832</v>
      </c>
      <c r="C27" s="8" t="s">
        <v>125</v>
      </c>
      <c r="D27" s="10">
        <v>3</v>
      </c>
      <c r="E27" s="11" t="s">
        <v>126</v>
      </c>
      <c r="F27" s="10">
        <v>2</v>
      </c>
      <c r="G27" s="10">
        <v>250</v>
      </c>
      <c r="H27" s="10">
        <v>20</v>
      </c>
      <c r="I27" s="10">
        <v>1</v>
      </c>
      <c r="J27" s="12"/>
    </row>
    <row r="28" spans="1:10" ht="13.5" customHeight="1" x14ac:dyDescent="0.2">
      <c r="A28" s="10">
        <v>26</v>
      </c>
      <c r="B28" s="10" t="s">
        <v>8831</v>
      </c>
      <c r="C28" s="8" t="s">
        <v>125</v>
      </c>
      <c r="D28" s="10">
        <v>3</v>
      </c>
      <c r="E28" s="11" t="s">
        <v>127</v>
      </c>
      <c r="F28" s="10">
        <v>2</v>
      </c>
      <c r="G28" s="10">
        <v>250</v>
      </c>
      <c r="H28" s="10">
        <v>21</v>
      </c>
      <c r="I28" s="10">
        <v>1</v>
      </c>
      <c r="J28" s="12"/>
    </row>
    <row r="29" spans="1:10" ht="13.5" customHeight="1" x14ac:dyDescent="0.2">
      <c r="A29" s="10">
        <v>27</v>
      </c>
      <c r="B29" s="10" t="s">
        <v>128</v>
      </c>
      <c r="C29" s="8" t="s">
        <v>125</v>
      </c>
      <c r="D29" s="10">
        <v>3</v>
      </c>
      <c r="E29" s="11" t="s">
        <v>129</v>
      </c>
      <c r="F29" s="10">
        <v>2</v>
      </c>
      <c r="G29" s="10">
        <v>250</v>
      </c>
      <c r="H29" s="10">
        <v>22</v>
      </c>
      <c r="I29" s="10">
        <v>1</v>
      </c>
      <c r="J29" s="12"/>
    </row>
    <row r="30" spans="1:10" ht="13.5" customHeight="1" x14ac:dyDescent="0.2">
      <c r="A30" s="10">
        <v>28</v>
      </c>
      <c r="B30" s="10" t="s">
        <v>130</v>
      </c>
      <c r="C30" s="10" t="s">
        <v>112</v>
      </c>
      <c r="D30" s="10">
        <v>3</v>
      </c>
      <c r="E30" s="11" t="s">
        <v>131</v>
      </c>
      <c r="F30" s="10">
        <v>2</v>
      </c>
      <c r="G30" s="10">
        <v>250</v>
      </c>
      <c r="H30" s="10">
        <v>23</v>
      </c>
      <c r="I30" s="10">
        <v>1</v>
      </c>
      <c r="J30" s="12"/>
    </row>
    <row r="31" spans="1:10" ht="13.5" customHeight="1" x14ac:dyDescent="0.2">
      <c r="A31" s="10">
        <v>29</v>
      </c>
      <c r="B31" s="10" t="s">
        <v>132</v>
      </c>
      <c r="C31" s="10" t="s">
        <v>112</v>
      </c>
      <c r="D31" s="10">
        <v>3</v>
      </c>
      <c r="E31" s="11" t="s">
        <v>133</v>
      </c>
      <c r="F31" s="10">
        <v>2</v>
      </c>
      <c r="G31" s="10">
        <v>250</v>
      </c>
      <c r="H31" s="10">
        <v>24</v>
      </c>
      <c r="I31" s="10">
        <v>1</v>
      </c>
      <c r="J31" s="12"/>
    </row>
    <row r="32" spans="1:10" ht="13.5" customHeight="1" x14ac:dyDescent="0.2">
      <c r="A32" s="10">
        <v>30</v>
      </c>
      <c r="B32" s="10" t="s">
        <v>134</v>
      </c>
      <c r="C32" s="10" t="s">
        <v>112</v>
      </c>
      <c r="D32" s="10">
        <v>3</v>
      </c>
      <c r="E32" s="17" t="s">
        <v>135</v>
      </c>
      <c r="F32" s="10">
        <v>2</v>
      </c>
      <c r="G32" s="10">
        <v>250</v>
      </c>
      <c r="H32" s="10">
        <v>26</v>
      </c>
      <c r="I32" s="10">
        <v>1</v>
      </c>
      <c r="J32" s="12"/>
    </row>
    <row r="33" spans="1:10" ht="13.5" customHeight="1" x14ac:dyDescent="0.2">
      <c r="A33" s="10">
        <v>31</v>
      </c>
      <c r="B33" s="10" t="s">
        <v>136</v>
      </c>
      <c r="C33" s="10" t="s">
        <v>112</v>
      </c>
      <c r="D33" s="10">
        <v>3</v>
      </c>
      <c r="E33" s="17" t="s">
        <v>5794</v>
      </c>
      <c r="F33" s="10">
        <v>2</v>
      </c>
      <c r="G33" s="10">
        <v>250</v>
      </c>
      <c r="H33" s="10">
        <v>27</v>
      </c>
      <c r="I33" s="10">
        <v>1</v>
      </c>
      <c r="J33" s="12"/>
    </row>
    <row r="34" spans="1:10" ht="13.5" customHeight="1" x14ac:dyDescent="0.2">
      <c r="A34" s="10">
        <v>32</v>
      </c>
      <c r="B34" s="10" t="s">
        <v>137</v>
      </c>
      <c r="C34" s="10" t="s">
        <v>112</v>
      </c>
      <c r="D34" s="10">
        <v>3</v>
      </c>
      <c r="E34" s="17" t="s">
        <v>138</v>
      </c>
      <c r="F34" s="10">
        <v>2</v>
      </c>
      <c r="G34" s="10">
        <v>250</v>
      </c>
      <c r="H34" s="10">
        <v>25</v>
      </c>
      <c r="I34" s="10">
        <v>1</v>
      </c>
      <c r="J34" s="12"/>
    </row>
    <row r="35" spans="1:10" ht="13.5" customHeight="1" x14ac:dyDescent="0.2">
      <c r="A35" s="10">
        <v>33</v>
      </c>
      <c r="B35" s="10" t="s">
        <v>139</v>
      </c>
      <c r="C35" s="10" t="s">
        <v>112</v>
      </c>
      <c r="D35" s="10">
        <v>3</v>
      </c>
      <c r="E35" s="17" t="s">
        <v>140</v>
      </c>
      <c r="F35" s="10">
        <v>2</v>
      </c>
      <c r="G35" s="10"/>
      <c r="H35" s="10">
        <v>42</v>
      </c>
      <c r="I35" s="10"/>
      <c r="J35" s="18"/>
    </row>
    <row r="36" spans="1:10" ht="13.5" hidden="1" customHeight="1" x14ac:dyDescent="0.2">
      <c r="A36" s="10">
        <v>34</v>
      </c>
      <c r="B36" s="19" t="s">
        <v>141</v>
      </c>
      <c r="C36" s="10" t="s">
        <v>142</v>
      </c>
      <c r="D36" s="10">
        <v>2</v>
      </c>
      <c r="E36" s="17" t="s">
        <v>143</v>
      </c>
      <c r="F36" s="10">
        <v>2</v>
      </c>
      <c r="G36" s="10">
        <v>250</v>
      </c>
      <c r="H36" s="10">
        <v>33</v>
      </c>
      <c r="I36" s="10">
        <v>1</v>
      </c>
      <c r="J36" s="12"/>
    </row>
    <row r="37" spans="1:10" ht="13.5" hidden="1" customHeight="1" x14ac:dyDescent="0.2">
      <c r="A37" s="10">
        <v>35</v>
      </c>
      <c r="B37" s="10" t="s">
        <v>144</v>
      </c>
      <c r="C37" s="10" t="s">
        <v>112</v>
      </c>
      <c r="D37" s="10">
        <v>2</v>
      </c>
      <c r="E37" s="17" t="s">
        <v>145</v>
      </c>
      <c r="F37" s="10">
        <v>2</v>
      </c>
      <c r="G37" s="10">
        <v>250</v>
      </c>
      <c r="H37" s="10">
        <v>999</v>
      </c>
      <c r="I37" s="10">
        <v>1</v>
      </c>
      <c r="J37" s="12"/>
    </row>
    <row r="38" spans="1:10" ht="13.5" hidden="1" customHeight="1" x14ac:dyDescent="0.2">
      <c r="A38" s="14">
        <v>36</v>
      </c>
      <c r="B38" s="20" t="s">
        <v>146</v>
      </c>
      <c r="C38" s="14" t="s">
        <v>112</v>
      </c>
      <c r="D38" s="14">
        <v>2</v>
      </c>
      <c r="E38" s="21" t="s">
        <v>147</v>
      </c>
      <c r="F38" s="14">
        <v>2</v>
      </c>
      <c r="G38" s="14"/>
      <c r="H38" s="14">
        <v>31</v>
      </c>
      <c r="I38" s="14"/>
      <c r="J38" s="15"/>
    </row>
    <row r="39" spans="1:10" ht="13.5" hidden="1" customHeight="1" x14ac:dyDescent="0.2">
      <c r="A39" s="10">
        <v>37</v>
      </c>
      <c r="B39" s="10" t="s">
        <v>148</v>
      </c>
      <c r="C39" s="10" t="s">
        <v>112</v>
      </c>
      <c r="D39" s="10">
        <v>2</v>
      </c>
      <c r="E39" s="17" t="s">
        <v>149</v>
      </c>
      <c r="F39" s="10">
        <v>2</v>
      </c>
      <c r="G39" s="10"/>
      <c r="H39" s="10">
        <v>32</v>
      </c>
      <c r="I39" s="10"/>
      <c r="J39" s="12"/>
    </row>
    <row r="40" spans="1:10" ht="13.5" hidden="1" customHeight="1" x14ac:dyDescent="0.2">
      <c r="A40" s="14">
        <v>38</v>
      </c>
      <c r="B40" s="14" t="s">
        <v>150</v>
      </c>
      <c r="C40" s="14" t="s">
        <v>112</v>
      </c>
      <c r="D40" s="14">
        <v>1</v>
      </c>
      <c r="E40" s="21" t="s">
        <v>151</v>
      </c>
      <c r="F40" s="14">
        <v>2</v>
      </c>
      <c r="G40" s="14"/>
      <c r="H40" s="14">
        <v>8</v>
      </c>
      <c r="I40" s="14"/>
      <c r="J40" s="15"/>
    </row>
    <row r="41" spans="1:10" ht="13.5" hidden="1" customHeight="1" x14ac:dyDescent="0.2">
      <c r="A41" s="10">
        <v>39</v>
      </c>
      <c r="B41" s="10" t="s">
        <v>7</v>
      </c>
      <c r="C41" s="10" t="s">
        <v>112</v>
      </c>
      <c r="D41" s="10">
        <v>1</v>
      </c>
      <c r="E41" s="17" t="s">
        <v>152</v>
      </c>
      <c r="F41" s="10">
        <v>2</v>
      </c>
      <c r="G41" s="10"/>
      <c r="H41" s="10">
        <v>7</v>
      </c>
      <c r="I41" s="10"/>
      <c r="J41" s="12"/>
    </row>
    <row r="42" spans="1:10" ht="13.5" hidden="1" customHeight="1" x14ac:dyDescent="0.2">
      <c r="A42" s="14">
        <v>40</v>
      </c>
      <c r="B42" s="14" t="s">
        <v>153</v>
      </c>
      <c r="C42" s="14" t="s">
        <v>112</v>
      </c>
      <c r="D42" s="14">
        <v>2</v>
      </c>
      <c r="E42" s="21" t="s">
        <v>154</v>
      </c>
      <c r="F42" s="14">
        <v>0</v>
      </c>
      <c r="G42" s="14"/>
      <c r="H42" s="14">
        <v>999</v>
      </c>
      <c r="I42" s="14"/>
      <c r="J42" s="15"/>
    </row>
    <row r="43" spans="1:10" ht="13.5" hidden="1" customHeight="1" x14ac:dyDescent="0.2">
      <c r="A43" s="14">
        <v>41</v>
      </c>
      <c r="B43" s="14" t="s">
        <v>155</v>
      </c>
      <c r="C43" s="14" t="s">
        <v>112</v>
      </c>
      <c r="D43" s="14">
        <v>2</v>
      </c>
      <c r="E43" s="21" t="s">
        <v>156</v>
      </c>
      <c r="F43" s="14">
        <v>0</v>
      </c>
      <c r="G43" s="14"/>
      <c r="H43" s="14">
        <v>999</v>
      </c>
      <c r="I43" s="14"/>
      <c r="J43" s="15"/>
    </row>
    <row r="44" spans="1:10" ht="13.5" hidden="1" customHeight="1" x14ac:dyDescent="0.2">
      <c r="A44" s="14">
        <v>42</v>
      </c>
      <c r="B44" s="14" t="s">
        <v>157</v>
      </c>
      <c r="C44" s="14" t="s">
        <v>112</v>
      </c>
      <c r="D44" s="14">
        <v>2</v>
      </c>
      <c r="E44" s="15"/>
      <c r="F44" s="14">
        <v>0</v>
      </c>
      <c r="G44" s="14"/>
      <c r="H44" s="14">
        <v>999</v>
      </c>
      <c r="I44" s="14"/>
      <c r="J44" s="15"/>
    </row>
    <row r="45" spans="1:10" ht="13.5" hidden="1" customHeight="1" x14ac:dyDescent="0.2">
      <c r="A45" s="14">
        <v>43</v>
      </c>
      <c r="B45" s="14" t="s">
        <v>158</v>
      </c>
      <c r="C45" s="14" t="s">
        <v>112</v>
      </c>
      <c r="D45" s="14">
        <v>2</v>
      </c>
      <c r="E45" s="15"/>
      <c r="F45" s="14">
        <v>0</v>
      </c>
      <c r="G45" s="14"/>
      <c r="H45" s="14">
        <v>999</v>
      </c>
      <c r="I45" s="14"/>
      <c r="J45" s="15"/>
    </row>
    <row r="46" spans="1:10" ht="13.5" hidden="1" customHeight="1" x14ac:dyDescent="0.2">
      <c r="A46" s="14">
        <v>44</v>
      </c>
      <c r="B46" s="14" t="s">
        <v>159</v>
      </c>
      <c r="C46" s="14" t="s">
        <v>112</v>
      </c>
      <c r="D46" s="14">
        <v>2</v>
      </c>
      <c r="E46" s="15" t="s">
        <v>160</v>
      </c>
      <c r="F46" s="14">
        <v>0</v>
      </c>
      <c r="G46" s="14">
        <v>250</v>
      </c>
      <c r="H46" s="14">
        <v>51</v>
      </c>
      <c r="I46" s="14">
        <v>1</v>
      </c>
      <c r="J46" s="15"/>
    </row>
    <row r="47" spans="1:10" ht="13.5" hidden="1" customHeight="1" x14ac:dyDescent="0.2">
      <c r="A47" s="10">
        <v>45</v>
      </c>
      <c r="B47" s="22" t="s">
        <v>161</v>
      </c>
      <c r="C47" s="10" t="s">
        <v>112</v>
      </c>
      <c r="D47" s="10">
        <v>2</v>
      </c>
      <c r="E47" s="11"/>
      <c r="F47" s="10">
        <v>2</v>
      </c>
      <c r="G47" s="10"/>
      <c r="H47" s="10">
        <v>999</v>
      </c>
      <c r="I47" s="10"/>
      <c r="J47" s="12"/>
    </row>
    <row r="48" spans="1:10" ht="13.5" hidden="1" customHeight="1" x14ac:dyDescent="0.2">
      <c r="A48" s="10">
        <v>46</v>
      </c>
      <c r="B48" s="10" t="s">
        <v>162</v>
      </c>
      <c r="C48" s="10" t="s">
        <v>112</v>
      </c>
      <c r="D48" s="10">
        <v>2</v>
      </c>
      <c r="E48" s="11"/>
      <c r="F48" s="10">
        <v>2</v>
      </c>
      <c r="G48" s="10"/>
      <c r="H48" s="10">
        <v>999</v>
      </c>
      <c r="I48" s="10"/>
      <c r="J48" s="12"/>
    </row>
    <row r="49" spans="1:10" ht="13.5" hidden="1" customHeight="1" x14ac:dyDescent="0.2">
      <c r="A49" s="10">
        <v>47</v>
      </c>
      <c r="B49" s="10" t="s">
        <v>163</v>
      </c>
      <c r="C49" s="10" t="s">
        <v>112</v>
      </c>
      <c r="D49" s="10">
        <v>2</v>
      </c>
      <c r="E49" s="11"/>
      <c r="F49" s="10">
        <v>2</v>
      </c>
      <c r="G49" s="10"/>
      <c r="H49" s="10">
        <v>999</v>
      </c>
      <c r="I49" s="10"/>
      <c r="J49" s="12"/>
    </row>
    <row r="50" spans="1:10" ht="13.5" hidden="1" customHeight="1" x14ac:dyDescent="0.2">
      <c r="A50" s="10">
        <v>48</v>
      </c>
      <c r="B50" s="10" t="s">
        <v>164</v>
      </c>
      <c r="C50" s="10" t="s">
        <v>112</v>
      </c>
      <c r="D50" s="10">
        <v>2</v>
      </c>
      <c r="E50" s="11"/>
      <c r="F50" s="10">
        <v>2</v>
      </c>
      <c r="G50" s="10"/>
      <c r="H50" s="10">
        <v>999</v>
      </c>
      <c r="I50" s="10"/>
      <c r="J50" s="12"/>
    </row>
    <row r="51" spans="1:10" ht="13.5" hidden="1" customHeight="1" x14ac:dyDescent="0.2">
      <c r="A51" s="10">
        <v>49</v>
      </c>
      <c r="B51" s="10" t="s">
        <v>165</v>
      </c>
      <c r="C51" s="10" t="s">
        <v>112</v>
      </c>
      <c r="D51" s="10">
        <v>2</v>
      </c>
      <c r="E51" s="11"/>
      <c r="F51" s="10">
        <v>2</v>
      </c>
      <c r="G51" s="10"/>
      <c r="H51" s="10">
        <v>999</v>
      </c>
      <c r="I51" s="10"/>
      <c r="J51" s="12"/>
    </row>
    <row r="52" spans="1:10" ht="13.5" hidden="1" customHeight="1" x14ac:dyDescent="0.2">
      <c r="A52" s="10">
        <v>50</v>
      </c>
      <c r="B52" s="10" t="s">
        <v>166</v>
      </c>
      <c r="C52" s="10" t="s">
        <v>112</v>
      </c>
      <c r="D52" s="10">
        <v>2</v>
      </c>
      <c r="E52" s="11"/>
      <c r="F52" s="10">
        <v>2</v>
      </c>
      <c r="G52" s="10"/>
      <c r="H52" s="10">
        <v>999</v>
      </c>
      <c r="I52" s="10"/>
      <c r="J52" s="12"/>
    </row>
    <row r="53" spans="1:10" ht="13.5" hidden="1" customHeight="1" x14ac:dyDescent="0.2">
      <c r="A53" s="10">
        <v>51</v>
      </c>
      <c r="B53" s="10" t="s">
        <v>167</v>
      </c>
      <c r="C53" s="10" t="s">
        <v>112</v>
      </c>
      <c r="D53" s="10">
        <v>2</v>
      </c>
      <c r="E53" s="11"/>
      <c r="F53" s="10">
        <v>2</v>
      </c>
      <c r="G53" s="10"/>
      <c r="H53" s="10">
        <v>999</v>
      </c>
      <c r="I53" s="10"/>
      <c r="J53" s="12"/>
    </row>
    <row r="54" spans="1:10" ht="13.5" hidden="1" customHeight="1" x14ac:dyDescent="0.2">
      <c r="A54" s="14">
        <v>52</v>
      </c>
      <c r="B54" s="14" t="s">
        <v>168</v>
      </c>
      <c r="C54" s="14" t="s">
        <v>112</v>
      </c>
      <c r="D54" s="14">
        <v>2</v>
      </c>
      <c r="E54" s="15"/>
      <c r="F54" s="14">
        <v>0</v>
      </c>
      <c r="G54" s="14"/>
      <c r="H54" s="14">
        <v>999</v>
      </c>
      <c r="I54" s="14"/>
      <c r="J54" s="15"/>
    </row>
    <row r="55" spans="1:10" ht="13.5" hidden="1" customHeight="1" x14ac:dyDescent="0.2">
      <c r="A55" s="23">
        <v>54</v>
      </c>
      <c r="B55" s="23" t="s">
        <v>169</v>
      </c>
      <c r="C55" s="10" t="s">
        <v>112</v>
      </c>
      <c r="D55" s="10">
        <v>2</v>
      </c>
      <c r="E55" s="24" t="s">
        <v>170</v>
      </c>
      <c r="F55" s="10">
        <v>2</v>
      </c>
      <c r="G55" s="10"/>
      <c r="H55" s="10">
        <v>999</v>
      </c>
      <c r="I55" s="10"/>
      <c r="J55" s="12"/>
    </row>
    <row r="56" spans="1:10" ht="13.5" hidden="1" customHeight="1" x14ac:dyDescent="0.2">
      <c r="A56" s="23">
        <v>55</v>
      </c>
      <c r="B56" s="23" t="s">
        <v>171</v>
      </c>
      <c r="C56" s="10" t="s">
        <v>112</v>
      </c>
      <c r="D56" s="10">
        <v>2</v>
      </c>
      <c r="E56" s="24" t="s">
        <v>172</v>
      </c>
      <c r="F56" s="10">
        <v>2</v>
      </c>
      <c r="G56" s="10"/>
      <c r="H56" s="10">
        <v>999</v>
      </c>
      <c r="I56" s="10"/>
      <c r="J56" s="12"/>
    </row>
    <row r="57" spans="1:10" ht="13.5" hidden="1" customHeight="1" x14ac:dyDescent="0.2">
      <c r="A57" s="23">
        <v>56</v>
      </c>
      <c r="B57" s="23" t="s">
        <v>173</v>
      </c>
      <c r="C57" s="10" t="s">
        <v>112</v>
      </c>
      <c r="D57" s="10">
        <v>2</v>
      </c>
      <c r="E57" s="24" t="s">
        <v>174</v>
      </c>
      <c r="F57" s="10">
        <v>2</v>
      </c>
      <c r="G57" s="10"/>
      <c r="H57" s="10">
        <v>999</v>
      </c>
      <c r="I57" s="10"/>
      <c r="J57" s="12"/>
    </row>
    <row r="58" spans="1:10" ht="13.5" hidden="1" customHeight="1" x14ac:dyDescent="0.2">
      <c r="A58" s="23">
        <v>57</v>
      </c>
      <c r="B58" s="23" t="s">
        <v>175</v>
      </c>
      <c r="C58" s="10" t="s">
        <v>112</v>
      </c>
      <c r="D58" s="10">
        <v>2</v>
      </c>
      <c r="E58" s="24" t="s">
        <v>176</v>
      </c>
      <c r="F58" s="10">
        <v>2</v>
      </c>
      <c r="G58" s="10"/>
      <c r="H58" s="10">
        <v>999</v>
      </c>
      <c r="I58" s="10"/>
      <c r="J58" s="12"/>
    </row>
    <row r="59" spans="1:10" ht="13.5" hidden="1" customHeight="1" x14ac:dyDescent="0.2">
      <c r="A59" s="23">
        <v>58</v>
      </c>
      <c r="B59" s="23" t="s">
        <v>177</v>
      </c>
      <c r="C59" s="10" t="s">
        <v>112</v>
      </c>
      <c r="D59" s="10">
        <v>2</v>
      </c>
      <c r="E59" s="24" t="s">
        <v>178</v>
      </c>
      <c r="F59" s="10">
        <v>2</v>
      </c>
      <c r="G59" s="10"/>
      <c r="H59" s="10">
        <v>999</v>
      </c>
      <c r="I59" s="10"/>
      <c r="J59" s="12"/>
    </row>
    <row r="60" spans="1:10" ht="13.5" hidden="1" customHeight="1" x14ac:dyDescent="0.2">
      <c r="A60" s="23">
        <v>59</v>
      </c>
      <c r="B60" s="23" t="s">
        <v>179</v>
      </c>
      <c r="C60" s="10" t="s">
        <v>112</v>
      </c>
      <c r="D60" s="10">
        <v>2</v>
      </c>
      <c r="E60" s="24" t="s">
        <v>180</v>
      </c>
      <c r="F60" s="10">
        <v>2</v>
      </c>
      <c r="G60" s="10"/>
      <c r="H60" s="10">
        <v>999</v>
      </c>
      <c r="I60" s="10"/>
      <c r="J60" s="12"/>
    </row>
    <row r="61" spans="1:10" ht="13.5" hidden="1" customHeight="1" x14ac:dyDescent="0.2">
      <c r="A61" s="25">
        <v>60</v>
      </c>
      <c r="B61" s="25" t="s">
        <v>181</v>
      </c>
      <c r="C61" s="25" t="s">
        <v>112</v>
      </c>
      <c r="D61" s="25">
        <v>2</v>
      </c>
      <c r="E61" s="26" t="s">
        <v>182</v>
      </c>
      <c r="F61" s="25">
        <v>2</v>
      </c>
      <c r="G61" s="25"/>
      <c r="H61" s="25">
        <v>999</v>
      </c>
      <c r="I61" s="25"/>
      <c r="J61" s="26"/>
    </row>
    <row r="62" spans="1:10" ht="13.5" hidden="1" customHeight="1" x14ac:dyDescent="0.2">
      <c r="A62" s="14">
        <v>61</v>
      </c>
      <c r="B62" s="14" t="s">
        <v>183</v>
      </c>
      <c r="C62" s="14" t="s">
        <v>112</v>
      </c>
      <c r="D62" s="14">
        <v>2</v>
      </c>
      <c r="E62" s="15" t="s">
        <v>184</v>
      </c>
      <c r="F62" s="14">
        <v>0</v>
      </c>
      <c r="G62" s="14"/>
      <c r="H62" s="14">
        <v>999</v>
      </c>
      <c r="I62" s="14"/>
      <c r="J62" s="15"/>
    </row>
    <row r="63" spans="1:10" ht="13.5" hidden="1" customHeight="1" x14ac:dyDescent="0.2">
      <c r="A63" s="14">
        <v>62</v>
      </c>
      <c r="B63" s="14" t="s">
        <v>110</v>
      </c>
      <c r="C63" s="14" t="s">
        <v>112</v>
      </c>
      <c r="D63" s="14">
        <v>2</v>
      </c>
      <c r="E63" s="15" t="s">
        <v>185</v>
      </c>
      <c r="F63" s="14">
        <v>0</v>
      </c>
      <c r="G63" s="14"/>
      <c r="H63" s="14">
        <v>999</v>
      </c>
      <c r="I63" s="14"/>
      <c r="J63" s="15"/>
    </row>
    <row r="64" spans="1:10" ht="13.5" hidden="1" customHeight="1" x14ac:dyDescent="0.2">
      <c r="A64" s="10">
        <v>63</v>
      </c>
      <c r="B64" s="10" t="s">
        <v>186</v>
      </c>
      <c r="C64" s="10" t="s">
        <v>112</v>
      </c>
      <c r="D64" s="10">
        <v>2</v>
      </c>
      <c r="E64" s="11" t="s">
        <v>187</v>
      </c>
      <c r="F64" s="10">
        <v>2</v>
      </c>
      <c r="G64" s="10"/>
      <c r="H64" s="10">
        <v>999</v>
      </c>
      <c r="I64" s="10"/>
      <c r="J64" s="12"/>
    </row>
    <row r="65" spans="1:10" ht="13.5" hidden="1" customHeight="1" x14ac:dyDescent="0.2">
      <c r="A65" s="14">
        <v>64</v>
      </c>
      <c r="B65" s="14" t="s">
        <v>188</v>
      </c>
      <c r="C65" s="14" t="s">
        <v>112</v>
      </c>
      <c r="D65" s="14">
        <v>2</v>
      </c>
      <c r="E65" s="15" t="s">
        <v>189</v>
      </c>
      <c r="F65" s="14">
        <v>0</v>
      </c>
      <c r="G65" s="14"/>
      <c r="H65" s="14">
        <v>999</v>
      </c>
      <c r="I65" s="14"/>
      <c r="J65" s="15"/>
    </row>
    <row r="66" spans="1:10" ht="13.5" hidden="1" customHeight="1" x14ac:dyDescent="0.2">
      <c r="A66" s="10">
        <v>65</v>
      </c>
      <c r="B66" s="10" t="s">
        <v>190</v>
      </c>
      <c r="C66" s="10" t="s">
        <v>112</v>
      </c>
      <c r="D66" s="10">
        <v>2</v>
      </c>
      <c r="E66" s="11" t="s">
        <v>191</v>
      </c>
      <c r="F66" s="10">
        <v>2</v>
      </c>
      <c r="G66" s="10"/>
      <c r="H66" s="10">
        <v>999</v>
      </c>
      <c r="I66" s="10"/>
      <c r="J66" s="12"/>
    </row>
    <row r="67" spans="1:10" ht="13.5" hidden="1" customHeight="1" x14ac:dyDescent="0.2">
      <c r="A67" s="10">
        <v>66</v>
      </c>
      <c r="B67" s="10" t="s">
        <v>192</v>
      </c>
      <c r="C67" s="10" t="s">
        <v>112</v>
      </c>
      <c r="D67" s="10">
        <v>2</v>
      </c>
      <c r="E67" s="11" t="s">
        <v>193</v>
      </c>
      <c r="F67" s="10">
        <v>2</v>
      </c>
      <c r="G67" s="10">
        <v>250</v>
      </c>
      <c r="H67" s="10">
        <v>999</v>
      </c>
      <c r="I67" s="10"/>
      <c r="J67" s="12"/>
    </row>
    <row r="68" spans="1:10" ht="13.5" hidden="1" customHeight="1" x14ac:dyDescent="0.2">
      <c r="A68" s="10">
        <v>67</v>
      </c>
      <c r="B68" s="22" t="s">
        <v>194</v>
      </c>
      <c r="C68" s="22" t="s">
        <v>112</v>
      </c>
      <c r="D68" s="22">
        <v>2</v>
      </c>
      <c r="E68" s="27" t="s">
        <v>195</v>
      </c>
      <c r="F68" s="10">
        <v>2</v>
      </c>
      <c r="G68" s="10"/>
      <c r="H68" s="10">
        <v>999</v>
      </c>
      <c r="I68" s="10"/>
      <c r="J68" s="12"/>
    </row>
    <row r="69" spans="1:10" ht="13.5" hidden="1" customHeight="1" x14ac:dyDescent="0.2">
      <c r="A69" s="10">
        <v>68</v>
      </c>
      <c r="B69" s="10" t="s">
        <v>196</v>
      </c>
      <c r="C69" s="10" t="s">
        <v>112</v>
      </c>
      <c r="D69" s="10">
        <v>2</v>
      </c>
      <c r="E69" s="11" t="s">
        <v>197</v>
      </c>
      <c r="F69" s="23">
        <v>2</v>
      </c>
      <c r="G69" s="10"/>
      <c r="H69" s="10">
        <v>999</v>
      </c>
      <c r="I69" s="10"/>
      <c r="J69" s="12"/>
    </row>
    <row r="70" spans="1:10" ht="13.5" hidden="1" customHeight="1" x14ac:dyDescent="0.2">
      <c r="A70" s="10">
        <v>69</v>
      </c>
      <c r="B70" s="10" t="s">
        <v>198</v>
      </c>
      <c r="C70" s="10" t="s">
        <v>112</v>
      </c>
      <c r="D70" s="10">
        <v>2</v>
      </c>
      <c r="E70" s="11" t="s">
        <v>199</v>
      </c>
      <c r="F70" s="10">
        <v>0</v>
      </c>
      <c r="G70" s="10"/>
      <c r="H70" s="10">
        <v>999</v>
      </c>
      <c r="I70" s="10"/>
      <c r="J70" s="12"/>
    </row>
    <row r="71" spans="1:10" ht="13.5" hidden="1" customHeight="1" x14ac:dyDescent="0.2">
      <c r="A71" s="10">
        <v>70</v>
      </c>
      <c r="B71" s="10" t="s">
        <v>200</v>
      </c>
      <c r="C71" s="10" t="s">
        <v>112</v>
      </c>
      <c r="D71" s="10">
        <v>2</v>
      </c>
      <c r="E71" s="11" t="s">
        <v>201</v>
      </c>
      <c r="F71" s="10">
        <v>0</v>
      </c>
      <c r="G71" s="10"/>
      <c r="H71" s="10">
        <v>999</v>
      </c>
      <c r="I71" s="10"/>
      <c r="J71" s="12"/>
    </row>
    <row r="72" spans="1:10" ht="13.5" customHeight="1" x14ac:dyDescent="0.2">
      <c r="A72" s="14">
        <v>71</v>
      </c>
      <c r="B72" s="14" t="s">
        <v>183</v>
      </c>
      <c r="C72" s="14" t="s">
        <v>112</v>
      </c>
      <c r="D72" s="14">
        <v>3</v>
      </c>
      <c r="E72" s="15" t="s">
        <v>202</v>
      </c>
      <c r="F72" s="14">
        <v>0</v>
      </c>
      <c r="G72" s="14"/>
      <c r="H72" s="14">
        <v>999</v>
      </c>
      <c r="I72" s="14"/>
      <c r="J72" s="15"/>
    </row>
    <row r="73" spans="1:10" ht="13.5" hidden="1" customHeight="1" x14ac:dyDescent="0.2">
      <c r="A73" s="8">
        <v>72</v>
      </c>
      <c r="B73" s="8" t="s">
        <v>203</v>
      </c>
      <c r="C73" s="10" t="s">
        <v>112</v>
      </c>
      <c r="D73" s="8">
        <v>2</v>
      </c>
      <c r="E73" s="8" t="s">
        <v>204</v>
      </c>
      <c r="F73" s="8">
        <v>2</v>
      </c>
      <c r="G73" s="8"/>
      <c r="H73" s="8">
        <v>36</v>
      </c>
      <c r="I73" s="8"/>
      <c r="J73" s="9"/>
    </row>
    <row r="74" spans="1:10" ht="13.5" hidden="1" customHeight="1" x14ac:dyDescent="0.2">
      <c r="A74" s="8">
        <v>73</v>
      </c>
      <c r="B74" s="8" t="s">
        <v>205</v>
      </c>
      <c r="C74" s="10" t="s">
        <v>112</v>
      </c>
      <c r="D74" s="8">
        <v>2</v>
      </c>
      <c r="E74" s="8" t="s">
        <v>206</v>
      </c>
      <c r="F74" s="8">
        <v>2</v>
      </c>
      <c r="G74" s="8">
        <v>250</v>
      </c>
      <c r="H74" s="8">
        <v>29</v>
      </c>
      <c r="I74" s="8"/>
      <c r="J74" s="9"/>
    </row>
    <row r="75" spans="1:10" ht="13.5" hidden="1" customHeight="1" x14ac:dyDescent="0.2">
      <c r="A75" s="8">
        <v>74</v>
      </c>
      <c r="B75" s="8" t="s">
        <v>153</v>
      </c>
      <c r="C75" s="10" t="s">
        <v>112</v>
      </c>
      <c r="D75" s="8">
        <v>2</v>
      </c>
      <c r="E75" s="8" t="s">
        <v>207</v>
      </c>
      <c r="F75" s="8">
        <v>2</v>
      </c>
      <c r="G75" s="8">
        <v>250</v>
      </c>
      <c r="H75" s="8">
        <v>34</v>
      </c>
      <c r="I75" s="7">
        <v>1</v>
      </c>
      <c r="J75" s="9"/>
    </row>
    <row r="76" spans="1:10" ht="13.5" hidden="1" customHeight="1" x14ac:dyDescent="0.2">
      <c r="A76" s="8">
        <v>75</v>
      </c>
      <c r="B76" s="8" t="s">
        <v>155</v>
      </c>
      <c r="C76" s="10" t="s">
        <v>112</v>
      </c>
      <c r="D76" s="8">
        <v>2</v>
      </c>
      <c r="E76" s="8" t="s">
        <v>208</v>
      </c>
      <c r="F76" s="8">
        <v>2</v>
      </c>
      <c r="G76" s="8">
        <v>250</v>
      </c>
      <c r="H76" s="8">
        <v>35</v>
      </c>
      <c r="I76" s="8">
        <v>1</v>
      </c>
      <c r="J76" s="9"/>
    </row>
    <row r="77" spans="1:10" ht="13.5" hidden="1" customHeight="1" x14ac:dyDescent="0.2">
      <c r="A77" s="8">
        <v>76</v>
      </c>
      <c r="B77" s="8" t="s">
        <v>209</v>
      </c>
      <c r="C77" s="10" t="s">
        <v>112</v>
      </c>
      <c r="D77" s="8">
        <v>2</v>
      </c>
      <c r="E77" s="8" t="s">
        <v>210</v>
      </c>
      <c r="F77" s="8">
        <v>2</v>
      </c>
      <c r="G77" s="8">
        <v>250</v>
      </c>
      <c r="H77" s="8">
        <v>43</v>
      </c>
      <c r="I77" s="8"/>
      <c r="J77" s="9"/>
    </row>
    <row r="78" spans="1:10" ht="13.5" hidden="1" customHeight="1" x14ac:dyDescent="0.2">
      <c r="A78" s="8">
        <v>77</v>
      </c>
      <c r="B78" s="8" t="s">
        <v>211</v>
      </c>
      <c r="C78" s="10" t="s">
        <v>112</v>
      </c>
      <c r="D78" s="8">
        <v>2</v>
      </c>
      <c r="E78" s="8" t="s">
        <v>212</v>
      </c>
      <c r="F78" s="8">
        <v>2</v>
      </c>
      <c r="G78" s="8">
        <v>250</v>
      </c>
      <c r="H78" s="8">
        <v>44</v>
      </c>
      <c r="I78" s="8"/>
      <c r="J78" s="9"/>
    </row>
    <row r="79" spans="1:10" ht="13.5" hidden="1" customHeight="1" x14ac:dyDescent="0.2">
      <c r="A79" s="8">
        <v>78</v>
      </c>
      <c r="B79" s="8" t="s">
        <v>213</v>
      </c>
      <c r="C79" s="10" t="s">
        <v>112</v>
      </c>
      <c r="D79" s="8">
        <v>2</v>
      </c>
      <c r="E79" s="8" t="s">
        <v>214</v>
      </c>
      <c r="F79" s="8">
        <v>2</v>
      </c>
      <c r="G79" s="8">
        <v>250</v>
      </c>
      <c r="H79" s="8">
        <v>45</v>
      </c>
      <c r="I79" s="8"/>
      <c r="J79" s="9"/>
    </row>
    <row r="80" spans="1:10" ht="13.5" hidden="1" customHeight="1" x14ac:dyDescent="0.2">
      <c r="A80" s="8">
        <v>79</v>
      </c>
      <c r="B80" s="8" t="s">
        <v>215</v>
      </c>
      <c r="C80" s="10" t="s">
        <v>112</v>
      </c>
      <c r="D80" s="8">
        <v>2</v>
      </c>
      <c r="E80" s="8" t="s">
        <v>216</v>
      </c>
      <c r="F80" s="8">
        <v>2</v>
      </c>
      <c r="G80" s="8">
        <v>245</v>
      </c>
      <c r="H80" s="8">
        <v>60</v>
      </c>
      <c r="I80" s="8"/>
      <c r="J80" s="9"/>
    </row>
    <row r="81" spans="1:10" ht="13.5" hidden="1" customHeight="1" x14ac:dyDescent="0.2">
      <c r="A81" s="8">
        <v>80</v>
      </c>
      <c r="B81" s="8" t="s">
        <v>217</v>
      </c>
      <c r="C81" s="10" t="s">
        <v>112</v>
      </c>
      <c r="D81" s="8">
        <v>2</v>
      </c>
      <c r="E81" s="8" t="s">
        <v>218</v>
      </c>
      <c r="F81" s="8">
        <v>2</v>
      </c>
      <c r="G81" s="8">
        <v>245</v>
      </c>
      <c r="H81" s="8">
        <v>61</v>
      </c>
      <c r="I81" s="8"/>
      <c r="J81" s="9"/>
    </row>
    <row r="82" spans="1:10" ht="13.5" hidden="1" customHeight="1" x14ac:dyDescent="0.2">
      <c r="A82" s="8">
        <v>81</v>
      </c>
      <c r="B82" s="8" t="s">
        <v>219</v>
      </c>
      <c r="C82" s="10" t="s">
        <v>112</v>
      </c>
      <c r="D82" s="8">
        <v>2</v>
      </c>
      <c r="E82" s="8" t="s">
        <v>220</v>
      </c>
      <c r="F82" s="8">
        <v>2</v>
      </c>
      <c r="G82" s="8">
        <v>250</v>
      </c>
      <c r="H82" s="8">
        <v>37</v>
      </c>
      <c r="I82" s="8"/>
      <c r="J82" s="9"/>
    </row>
    <row r="83" spans="1:10" ht="13.5" hidden="1" customHeight="1" x14ac:dyDescent="0.2">
      <c r="A83" s="8">
        <v>82</v>
      </c>
      <c r="B83" s="8" t="s">
        <v>221</v>
      </c>
      <c r="C83" s="10" t="s">
        <v>112</v>
      </c>
      <c r="D83" s="8">
        <v>2</v>
      </c>
      <c r="E83" s="8" t="s">
        <v>222</v>
      </c>
      <c r="F83" s="8">
        <v>2</v>
      </c>
      <c r="G83" s="8">
        <v>250</v>
      </c>
      <c r="H83" s="8">
        <v>38</v>
      </c>
      <c r="I83" s="8">
        <v>1</v>
      </c>
      <c r="J83" s="9"/>
    </row>
    <row r="84" spans="1:10" ht="13.5" hidden="1" customHeight="1" x14ac:dyDescent="0.2">
      <c r="A84" s="8">
        <v>83</v>
      </c>
      <c r="B84" s="8" t="s">
        <v>223</v>
      </c>
      <c r="C84" s="10" t="s">
        <v>112</v>
      </c>
      <c r="D84" s="8">
        <v>2</v>
      </c>
      <c r="E84" s="8" t="s">
        <v>224</v>
      </c>
      <c r="F84" s="8">
        <v>0</v>
      </c>
      <c r="G84" s="8">
        <v>250</v>
      </c>
      <c r="H84" s="8">
        <v>39</v>
      </c>
      <c r="I84" s="8"/>
      <c r="J84" s="9"/>
    </row>
    <row r="85" spans="1:10" ht="13.5" hidden="1" customHeight="1" x14ac:dyDescent="0.2">
      <c r="A85" s="8">
        <v>84</v>
      </c>
      <c r="B85" s="8" t="s">
        <v>225</v>
      </c>
      <c r="C85" s="10" t="s">
        <v>112</v>
      </c>
      <c r="D85" s="8">
        <v>2</v>
      </c>
      <c r="E85" s="8" t="s">
        <v>226</v>
      </c>
      <c r="F85" s="8">
        <v>2</v>
      </c>
      <c r="G85" s="8">
        <v>250</v>
      </c>
      <c r="H85" s="8">
        <v>46</v>
      </c>
      <c r="I85" s="8"/>
      <c r="J85" s="9"/>
    </row>
    <row r="86" spans="1:10" ht="13.5" hidden="1" customHeight="1" x14ac:dyDescent="0.2">
      <c r="A86" s="8">
        <v>85</v>
      </c>
      <c r="B86" s="8" t="s">
        <v>227</v>
      </c>
      <c r="C86" s="10" t="s">
        <v>112</v>
      </c>
      <c r="D86" s="8">
        <v>2</v>
      </c>
      <c r="E86" s="8" t="s">
        <v>228</v>
      </c>
      <c r="F86" s="8">
        <v>2</v>
      </c>
      <c r="G86" s="8">
        <v>250</v>
      </c>
      <c r="H86" s="8">
        <v>47</v>
      </c>
      <c r="I86" s="8"/>
      <c r="J86" s="9"/>
    </row>
    <row r="87" spans="1:10" ht="13.5" hidden="1" customHeight="1" x14ac:dyDescent="0.2">
      <c r="A87" s="8">
        <v>86</v>
      </c>
      <c r="B87" s="8" t="s">
        <v>229</v>
      </c>
      <c r="C87" s="10" t="s">
        <v>112</v>
      </c>
      <c r="D87" s="8">
        <v>2</v>
      </c>
      <c r="E87" s="8" t="s">
        <v>230</v>
      </c>
      <c r="F87" s="8">
        <v>2</v>
      </c>
      <c r="G87" s="8">
        <v>250</v>
      </c>
      <c r="H87" s="8">
        <v>48</v>
      </c>
      <c r="I87" s="8"/>
      <c r="J87" s="9"/>
    </row>
    <row r="88" spans="1:10" ht="13.5" hidden="1" customHeight="1" x14ac:dyDescent="0.2">
      <c r="A88" s="8">
        <v>87</v>
      </c>
      <c r="B88" s="8" t="s">
        <v>231</v>
      </c>
      <c r="C88" s="10" t="s">
        <v>112</v>
      </c>
      <c r="D88" s="8">
        <v>2</v>
      </c>
      <c r="E88" s="8" t="s">
        <v>232</v>
      </c>
      <c r="F88" s="8">
        <v>2</v>
      </c>
      <c r="G88" s="8">
        <v>250</v>
      </c>
      <c r="H88" s="8">
        <v>49</v>
      </c>
      <c r="I88" s="8"/>
      <c r="J88" s="9"/>
    </row>
    <row r="89" spans="1:10" ht="13.5" hidden="1" customHeight="1" x14ac:dyDescent="0.2">
      <c r="A89" s="8">
        <v>88</v>
      </c>
      <c r="B89" s="8" t="s">
        <v>233</v>
      </c>
      <c r="C89" s="10" t="s">
        <v>112</v>
      </c>
      <c r="D89" s="8">
        <v>2</v>
      </c>
      <c r="E89" s="8" t="s">
        <v>234</v>
      </c>
      <c r="F89" s="8">
        <v>2</v>
      </c>
      <c r="G89" s="8">
        <v>250</v>
      </c>
      <c r="H89" s="8">
        <v>50</v>
      </c>
      <c r="I89" s="8"/>
      <c r="J89" s="9"/>
    </row>
    <row r="90" spans="1:10" ht="13.5" hidden="1" customHeight="1" x14ac:dyDescent="0.2">
      <c r="A90" s="13">
        <v>89</v>
      </c>
      <c r="B90" s="13" t="s">
        <v>134</v>
      </c>
      <c r="C90" s="13" t="s">
        <v>112</v>
      </c>
      <c r="D90" s="13">
        <v>2</v>
      </c>
      <c r="E90" s="13" t="s">
        <v>235</v>
      </c>
      <c r="F90" s="13">
        <v>2</v>
      </c>
      <c r="G90" s="13">
        <v>250</v>
      </c>
      <c r="H90" s="13">
        <v>30</v>
      </c>
      <c r="I90" s="13"/>
      <c r="J90" s="13"/>
    </row>
    <row r="91" spans="1:10" ht="13.5" hidden="1" customHeight="1" x14ac:dyDescent="0.2">
      <c r="A91" s="8">
        <v>90</v>
      </c>
      <c r="B91" s="8" t="s">
        <v>236</v>
      </c>
      <c r="C91" s="10" t="s">
        <v>112</v>
      </c>
      <c r="D91" s="8">
        <v>2</v>
      </c>
      <c r="E91" s="8" t="s">
        <v>237</v>
      </c>
      <c r="F91" s="8">
        <v>2</v>
      </c>
      <c r="G91" s="8">
        <v>245</v>
      </c>
      <c r="H91" s="8">
        <v>62</v>
      </c>
      <c r="I91" s="8"/>
      <c r="J91" s="9"/>
    </row>
    <row r="92" spans="1:10" ht="13.5" customHeight="1" x14ac:dyDescent="0.2">
      <c r="A92" s="10">
        <v>91</v>
      </c>
      <c r="B92" s="10" t="s">
        <v>110</v>
      </c>
      <c r="C92" s="10" t="s">
        <v>112</v>
      </c>
      <c r="D92" s="10">
        <v>3</v>
      </c>
      <c r="E92" s="11" t="s">
        <v>238</v>
      </c>
      <c r="F92" s="23">
        <v>0</v>
      </c>
      <c r="G92" s="10"/>
      <c r="H92" s="10">
        <v>999</v>
      </c>
      <c r="I92" s="10"/>
      <c r="J92" s="11"/>
    </row>
    <row r="93" spans="1:10" ht="13.5" hidden="1" customHeight="1" x14ac:dyDescent="0.2">
      <c r="A93" s="10">
        <v>92</v>
      </c>
      <c r="B93" s="10" t="s">
        <v>239</v>
      </c>
      <c r="C93" s="10" t="s">
        <v>112</v>
      </c>
      <c r="D93" s="10">
        <v>1</v>
      </c>
      <c r="E93" s="11" t="s">
        <v>239</v>
      </c>
      <c r="F93" s="23">
        <v>1</v>
      </c>
      <c r="G93" s="10"/>
      <c r="H93" s="10">
        <v>999</v>
      </c>
      <c r="I93" s="10"/>
      <c r="J93" s="11"/>
    </row>
  </sheetData>
  <autoFilter ref="A2:J93" xr:uid="{2B604E91-2A76-4B4B-ABB3-F04EB1B8FF6A}">
    <filterColumn colId="3">
      <filters>
        <filter val="3"/>
      </filters>
    </filterColumn>
  </autoFilter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05F5-D303-44BF-9D37-C8F8E409A713}">
  <dimension ref="A1:AL104"/>
  <sheetViews>
    <sheetView topLeftCell="A13" workbookViewId="0">
      <selection activeCell="L32" sqref="L32"/>
    </sheetView>
  </sheetViews>
  <sheetFormatPr defaultRowHeight="14.25" x14ac:dyDescent="0.2"/>
  <sheetData>
    <row r="1" spans="1:38" x14ac:dyDescent="0.2">
      <c r="A1" s="34" t="s">
        <v>542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34">
        <v>11</v>
      </c>
      <c r="M1" s="34">
        <v>12</v>
      </c>
      <c r="N1" s="34">
        <v>13</v>
      </c>
      <c r="O1" s="34">
        <v>14</v>
      </c>
      <c r="P1" s="34">
        <v>15</v>
      </c>
      <c r="Q1" s="34">
        <v>16</v>
      </c>
      <c r="R1" s="34">
        <v>17</v>
      </c>
      <c r="S1" s="34">
        <v>18</v>
      </c>
      <c r="T1" s="34">
        <v>19</v>
      </c>
      <c r="U1" s="34">
        <v>20</v>
      </c>
      <c r="V1" s="34">
        <v>21</v>
      </c>
      <c r="W1" s="34">
        <v>22</v>
      </c>
      <c r="X1" s="34">
        <v>23</v>
      </c>
      <c r="Y1" s="34">
        <v>24</v>
      </c>
      <c r="Z1" s="34">
        <v>25</v>
      </c>
      <c r="AA1" s="34">
        <v>26</v>
      </c>
      <c r="AB1" s="34">
        <v>27</v>
      </c>
      <c r="AC1" s="34">
        <v>28</v>
      </c>
      <c r="AD1" s="34">
        <v>29</v>
      </c>
      <c r="AE1" s="34">
        <v>30</v>
      </c>
      <c r="AF1" s="34">
        <v>31</v>
      </c>
      <c r="AG1" s="34">
        <v>32</v>
      </c>
      <c r="AH1" s="34">
        <v>33</v>
      </c>
      <c r="AI1" s="34">
        <v>34</v>
      </c>
      <c r="AJ1" s="34">
        <v>35</v>
      </c>
      <c r="AK1" s="34">
        <v>36</v>
      </c>
      <c r="AL1" s="34">
        <v>37</v>
      </c>
    </row>
    <row r="2" spans="1:38" x14ac:dyDescent="0.2">
      <c r="A2" s="34" t="s">
        <v>2954</v>
      </c>
      <c r="B2" s="34" t="s">
        <v>2955</v>
      </c>
      <c r="C2" s="34" t="s">
        <v>2956</v>
      </c>
      <c r="D2" s="34" t="s">
        <v>2957</v>
      </c>
      <c r="E2" s="34" t="s">
        <v>2958</v>
      </c>
      <c r="F2" s="34" t="s">
        <v>2959</v>
      </c>
      <c r="G2" s="34" t="s">
        <v>2960</v>
      </c>
      <c r="H2" s="34" t="s">
        <v>11</v>
      </c>
      <c r="I2" s="34" t="s">
        <v>2961</v>
      </c>
      <c r="J2" s="34" t="s">
        <v>2962</v>
      </c>
      <c r="K2" s="34" t="s">
        <v>2963</v>
      </c>
      <c r="L2" s="34" t="s">
        <v>2964</v>
      </c>
      <c r="M2" s="34" t="s">
        <v>2965</v>
      </c>
      <c r="N2" s="34" t="s">
        <v>2966</v>
      </c>
      <c r="O2" s="34" t="s">
        <v>2967</v>
      </c>
      <c r="P2" s="34" t="s">
        <v>2968</v>
      </c>
      <c r="Q2" s="34" t="s">
        <v>2969</v>
      </c>
      <c r="R2" s="34" t="s">
        <v>2970</v>
      </c>
      <c r="S2" s="34" t="s">
        <v>2971</v>
      </c>
      <c r="T2" s="34" t="s">
        <v>2972</v>
      </c>
      <c r="U2" s="34" t="s">
        <v>2973</v>
      </c>
      <c r="V2" s="34" t="s">
        <v>2974</v>
      </c>
      <c r="W2" s="34" t="s">
        <v>2975</v>
      </c>
      <c r="X2" s="34" t="s">
        <v>2976</v>
      </c>
      <c r="Y2" s="34" t="s">
        <v>2977</v>
      </c>
      <c r="Z2" s="34" t="s">
        <v>2978</v>
      </c>
      <c r="AA2" s="34" t="s">
        <v>2979</v>
      </c>
      <c r="AB2" s="34" t="s">
        <v>2980</v>
      </c>
      <c r="AC2" s="34" t="s">
        <v>2981</v>
      </c>
      <c r="AD2" s="34" t="s">
        <v>2982</v>
      </c>
      <c r="AE2" s="34" t="s">
        <v>2983</v>
      </c>
      <c r="AF2" s="34" t="s">
        <v>2984</v>
      </c>
      <c r="AG2" s="34" t="s">
        <v>2985</v>
      </c>
      <c r="AH2" s="34" t="s">
        <v>2986</v>
      </c>
      <c r="AI2" s="34" t="s">
        <v>2987</v>
      </c>
      <c r="AJ2" s="34" t="s">
        <v>2988</v>
      </c>
      <c r="AK2" s="34" t="s">
        <v>2989</v>
      </c>
      <c r="AL2" s="34" t="s">
        <v>2990</v>
      </c>
    </row>
    <row r="3" spans="1:38" x14ac:dyDescent="0.2">
      <c r="A3" s="34" t="s">
        <v>2991</v>
      </c>
      <c r="B3" s="34" t="s">
        <v>2992</v>
      </c>
      <c r="C3" s="34" t="s">
        <v>2993</v>
      </c>
      <c r="D3" s="34" t="s">
        <v>2994</v>
      </c>
      <c r="E3" s="34" t="s">
        <v>2995</v>
      </c>
      <c r="F3" s="34" t="s">
        <v>2996</v>
      </c>
      <c r="G3" s="34" t="s">
        <v>2997</v>
      </c>
      <c r="H3" s="34" t="s">
        <v>2998</v>
      </c>
      <c r="I3" s="34" t="s">
        <v>2999</v>
      </c>
      <c r="J3" s="34" t="s">
        <v>3000</v>
      </c>
      <c r="K3" s="34" t="s">
        <v>547</v>
      </c>
      <c r="L3" s="34" t="s">
        <v>3001</v>
      </c>
      <c r="M3" s="34" t="s">
        <v>3002</v>
      </c>
      <c r="N3" s="34" t="s">
        <v>3003</v>
      </c>
      <c r="O3" s="34" t="s">
        <v>3004</v>
      </c>
      <c r="P3" s="34" t="s">
        <v>3005</v>
      </c>
      <c r="Q3" s="34" t="s">
        <v>3006</v>
      </c>
      <c r="R3" s="34" t="s">
        <v>3007</v>
      </c>
      <c r="S3" s="34" t="s">
        <v>3008</v>
      </c>
      <c r="T3" s="34" t="s">
        <v>3009</v>
      </c>
      <c r="U3" s="34" t="s">
        <v>3010</v>
      </c>
      <c r="V3" s="34" t="s">
        <v>3011</v>
      </c>
      <c r="W3" s="34" t="s">
        <v>3012</v>
      </c>
      <c r="X3" s="34" t="s">
        <v>3013</v>
      </c>
      <c r="Y3" s="34" t="s">
        <v>3014</v>
      </c>
      <c r="Z3" s="34" t="s">
        <v>3015</v>
      </c>
      <c r="AA3" s="34" t="s">
        <v>3016</v>
      </c>
      <c r="AB3" s="34" t="s">
        <v>3017</v>
      </c>
      <c r="AC3" s="34" t="s">
        <v>3018</v>
      </c>
      <c r="AD3" s="34" t="s">
        <v>3019</v>
      </c>
      <c r="AE3" s="34" t="s">
        <v>3020</v>
      </c>
      <c r="AF3" s="34" t="s">
        <v>3021</v>
      </c>
      <c r="AG3" s="34" t="s">
        <v>3022</v>
      </c>
      <c r="AH3" s="34" t="s">
        <v>3023</v>
      </c>
      <c r="AI3" s="34" t="s">
        <v>3024</v>
      </c>
      <c r="AJ3" s="34" t="s">
        <v>3025</v>
      </c>
      <c r="AK3" s="34" t="s">
        <v>3026</v>
      </c>
      <c r="AL3" s="34" t="s">
        <v>3027</v>
      </c>
    </row>
    <row r="4" spans="1:38" x14ac:dyDescent="0.2">
      <c r="A4" s="34">
        <v>1</v>
      </c>
      <c r="B4" s="34" t="s">
        <v>3028</v>
      </c>
      <c r="C4" s="34">
        <v>1</v>
      </c>
      <c r="D4" s="34">
        <v>1</v>
      </c>
      <c r="E4" s="34">
        <v>4</v>
      </c>
      <c r="F4" s="34">
        <v>8</v>
      </c>
      <c r="G4" s="34">
        <v>8</v>
      </c>
      <c r="H4" s="34">
        <v>1</v>
      </c>
      <c r="I4" s="34">
        <v>2</v>
      </c>
      <c r="J4" s="34">
        <v>2</v>
      </c>
      <c r="K4" s="34">
        <v>1</v>
      </c>
      <c r="L4" s="34">
        <v>1</v>
      </c>
      <c r="M4" s="34">
        <v>50</v>
      </c>
      <c r="N4" s="34">
        <v>11</v>
      </c>
      <c r="O4" s="34">
        <v>100</v>
      </c>
      <c r="P4" s="34">
        <v>16</v>
      </c>
      <c r="Q4" s="34">
        <v>200</v>
      </c>
      <c r="R4" s="34">
        <v>18</v>
      </c>
      <c r="S4" s="34">
        <v>800</v>
      </c>
      <c r="T4" s="34">
        <v>19</v>
      </c>
      <c r="U4" s="34">
        <v>1600</v>
      </c>
      <c r="V4" s="34">
        <v>20</v>
      </c>
      <c r="W4" s="34">
        <v>3200</v>
      </c>
      <c r="X4" s="34">
        <v>22</v>
      </c>
      <c r="Y4" s="34">
        <v>6400</v>
      </c>
      <c r="Z4" s="34">
        <v>24</v>
      </c>
      <c r="AA4" s="34">
        <v>12800</v>
      </c>
      <c r="AB4" s="34">
        <v>26</v>
      </c>
      <c r="AC4" s="34">
        <v>25600</v>
      </c>
      <c r="AD4" s="34">
        <v>28</v>
      </c>
      <c r="AE4" s="34">
        <v>51200</v>
      </c>
      <c r="AF4" s="34">
        <v>17</v>
      </c>
      <c r="AG4" s="34"/>
      <c r="AH4" s="34"/>
      <c r="AI4" s="34"/>
      <c r="AJ4" s="34"/>
      <c r="AK4" s="34"/>
      <c r="AL4" s="34"/>
    </row>
    <row r="5" spans="1:38" x14ac:dyDescent="0.2">
      <c r="A5" s="34">
        <v>2</v>
      </c>
      <c r="B5" s="34" t="s">
        <v>3029</v>
      </c>
      <c r="C5" s="34">
        <v>2</v>
      </c>
      <c r="D5" s="34">
        <v>2</v>
      </c>
      <c r="E5" s="34">
        <v>7</v>
      </c>
      <c r="F5" s="34">
        <v>14</v>
      </c>
      <c r="G5" s="34">
        <v>20</v>
      </c>
      <c r="H5" s="34">
        <v>0</v>
      </c>
      <c r="I5" s="34">
        <v>0</v>
      </c>
      <c r="J5" s="34">
        <v>0</v>
      </c>
      <c r="K5" s="34">
        <v>2</v>
      </c>
      <c r="L5" s="34">
        <v>1</v>
      </c>
      <c r="M5" s="34">
        <v>50</v>
      </c>
      <c r="N5" s="34">
        <v>11</v>
      </c>
      <c r="O5" s="34">
        <v>100</v>
      </c>
      <c r="P5" s="34">
        <v>16</v>
      </c>
      <c r="Q5" s="34">
        <v>200</v>
      </c>
      <c r="R5" s="34">
        <v>18</v>
      </c>
      <c r="S5" s="34">
        <v>800</v>
      </c>
      <c r="T5" s="34">
        <v>19</v>
      </c>
      <c r="U5" s="34">
        <v>1600</v>
      </c>
      <c r="V5" s="34">
        <v>20</v>
      </c>
      <c r="W5" s="34">
        <v>3200</v>
      </c>
      <c r="X5" s="34">
        <v>22</v>
      </c>
      <c r="Y5" s="34">
        <v>6400</v>
      </c>
      <c r="Z5" s="34">
        <v>24</v>
      </c>
      <c r="AA5" s="34">
        <v>12800</v>
      </c>
      <c r="AB5" s="34">
        <v>26</v>
      </c>
      <c r="AC5" s="34">
        <v>25600</v>
      </c>
      <c r="AD5" s="34">
        <v>28</v>
      </c>
      <c r="AE5" s="34">
        <v>51200</v>
      </c>
      <c r="AF5" s="34">
        <v>17</v>
      </c>
      <c r="AG5" s="34"/>
      <c r="AH5" s="34"/>
      <c r="AI5" s="34"/>
      <c r="AJ5" s="34"/>
      <c r="AK5" s="34"/>
      <c r="AL5" s="34"/>
    </row>
    <row r="6" spans="1:38" x14ac:dyDescent="0.2">
      <c r="A6" s="34">
        <v>3</v>
      </c>
      <c r="B6" s="34" t="s">
        <v>3030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1</v>
      </c>
      <c r="M6" s="34">
        <v>50</v>
      </c>
      <c r="N6" s="34">
        <v>11</v>
      </c>
      <c r="O6" s="34">
        <v>100</v>
      </c>
      <c r="P6" s="34">
        <v>16</v>
      </c>
      <c r="Q6" s="34">
        <v>200</v>
      </c>
      <c r="R6" s="34">
        <v>18</v>
      </c>
      <c r="S6" s="34">
        <v>800</v>
      </c>
      <c r="T6" s="34">
        <v>19</v>
      </c>
      <c r="U6" s="34">
        <v>1600</v>
      </c>
      <c r="V6" s="34">
        <v>20</v>
      </c>
      <c r="W6" s="34">
        <v>3200</v>
      </c>
      <c r="X6" s="34">
        <v>22</v>
      </c>
      <c r="Y6" s="34">
        <v>6400</v>
      </c>
      <c r="Z6" s="34">
        <v>24</v>
      </c>
      <c r="AA6" s="34">
        <v>12800</v>
      </c>
      <c r="AB6" s="34">
        <v>26</v>
      </c>
      <c r="AC6" s="34">
        <v>25600</v>
      </c>
      <c r="AD6" s="34">
        <v>28</v>
      </c>
      <c r="AE6" s="34">
        <v>51200</v>
      </c>
      <c r="AF6" s="34">
        <v>17</v>
      </c>
      <c r="AG6" s="34"/>
      <c r="AH6" s="34"/>
      <c r="AI6" s="34"/>
      <c r="AJ6" s="34"/>
      <c r="AK6" s="34"/>
      <c r="AL6" s="34"/>
    </row>
    <row r="7" spans="1:38" x14ac:dyDescent="0.2">
      <c r="A7" s="34">
        <v>4</v>
      </c>
      <c r="B7" s="34" t="s">
        <v>3031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2</v>
      </c>
      <c r="L7" s="34">
        <v>1</v>
      </c>
      <c r="M7" s="34">
        <v>50</v>
      </c>
      <c r="N7" s="34">
        <v>13</v>
      </c>
      <c r="O7" s="34">
        <v>100</v>
      </c>
      <c r="P7" s="34">
        <v>19</v>
      </c>
      <c r="Q7" s="34">
        <v>200</v>
      </c>
      <c r="R7" s="34">
        <v>22</v>
      </c>
      <c r="S7" s="34">
        <v>800</v>
      </c>
      <c r="T7" s="34">
        <v>24</v>
      </c>
      <c r="U7" s="34">
        <v>1600</v>
      </c>
      <c r="V7" s="34">
        <v>26</v>
      </c>
      <c r="W7" s="34">
        <v>3200</v>
      </c>
      <c r="X7" s="34">
        <v>28</v>
      </c>
      <c r="Y7" s="34">
        <v>6400</v>
      </c>
      <c r="Z7" s="34">
        <v>30</v>
      </c>
      <c r="AA7" s="34">
        <v>12800</v>
      </c>
      <c r="AB7" s="34">
        <v>33</v>
      </c>
      <c r="AC7" s="34">
        <v>25600</v>
      </c>
      <c r="AD7" s="34">
        <v>36</v>
      </c>
      <c r="AE7" s="34">
        <v>51200</v>
      </c>
      <c r="AF7" s="34">
        <v>20</v>
      </c>
      <c r="AG7" s="34"/>
      <c r="AH7" s="34"/>
      <c r="AI7" s="34"/>
      <c r="AJ7" s="34"/>
      <c r="AK7" s="34"/>
      <c r="AL7" s="34"/>
    </row>
    <row r="8" spans="1:38" x14ac:dyDescent="0.2">
      <c r="A8" s="34">
        <v>5</v>
      </c>
      <c r="B8" s="34" t="s">
        <v>3032</v>
      </c>
      <c r="C8" s="34">
        <v>1</v>
      </c>
      <c r="D8" s="34">
        <v>3</v>
      </c>
      <c r="E8" s="34">
        <v>3</v>
      </c>
      <c r="F8" s="34">
        <v>6</v>
      </c>
      <c r="G8" s="34">
        <v>6</v>
      </c>
      <c r="H8" s="34">
        <v>5</v>
      </c>
      <c r="I8" s="34">
        <v>10</v>
      </c>
      <c r="J8" s="34">
        <v>10</v>
      </c>
      <c r="K8" s="34">
        <v>1</v>
      </c>
      <c r="L8" s="34">
        <v>1</v>
      </c>
      <c r="M8" s="34">
        <v>50</v>
      </c>
      <c r="N8" s="34">
        <v>23</v>
      </c>
      <c r="O8" s="34">
        <v>100</v>
      </c>
      <c r="P8" s="34">
        <v>25</v>
      </c>
      <c r="Q8" s="34">
        <v>200</v>
      </c>
      <c r="R8" s="34">
        <v>29</v>
      </c>
      <c r="S8" s="34">
        <v>800</v>
      </c>
      <c r="T8" s="34">
        <v>31</v>
      </c>
      <c r="U8" s="34">
        <v>1600</v>
      </c>
      <c r="V8" s="34">
        <v>34</v>
      </c>
      <c r="W8" s="34">
        <v>3200</v>
      </c>
      <c r="X8" s="34">
        <v>37</v>
      </c>
      <c r="Y8" s="34">
        <v>6400</v>
      </c>
      <c r="Z8" s="34">
        <v>40</v>
      </c>
      <c r="AA8" s="34">
        <v>12800</v>
      </c>
      <c r="AB8" s="34">
        <v>44</v>
      </c>
      <c r="AC8" s="34">
        <v>25600</v>
      </c>
      <c r="AD8" s="34">
        <v>48</v>
      </c>
      <c r="AE8" s="34">
        <v>51200</v>
      </c>
      <c r="AF8" s="34">
        <v>27</v>
      </c>
      <c r="AG8" s="34"/>
      <c r="AH8" s="34"/>
      <c r="AI8" s="34"/>
      <c r="AJ8" s="34"/>
      <c r="AK8" s="34"/>
      <c r="AL8" s="34"/>
    </row>
    <row r="9" spans="1:38" x14ac:dyDescent="0.2">
      <c r="A9" s="34">
        <v>6</v>
      </c>
      <c r="B9" s="34" t="s">
        <v>3033</v>
      </c>
      <c r="C9" s="34">
        <v>2</v>
      </c>
      <c r="D9" s="34">
        <v>4</v>
      </c>
      <c r="E9" s="34">
        <v>4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2</v>
      </c>
      <c r="L9" s="34">
        <v>1</v>
      </c>
      <c r="M9" s="34">
        <v>50</v>
      </c>
      <c r="N9" s="34">
        <v>17</v>
      </c>
      <c r="O9" s="34">
        <v>100</v>
      </c>
      <c r="P9" s="34">
        <v>20</v>
      </c>
      <c r="Q9" s="34">
        <v>200</v>
      </c>
      <c r="R9" s="34">
        <v>24</v>
      </c>
      <c r="S9" s="34">
        <v>800</v>
      </c>
      <c r="T9" s="34">
        <v>26</v>
      </c>
      <c r="U9" s="34">
        <v>1600</v>
      </c>
      <c r="V9" s="34">
        <v>28</v>
      </c>
      <c r="W9" s="34">
        <v>3200</v>
      </c>
      <c r="X9" s="34">
        <v>30</v>
      </c>
      <c r="Y9" s="34">
        <v>6400</v>
      </c>
      <c r="Z9" s="34">
        <v>33</v>
      </c>
      <c r="AA9" s="34">
        <v>12800</v>
      </c>
      <c r="AB9" s="34">
        <v>36</v>
      </c>
      <c r="AC9" s="34">
        <v>25600</v>
      </c>
      <c r="AD9" s="34">
        <v>39</v>
      </c>
      <c r="AE9" s="34">
        <v>51200</v>
      </c>
      <c r="AF9" s="34">
        <v>45</v>
      </c>
      <c r="AG9" s="34"/>
      <c r="AH9" s="34"/>
      <c r="AI9" s="34"/>
      <c r="AJ9" s="34"/>
      <c r="AK9" s="34"/>
      <c r="AL9" s="34"/>
    </row>
    <row r="10" spans="1:38" x14ac:dyDescent="0.2">
      <c r="A10" s="34">
        <v>7</v>
      </c>
      <c r="B10" s="34" t="s">
        <v>3034</v>
      </c>
      <c r="C10" s="34">
        <v>0</v>
      </c>
      <c r="D10" s="34">
        <v>5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1</v>
      </c>
      <c r="M10" s="34">
        <v>50</v>
      </c>
      <c r="N10" s="34">
        <v>22</v>
      </c>
      <c r="O10" s="34">
        <v>100</v>
      </c>
      <c r="P10" s="34">
        <v>24</v>
      </c>
      <c r="Q10" s="34">
        <v>200</v>
      </c>
      <c r="R10" s="34">
        <v>28</v>
      </c>
      <c r="S10" s="34">
        <v>800</v>
      </c>
      <c r="T10" s="34">
        <v>30</v>
      </c>
      <c r="U10" s="34">
        <v>1600</v>
      </c>
      <c r="V10" s="34">
        <v>33</v>
      </c>
      <c r="W10" s="34">
        <v>3200</v>
      </c>
      <c r="X10" s="34">
        <v>36</v>
      </c>
      <c r="Y10" s="34">
        <v>6400</v>
      </c>
      <c r="Z10" s="34">
        <v>39</v>
      </c>
      <c r="AA10" s="34">
        <v>12800</v>
      </c>
      <c r="AB10" s="34">
        <v>42</v>
      </c>
      <c r="AC10" s="34">
        <v>25600</v>
      </c>
      <c r="AD10" s="34">
        <v>46</v>
      </c>
      <c r="AE10" s="34">
        <v>51200</v>
      </c>
      <c r="AF10" s="34">
        <v>26</v>
      </c>
      <c r="AG10" s="34"/>
      <c r="AH10" s="34"/>
      <c r="AI10" s="34"/>
      <c r="AJ10" s="34"/>
      <c r="AK10" s="34"/>
      <c r="AL10" s="34"/>
    </row>
    <row r="11" spans="1:38" x14ac:dyDescent="0.2">
      <c r="A11" s="34">
        <v>8</v>
      </c>
      <c r="B11" s="34" t="s">
        <v>3035</v>
      </c>
      <c r="C11" s="34">
        <v>4</v>
      </c>
      <c r="D11" s="34">
        <v>6</v>
      </c>
      <c r="E11" s="34">
        <v>8</v>
      </c>
      <c r="F11" s="34">
        <v>1</v>
      </c>
      <c r="G11" s="34">
        <v>1</v>
      </c>
      <c r="H11" s="34">
        <v>0</v>
      </c>
      <c r="I11" s="34">
        <v>0</v>
      </c>
      <c r="J11" s="34">
        <v>0</v>
      </c>
      <c r="K11" s="34">
        <v>1</v>
      </c>
      <c r="L11" s="34">
        <v>1</v>
      </c>
      <c r="M11" s="34">
        <v>50</v>
      </c>
      <c r="N11" s="34">
        <v>15</v>
      </c>
      <c r="O11" s="34">
        <v>100</v>
      </c>
      <c r="P11" s="34">
        <v>19</v>
      </c>
      <c r="Q11" s="34">
        <v>200</v>
      </c>
      <c r="R11" s="34">
        <v>22</v>
      </c>
      <c r="S11" s="34">
        <v>800</v>
      </c>
      <c r="T11" s="34">
        <v>24</v>
      </c>
      <c r="U11" s="34">
        <v>1600</v>
      </c>
      <c r="V11" s="34">
        <v>26</v>
      </c>
      <c r="W11" s="34">
        <v>3200</v>
      </c>
      <c r="X11" s="34">
        <v>28</v>
      </c>
      <c r="Y11" s="34">
        <v>6400</v>
      </c>
      <c r="Z11" s="34">
        <v>30</v>
      </c>
      <c r="AA11" s="34">
        <v>12800</v>
      </c>
      <c r="AB11" s="34">
        <v>33</v>
      </c>
      <c r="AC11" s="34">
        <v>25600</v>
      </c>
      <c r="AD11" s="34">
        <v>36</v>
      </c>
      <c r="AE11" s="34">
        <v>51200</v>
      </c>
      <c r="AF11" s="34">
        <v>20</v>
      </c>
      <c r="AG11" s="34"/>
      <c r="AH11" s="34"/>
      <c r="AI11" s="34"/>
      <c r="AJ11" s="34"/>
      <c r="AK11" s="34"/>
      <c r="AL11" s="34"/>
    </row>
    <row r="12" spans="1:38" x14ac:dyDescent="0.2">
      <c r="A12" s="34">
        <v>9</v>
      </c>
      <c r="B12" s="34" t="s">
        <v>3036</v>
      </c>
      <c r="C12" s="34">
        <v>5</v>
      </c>
      <c r="D12" s="34">
        <v>7</v>
      </c>
      <c r="E12" s="34">
        <v>10</v>
      </c>
      <c r="F12" s="34">
        <v>14</v>
      </c>
      <c r="G12" s="34">
        <v>14</v>
      </c>
      <c r="H12" s="34">
        <v>10</v>
      </c>
      <c r="I12" s="34">
        <v>6</v>
      </c>
      <c r="J12" s="34">
        <v>6</v>
      </c>
      <c r="K12" s="34">
        <v>1</v>
      </c>
      <c r="L12" s="34">
        <v>1</v>
      </c>
      <c r="M12" s="34">
        <v>50</v>
      </c>
      <c r="N12" s="34">
        <v>21</v>
      </c>
      <c r="O12" s="34">
        <v>100</v>
      </c>
      <c r="P12" s="34">
        <v>26</v>
      </c>
      <c r="Q12" s="34">
        <v>200</v>
      </c>
      <c r="R12" s="34">
        <v>30</v>
      </c>
      <c r="S12" s="34">
        <v>800</v>
      </c>
      <c r="T12" s="34">
        <v>33</v>
      </c>
      <c r="U12" s="34">
        <v>1600</v>
      </c>
      <c r="V12" s="34">
        <v>36</v>
      </c>
      <c r="W12" s="34">
        <v>3200</v>
      </c>
      <c r="X12" s="34">
        <v>39</v>
      </c>
      <c r="Y12" s="34">
        <v>6400</v>
      </c>
      <c r="Z12" s="34">
        <v>42</v>
      </c>
      <c r="AA12" s="34">
        <v>12800</v>
      </c>
      <c r="AB12" s="34">
        <v>46</v>
      </c>
      <c r="AC12" s="34">
        <v>25600</v>
      </c>
      <c r="AD12" s="34">
        <v>50</v>
      </c>
      <c r="AE12" s="34">
        <v>51200</v>
      </c>
      <c r="AF12" s="34">
        <v>28</v>
      </c>
      <c r="AG12" s="34"/>
      <c r="AH12" s="34"/>
      <c r="AI12" s="34"/>
      <c r="AJ12" s="34"/>
      <c r="AK12" s="34"/>
      <c r="AL12" s="34"/>
    </row>
    <row r="13" spans="1:38" x14ac:dyDescent="0.2">
      <c r="A13" s="34">
        <v>10</v>
      </c>
      <c r="B13" s="34" t="s">
        <v>3037</v>
      </c>
      <c r="C13" s="34">
        <v>6</v>
      </c>
      <c r="D13" s="34">
        <v>8</v>
      </c>
      <c r="E13" s="34">
        <v>30</v>
      </c>
      <c r="F13" s="34">
        <v>8</v>
      </c>
      <c r="G13" s="34">
        <v>8</v>
      </c>
      <c r="H13" s="34">
        <v>10</v>
      </c>
      <c r="I13" s="34">
        <v>4</v>
      </c>
      <c r="J13" s="34">
        <v>4</v>
      </c>
      <c r="K13" s="34">
        <v>1</v>
      </c>
      <c r="L13" s="34">
        <v>1</v>
      </c>
      <c r="M13" s="34">
        <v>50</v>
      </c>
      <c r="N13" s="34">
        <v>29</v>
      </c>
      <c r="O13" s="34">
        <v>100</v>
      </c>
      <c r="P13" s="34">
        <v>32</v>
      </c>
      <c r="Q13" s="34">
        <v>200</v>
      </c>
      <c r="R13" s="34">
        <v>38</v>
      </c>
      <c r="S13" s="34">
        <v>800</v>
      </c>
      <c r="T13" s="34">
        <v>41</v>
      </c>
      <c r="U13" s="34">
        <v>1600</v>
      </c>
      <c r="V13" s="34">
        <v>45</v>
      </c>
      <c r="W13" s="34">
        <v>3200</v>
      </c>
      <c r="X13" s="34">
        <v>49</v>
      </c>
      <c r="Y13" s="34">
        <v>6400</v>
      </c>
      <c r="Z13" s="34">
        <v>53</v>
      </c>
      <c r="AA13" s="34">
        <v>12800</v>
      </c>
      <c r="AB13" s="34">
        <v>58</v>
      </c>
      <c r="AC13" s="34">
        <v>25600</v>
      </c>
      <c r="AD13" s="34">
        <v>63</v>
      </c>
      <c r="AE13" s="34">
        <v>51200</v>
      </c>
      <c r="AF13" s="34">
        <v>75</v>
      </c>
      <c r="AG13" s="34"/>
      <c r="AH13" s="34"/>
      <c r="AI13" s="34"/>
      <c r="AJ13" s="34"/>
      <c r="AK13" s="34"/>
      <c r="AL13" s="34"/>
    </row>
    <row r="14" spans="1:38" x14ac:dyDescent="0.2">
      <c r="A14" s="34">
        <v>11</v>
      </c>
      <c r="B14" s="34" t="s">
        <v>3038</v>
      </c>
      <c r="C14" s="34">
        <v>7</v>
      </c>
      <c r="D14" s="34">
        <v>9</v>
      </c>
      <c r="E14" s="34">
        <v>12</v>
      </c>
      <c r="F14" s="34">
        <v>22</v>
      </c>
      <c r="G14" s="34">
        <v>48</v>
      </c>
      <c r="H14" s="34">
        <v>6</v>
      </c>
      <c r="I14" s="34">
        <v>18</v>
      </c>
      <c r="J14" s="34">
        <v>18</v>
      </c>
      <c r="K14" s="34">
        <v>1</v>
      </c>
      <c r="L14" s="34">
        <v>1</v>
      </c>
      <c r="M14" s="34">
        <v>50</v>
      </c>
      <c r="N14" s="34">
        <v>20</v>
      </c>
      <c r="O14" s="34">
        <v>100</v>
      </c>
      <c r="P14" s="34">
        <v>23</v>
      </c>
      <c r="Q14" s="34">
        <v>200</v>
      </c>
      <c r="R14" s="34">
        <v>27</v>
      </c>
      <c r="S14" s="34">
        <v>800</v>
      </c>
      <c r="T14" s="34">
        <v>29</v>
      </c>
      <c r="U14" s="34">
        <v>1600</v>
      </c>
      <c r="V14" s="34">
        <v>31</v>
      </c>
      <c r="W14" s="34">
        <v>3200</v>
      </c>
      <c r="X14" s="34">
        <v>34</v>
      </c>
      <c r="Y14" s="34">
        <v>6400</v>
      </c>
      <c r="Z14" s="34">
        <v>37</v>
      </c>
      <c r="AA14" s="34">
        <v>12800</v>
      </c>
      <c r="AB14" s="34">
        <v>40</v>
      </c>
      <c r="AC14" s="34">
        <v>25600</v>
      </c>
      <c r="AD14" s="34">
        <v>44</v>
      </c>
      <c r="AE14" s="34">
        <v>51200</v>
      </c>
      <c r="AF14" s="34">
        <v>45</v>
      </c>
      <c r="AG14" s="34"/>
      <c r="AH14" s="34"/>
      <c r="AI14" s="34"/>
      <c r="AJ14" s="34"/>
      <c r="AK14" s="34"/>
      <c r="AL14" s="34"/>
    </row>
    <row r="15" spans="1:38" x14ac:dyDescent="0.2">
      <c r="A15" s="34">
        <v>12</v>
      </c>
      <c r="B15" s="34" t="s">
        <v>3039</v>
      </c>
      <c r="C15" s="34">
        <v>0</v>
      </c>
      <c r="D15" s="34">
        <v>13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1</v>
      </c>
      <c r="M15" s="34">
        <v>50</v>
      </c>
      <c r="N15" s="34">
        <v>27</v>
      </c>
      <c r="O15" s="34">
        <v>100</v>
      </c>
      <c r="P15" s="34">
        <v>29</v>
      </c>
      <c r="Q15" s="34">
        <v>200</v>
      </c>
      <c r="R15" s="34">
        <v>34</v>
      </c>
      <c r="S15" s="34">
        <v>800</v>
      </c>
      <c r="T15" s="34">
        <v>37</v>
      </c>
      <c r="U15" s="34">
        <v>1600</v>
      </c>
      <c r="V15" s="34">
        <v>40</v>
      </c>
      <c r="W15" s="34">
        <v>3200</v>
      </c>
      <c r="X15" s="34">
        <v>44</v>
      </c>
      <c r="Y15" s="34">
        <v>6400</v>
      </c>
      <c r="Z15" s="34">
        <v>48</v>
      </c>
      <c r="AA15" s="34">
        <v>12800</v>
      </c>
      <c r="AB15" s="34">
        <v>52</v>
      </c>
      <c r="AC15" s="34">
        <v>25600</v>
      </c>
      <c r="AD15" s="34">
        <v>57</v>
      </c>
      <c r="AE15" s="34">
        <v>51200</v>
      </c>
      <c r="AF15" s="34">
        <v>75</v>
      </c>
      <c r="AG15" s="34"/>
      <c r="AH15" s="34"/>
      <c r="AI15" s="34"/>
      <c r="AJ15" s="34"/>
      <c r="AK15" s="34"/>
      <c r="AL15" s="34"/>
    </row>
    <row r="16" spans="1:38" x14ac:dyDescent="0.2">
      <c r="A16" s="34">
        <v>13</v>
      </c>
      <c r="B16" s="34" t="s">
        <v>3040</v>
      </c>
      <c r="C16" s="34">
        <v>8</v>
      </c>
      <c r="D16" s="34">
        <v>10</v>
      </c>
      <c r="E16" s="34">
        <v>5</v>
      </c>
      <c r="F16" s="34">
        <v>15</v>
      </c>
      <c r="G16" s="34">
        <v>25</v>
      </c>
      <c r="H16" s="34">
        <v>2</v>
      </c>
      <c r="I16" s="34">
        <v>10</v>
      </c>
      <c r="J16" s="34">
        <v>10</v>
      </c>
      <c r="K16" s="34">
        <v>2</v>
      </c>
      <c r="L16" s="34">
        <v>1</v>
      </c>
      <c r="M16" s="34">
        <v>50</v>
      </c>
      <c r="N16" s="34">
        <v>21</v>
      </c>
      <c r="O16" s="34">
        <v>100</v>
      </c>
      <c r="P16" s="34">
        <v>24</v>
      </c>
      <c r="Q16" s="34">
        <v>200</v>
      </c>
      <c r="R16" s="34">
        <v>28</v>
      </c>
      <c r="S16" s="34">
        <v>800</v>
      </c>
      <c r="T16" s="34">
        <v>30</v>
      </c>
      <c r="U16" s="34">
        <v>1600</v>
      </c>
      <c r="V16" s="34">
        <v>33</v>
      </c>
      <c r="W16" s="34">
        <v>3200</v>
      </c>
      <c r="X16" s="34">
        <v>36</v>
      </c>
      <c r="Y16" s="34">
        <v>6400</v>
      </c>
      <c r="Z16" s="34">
        <v>39</v>
      </c>
      <c r="AA16" s="34">
        <v>12800</v>
      </c>
      <c r="AB16" s="34">
        <v>42</v>
      </c>
      <c r="AC16" s="34">
        <v>25600</v>
      </c>
      <c r="AD16" s="34">
        <v>46</v>
      </c>
      <c r="AE16" s="34">
        <v>51200</v>
      </c>
      <c r="AF16" s="34">
        <v>26</v>
      </c>
      <c r="AG16" s="34">
        <v>500</v>
      </c>
      <c r="AH16" s="34"/>
      <c r="AI16" s="34"/>
      <c r="AJ16" s="34"/>
      <c r="AK16" s="34"/>
      <c r="AL16" s="34"/>
    </row>
    <row r="17" spans="1:38" x14ac:dyDescent="0.2">
      <c r="A17" s="34">
        <v>14</v>
      </c>
      <c r="B17" s="34" t="s">
        <v>3041</v>
      </c>
      <c r="C17" s="34">
        <v>9</v>
      </c>
      <c r="D17" s="34">
        <v>11</v>
      </c>
      <c r="E17" s="34">
        <v>15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2</v>
      </c>
      <c r="L17" s="34">
        <v>1</v>
      </c>
      <c r="M17" s="34">
        <v>50</v>
      </c>
      <c r="N17" s="34">
        <v>24</v>
      </c>
      <c r="O17" s="34">
        <v>100</v>
      </c>
      <c r="P17" s="34">
        <v>26</v>
      </c>
      <c r="Q17" s="34">
        <v>200</v>
      </c>
      <c r="R17" s="34">
        <v>30</v>
      </c>
      <c r="S17" s="34">
        <v>800</v>
      </c>
      <c r="T17" s="34">
        <v>33</v>
      </c>
      <c r="U17" s="34">
        <v>1600</v>
      </c>
      <c r="V17" s="34">
        <v>36</v>
      </c>
      <c r="W17" s="34">
        <v>3200</v>
      </c>
      <c r="X17" s="34">
        <v>39</v>
      </c>
      <c r="Y17" s="34">
        <v>6400</v>
      </c>
      <c r="Z17" s="34">
        <v>42</v>
      </c>
      <c r="AA17" s="34">
        <v>12800</v>
      </c>
      <c r="AB17" s="34">
        <v>46</v>
      </c>
      <c r="AC17" s="34">
        <v>25600</v>
      </c>
      <c r="AD17" s="34">
        <v>50</v>
      </c>
      <c r="AE17" s="34">
        <v>51200</v>
      </c>
      <c r="AF17" s="34">
        <v>60</v>
      </c>
      <c r="AG17" s="34"/>
      <c r="AH17" s="34"/>
      <c r="AI17" s="34"/>
      <c r="AJ17" s="34"/>
      <c r="AK17" s="34"/>
      <c r="AL17" s="34"/>
    </row>
    <row r="18" spans="1:38" x14ac:dyDescent="0.2">
      <c r="A18" s="34">
        <v>15</v>
      </c>
      <c r="B18" s="34" t="s">
        <v>3042</v>
      </c>
      <c r="C18" s="34">
        <v>9</v>
      </c>
      <c r="D18" s="34">
        <v>12</v>
      </c>
      <c r="E18" s="34">
        <v>15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2</v>
      </c>
      <c r="L18" s="34">
        <v>1</v>
      </c>
      <c r="M18" s="34">
        <v>50</v>
      </c>
      <c r="N18" s="34">
        <v>27</v>
      </c>
      <c r="O18" s="34">
        <v>100</v>
      </c>
      <c r="P18" s="34">
        <v>29</v>
      </c>
      <c r="Q18" s="34">
        <v>200</v>
      </c>
      <c r="R18" s="34">
        <v>34</v>
      </c>
      <c r="S18" s="34">
        <v>800</v>
      </c>
      <c r="T18" s="34">
        <v>37</v>
      </c>
      <c r="U18" s="34">
        <v>1600</v>
      </c>
      <c r="V18" s="34">
        <v>40</v>
      </c>
      <c r="W18" s="34">
        <v>3200</v>
      </c>
      <c r="X18" s="34">
        <v>44</v>
      </c>
      <c r="Y18" s="34">
        <v>6400</v>
      </c>
      <c r="Z18" s="34">
        <v>48</v>
      </c>
      <c r="AA18" s="34">
        <v>12800</v>
      </c>
      <c r="AB18" s="34">
        <v>52</v>
      </c>
      <c r="AC18" s="34">
        <v>25600</v>
      </c>
      <c r="AD18" s="34">
        <v>57</v>
      </c>
      <c r="AE18" s="34">
        <v>51200</v>
      </c>
      <c r="AF18" s="34">
        <v>50</v>
      </c>
      <c r="AG18" s="34"/>
      <c r="AH18" s="34"/>
      <c r="AI18" s="34"/>
      <c r="AJ18" s="34"/>
      <c r="AK18" s="34"/>
      <c r="AL18" s="34"/>
    </row>
    <row r="19" spans="1:38" x14ac:dyDescent="0.2">
      <c r="A19" s="34">
        <v>16</v>
      </c>
      <c r="B19" s="34" t="s">
        <v>3043</v>
      </c>
      <c r="C19" s="34">
        <v>10</v>
      </c>
      <c r="D19" s="34">
        <v>14</v>
      </c>
      <c r="E19" s="34">
        <v>10</v>
      </c>
      <c r="F19" s="34">
        <v>0</v>
      </c>
      <c r="G19" s="34">
        <v>0</v>
      </c>
      <c r="H19" s="34">
        <v>5</v>
      </c>
      <c r="I19" s="34">
        <v>0</v>
      </c>
      <c r="J19" s="34">
        <v>0</v>
      </c>
      <c r="K19" s="34">
        <v>2</v>
      </c>
      <c r="L19" s="34">
        <v>1</v>
      </c>
      <c r="M19" s="34">
        <v>50</v>
      </c>
      <c r="N19" s="34">
        <v>30</v>
      </c>
      <c r="O19" s="34">
        <v>100</v>
      </c>
      <c r="P19" s="34">
        <v>32</v>
      </c>
      <c r="Q19" s="34">
        <v>200</v>
      </c>
      <c r="R19" s="34">
        <v>38</v>
      </c>
      <c r="S19" s="34">
        <v>800</v>
      </c>
      <c r="T19" s="34">
        <v>41</v>
      </c>
      <c r="U19" s="34">
        <v>1600</v>
      </c>
      <c r="V19" s="34">
        <v>45</v>
      </c>
      <c r="W19" s="34">
        <v>3200</v>
      </c>
      <c r="X19" s="34">
        <v>49</v>
      </c>
      <c r="Y19" s="34">
        <v>6400</v>
      </c>
      <c r="Z19" s="34">
        <v>53</v>
      </c>
      <c r="AA19" s="34">
        <v>12800</v>
      </c>
      <c r="AB19" s="34">
        <v>58</v>
      </c>
      <c r="AC19" s="34">
        <v>25600</v>
      </c>
      <c r="AD19" s="34">
        <v>63</v>
      </c>
      <c r="AE19" s="34">
        <v>51200</v>
      </c>
      <c r="AF19" s="34">
        <v>35</v>
      </c>
      <c r="AG19" s="34"/>
      <c r="AH19" s="34"/>
      <c r="AI19" s="34"/>
      <c r="AJ19" s="34"/>
      <c r="AK19" s="34"/>
      <c r="AL19" s="34"/>
    </row>
    <row r="20" spans="1:38" x14ac:dyDescent="0.2">
      <c r="A20" s="34">
        <v>17</v>
      </c>
      <c r="B20" s="34" t="s">
        <v>3044</v>
      </c>
      <c r="C20" s="34">
        <v>4</v>
      </c>
      <c r="D20" s="34">
        <v>15</v>
      </c>
      <c r="E20" s="34">
        <v>16</v>
      </c>
      <c r="F20" s="34">
        <v>0</v>
      </c>
      <c r="G20" s="34">
        <v>0</v>
      </c>
      <c r="H20" s="34">
        <v>8</v>
      </c>
      <c r="I20" s="34">
        <v>0</v>
      </c>
      <c r="J20" s="34">
        <v>0</v>
      </c>
      <c r="K20" s="34">
        <v>2</v>
      </c>
      <c r="L20" s="34">
        <v>1</v>
      </c>
      <c r="M20" s="34">
        <v>50</v>
      </c>
      <c r="N20" s="34">
        <v>23</v>
      </c>
      <c r="O20" s="34">
        <v>100</v>
      </c>
      <c r="P20" s="34">
        <v>26</v>
      </c>
      <c r="Q20" s="34">
        <v>200</v>
      </c>
      <c r="R20" s="34">
        <v>30</v>
      </c>
      <c r="S20" s="34">
        <v>800</v>
      </c>
      <c r="T20" s="34">
        <v>33</v>
      </c>
      <c r="U20" s="34">
        <v>1600</v>
      </c>
      <c r="V20" s="34">
        <v>36</v>
      </c>
      <c r="W20" s="34">
        <v>3200</v>
      </c>
      <c r="X20" s="34">
        <v>39</v>
      </c>
      <c r="Y20" s="34">
        <v>6400</v>
      </c>
      <c r="Z20" s="34">
        <v>42</v>
      </c>
      <c r="AA20" s="34">
        <v>12800</v>
      </c>
      <c r="AB20" s="34">
        <v>46</v>
      </c>
      <c r="AC20" s="34">
        <v>25600</v>
      </c>
      <c r="AD20" s="34">
        <v>50</v>
      </c>
      <c r="AE20" s="34">
        <v>51200</v>
      </c>
      <c r="AF20" s="34">
        <v>75</v>
      </c>
      <c r="AG20" s="34"/>
      <c r="AH20" s="34"/>
      <c r="AI20" s="34"/>
      <c r="AJ20" s="34"/>
      <c r="AK20" s="34"/>
      <c r="AL20" s="34"/>
    </row>
    <row r="21" spans="1:38" x14ac:dyDescent="0.2">
      <c r="A21" s="34">
        <v>18</v>
      </c>
      <c r="B21" s="34" t="s">
        <v>3045</v>
      </c>
      <c r="C21" s="34">
        <v>4</v>
      </c>
      <c r="D21" s="34">
        <v>16</v>
      </c>
      <c r="E21" s="34">
        <v>5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2</v>
      </c>
      <c r="L21" s="34">
        <v>1</v>
      </c>
      <c r="M21" s="34">
        <v>50</v>
      </c>
      <c r="N21" s="34">
        <v>23</v>
      </c>
      <c r="O21" s="34">
        <v>100</v>
      </c>
      <c r="P21" s="34">
        <v>26</v>
      </c>
      <c r="Q21" s="34">
        <v>200</v>
      </c>
      <c r="R21" s="34">
        <v>30</v>
      </c>
      <c r="S21" s="34">
        <v>800</v>
      </c>
      <c r="T21" s="34">
        <v>33</v>
      </c>
      <c r="U21" s="34">
        <v>1600</v>
      </c>
      <c r="V21" s="34">
        <v>36</v>
      </c>
      <c r="W21" s="34">
        <v>3200</v>
      </c>
      <c r="X21" s="34">
        <v>39</v>
      </c>
      <c r="Y21" s="34">
        <v>6400</v>
      </c>
      <c r="Z21" s="34">
        <v>42</v>
      </c>
      <c r="AA21" s="34">
        <v>12800</v>
      </c>
      <c r="AB21" s="34">
        <v>46</v>
      </c>
      <c r="AC21" s="34">
        <v>25600</v>
      </c>
      <c r="AD21" s="34">
        <v>50</v>
      </c>
      <c r="AE21" s="34">
        <v>51200</v>
      </c>
      <c r="AF21" s="34">
        <v>28</v>
      </c>
      <c r="AG21" s="34"/>
      <c r="AH21" s="34"/>
      <c r="AI21" s="34"/>
      <c r="AJ21" s="34"/>
      <c r="AK21" s="34"/>
      <c r="AL21" s="34"/>
    </row>
    <row r="22" spans="1:38" x14ac:dyDescent="0.2">
      <c r="A22" s="34">
        <v>19</v>
      </c>
      <c r="B22" s="34" t="s">
        <v>3046</v>
      </c>
      <c r="C22" s="34">
        <v>8</v>
      </c>
      <c r="D22" s="34">
        <v>17</v>
      </c>
      <c r="E22" s="34">
        <v>10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2</v>
      </c>
      <c r="L22" s="34">
        <v>1</v>
      </c>
      <c r="M22" s="34">
        <v>50</v>
      </c>
      <c r="N22" s="34">
        <v>25</v>
      </c>
      <c r="O22" s="34">
        <v>100</v>
      </c>
      <c r="P22" s="34">
        <v>29</v>
      </c>
      <c r="Q22" s="34">
        <v>200</v>
      </c>
      <c r="R22" s="34">
        <v>34</v>
      </c>
      <c r="S22" s="34">
        <v>800</v>
      </c>
      <c r="T22" s="34">
        <v>37</v>
      </c>
      <c r="U22" s="34">
        <v>1600</v>
      </c>
      <c r="V22" s="34">
        <v>40</v>
      </c>
      <c r="W22" s="34">
        <v>3200</v>
      </c>
      <c r="X22" s="34">
        <v>44</v>
      </c>
      <c r="Y22" s="34">
        <v>6400</v>
      </c>
      <c r="Z22" s="34">
        <v>48</v>
      </c>
      <c r="AA22" s="34">
        <v>12800</v>
      </c>
      <c r="AB22" s="34">
        <v>52</v>
      </c>
      <c r="AC22" s="34">
        <v>25600</v>
      </c>
      <c r="AD22" s="34">
        <v>57</v>
      </c>
      <c r="AE22" s="34">
        <v>51200</v>
      </c>
      <c r="AF22" s="34">
        <v>31</v>
      </c>
      <c r="AG22" s="34"/>
      <c r="AH22" s="34"/>
      <c r="AI22" s="34"/>
      <c r="AJ22" s="34"/>
      <c r="AK22" s="34"/>
      <c r="AL22" s="34"/>
    </row>
    <row r="23" spans="1:38" x14ac:dyDescent="0.2">
      <c r="A23" s="34">
        <v>20</v>
      </c>
      <c r="B23" s="34" t="s">
        <v>3047</v>
      </c>
      <c r="C23" s="34">
        <v>2</v>
      </c>
      <c r="D23" s="34">
        <v>18</v>
      </c>
      <c r="E23" s="34">
        <v>3</v>
      </c>
      <c r="F23" s="34">
        <v>3</v>
      </c>
      <c r="G23" s="34">
        <v>3</v>
      </c>
      <c r="H23" s="34">
        <v>3</v>
      </c>
      <c r="I23" s="34">
        <v>0</v>
      </c>
      <c r="J23" s="34">
        <v>0</v>
      </c>
      <c r="K23" s="34">
        <v>1</v>
      </c>
      <c r="L23" s="34">
        <v>1</v>
      </c>
      <c r="M23" s="34">
        <v>50</v>
      </c>
      <c r="N23" s="34">
        <v>18</v>
      </c>
      <c r="O23" s="34">
        <v>100</v>
      </c>
      <c r="P23" s="34">
        <v>24</v>
      </c>
      <c r="Q23" s="34">
        <v>200</v>
      </c>
      <c r="R23" s="34">
        <v>28</v>
      </c>
      <c r="S23" s="34">
        <v>800</v>
      </c>
      <c r="T23" s="34">
        <v>30</v>
      </c>
      <c r="U23" s="34">
        <v>1600</v>
      </c>
      <c r="V23" s="34">
        <v>33</v>
      </c>
      <c r="W23" s="34">
        <v>3200</v>
      </c>
      <c r="X23" s="34">
        <v>36</v>
      </c>
      <c r="Y23" s="34">
        <v>6400</v>
      </c>
      <c r="Z23" s="34">
        <v>39</v>
      </c>
      <c r="AA23" s="34">
        <v>12800</v>
      </c>
      <c r="AB23" s="34">
        <v>42</v>
      </c>
      <c r="AC23" s="34">
        <v>25600</v>
      </c>
      <c r="AD23" s="34">
        <v>46</v>
      </c>
      <c r="AE23" s="34">
        <v>51200</v>
      </c>
      <c r="AF23" s="34">
        <v>26</v>
      </c>
      <c r="AG23" s="34"/>
      <c r="AH23" s="34"/>
      <c r="AI23" s="34"/>
      <c r="AJ23" s="34"/>
      <c r="AK23" s="34"/>
      <c r="AL23" s="34"/>
    </row>
    <row r="24" spans="1:38" x14ac:dyDescent="0.2">
      <c r="A24" s="34">
        <v>21</v>
      </c>
      <c r="B24" s="34" t="s">
        <v>3048</v>
      </c>
      <c r="C24" s="34">
        <v>4</v>
      </c>
      <c r="D24" s="34">
        <v>19</v>
      </c>
      <c r="E24" s="34">
        <v>10</v>
      </c>
      <c r="F24" s="34">
        <v>0</v>
      </c>
      <c r="G24" s="34">
        <v>0</v>
      </c>
      <c r="H24" s="34">
        <v>8</v>
      </c>
      <c r="I24" s="34">
        <v>0</v>
      </c>
      <c r="J24" s="34">
        <v>0</v>
      </c>
      <c r="K24" s="34">
        <v>1</v>
      </c>
      <c r="L24" s="34">
        <v>1</v>
      </c>
      <c r="M24" s="34">
        <v>50</v>
      </c>
      <c r="N24" s="34">
        <v>22</v>
      </c>
      <c r="O24" s="34">
        <v>100</v>
      </c>
      <c r="P24" s="34">
        <v>25</v>
      </c>
      <c r="Q24" s="34">
        <v>200</v>
      </c>
      <c r="R24" s="34">
        <v>29</v>
      </c>
      <c r="S24" s="34">
        <v>800</v>
      </c>
      <c r="T24" s="34">
        <v>31</v>
      </c>
      <c r="U24" s="34">
        <v>1600</v>
      </c>
      <c r="V24" s="34">
        <v>34</v>
      </c>
      <c r="W24" s="34">
        <v>3200</v>
      </c>
      <c r="X24" s="34">
        <v>37</v>
      </c>
      <c r="Y24" s="34">
        <v>6400</v>
      </c>
      <c r="Z24" s="34">
        <v>40</v>
      </c>
      <c r="AA24" s="34">
        <v>12800</v>
      </c>
      <c r="AB24" s="34">
        <v>44</v>
      </c>
      <c r="AC24" s="34">
        <v>25600</v>
      </c>
      <c r="AD24" s="34">
        <v>48</v>
      </c>
      <c r="AE24" s="34">
        <v>51200</v>
      </c>
      <c r="AF24" s="34">
        <v>27</v>
      </c>
      <c r="AG24" s="34"/>
      <c r="AH24" s="34"/>
      <c r="AI24" s="34"/>
      <c r="AJ24" s="34"/>
      <c r="AK24" s="34"/>
      <c r="AL24" s="34"/>
    </row>
    <row r="25" spans="1:38" x14ac:dyDescent="0.2">
      <c r="A25" s="34">
        <v>22</v>
      </c>
      <c r="B25" s="34" t="s">
        <v>3049</v>
      </c>
      <c r="C25" s="34">
        <v>4</v>
      </c>
      <c r="D25" s="34">
        <v>20</v>
      </c>
      <c r="E25" s="34">
        <v>20</v>
      </c>
      <c r="F25" s="34">
        <v>1</v>
      </c>
      <c r="G25" s="34">
        <v>1</v>
      </c>
      <c r="H25" s="34">
        <v>25</v>
      </c>
      <c r="I25" s="34">
        <v>1</v>
      </c>
      <c r="J25" s="34">
        <v>1</v>
      </c>
      <c r="K25" s="34">
        <v>1</v>
      </c>
      <c r="L25" s="34">
        <v>1</v>
      </c>
      <c r="M25" s="34">
        <v>50</v>
      </c>
      <c r="N25" s="34">
        <v>29</v>
      </c>
      <c r="O25" s="34">
        <v>100</v>
      </c>
      <c r="P25" s="34">
        <v>33</v>
      </c>
      <c r="Q25" s="34">
        <v>200</v>
      </c>
      <c r="R25" s="34">
        <v>39</v>
      </c>
      <c r="S25" s="34">
        <v>800</v>
      </c>
      <c r="T25" s="34">
        <v>42</v>
      </c>
      <c r="U25" s="34">
        <v>1600</v>
      </c>
      <c r="V25" s="34">
        <v>46</v>
      </c>
      <c r="W25" s="34">
        <v>3200</v>
      </c>
      <c r="X25" s="34">
        <v>50</v>
      </c>
      <c r="Y25" s="34">
        <v>6400</v>
      </c>
      <c r="Z25" s="34">
        <v>55</v>
      </c>
      <c r="AA25" s="34">
        <v>12800</v>
      </c>
      <c r="AB25" s="34">
        <v>60</v>
      </c>
      <c r="AC25" s="34">
        <v>25600</v>
      </c>
      <c r="AD25" s="34">
        <v>66</v>
      </c>
      <c r="AE25" s="34">
        <v>51200</v>
      </c>
      <c r="AF25" s="34">
        <v>36</v>
      </c>
      <c r="AG25" s="34"/>
      <c r="AH25" s="34"/>
      <c r="AI25" s="34"/>
      <c r="AJ25" s="34"/>
      <c r="AK25" s="34"/>
      <c r="AL25" s="34"/>
    </row>
    <row r="26" spans="1:38" x14ac:dyDescent="0.2">
      <c r="A26" s="34">
        <v>23</v>
      </c>
      <c r="B26" s="34" t="s">
        <v>3050</v>
      </c>
      <c r="C26" s="34">
        <v>2</v>
      </c>
      <c r="D26" s="34">
        <v>21</v>
      </c>
      <c r="E26" s="34">
        <v>15</v>
      </c>
      <c r="F26" s="34">
        <v>1</v>
      </c>
      <c r="G26" s="34">
        <v>2</v>
      </c>
      <c r="H26" s="34">
        <v>10</v>
      </c>
      <c r="I26" s="34">
        <v>1</v>
      </c>
      <c r="J26" s="34">
        <v>1</v>
      </c>
      <c r="K26" s="34">
        <v>1</v>
      </c>
      <c r="L26" s="34">
        <v>1</v>
      </c>
      <c r="M26" s="34">
        <v>50</v>
      </c>
      <c r="N26" s="34">
        <v>27</v>
      </c>
      <c r="O26" s="34">
        <v>100</v>
      </c>
      <c r="P26" s="34">
        <v>31</v>
      </c>
      <c r="Q26" s="34">
        <v>200</v>
      </c>
      <c r="R26" s="34">
        <v>37</v>
      </c>
      <c r="S26" s="34">
        <v>800</v>
      </c>
      <c r="T26" s="34">
        <v>40</v>
      </c>
      <c r="U26" s="34">
        <v>1600</v>
      </c>
      <c r="V26" s="34">
        <v>44</v>
      </c>
      <c r="W26" s="34">
        <v>3200</v>
      </c>
      <c r="X26" s="34">
        <v>48</v>
      </c>
      <c r="Y26" s="34">
        <v>6400</v>
      </c>
      <c r="Z26" s="34">
        <v>52</v>
      </c>
      <c r="AA26" s="34">
        <v>12800</v>
      </c>
      <c r="AB26" s="34">
        <v>57</v>
      </c>
      <c r="AC26" s="34">
        <v>25600</v>
      </c>
      <c r="AD26" s="34">
        <v>62</v>
      </c>
      <c r="AE26" s="34">
        <v>51200</v>
      </c>
      <c r="AF26" s="34">
        <v>60</v>
      </c>
      <c r="AG26" s="34"/>
      <c r="AH26" s="34"/>
      <c r="AI26" s="34"/>
      <c r="AJ26" s="34"/>
      <c r="AK26" s="34"/>
      <c r="AL26" s="34"/>
    </row>
    <row r="27" spans="1:38" x14ac:dyDescent="0.2">
      <c r="A27" s="34">
        <v>24</v>
      </c>
      <c r="B27" s="34" t="s">
        <v>3051</v>
      </c>
      <c r="C27" s="34">
        <v>4</v>
      </c>
      <c r="D27" s="34">
        <v>22</v>
      </c>
      <c r="E27" s="34">
        <v>35</v>
      </c>
      <c r="F27" s="34">
        <v>10</v>
      </c>
      <c r="G27" s="34">
        <v>30</v>
      </c>
      <c r="H27" s="34">
        <v>20</v>
      </c>
      <c r="I27" s="34">
        <v>10</v>
      </c>
      <c r="J27" s="34">
        <v>30</v>
      </c>
      <c r="K27" s="34">
        <v>1</v>
      </c>
      <c r="L27" s="34">
        <v>1</v>
      </c>
      <c r="M27" s="34">
        <v>50</v>
      </c>
      <c r="N27" s="34">
        <v>32</v>
      </c>
      <c r="O27" s="34">
        <v>100</v>
      </c>
      <c r="P27" s="34">
        <v>34</v>
      </c>
      <c r="Q27" s="34">
        <v>200</v>
      </c>
      <c r="R27" s="34">
        <v>40</v>
      </c>
      <c r="S27" s="34">
        <v>800</v>
      </c>
      <c r="T27" s="34">
        <v>44</v>
      </c>
      <c r="U27" s="34">
        <v>1600</v>
      </c>
      <c r="V27" s="34">
        <v>48</v>
      </c>
      <c r="W27" s="34">
        <v>3200</v>
      </c>
      <c r="X27" s="34">
        <v>52</v>
      </c>
      <c r="Y27" s="34">
        <v>6400</v>
      </c>
      <c r="Z27" s="34">
        <v>57</v>
      </c>
      <c r="AA27" s="34">
        <v>12800</v>
      </c>
      <c r="AB27" s="34">
        <v>62</v>
      </c>
      <c r="AC27" s="34">
        <v>25600</v>
      </c>
      <c r="AD27" s="34">
        <v>68</v>
      </c>
      <c r="AE27" s="34">
        <v>51200</v>
      </c>
      <c r="AF27" s="34">
        <v>37</v>
      </c>
      <c r="AG27" s="34"/>
      <c r="AH27" s="34"/>
      <c r="AI27" s="34"/>
      <c r="AJ27" s="34"/>
      <c r="AK27" s="34"/>
      <c r="AL27" s="34"/>
    </row>
    <row r="28" spans="1:38" x14ac:dyDescent="0.2">
      <c r="A28" s="34">
        <v>25</v>
      </c>
      <c r="B28" s="34" t="s">
        <v>3052</v>
      </c>
      <c r="C28" s="34">
        <v>0</v>
      </c>
      <c r="D28" s="34">
        <v>23</v>
      </c>
      <c r="E28" s="34">
        <v>0</v>
      </c>
      <c r="F28" s="34">
        <v>0</v>
      </c>
      <c r="G28" s="34">
        <v>0</v>
      </c>
      <c r="H28" s="34">
        <v>3</v>
      </c>
      <c r="I28" s="34">
        <v>0</v>
      </c>
      <c r="J28" s="34">
        <v>0</v>
      </c>
      <c r="K28" s="34">
        <v>0</v>
      </c>
      <c r="L28" s="34">
        <v>1</v>
      </c>
      <c r="M28" s="34">
        <v>50</v>
      </c>
      <c r="N28" s="34">
        <v>31</v>
      </c>
      <c r="O28" s="34">
        <v>100</v>
      </c>
      <c r="P28" s="34">
        <v>34</v>
      </c>
      <c r="Q28" s="34">
        <v>200</v>
      </c>
      <c r="R28" s="34">
        <v>40</v>
      </c>
      <c r="S28" s="34">
        <v>800</v>
      </c>
      <c r="T28" s="34">
        <v>44</v>
      </c>
      <c r="U28" s="34">
        <v>1600</v>
      </c>
      <c r="V28" s="34">
        <v>48</v>
      </c>
      <c r="W28" s="34">
        <v>3200</v>
      </c>
      <c r="X28" s="34">
        <v>52</v>
      </c>
      <c r="Y28" s="34">
        <v>6400</v>
      </c>
      <c r="Z28" s="34">
        <v>57</v>
      </c>
      <c r="AA28" s="34">
        <v>12800</v>
      </c>
      <c r="AB28" s="34">
        <v>62</v>
      </c>
      <c r="AC28" s="34">
        <v>25600</v>
      </c>
      <c r="AD28" s="34">
        <v>68</v>
      </c>
      <c r="AE28" s="34">
        <v>51200</v>
      </c>
      <c r="AF28" s="34">
        <v>37</v>
      </c>
      <c r="AG28" s="34"/>
      <c r="AH28" s="34"/>
      <c r="AI28" s="34"/>
      <c r="AJ28" s="34"/>
      <c r="AK28" s="34"/>
      <c r="AL28" s="34"/>
    </row>
    <row r="29" spans="1:38" x14ac:dyDescent="0.2">
      <c r="A29" s="34">
        <v>26</v>
      </c>
      <c r="B29" s="34" t="s">
        <v>3053</v>
      </c>
      <c r="C29" s="34">
        <v>0</v>
      </c>
      <c r="D29" s="34">
        <v>24</v>
      </c>
      <c r="E29" s="34">
        <v>0</v>
      </c>
      <c r="F29" s="34">
        <v>0</v>
      </c>
      <c r="G29" s="34">
        <v>0</v>
      </c>
      <c r="H29" s="34">
        <v>7</v>
      </c>
      <c r="I29" s="34">
        <v>0</v>
      </c>
      <c r="J29" s="34">
        <v>0</v>
      </c>
      <c r="K29" s="34">
        <v>0</v>
      </c>
      <c r="L29" s="34">
        <v>1</v>
      </c>
      <c r="M29" s="34">
        <v>50</v>
      </c>
      <c r="N29" s="34">
        <v>37</v>
      </c>
      <c r="O29" s="34">
        <v>100</v>
      </c>
      <c r="P29" s="34">
        <v>40</v>
      </c>
      <c r="Q29" s="34">
        <v>200</v>
      </c>
      <c r="R29" s="34">
        <v>48</v>
      </c>
      <c r="S29" s="34">
        <v>800</v>
      </c>
      <c r="T29" s="34">
        <v>52</v>
      </c>
      <c r="U29" s="34">
        <v>1600</v>
      </c>
      <c r="V29" s="34">
        <v>57</v>
      </c>
      <c r="W29" s="34">
        <v>3200</v>
      </c>
      <c r="X29" s="34">
        <v>62</v>
      </c>
      <c r="Y29" s="34">
        <v>6400</v>
      </c>
      <c r="Z29" s="34">
        <v>68</v>
      </c>
      <c r="AA29" s="34">
        <v>12800</v>
      </c>
      <c r="AB29" s="34">
        <v>74</v>
      </c>
      <c r="AC29" s="34">
        <v>25600</v>
      </c>
      <c r="AD29" s="34">
        <v>81</v>
      </c>
      <c r="AE29" s="34">
        <v>51200</v>
      </c>
      <c r="AF29" s="34">
        <v>44</v>
      </c>
      <c r="AG29" s="34">
        <v>7000</v>
      </c>
      <c r="AH29" s="34" t="s">
        <v>3054</v>
      </c>
      <c r="AI29" s="34"/>
      <c r="AJ29" s="34"/>
      <c r="AK29" s="34"/>
      <c r="AL29" s="34"/>
    </row>
    <row r="30" spans="1:38" x14ac:dyDescent="0.2">
      <c r="A30" s="34">
        <v>27</v>
      </c>
      <c r="B30" s="34" t="s">
        <v>3055</v>
      </c>
      <c r="C30" s="34">
        <v>0</v>
      </c>
      <c r="D30" s="34">
        <v>25</v>
      </c>
      <c r="E30" s="34">
        <v>15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1</v>
      </c>
      <c r="M30" s="34">
        <v>50</v>
      </c>
      <c r="N30" s="34">
        <v>34</v>
      </c>
      <c r="O30" s="34">
        <v>100</v>
      </c>
      <c r="P30" s="34">
        <v>39</v>
      </c>
      <c r="Q30" s="34">
        <v>200</v>
      </c>
      <c r="R30" s="34">
        <v>46</v>
      </c>
      <c r="S30" s="34">
        <v>800</v>
      </c>
      <c r="T30" s="34">
        <v>50</v>
      </c>
      <c r="U30" s="34">
        <v>1600</v>
      </c>
      <c r="V30" s="34">
        <v>55</v>
      </c>
      <c r="W30" s="34">
        <v>3200</v>
      </c>
      <c r="X30" s="34">
        <v>60</v>
      </c>
      <c r="Y30" s="34">
        <v>6400</v>
      </c>
      <c r="Z30" s="34">
        <v>66</v>
      </c>
      <c r="AA30" s="34">
        <v>12800</v>
      </c>
      <c r="AB30" s="34">
        <v>72</v>
      </c>
      <c r="AC30" s="34">
        <v>25600</v>
      </c>
      <c r="AD30" s="34">
        <v>79</v>
      </c>
      <c r="AE30" s="34">
        <v>51200</v>
      </c>
      <c r="AF30" s="34">
        <v>42</v>
      </c>
      <c r="AG30" s="34"/>
      <c r="AH30" s="34"/>
      <c r="AI30" s="34"/>
      <c r="AJ30" s="34"/>
      <c r="AK30" s="34"/>
      <c r="AL30" s="34"/>
    </row>
    <row r="31" spans="1:38" x14ac:dyDescent="0.2">
      <c r="A31" s="34">
        <v>28</v>
      </c>
      <c r="B31" s="34" t="s">
        <v>3056</v>
      </c>
      <c r="C31" s="34">
        <v>2</v>
      </c>
      <c r="D31" s="34">
        <v>26</v>
      </c>
      <c r="E31" s="34">
        <v>16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2</v>
      </c>
      <c r="L31" s="34">
        <v>1</v>
      </c>
      <c r="M31" s="34">
        <v>50</v>
      </c>
      <c r="N31" s="34">
        <v>30</v>
      </c>
      <c r="O31" s="34">
        <v>100</v>
      </c>
      <c r="P31" s="34">
        <v>35</v>
      </c>
      <c r="Q31" s="34">
        <v>200</v>
      </c>
      <c r="R31" s="34">
        <v>41</v>
      </c>
      <c r="S31" s="34">
        <v>800</v>
      </c>
      <c r="T31" s="34">
        <v>45</v>
      </c>
      <c r="U31" s="34">
        <v>1600</v>
      </c>
      <c r="V31" s="34">
        <v>49</v>
      </c>
      <c r="W31" s="34">
        <v>3200</v>
      </c>
      <c r="X31" s="34">
        <v>53</v>
      </c>
      <c r="Y31" s="34">
        <v>6400</v>
      </c>
      <c r="Z31" s="34">
        <v>58</v>
      </c>
      <c r="AA31" s="34">
        <v>12800</v>
      </c>
      <c r="AB31" s="34">
        <v>63</v>
      </c>
      <c r="AC31" s="34">
        <v>25600</v>
      </c>
      <c r="AD31" s="34">
        <v>69</v>
      </c>
      <c r="AE31" s="34">
        <v>51200</v>
      </c>
      <c r="AF31" s="34">
        <v>38</v>
      </c>
      <c r="AG31" s="34"/>
      <c r="AH31" s="34"/>
      <c r="AI31" s="34"/>
      <c r="AJ31" s="34"/>
      <c r="AK31" s="34"/>
      <c r="AL31" s="34"/>
    </row>
    <row r="32" spans="1:38" x14ac:dyDescent="0.2">
      <c r="A32" s="34">
        <v>29</v>
      </c>
      <c r="B32" s="34" t="s">
        <v>3057</v>
      </c>
      <c r="C32" s="34">
        <v>2</v>
      </c>
      <c r="D32" s="34">
        <v>27</v>
      </c>
      <c r="E32" s="34">
        <v>12</v>
      </c>
      <c r="F32" s="34">
        <v>10</v>
      </c>
      <c r="G32" s="34">
        <v>10</v>
      </c>
      <c r="H32" s="34">
        <v>25</v>
      </c>
      <c r="I32" s="34">
        <v>4</v>
      </c>
      <c r="J32" s="34">
        <v>4</v>
      </c>
      <c r="K32" s="34">
        <v>2</v>
      </c>
      <c r="L32" s="34">
        <v>1</v>
      </c>
      <c r="M32" s="34">
        <v>50</v>
      </c>
      <c r="N32" s="34">
        <v>35</v>
      </c>
      <c r="O32" s="34">
        <v>100</v>
      </c>
      <c r="P32" s="34">
        <v>38</v>
      </c>
      <c r="Q32" s="34">
        <v>200</v>
      </c>
      <c r="R32" s="34">
        <v>45</v>
      </c>
      <c r="S32" s="34">
        <v>800</v>
      </c>
      <c r="T32" s="34">
        <v>49</v>
      </c>
      <c r="U32" s="34">
        <v>1600</v>
      </c>
      <c r="V32" s="34">
        <v>53</v>
      </c>
      <c r="W32" s="34">
        <v>3200</v>
      </c>
      <c r="X32" s="34">
        <v>58</v>
      </c>
      <c r="Y32" s="34">
        <v>6400</v>
      </c>
      <c r="Z32" s="34">
        <v>63</v>
      </c>
      <c r="AA32" s="34">
        <v>12800</v>
      </c>
      <c r="AB32" s="34">
        <v>69</v>
      </c>
      <c r="AC32" s="34">
        <v>25600</v>
      </c>
      <c r="AD32" s="34">
        <v>75</v>
      </c>
      <c r="AE32" s="34">
        <v>51200</v>
      </c>
      <c r="AF32" s="34">
        <v>41</v>
      </c>
      <c r="AG32" s="34"/>
      <c r="AH32" s="34"/>
      <c r="AI32" s="34"/>
      <c r="AJ32" s="34"/>
      <c r="AK32" s="34"/>
      <c r="AL32" s="34"/>
    </row>
    <row r="33" spans="1:38" x14ac:dyDescent="0.2">
      <c r="A33" s="34">
        <v>30</v>
      </c>
      <c r="B33" s="34" t="s">
        <v>3058</v>
      </c>
      <c r="C33" s="34">
        <v>4</v>
      </c>
      <c r="D33" s="34">
        <v>28</v>
      </c>
      <c r="E33" s="34">
        <v>16</v>
      </c>
      <c r="F33" s="34">
        <v>0</v>
      </c>
      <c r="G33" s="34">
        <v>0</v>
      </c>
      <c r="H33" s="34">
        <v>24</v>
      </c>
      <c r="I33" s="34">
        <v>0</v>
      </c>
      <c r="J33" s="34">
        <v>0</v>
      </c>
      <c r="K33" s="34">
        <v>2</v>
      </c>
      <c r="L33" s="34">
        <v>1</v>
      </c>
      <c r="M33" s="34">
        <v>50</v>
      </c>
      <c r="N33" s="34">
        <v>37</v>
      </c>
      <c r="O33" s="34">
        <v>100</v>
      </c>
      <c r="P33" s="34">
        <v>40</v>
      </c>
      <c r="Q33" s="34">
        <v>200</v>
      </c>
      <c r="R33" s="34">
        <v>48</v>
      </c>
      <c r="S33" s="34">
        <v>800</v>
      </c>
      <c r="T33" s="34">
        <v>52</v>
      </c>
      <c r="U33" s="34">
        <v>1600</v>
      </c>
      <c r="V33" s="34">
        <v>57</v>
      </c>
      <c r="W33" s="34">
        <v>3200</v>
      </c>
      <c r="X33" s="34">
        <v>62</v>
      </c>
      <c r="Y33" s="34">
        <v>6400</v>
      </c>
      <c r="Z33" s="34">
        <v>68</v>
      </c>
      <c r="AA33" s="34">
        <v>12800</v>
      </c>
      <c r="AB33" s="34">
        <v>74</v>
      </c>
      <c r="AC33" s="34">
        <v>25600</v>
      </c>
      <c r="AD33" s="34">
        <v>81</v>
      </c>
      <c r="AE33" s="34">
        <v>51200</v>
      </c>
      <c r="AF33" s="34">
        <v>44</v>
      </c>
      <c r="AG33" s="34"/>
      <c r="AH33" s="34"/>
      <c r="AI33" s="34"/>
      <c r="AJ33" s="34"/>
      <c r="AK33" s="34"/>
      <c r="AL33" s="34"/>
    </row>
    <row r="34" spans="1:38" x14ac:dyDescent="0.2">
      <c r="A34" s="34">
        <v>31</v>
      </c>
      <c r="B34" s="34" t="s">
        <v>3059</v>
      </c>
      <c r="C34" s="34">
        <v>4</v>
      </c>
      <c r="D34" s="34">
        <v>29</v>
      </c>
      <c r="E34" s="34">
        <v>20</v>
      </c>
      <c r="F34" s="34">
        <v>0</v>
      </c>
      <c r="G34" s="34">
        <v>0</v>
      </c>
      <c r="H34" s="34">
        <v>30</v>
      </c>
      <c r="I34" s="34">
        <v>0</v>
      </c>
      <c r="J34" s="34">
        <v>0</v>
      </c>
      <c r="K34" s="34">
        <v>1</v>
      </c>
      <c r="L34" s="34">
        <v>1</v>
      </c>
      <c r="M34" s="34">
        <v>50</v>
      </c>
      <c r="N34" s="34">
        <v>34</v>
      </c>
      <c r="O34" s="34">
        <v>100</v>
      </c>
      <c r="P34" s="34">
        <v>38</v>
      </c>
      <c r="Q34" s="34">
        <v>200</v>
      </c>
      <c r="R34" s="34">
        <v>45</v>
      </c>
      <c r="S34" s="34">
        <v>800</v>
      </c>
      <c r="T34" s="34">
        <v>49</v>
      </c>
      <c r="U34" s="34">
        <v>1600</v>
      </c>
      <c r="V34" s="34">
        <v>53</v>
      </c>
      <c r="W34" s="34">
        <v>3200</v>
      </c>
      <c r="X34" s="34">
        <v>58</v>
      </c>
      <c r="Y34" s="34">
        <v>6400</v>
      </c>
      <c r="Z34" s="34">
        <v>63</v>
      </c>
      <c r="AA34" s="34">
        <v>12800</v>
      </c>
      <c r="AB34" s="34">
        <v>69</v>
      </c>
      <c r="AC34" s="34">
        <v>25600</v>
      </c>
      <c r="AD34" s="34">
        <v>75</v>
      </c>
      <c r="AE34" s="34">
        <v>51200</v>
      </c>
      <c r="AF34" s="34">
        <v>41</v>
      </c>
      <c r="AG34" s="34"/>
      <c r="AH34" s="34"/>
      <c r="AI34" s="34"/>
      <c r="AJ34" s="34"/>
      <c r="AK34" s="34"/>
      <c r="AL34" s="34"/>
    </row>
    <row r="35" spans="1:38" x14ac:dyDescent="0.2">
      <c r="A35" s="34">
        <v>32</v>
      </c>
      <c r="B35" s="34" t="s">
        <v>3060</v>
      </c>
      <c r="C35" s="34">
        <v>2</v>
      </c>
      <c r="D35" s="34">
        <v>30</v>
      </c>
      <c r="E35" s="34">
        <v>50</v>
      </c>
      <c r="F35" s="34">
        <v>0</v>
      </c>
      <c r="G35" s="34">
        <v>0</v>
      </c>
      <c r="H35" s="34">
        <v>40</v>
      </c>
      <c r="I35" s="34">
        <v>0</v>
      </c>
      <c r="J35" s="34">
        <v>0</v>
      </c>
      <c r="K35" s="34">
        <v>1</v>
      </c>
      <c r="L35" s="34">
        <v>1</v>
      </c>
      <c r="M35" s="34">
        <v>50</v>
      </c>
      <c r="N35" s="34">
        <v>35</v>
      </c>
      <c r="O35" s="34">
        <v>100</v>
      </c>
      <c r="P35" s="34">
        <v>39</v>
      </c>
      <c r="Q35" s="34">
        <v>200</v>
      </c>
      <c r="R35" s="34">
        <v>46</v>
      </c>
      <c r="S35" s="34">
        <v>800</v>
      </c>
      <c r="T35" s="34">
        <v>50</v>
      </c>
      <c r="U35" s="34">
        <v>1600</v>
      </c>
      <c r="V35" s="34">
        <v>55</v>
      </c>
      <c r="W35" s="34">
        <v>3200</v>
      </c>
      <c r="X35" s="34">
        <v>60</v>
      </c>
      <c r="Y35" s="34">
        <v>6400</v>
      </c>
      <c r="Z35" s="34">
        <v>66</v>
      </c>
      <c r="AA35" s="34">
        <v>12800</v>
      </c>
      <c r="AB35" s="34">
        <v>72</v>
      </c>
      <c r="AC35" s="34">
        <v>25600</v>
      </c>
      <c r="AD35" s="34">
        <v>79</v>
      </c>
      <c r="AE35" s="34">
        <v>51200</v>
      </c>
      <c r="AF35" s="34">
        <v>42</v>
      </c>
      <c r="AG35" s="34"/>
      <c r="AH35" s="34"/>
      <c r="AI35" s="34"/>
      <c r="AJ35" s="34"/>
      <c r="AK35" s="34"/>
      <c r="AL35" s="34"/>
    </row>
    <row r="36" spans="1:38" x14ac:dyDescent="0.2">
      <c r="A36" s="34">
        <v>33</v>
      </c>
      <c r="B36" s="34" t="s">
        <v>3061</v>
      </c>
      <c r="C36" s="34">
        <v>2</v>
      </c>
      <c r="D36" s="34">
        <v>31</v>
      </c>
      <c r="E36" s="34">
        <v>12</v>
      </c>
      <c r="F36" s="34">
        <v>15</v>
      </c>
      <c r="G36" s="34">
        <v>19</v>
      </c>
      <c r="H36" s="34">
        <v>30</v>
      </c>
      <c r="I36" s="34">
        <v>16</v>
      </c>
      <c r="J36" s="34">
        <v>16</v>
      </c>
      <c r="K36" s="34">
        <v>1</v>
      </c>
      <c r="L36" s="34">
        <v>1</v>
      </c>
      <c r="M36" s="34">
        <v>50</v>
      </c>
      <c r="N36" s="34">
        <v>37</v>
      </c>
      <c r="O36" s="34">
        <v>100</v>
      </c>
      <c r="P36" s="34">
        <v>40</v>
      </c>
      <c r="Q36" s="34">
        <v>200</v>
      </c>
      <c r="R36" s="34">
        <v>48</v>
      </c>
      <c r="S36" s="34">
        <v>800</v>
      </c>
      <c r="T36" s="34">
        <v>52</v>
      </c>
      <c r="U36" s="34">
        <v>1600</v>
      </c>
      <c r="V36" s="34">
        <v>57</v>
      </c>
      <c r="W36" s="34">
        <v>3200</v>
      </c>
      <c r="X36" s="34">
        <v>62</v>
      </c>
      <c r="Y36" s="34">
        <v>6400</v>
      </c>
      <c r="Z36" s="34">
        <v>68</v>
      </c>
      <c r="AA36" s="34">
        <v>12800</v>
      </c>
      <c r="AB36" s="34">
        <v>74</v>
      </c>
      <c r="AC36" s="34">
        <v>25600</v>
      </c>
      <c r="AD36" s="34">
        <v>81</v>
      </c>
      <c r="AE36" s="34">
        <v>51200</v>
      </c>
      <c r="AF36" s="34">
        <v>44</v>
      </c>
      <c r="AG36" s="34"/>
      <c r="AH36" s="34" t="s">
        <v>3062</v>
      </c>
      <c r="AI36" s="34"/>
      <c r="AJ36" s="34"/>
      <c r="AK36" s="34"/>
      <c r="AL36" s="34"/>
    </row>
    <row r="37" spans="1:38" x14ac:dyDescent="0.2">
      <c r="A37" s="34">
        <v>34</v>
      </c>
      <c r="B37" s="34" t="s">
        <v>3063</v>
      </c>
      <c r="C37" s="34">
        <v>2</v>
      </c>
      <c r="D37" s="34">
        <v>26</v>
      </c>
      <c r="E37" s="34">
        <v>16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2</v>
      </c>
      <c r="L37" s="34">
        <v>1</v>
      </c>
      <c r="M37" s="34">
        <v>50</v>
      </c>
      <c r="N37" s="34">
        <v>44</v>
      </c>
      <c r="O37" s="34">
        <v>100</v>
      </c>
      <c r="P37" s="34">
        <v>46</v>
      </c>
      <c r="Q37" s="34">
        <v>200</v>
      </c>
      <c r="R37" s="34">
        <v>55</v>
      </c>
      <c r="S37" s="34">
        <v>800</v>
      </c>
      <c r="T37" s="34">
        <v>60</v>
      </c>
      <c r="U37" s="34">
        <v>1600</v>
      </c>
      <c r="V37" s="34">
        <v>66</v>
      </c>
      <c r="W37" s="34">
        <v>3200</v>
      </c>
      <c r="X37" s="34">
        <v>72</v>
      </c>
      <c r="Y37" s="34">
        <v>6400</v>
      </c>
      <c r="Z37" s="34">
        <v>79</v>
      </c>
      <c r="AA37" s="34">
        <v>12800</v>
      </c>
      <c r="AB37" s="34">
        <v>86</v>
      </c>
      <c r="AC37" s="34">
        <v>25600</v>
      </c>
      <c r="AD37" s="34">
        <v>94</v>
      </c>
      <c r="AE37" s="34">
        <v>51200</v>
      </c>
      <c r="AF37" s="34">
        <v>50</v>
      </c>
      <c r="AG37" s="34"/>
      <c r="AH37" s="34"/>
      <c r="AI37" s="34"/>
      <c r="AJ37" s="34"/>
      <c r="AK37" s="34"/>
      <c r="AL37" s="34"/>
    </row>
    <row r="38" spans="1:38" x14ac:dyDescent="0.2">
      <c r="A38" s="34">
        <v>37</v>
      </c>
      <c r="B38" s="34" t="s">
        <v>3064</v>
      </c>
      <c r="C38" s="34">
        <v>7</v>
      </c>
      <c r="D38" s="34">
        <v>9</v>
      </c>
      <c r="E38" s="34">
        <v>20</v>
      </c>
      <c r="F38" s="34">
        <v>14</v>
      </c>
      <c r="G38" s="34">
        <v>25</v>
      </c>
      <c r="H38" s="34">
        <v>6</v>
      </c>
      <c r="I38" s="34">
        <v>10</v>
      </c>
      <c r="J38" s="34">
        <v>12</v>
      </c>
      <c r="K38" s="34">
        <v>1</v>
      </c>
      <c r="L38" s="34">
        <v>1</v>
      </c>
      <c r="M38" s="34">
        <v>50</v>
      </c>
      <c r="N38" s="34">
        <v>44</v>
      </c>
      <c r="O38" s="34">
        <v>100</v>
      </c>
      <c r="P38" s="34">
        <v>46</v>
      </c>
      <c r="Q38" s="34">
        <v>200</v>
      </c>
      <c r="R38" s="34">
        <v>55</v>
      </c>
      <c r="S38" s="34">
        <v>800</v>
      </c>
      <c r="T38" s="34">
        <v>60</v>
      </c>
      <c r="U38" s="34">
        <v>1600</v>
      </c>
      <c r="V38" s="34">
        <v>66</v>
      </c>
      <c r="W38" s="34">
        <v>3200</v>
      </c>
      <c r="X38" s="34">
        <v>72</v>
      </c>
      <c r="Y38" s="34">
        <v>6400</v>
      </c>
      <c r="Z38" s="34">
        <v>79</v>
      </c>
      <c r="AA38" s="34">
        <v>12800</v>
      </c>
      <c r="AB38" s="34">
        <v>86</v>
      </c>
      <c r="AC38" s="34">
        <v>25600</v>
      </c>
      <c r="AD38" s="34">
        <v>94</v>
      </c>
      <c r="AE38" s="34">
        <v>51200</v>
      </c>
      <c r="AF38" s="34">
        <v>50</v>
      </c>
      <c r="AG38" s="34"/>
      <c r="AH38" s="34"/>
      <c r="AI38" s="34"/>
      <c r="AJ38" s="34"/>
      <c r="AK38" s="34"/>
      <c r="AL38" s="34"/>
    </row>
    <row r="39" spans="1:38" x14ac:dyDescent="0.2">
      <c r="A39" s="34">
        <v>38</v>
      </c>
      <c r="B39" s="34" t="s">
        <v>3065</v>
      </c>
      <c r="C39" s="34">
        <v>9</v>
      </c>
      <c r="D39" s="34">
        <v>46</v>
      </c>
      <c r="E39" s="34">
        <v>12</v>
      </c>
      <c r="F39" s="34">
        <v>10</v>
      </c>
      <c r="G39" s="34">
        <v>10</v>
      </c>
      <c r="H39" s="34">
        <v>30</v>
      </c>
      <c r="I39" s="34">
        <v>4</v>
      </c>
      <c r="J39" s="34">
        <v>4</v>
      </c>
      <c r="K39" s="34">
        <v>2</v>
      </c>
      <c r="L39" s="34">
        <v>1</v>
      </c>
      <c r="M39" s="34">
        <v>50</v>
      </c>
      <c r="N39" s="34">
        <v>44</v>
      </c>
      <c r="O39" s="34">
        <v>100</v>
      </c>
      <c r="P39" s="34">
        <v>46</v>
      </c>
      <c r="Q39" s="34">
        <v>200</v>
      </c>
      <c r="R39" s="34">
        <v>55</v>
      </c>
      <c r="S39" s="34">
        <v>800</v>
      </c>
      <c r="T39" s="34">
        <v>60</v>
      </c>
      <c r="U39" s="34">
        <v>1600</v>
      </c>
      <c r="V39" s="34">
        <v>66</v>
      </c>
      <c r="W39" s="34">
        <v>3200</v>
      </c>
      <c r="X39" s="34">
        <v>72</v>
      </c>
      <c r="Y39" s="34">
        <v>6400</v>
      </c>
      <c r="Z39" s="34">
        <v>79</v>
      </c>
      <c r="AA39" s="34">
        <v>12800</v>
      </c>
      <c r="AB39" s="34">
        <v>86</v>
      </c>
      <c r="AC39" s="34">
        <v>25600</v>
      </c>
      <c r="AD39" s="34">
        <v>94</v>
      </c>
      <c r="AE39" s="34">
        <v>51200</v>
      </c>
      <c r="AF39" s="34">
        <v>50</v>
      </c>
      <c r="AG39" s="34"/>
      <c r="AH39" s="34"/>
      <c r="AI39" s="34"/>
      <c r="AJ39" s="34"/>
      <c r="AK39" s="34"/>
      <c r="AL39" s="34"/>
    </row>
    <row r="40" spans="1:38" x14ac:dyDescent="0.2">
      <c r="A40" s="34">
        <v>39</v>
      </c>
      <c r="B40" s="34" t="s">
        <v>3066</v>
      </c>
      <c r="C40" s="34">
        <v>2</v>
      </c>
      <c r="D40" s="34">
        <v>1</v>
      </c>
      <c r="E40" s="34">
        <v>4</v>
      </c>
      <c r="F40" s="34">
        <v>8</v>
      </c>
      <c r="G40" s="34">
        <v>8</v>
      </c>
      <c r="H40" s="34">
        <v>1</v>
      </c>
      <c r="I40" s="34">
        <v>2</v>
      </c>
      <c r="J40" s="34">
        <v>2</v>
      </c>
      <c r="K40" s="34">
        <v>0</v>
      </c>
      <c r="L40" s="34">
        <v>1</v>
      </c>
      <c r="M40" s="34">
        <v>50</v>
      </c>
      <c r="N40" s="34">
        <v>44</v>
      </c>
      <c r="O40" s="34">
        <v>100</v>
      </c>
      <c r="P40" s="34">
        <v>46</v>
      </c>
      <c r="Q40" s="34">
        <v>200</v>
      </c>
      <c r="R40" s="34">
        <v>55</v>
      </c>
      <c r="S40" s="34">
        <v>800</v>
      </c>
      <c r="T40" s="34">
        <v>60</v>
      </c>
      <c r="U40" s="34">
        <v>1600</v>
      </c>
      <c r="V40" s="34">
        <v>66</v>
      </c>
      <c r="W40" s="34">
        <v>3200</v>
      </c>
      <c r="X40" s="34">
        <v>72</v>
      </c>
      <c r="Y40" s="34">
        <v>6400</v>
      </c>
      <c r="Z40" s="34">
        <v>79</v>
      </c>
      <c r="AA40" s="34">
        <v>12800</v>
      </c>
      <c r="AB40" s="34">
        <v>86</v>
      </c>
      <c r="AC40" s="34">
        <v>25600</v>
      </c>
      <c r="AD40" s="34">
        <v>94</v>
      </c>
      <c r="AE40" s="34">
        <v>51200</v>
      </c>
      <c r="AF40" s="34">
        <v>50</v>
      </c>
      <c r="AG40" s="34"/>
      <c r="AH40" s="34"/>
      <c r="AI40" s="34"/>
      <c r="AJ40" s="34"/>
      <c r="AK40" s="34"/>
      <c r="AL40" s="34"/>
    </row>
    <row r="41" spans="1:38" x14ac:dyDescent="0.2">
      <c r="A41" s="34">
        <v>40</v>
      </c>
      <c r="B41" s="34" t="s">
        <v>3067</v>
      </c>
      <c r="C41" s="34">
        <v>0</v>
      </c>
      <c r="D41" s="34">
        <v>44</v>
      </c>
      <c r="E41" s="34">
        <v>40</v>
      </c>
      <c r="F41" s="34">
        <v>0</v>
      </c>
      <c r="G41" s="34">
        <v>0</v>
      </c>
      <c r="H41" s="34">
        <v>3</v>
      </c>
      <c r="I41" s="34">
        <v>0</v>
      </c>
      <c r="J41" s="34">
        <v>0</v>
      </c>
      <c r="K41" s="34">
        <v>0</v>
      </c>
      <c r="L41" s="34">
        <v>1</v>
      </c>
      <c r="M41" s="34">
        <v>50</v>
      </c>
      <c r="N41" s="34">
        <v>44</v>
      </c>
      <c r="O41" s="34">
        <v>100</v>
      </c>
      <c r="P41" s="34">
        <v>46</v>
      </c>
      <c r="Q41" s="34">
        <v>200</v>
      </c>
      <c r="R41" s="34">
        <v>55</v>
      </c>
      <c r="S41" s="34">
        <v>800</v>
      </c>
      <c r="T41" s="34">
        <v>60</v>
      </c>
      <c r="U41" s="34">
        <v>1600</v>
      </c>
      <c r="V41" s="34">
        <v>66</v>
      </c>
      <c r="W41" s="34">
        <v>3200</v>
      </c>
      <c r="X41" s="34">
        <v>72</v>
      </c>
      <c r="Y41" s="34">
        <v>6400</v>
      </c>
      <c r="Z41" s="34">
        <v>79</v>
      </c>
      <c r="AA41" s="34">
        <v>12800</v>
      </c>
      <c r="AB41" s="34">
        <v>86</v>
      </c>
      <c r="AC41" s="34">
        <v>25600</v>
      </c>
      <c r="AD41" s="34">
        <v>94</v>
      </c>
      <c r="AE41" s="34">
        <v>51200</v>
      </c>
      <c r="AF41" s="34">
        <v>50</v>
      </c>
      <c r="AG41" s="34"/>
      <c r="AH41" s="34"/>
      <c r="AI41" s="34"/>
      <c r="AJ41" s="34"/>
      <c r="AK41" s="34"/>
      <c r="AL41" s="34"/>
    </row>
    <row r="42" spans="1:38" x14ac:dyDescent="0.2">
      <c r="A42" s="34">
        <v>41</v>
      </c>
      <c r="B42" s="34" t="s">
        <v>3068</v>
      </c>
      <c r="C42" s="34">
        <v>4</v>
      </c>
      <c r="D42" s="34">
        <v>43</v>
      </c>
      <c r="E42" s="34">
        <v>8</v>
      </c>
      <c r="F42" s="34">
        <v>1</v>
      </c>
      <c r="G42" s="34">
        <v>1</v>
      </c>
      <c r="H42" s="34">
        <v>0</v>
      </c>
      <c r="I42" s="34">
        <v>0</v>
      </c>
      <c r="J42" s="34">
        <v>0</v>
      </c>
      <c r="K42" s="34">
        <v>0</v>
      </c>
      <c r="L42" s="34">
        <v>1</v>
      </c>
      <c r="M42" s="34">
        <v>50</v>
      </c>
      <c r="N42" s="34">
        <v>44</v>
      </c>
      <c r="O42" s="34">
        <v>100</v>
      </c>
      <c r="P42" s="34">
        <v>46</v>
      </c>
      <c r="Q42" s="34">
        <v>200</v>
      </c>
      <c r="R42" s="34">
        <v>55</v>
      </c>
      <c r="S42" s="34">
        <v>800</v>
      </c>
      <c r="T42" s="34">
        <v>60</v>
      </c>
      <c r="U42" s="34">
        <v>1600</v>
      </c>
      <c r="V42" s="34">
        <v>66</v>
      </c>
      <c r="W42" s="34">
        <v>3200</v>
      </c>
      <c r="X42" s="34">
        <v>72</v>
      </c>
      <c r="Y42" s="34">
        <v>6400</v>
      </c>
      <c r="Z42" s="34">
        <v>79</v>
      </c>
      <c r="AA42" s="34">
        <v>12800</v>
      </c>
      <c r="AB42" s="34">
        <v>86</v>
      </c>
      <c r="AC42" s="34">
        <v>25600</v>
      </c>
      <c r="AD42" s="34">
        <v>94</v>
      </c>
      <c r="AE42" s="34">
        <v>51200</v>
      </c>
      <c r="AF42" s="34">
        <v>50</v>
      </c>
      <c r="AG42" s="34"/>
      <c r="AH42" s="34"/>
      <c r="AI42" s="34"/>
      <c r="AJ42" s="34"/>
      <c r="AK42" s="34"/>
      <c r="AL42" s="34"/>
    </row>
    <row r="43" spans="1:38" x14ac:dyDescent="0.2">
      <c r="A43" s="34">
        <v>42</v>
      </c>
      <c r="B43" s="34" t="s">
        <v>3069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3</v>
      </c>
      <c r="I43" s="34">
        <v>0</v>
      </c>
      <c r="J43" s="34">
        <v>0</v>
      </c>
      <c r="K43" s="34">
        <v>0</v>
      </c>
      <c r="L43" s="34">
        <v>1</v>
      </c>
      <c r="M43" s="34">
        <v>50</v>
      </c>
      <c r="N43" s="34">
        <v>44</v>
      </c>
      <c r="O43" s="34">
        <v>100</v>
      </c>
      <c r="P43" s="34">
        <v>46</v>
      </c>
      <c r="Q43" s="34">
        <v>200</v>
      </c>
      <c r="R43" s="34">
        <v>55</v>
      </c>
      <c r="S43" s="34">
        <v>800</v>
      </c>
      <c r="T43" s="34">
        <v>60</v>
      </c>
      <c r="U43" s="34">
        <v>1600</v>
      </c>
      <c r="V43" s="34">
        <v>66</v>
      </c>
      <c r="W43" s="34">
        <v>3200</v>
      </c>
      <c r="X43" s="34">
        <v>72</v>
      </c>
      <c r="Y43" s="34">
        <v>6400</v>
      </c>
      <c r="Z43" s="34">
        <v>79</v>
      </c>
      <c r="AA43" s="34">
        <v>12800</v>
      </c>
      <c r="AB43" s="34">
        <v>86</v>
      </c>
      <c r="AC43" s="34">
        <v>25600</v>
      </c>
      <c r="AD43" s="34">
        <v>94</v>
      </c>
      <c r="AE43" s="34">
        <v>51200</v>
      </c>
      <c r="AF43" s="34">
        <v>50</v>
      </c>
      <c r="AG43" s="34"/>
      <c r="AH43" s="34"/>
      <c r="AI43" s="34"/>
      <c r="AJ43" s="34"/>
      <c r="AK43" s="34"/>
      <c r="AL43" s="34"/>
    </row>
    <row r="44" spans="1:38" x14ac:dyDescent="0.2">
      <c r="A44" s="34">
        <v>43</v>
      </c>
      <c r="B44" s="34" t="s">
        <v>3070</v>
      </c>
      <c r="C44" s="34">
        <v>0</v>
      </c>
      <c r="D44" s="34">
        <v>38</v>
      </c>
      <c r="E44" s="34">
        <v>0</v>
      </c>
      <c r="F44" s="34">
        <v>0</v>
      </c>
      <c r="G44" s="34">
        <v>0</v>
      </c>
      <c r="H44" s="34">
        <v>10</v>
      </c>
      <c r="I44" s="34">
        <v>0</v>
      </c>
      <c r="J44" s="34">
        <v>0</v>
      </c>
      <c r="K44" s="34">
        <v>0</v>
      </c>
      <c r="L44" s="34">
        <v>1</v>
      </c>
      <c r="M44" s="34">
        <v>50</v>
      </c>
      <c r="N44" s="34">
        <v>44</v>
      </c>
      <c r="O44" s="34">
        <v>100</v>
      </c>
      <c r="P44" s="34">
        <v>46</v>
      </c>
      <c r="Q44" s="34">
        <v>200</v>
      </c>
      <c r="R44" s="34">
        <v>55</v>
      </c>
      <c r="S44" s="34">
        <v>800</v>
      </c>
      <c r="T44" s="34">
        <v>60</v>
      </c>
      <c r="U44" s="34">
        <v>1600</v>
      </c>
      <c r="V44" s="34">
        <v>66</v>
      </c>
      <c r="W44" s="34">
        <v>3200</v>
      </c>
      <c r="X44" s="34">
        <v>72</v>
      </c>
      <c r="Y44" s="34">
        <v>6400</v>
      </c>
      <c r="Z44" s="34">
        <v>79</v>
      </c>
      <c r="AA44" s="34">
        <v>12800</v>
      </c>
      <c r="AB44" s="34">
        <v>86</v>
      </c>
      <c r="AC44" s="34">
        <v>25600</v>
      </c>
      <c r="AD44" s="34">
        <v>94</v>
      </c>
      <c r="AE44" s="34">
        <v>51200</v>
      </c>
      <c r="AF44" s="34">
        <v>50</v>
      </c>
      <c r="AG44" s="34"/>
      <c r="AH44" s="34"/>
      <c r="AI44" s="34"/>
      <c r="AJ44" s="34"/>
      <c r="AK44" s="34"/>
      <c r="AL44" s="34"/>
    </row>
    <row r="45" spans="1:38" x14ac:dyDescent="0.2">
      <c r="A45" s="34">
        <v>44</v>
      </c>
      <c r="B45" s="34" t="s">
        <v>3071</v>
      </c>
      <c r="C45" s="34">
        <v>1</v>
      </c>
      <c r="D45" s="34">
        <v>39</v>
      </c>
      <c r="E45" s="34">
        <v>3</v>
      </c>
      <c r="F45" s="34">
        <v>15</v>
      </c>
      <c r="G45" s="34">
        <v>20</v>
      </c>
      <c r="H45" s="34">
        <v>5</v>
      </c>
      <c r="I45" s="34">
        <v>15</v>
      </c>
      <c r="J45" s="34">
        <v>20</v>
      </c>
      <c r="K45" s="34">
        <v>1</v>
      </c>
      <c r="L45" s="34">
        <v>1</v>
      </c>
      <c r="M45" s="34">
        <v>50</v>
      </c>
      <c r="N45" s="34">
        <v>44</v>
      </c>
      <c r="O45" s="34">
        <v>100</v>
      </c>
      <c r="P45" s="34">
        <v>46</v>
      </c>
      <c r="Q45" s="34">
        <v>200</v>
      </c>
      <c r="R45" s="34">
        <v>55</v>
      </c>
      <c r="S45" s="34">
        <v>800</v>
      </c>
      <c r="T45" s="34">
        <v>60</v>
      </c>
      <c r="U45" s="34">
        <v>1600</v>
      </c>
      <c r="V45" s="34">
        <v>66</v>
      </c>
      <c r="W45" s="34">
        <v>3200</v>
      </c>
      <c r="X45" s="34">
        <v>72</v>
      </c>
      <c r="Y45" s="34">
        <v>6400</v>
      </c>
      <c r="Z45" s="34">
        <v>79</v>
      </c>
      <c r="AA45" s="34">
        <v>12800</v>
      </c>
      <c r="AB45" s="34">
        <v>86</v>
      </c>
      <c r="AC45" s="34">
        <v>25600</v>
      </c>
      <c r="AD45" s="34">
        <v>94</v>
      </c>
      <c r="AE45" s="34">
        <v>51200</v>
      </c>
      <c r="AF45" s="34">
        <v>50</v>
      </c>
      <c r="AG45" s="34"/>
      <c r="AH45" s="34"/>
      <c r="AI45" s="34"/>
      <c r="AJ45" s="34"/>
      <c r="AK45" s="34"/>
      <c r="AL45" s="34"/>
    </row>
    <row r="46" spans="1:38" x14ac:dyDescent="0.2">
      <c r="A46" s="34">
        <v>45</v>
      </c>
      <c r="B46" s="34" t="s">
        <v>3072</v>
      </c>
      <c r="C46" s="34">
        <v>14</v>
      </c>
      <c r="D46" s="34">
        <v>34</v>
      </c>
      <c r="E46" s="34">
        <v>16</v>
      </c>
      <c r="F46" s="34">
        <v>42</v>
      </c>
      <c r="G46" s="34">
        <v>60</v>
      </c>
      <c r="H46" s="34">
        <v>30</v>
      </c>
      <c r="I46" s="34">
        <v>24</v>
      </c>
      <c r="J46" s="34">
        <v>24</v>
      </c>
      <c r="K46" s="34">
        <v>1</v>
      </c>
      <c r="L46" s="34">
        <v>1</v>
      </c>
      <c r="M46" s="34">
        <v>50</v>
      </c>
      <c r="N46" s="34">
        <v>44</v>
      </c>
      <c r="O46" s="34">
        <v>100</v>
      </c>
      <c r="P46" s="34">
        <v>46</v>
      </c>
      <c r="Q46" s="34">
        <v>200</v>
      </c>
      <c r="R46" s="34">
        <v>55</v>
      </c>
      <c r="S46" s="34">
        <v>800</v>
      </c>
      <c r="T46" s="34">
        <v>60</v>
      </c>
      <c r="U46" s="34">
        <v>1600</v>
      </c>
      <c r="V46" s="34">
        <v>66</v>
      </c>
      <c r="W46" s="34">
        <v>3200</v>
      </c>
      <c r="X46" s="34">
        <v>72</v>
      </c>
      <c r="Y46" s="34">
        <v>6400</v>
      </c>
      <c r="Z46" s="34">
        <v>79</v>
      </c>
      <c r="AA46" s="34">
        <v>12800</v>
      </c>
      <c r="AB46" s="34">
        <v>86</v>
      </c>
      <c r="AC46" s="34">
        <v>25600</v>
      </c>
      <c r="AD46" s="34">
        <v>94</v>
      </c>
      <c r="AE46" s="34">
        <v>51200</v>
      </c>
      <c r="AF46" s="34">
        <v>50</v>
      </c>
      <c r="AG46" s="34"/>
      <c r="AH46" s="34"/>
      <c r="AI46" s="34"/>
      <c r="AJ46" s="34"/>
      <c r="AK46" s="34"/>
      <c r="AL46" s="34"/>
    </row>
    <row r="47" spans="1:38" x14ac:dyDescent="0.2">
      <c r="A47" s="34">
        <v>47</v>
      </c>
      <c r="B47" s="37" t="s">
        <v>3073</v>
      </c>
      <c r="C47" s="34">
        <v>2</v>
      </c>
      <c r="D47" s="34">
        <v>45</v>
      </c>
      <c r="E47" s="34">
        <v>35</v>
      </c>
      <c r="F47" s="34">
        <v>15</v>
      </c>
      <c r="G47" s="34">
        <v>30</v>
      </c>
      <c r="H47" s="34">
        <v>20</v>
      </c>
      <c r="I47" s="34">
        <v>15</v>
      </c>
      <c r="J47" s="34">
        <v>30</v>
      </c>
      <c r="K47" s="34">
        <v>1</v>
      </c>
      <c r="L47" s="34">
        <v>1</v>
      </c>
      <c r="M47" s="34">
        <v>50</v>
      </c>
      <c r="N47" s="34">
        <v>52</v>
      </c>
      <c r="O47" s="34">
        <v>100</v>
      </c>
      <c r="P47" s="34">
        <v>54</v>
      </c>
      <c r="Q47" s="34">
        <v>200</v>
      </c>
      <c r="R47" s="34">
        <v>55</v>
      </c>
      <c r="S47" s="34">
        <v>800</v>
      </c>
      <c r="T47" s="34">
        <v>60</v>
      </c>
      <c r="U47" s="34">
        <v>1600</v>
      </c>
      <c r="V47" s="34">
        <v>66</v>
      </c>
      <c r="W47" s="34">
        <v>3200</v>
      </c>
      <c r="X47" s="34">
        <v>72</v>
      </c>
      <c r="Y47" s="34">
        <v>6400</v>
      </c>
      <c r="Z47" s="34">
        <v>79</v>
      </c>
      <c r="AA47" s="34">
        <v>12800</v>
      </c>
      <c r="AB47" s="34">
        <v>86</v>
      </c>
      <c r="AC47" s="34">
        <v>25600</v>
      </c>
      <c r="AD47" s="34">
        <v>94</v>
      </c>
      <c r="AE47" s="34">
        <v>51200</v>
      </c>
      <c r="AF47" s="34">
        <v>56</v>
      </c>
      <c r="AG47" s="34"/>
      <c r="AH47" s="34"/>
      <c r="AI47" s="34"/>
      <c r="AJ47" s="34"/>
      <c r="AK47" s="34"/>
      <c r="AL47" s="34"/>
    </row>
    <row r="48" spans="1:38" x14ac:dyDescent="0.2">
      <c r="A48" s="34">
        <v>48</v>
      </c>
      <c r="B48" s="34" t="s">
        <v>3074</v>
      </c>
      <c r="C48" s="34">
        <v>4</v>
      </c>
      <c r="D48" s="34">
        <v>36</v>
      </c>
      <c r="E48" s="34">
        <v>8</v>
      </c>
      <c r="F48" s="34">
        <v>1</v>
      </c>
      <c r="G48" s="34">
        <v>1</v>
      </c>
      <c r="H48" s="34">
        <v>0</v>
      </c>
      <c r="I48" s="34">
        <v>0</v>
      </c>
      <c r="J48" s="34">
        <v>0</v>
      </c>
      <c r="K48" s="34">
        <v>2</v>
      </c>
      <c r="L48" s="34">
        <v>1</v>
      </c>
      <c r="M48" s="34">
        <v>50</v>
      </c>
      <c r="N48" s="34">
        <v>44</v>
      </c>
      <c r="O48" s="34">
        <v>100</v>
      </c>
      <c r="P48" s="34">
        <v>46</v>
      </c>
      <c r="Q48" s="34">
        <v>200</v>
      </c>
      <c r="R48" s="34">
        <v>55</v>
      </c>
      <c r="S48" s="34">
        <v>800</v>
      </c>
      <c r="T48" s="34">
        <v>60</v>
      </c>
      <c r="U48" s="34">
        <v>1600</v>
      </c>
      <c r="V48" s="34">
        <v>66</v>
      </c>
      <c r="W48" s="34">
        <v>3200</v>
      </c>
      <c r="X48" s="34">
        <v>72</v>
      </c>
      <c r="Y48" s="34">
        <v>6400</v>
      </c>
      <c r="Z48" s="34">
        <v>79</v>
      </c>
      <c r="AA48" s="34">
        <v>12800</v>
      </c>
      <c r="AB48" s="34">
        <v>86</v>
      </c>
      <c r="AC48" s="34">
        <v>25600</v>
      </c>
      <c r="AD48" s="34">
        <v>94</v>
      </c>
      <c r="AE48" s="34">
        <v>51200</v>
      </c>
      <c r="AF48" s="34">
        <v>50</v>
      </c>
      <c r="AG48" s="34"/>
      <c r="AH48" s="34"/>
      <c r="AI48" s="34"/>
      <c r="AJ48" s="34"/>
      <c r="AK48" s="34"/>
      <c r="AL48" s="34"/>
    </row>
    <row r="49" spans="1:38" x14ac:dyDescent="0.2">
      <c r="A49" s="34">
        <v>49</v>
      </c>
      <c r="B49" s="34" t="s">
        <v>3075</v>
      </c>
      <c r="C49" s="34">
        <v>2</v>
      </c>
      <c r="D49" s="34">
        <v>40</v>
      </c>
      <c r="E49" s="34">
        <v>4</v>
      </c>
      <c r="F49" s="34">
        <v>4</v>
      </c>
      <c r="G49" s="34">
        <v>0</v>
      </c>
      <c r="H49" s="34">
        <v>0</v>
      </c>
      <c r="I49" s="34">
        <v>0</v>
      </c>
      <c r="J49" s="34">
        <v>0</v>
      </c>
      <c r="K49" s="34">
        <v>2</v>
      </c>
      <c r="L49" s="34">
        <v>1</v>
      </c>
      <c r="M49" s="34">
        <v>50</v>
      </c>
      <c r="N49" s="34">
        <v>44</v>
      </c>
      <c r="O49" s="34">
        <v>100</v>
      </c>
      <c r="P49" s="34">
        <v>46</v>
      </c>
      <c r="Q49" s="34">
        <v>200</v>
      </c>
      <c r="R49" s="34">
        <v>55</v>
      </c>
      <c r="S49" s="34">
        <v>800</v>
      </c>
      <c r="T49" s="34">
        <v>60</v>
      </c>
      <c r="U49" s="34">
        <v>1600</v>
      </c>
      <c r="V49" s="34">
        <v>66</v>
      </c>
      <c r="W49" s="34">
        <v>3200</v>
      </c>
      <c r="X49" s="34">
        <v>72</v>
      </c>
      <c r="Y49" s="34">
        <v>6400</v>
      </c>
      <c r="Z49" s="34">
        <v>79</v>
      </c>
      <c r="AA49" s="34">
        <v>12800</v>
      </c>
      <c r="AB49" s="34">
        <v>86</v>
      </c>
      <c r="AC49" s="34">
        <v>25600</v>
      </c>
      <c r="AD49" s="34">
        <v>94</v>
      </c>
      <c r="AE49" s="34">
        <v>51200</v>
      </c>
      <c r="AF49" s="34">
        <v>50</v>
      </c>
      <c r="AG49" s="34"/>
      <c r="AH49" s="34"/>
      <c r="AI49" s="34"/>
      <c r="AJ49" s="34"/>
      <c r="AK49" s="34"/>
      <c r="AL49" s="34"/>
    </row>
    <row r="50" spans="1:38" x14ac:dyDescent="0.2">
      <c r="A50" s="34">
        <v>50</v>
      </c>
      <c r="B50" s="34" t="s">
        <v>3076</v>
      </c>
      <c r="C50" s="34">
        <v>4</v>
      </c>
      <c r="D50" s="34">
        <v>35</v>
      </c>
      <c r="E50" s="34">
        <v>8</v>
      </c>
      <c r="F50" s="34">
        <v>1</v>
      </c>
      <c r="G50" s="34">
        <v>1</v>
      </c>
      <c r="H50" s="34">
        <v>0</v>
      </c>
      <c r="I50" s="34">
        <v>0</v>
      </c>
      <c r="J50" s="34">
        <v>0</v>
      </c>
      <c r="K50" s="34">
        <v>2</v>
      </c>
      <c r="L50" s="34">
        <v>1</v>
      </c>
      <c r="M50" s="34">
        <v>50</v>
      </c>
      <c r="N50" s="34">
        <v>52</v>
      </c>
      <c r="O50" s="34">
        <v>100</v>
      </c>
      <c r="P50" s="34">
        <v>54</v>
      </c>
      <c r="Q50" s="34">
        <v>200</v>
      </c>
      <c r="R50" s="34">
        <v>55</v>
      </c>
      <c r="S50" s="34">
        <v>800</v>
      </c>
      <c r="T50" s="34">
        <v>60</v>
      </c>
      <c r="U50" s="34">
        <v>1600</v>
      </c>
      <c r="V50" s="34">
        <v>66</v>
      </c>
      <c r="W50" s="34">
        <v>3200</v>
      </c>
      <c r="X50" s="34">
        <v>72</v>
      </c>
      <c r="Y50" s="34">
        <v>6400</v>
      </c>
      <c r="Z50" s="34">
        <v>79</v>
      </c>
      <c r="AA50" s="34">
        <v>12800</v>
      </c>
      <c r="AB50" s="34">
        <v>86</v>
      </c>
      <c r="AC50" s="34">
        <v>25600</v>
      </c>
      <c r="AD50" s="34">
        <v>94</v>
      </c>
      <c r="AE50" s="34">
        <v>51200</v>
      </c>
      <c r="AF50" s="34">
        <v>56</v>
      </c>
      <c r="AG50" s="34">
        <v>10000</v>
      </c>
      <c r="AH50" s="34"/>
      <c r="AI50" s="34"/>
      <c r="AJ50" s="34"/>
      <c r="AK50" s="34"/>
      <c r="AL50" s="34"/>
    </row>
    <row r="51" spans="1:38" x14ac:dyDescent="0.2">
      <c r="A51" s="34">
        <v>51</v>
      </c>
      <c r="B51" s="34" t="s">
        <v>3077</v>
      </c>
      <c r="C51" s="34">
        <v>9</v>
      </c>
      <c r="D51" s="34">
        <v>46</v>
      </c>
      <c r="E51" s="34">
        <v>12</v>
      </c>
      <c r="F51" s="34">
        <v>10</v>
      </c>
      <c r="G51" s="34">
        <v>10</v>
      </c>
      <c r="H51" s="34">
        <v>30</v>
      </c>
      <c r="I51" s="34">
        <v>4</v>
      </c>
      <c r="J51" s="34">
        <v>4</v>
      </c>
      <c r="K51" s="34">
        <v>2</v>
      </c>
      <c r="L51" s="34">
        <v>1</v>
      </c>
      <c r="M51" s="34">
        <v>50</v>
      </c>
      <c r="N51" s="34">
        <v>44</v>
      </c>
      <c r="O51" s="34">
        <v>100</v>
      </c>
      <c r="P51" s="34">
        <v>46</v>
      </c>
      <c r="Q51" s="34">
        <v>200</v>
      </c>
      <c r="R51" s="34">
        <v>24</v>
      </c>
      <c r="S51" s="34">
        <v>800</v>
      </c>
      <c r="T51" s="34">
        <v>26</v>
      </c>
      <c r="U51" s="34">
        <v>1600</v>
      </c>
      <c r="V51" s="34">
        <v>28</v>
      </c>
      <c r="W51" s="34">
        <v>3200</v>
      </c>
      <c r="X51" s="34">
        <v>30</v>
      </c>
      <c r="Y51" s="34">
        <v>6400</v>
      </c>
      <c r="Z51" s="34">
        <v>33</v>
      </c>
      <c r="AA51" s="34">
        <v>12800</v>
      </c>
      <c r="AB51" s="34">
        <v>36</v>
      </c>
      <c r="AC51" s="34">
        <v>25600</v>
      </c>
      <c r="AD51" s="34">
        <v>39</v>
      </c>
      <c r="AE51" s="34">
        <v>51200</v>
      </c>
      <c r="AF51" s="34">
        <v>45</v>
      </c>
      <c r="AG51" s="34"/>
      <c r="AH51" s="34"/>
      <c r="AI51" s="34"/>
      <c r="AJ51" s="34"/>
      <c r="AK51" s="34"/>
      <c r="AL51" s="34"/>
    </row>
    <row r="52" spans="1:38" x14ac:dyDescent="0.2">
      <c r="A52" s="34">
        <v>52</v>
      </c>
      <c r="B52" s="34" t="s">
        <v>3078</v>
      </c>
      <c r="C52" s="34">
        <v>2</v>
      </c>
      <c r="D52" s="34">
        <v>52</v>
      </c>
      <c r="E52" s="34">
        <v>12</v>
      </c>
      <c r="F52" s="34">
        <v>12</v>
      </c>
      <c r="G52" s="34">
        <v>12</v>
      </c>
      <c r="H52" s="34">
        <v>30</v>
      </c>
      <c r="I52" s="34">
        <v>14</v>
      </c>
      <c r="J52" s="34">
        <v>14</v>
      </c>
      <c r="K52" s="34">
        <v>2</v>
      </c>
      <c r="L52" s="34">
        <v>1</v>
      </c>
      <c r="M52" s="34">
        <v>50</v>
      </c>
      <c r="N52" s="34">
        <v>47</v>
      </c>
      <c r="O52" s="34">
        <v>100</v>
      </c>
      <c r="P52" s="34">
        <v>50</v>
      </c>
      <c r="Q52" s="34">
        <v>200</v>
      </c>
      <c r="R52" s="34">
        <v>103</v>
      </c>
      <c r="S52" s="34">
        <v>800</v>
      </c>
      <c r="T52" s="34">
        <v>113</v>
      </c>
      <c r="U52" s="34">
        <v>1600</v>
      </c>
      <c r="V52" s="34">
        <v>124</v>
      </c>
      <c r="W52" s="34">
        <v>3200</v>
      </c>
      <c r="X52" s="34">
        <v>136</v>
      </c>
      <c r="Y52" s="34">
        <v>6400</v>
      </c>
      <c r="Z52" s="34">
        <v>149</v>
      </c>
      <c r="AA52" s="34">
        <v>12800</v>
      </c>
      <c r="AB52" s="34">
        <v>163</v>
      </c>
      <c r="AC52" s="34">
        <v>25600</v>
      </c>
      <c r="AD52" s="34">
        <v>179</v>
      </c>
      <c r="AE52" s="34">
        <v>51200</v>
      </c>
      <c r="AF52" s="34">
        <v>38</v>
      </c>
      <c r="AG52" s="34"/>
      <c r="AH52" s="34"/>
      <c r="AI52" s="34"/>
      <c r="AJ52" s="34"/>
      <c r="AK52" s="34"/>
      <c r="AL52" s="34"/>
    </row>
    <row r="53" spans="1:38" x14ac:dyDescent="0.2">
      <c r="A53" s="34">
        <v>55</v>
      </c>
      <c r="B53" s="34" t="s">
        <v>3079</v>
      </c>
      <c r="C53" s="34">
        <v>4</v>
      </c>
      <c r="D53" s="34">
        <v>41</v>
      </c>
      <c r="E53" s="34">
        <v>32</v>
      </c>
      <c r="F53" s="34">
        <v>0</v>
      </c>
      <c r="G53" s="34">
        <v>0</v>
      </c>
      <c r="H53" s="34">
        <v>8</v>
      </c>
      <c r="I53" s="34">
        <v>0</v>
      </c>
      <c r="J53" s="34">
        <v>0</v>
      </c>
      <c r="K53" s="34">
        <v>2</v>
      </c>
      <c r="L53" s="34">
        <v>1</v>
      </c>
      <c r="M53" s="34">
        <v>50</v>
      </c>
      <c r="N53" s="34">
        <v>44</v>
      </c>
      <c r="O53" s="34">
        <v>100</v>
      </c>
      <c r="P53" s="34">
        <v>46</v>
      </c>
      <c r="Q53" s="34">
        <v>200</v>
      </c>
      <c r="R53" s="34">
        <v>55</v>
      </c>
      <c r="S53" s="34">
        <v>800</v>
      </c>
      <c r="T53" s="34">
        <v>60</v>
      </c>
      <c r="U53" s="34">
        <v>1600</v>
      </c>
      <c r="V53" s="34">
        <v>66</v>
      </c>
      <c r="W53" s="34">
        <v>3200</v>
      </c>
      <c r="X53" s="34">
        <v>72</v>
      </c>
      <c r="Y53" s="34">
        <v>6400</v>
      </c>
      <c r="Z53" s="34">
        <v>79</v>
      </c>
      <c r="AA53" s="34">
        <v>12800</v>
      </c>
      <c r="AB53" s="34">
        <v>86</v>
      </c>
      <c r="AC53" s="34">
        <v>25600</v>
      </c>
      <c r="AD53" s="34">
        <v>94</v>
      </c>
      <c r="AE53" s="34">
        <v>51200</v>
      </c>
      <c r="AF53" s="34">
        <v>50</v>
      </c>
      <c r="AG53" s="34"/>
      <c r="AH53" s="34"/>
      <c r="AI53" s="34"/>
      <c r="AJ53" s="34"/>
      <c r="AK53" s="34"/>
      <c r="AL53" s="34"/>
    </row>
    <row r="54" spans="1:38" x14ac:dyDescent="0.2">
      <c r="A54" s="34">
        <v>56</v>
      </c>
      <c r="B54" s="34" t="s">
        <v>3080</v>
      </c>
      <c r="C54" s="34">
        <v>0</v>
      </c>
      <c r="D54" s="34">
        <v>53</v>
      </c>
      <c r="E54" s="34">
        <v>0</v>
      </c>
      <c r="F54" s="34">
        <v>0</v>
      </c>
      <c r="G54" s="34">
        <v>0</v>
      </c>
      <c r="H54" s="34">
        <v>7</v>
      </c>
      <c r="I54" s="34">
        <v>0</v>
      </c>
      <c r="J54" s="34">
        <v>0</v>
      </c>
      <c r="K54" s="34">
        <v>0</v>
      </c>
      <c r="L54" s="34">
        <v>1</v>
      </c>
      <c r="M54" s="34">
        <v>50</v>
      </c>
      <c r="N54" s="34">
        <v>52</v>
      </c>
      <c r="O54" s="34">
        <v>50</v>
      </c>
      <c r="P54" s="34">
        <v>54</v>
      </c>
      <c r="Q54" s="34">
        <v>100</v>
      </c>
      <c r="R54" s="34">
        <v>58</v>
      </c>
      <c r="S54" s="34">
        <v>400</v>
      </c>
      <c r="T54" s="34">
        <v>52</v>
      </c>
      <c r="U54" s="34">
        <v>1600</v>
      </c>
      <c r="V54" s="34">
        <v>57</v>
      </c>
      <c r="W54" s="34">
        <v>3200</v>
      </c>
      <c r="X54" s="34">
        <v>62</v>
      </c>
      <c r="Y54" s="34">
        <v>6400</v>
      </c>
      <c r="Z54" s="34">
        <v>68</v>
      </c>
      <c r="AA54" s="34">
        <v>12800</v>
      </c>
      <c r="AB54" s="34">
        <v>74</v>
      </c>
      <c r="AC54" s="34">
        <v>25600</v>
      </c>
      <c r="AD54" s="34">
        <v>81</v>
      </c>
      <c r="AE54" s="34">
        <v>51200</v>
      </c>
      <c r="AF54" s="34">
        <v>56</v>
      </c>
      <c r="AG54" s="34"/>
      <c r="AH54" s="34"/>
      <c r="AI54" s="34"/>
      <c r="AJ54" s="34"/>
      <c r="AK54" s="34"/>
      <c r="AL54" s="34"/>
    </row>
    <row r="55" spans="1:38" x14ac:dyDescent="0.2">
      <c r="A55" s="34">
        <v>57</v>
      </c>
      <c r="B55" s="34" t="s">
        <v>3081</v>
      </c>
      <c r="C55" s="34">
        <v>2</v>
      </c>
      <c r="D55" s="34">
        <v>48</v>
      </c>
      <c r="E55" s="34">
        <v>5</v>
      </c>
      <c r="F55" s="34">
        <v>15</v>
      </c>
      <c r="G55" s="34">
        <v>30</v>
      </c>
      <c r="H55" s="34">
        <v>20</v>
      </c>
      <c r="I55" s="34">
        <v>15</v>
      </c>
      <c r="J55" s="34">
        <v>15</v>
      </c>
      <c r="K55" s="34">
        <v>2</v>
      </c>
      <c r="L55" s="34">
        <v>1</v>
      </c>
      <c r="M55" s="34">
        <v>50</v>
      </c>
      <c r="N55" s="34">
        <v>21</v>
      </c>
      <c r="O55" s="34">
        <v>100</v>
      </c>
      <c r="P55" s="34">
        <v>24</v>
      </c>
      <c r="Q55" s="34">
        <v>200</v>
      </c>
      <c r="R55" s="34">
        <v>28</v>
      </c>
      <c r="S55" s="34">
        <v>800</v>
      </c>
      <c r="T55" s="34">
        <v>30</v>
      </c>
      <c r="U55" s="34">
        <v>1600</v>
      </c>
      <c r="V55" s="34">
        <v>33</v>
      </c>
      <c r="W55" s="34">
        <v>3200</v>
      </c>
      <c r="X55" s="34">
        <v>36</v>
      </c>
      <c r="Y55" s="34">
        <v>6400</v>
      </c>
      <c r="Z55" s="34">
        <v>39</v>
      </c>
      <c r="AA55" s="34">
        <v>12800</v>
      </c>
      <c r="AB55" s="34">
        <v>42</v>
      </c>
      <c r="AC55" s="34">
        <v>25600</v>
      </c>
      <c r="AD55" s="34">
        <v>46</v>
      </c>
      <c r="AE55" s="34">
        <v>51200</v>
      </c>
      <c r="AF55" s="34">
        <v>26</v>
      </c>
      <c r="AG55" s="34"/>
      <c r="AH55" s="34"/>
      <c r="AI55" s="34"/>
      <c r="AJ55" s="34"/>
      <c r="AK55" s="34"/>
      <c r="AL55" s="34"/>
    </row>
    <row r="56" spans="1:38" x14ac:dyDescent="0.2">
      <c r="A56" s="34">
        <v>58</v>
      </c>
      <c r="B56" s="34" t="s">
        <v>3082</v>
      </c>
      <c r="C56" s="34">
        <v>2</v>
      </c>
      <c r="D56" s="34">
        <v>51</v>
      </c>
      <c r="E56" s="34">
        <v>12</v>
      </c>
      <c r="F56" s="34">
        <v>20</v>
      </c>
      <c r="G56" s="34">
        <v>25</v>
      </c>
      <c r="H56" s="34">
        <v>30</v>
      </c>
      <c r="I56" s="34">
        <v>20</v>
      </c>
      <c r="J56" s="34">
        <v>20</v>
      </c>
      <c r="K56" s="34">
        <v>1</v>
      </c>
      <c r="L56" s="34">
        <v>1</v>
      </c>
      <c r="M56" s="34">
        <v>50</v>
      </c>
      <c r="N56" s="34">
        <v>47</v>
      </c>
      <c r="O56" s="34">
        <v>100</v>
      </c>
      <c r="P56" s="34">
        <v>50</v>
      </c>
      <c r="Q56" s="34">
        <v>200</v>
      </c>
      <c r="R56" s="34">
        <v>55</v>
      </c>
      <c r="S56" s="34">
        <v>800</v>
      </c>
      <c r="T56" s="34">
        <v>60</v>
      </c>
      <c r="U56" s="34">
        <v>1600</v>
      </c>
      <c r="V56" s="34">
        <v>66</v>
      </c>
      <c r="W56" s="34">
        <v>3200</v>
      </c>
      <c r="X56" s="34">
        <v>72</v>
      </c>
      <c r="Y56" s="34">
        <v>6400</v>
      </c>
      <c r="Z56" s="34">
        <v>79</v>
      </c>
      <c r="AA56" s="34">
        <v>12800</v>
      </c>
      <c r="AB56" s="34">
        <v>86</v>
      </c>
      <c r="AC56" s="34">
        <v>25600</v>
      </c>
      <c r="AD56" s="34">
        <v>94</v>
      </c>
      <c r="AE56" s="34">
        <v>51200</v>
      </c>
      <c r="AF56" s="34">
        <v>58</v>
      </c>
      <c r="AG56" s="34"/>
      <c r="AH56" s="34"/>
      <c r="AI56" s="34"/>
      <c r="AJ56" s="34"/>
      <c r="AK56" s="34"/>
      <c r="AL56" s="34"/>
    </row>
    <row r="57" spans="1:38" x14ac:dyDescent="0.2">
      <c r="A57" s="34">
        <v>66</v>
      </c>
      <c r="B57" s="34" t="s">
        <v>3083</v>
      </c>
      <c r="C57" s="34">
        <v>0</v>
      </c>
      <c r="D57" s="34">
        <v>23</v>
      </c>
      <c r="E57" s="34">
        <v>0</v>
      </c>
      <c r="F57" s="34">
        <v>0</v>
      </c>
      <c r="G57" s="34">
        <v>0</v>
      </c>
      <c r="H57" s="34">
        <v>8</v>
      </c>
      <c r="I57" s="34">
        <v>0</v>
      </c>
      <c r="J57" s="34">
        <v>0</v>
      </c>
      <c r="K57" s="34">
        <v>0</v>
      </c>
      <c r="L57" s="34">
        <v>1</v>
      </c>
      <c r="M57" s="34">
        <v>50</v>
      </c>
      <c r="N57" s="34">
        <v>47</v>
      </c>
      <c r="O57" s="34">
        <v>100</v>
      </c>
      <c r="P57" s="34">
        <v>50</v>
      </c>
      <c r="Q57" s="34">
        <v>200</v>
      </c>
      <c r="R57" s="34">
        <v>48</v>
      </c>
      <c r="S57" s="34">
        <v>800</v>
      </c>
      <c r="T57" s="34">
        <v>52</v>
      </c>
      <c r="U57" s="34">
        <v>1600</v>
      </c>
      <c r="V57" s="34">
        <v>57</v>
      </c>
      <c r="W57" s="34">
        <v>3200</v>
      </c>
      <c r="X57" s="34">
        <v>62</v>
      </c>
      <c r="Y57" s="34">
        <v>6400</v>
      </c>
      <c r="Z57" s="34">
        <v>68</v>
      </c>
      <c r="AA57" s="34">
        <v>12800</v>
      </c>
      <c r="AB57" s="34">
        <v>74</v>
      </c>
      <c r="AC57" s="34">
        <v>25600</v>
      </c>
      <c r="AD57" s="34">
        <v>81</v>
      </c>
      <c r="AE57" s="34">
        <v>51200</v>
      </c>
      <c r="AF57" s="34">
        <v>1</v>
      </c>
      <c r="AG57" s="34"/>
      <c r="AH57" s="34"/>
      <c r="AI57" s="34"/>
      <c r="AJ57" s="34"/>
      <c r="AK57" s="34"/>
      <c r="AL57" s="34"/>
    </row>
    <row r="58" spans="1:38" x14ac:dyDescent="0.2">
      <c r="A58" s="34">
        <v>67</v>
      </c>
      <c r="B58" s="34" t="s">
        <v>3084</v>
      </c>
      <c r="C58" s="34">
        <v>4</v>
      </c>
      <c r="D58" s="34">
        <v>50</v>
      </c>
      <c r="E58" s="34">
        <v>20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99</v>
      </c>
      <c r="L58" s="34">
        <v>1</v>
      </c>
      <c r="M58" s="34">
        <v>50</v>
      </c>
      <c r="N58" s="34">
        <v>44</v>
      </c>
      <c r="O58" s="34">
        <v>100</v>
      </c>
      <c r="P58" s="34">
        <v>46</v>
      </c>
      <c r="Q58" s="34">
        <v>200</v>
      </c>
      <c r="R58" s="34">
        <v>55</v>
      </c>
      <c r="S58" s="34">
        <v>800</v>
      </c>
      <c r="T58" s="34">
        <v>60</v>
      </c>
      <c r="U58" s="34">
        <v>1600</v>
      </c>
      <c r="V58" s="34">
        <v>66</v>
      </c>
      <c r="W58" s="34">
        <v>3200</v>
      </c>
      <c r="X58" s="34">
        <v>72</v>
      </c>
      <c r="Y58" s="34">
        <v>6400</v>
      </c>
      <c r="Z58" s="34">
        <v>79</v>
      </c>
      <c r="AA58" s="34">
        <v>12800</v>
      </c>
      <c r="AB58" s="34">
        <v>86</v>
      </c>
      <c r="AC58" s="34">
        <v>25600</v>
      </c>
      <c r="AD58" s="34">
        <v>94</v>
      </c>
      <c r="AE58" s="34">
        <v>51200</v>
      </c>
      <c r="AF58" s="34">
        <v>50</v>
      </c>
      <c r="AG58" s="34"/>
      <c r="AH58" s="34"/>
      <c r="AI58" s="34"/>
      <c r="AJ58" s="34"/>
      <c r="AK58" s="34"/>
      <c r="AL58" s="34"/>
    </row>
    <row r="59" spans="1:38" x14ac:dyDescent="0.2">
      <c r="A59" s="34">
        <v>68</v>
      </c>
      <c r="B59" s="34" t="s">
        <v>3085</v>
      </c>
      <c r="C59" s="34">
        <v>4</v>
      </c>
      <c r="D59" s="34">
        <v>66</v>
      </c>
      <c r="E59" s="34">
        <v>20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99</v>
      </c>
      <c r="L59" s="34">
        <v>1</v>
      </c>
      <c r="M59" s="34">
        <v>50</v>
      </c>
      <c r="N59" s="34">
        <v>44</v>
      </c>
      <c r="O59" s="34">
        <v>100</v>
      </c>
      <c r="P59" s="34">
        <v>46</v>
      </c>
      <c r="Q59" s="34">
        <v>200</v>
      </c>
      <c r="R59" s="34">
        <v>55</v>
      </c>
      <c r="S59" s="34">
        <v>800</v>
      </c>
      <c r="T59" s="34">
        <v>60</v>
      </c>
      <c r="U59" s="34">
        <v>1600</v>
      </c>
      <c r="V59" s="34">
        <v>66</v>
      </c>
      <c r="W59" s="34">
        <v>3200</v>
      </c>
      <c r="X59" s="34">
        <v>72</v>
      </c>
      <c r="Y59" s="34">
        <v>6400</v>
      </c>
      <c r="Z59" s="34">
        <v>79</v>
      </c>
      <c r="AA59" s="34">
        <v>12800</v>
      </c>
      <c r="AB59" s="34">
        <v>86</v>
      </c>
      <c r="AC59" s="34">
        <v>25600</v>
      </c>
      <c r="AD59" s="34">
        <v>94</v>
      </c>
      <c r="AE59" s="34">
        <v>51200</v>
      </c>
      <c r="AF59" s="34">
        <v>50</v>
      </c>
      <c r="AG59" s="34"/>
      <c r="AH59" s="34"/>
      <c r="AI59" s="34"/>
      <c r="AJ59" s="34"/>
      <c r="AK59" s="34"/>
      <c r="AL59" s="34"/>
    </row>
    <row r="60" spans="1:38" x14ac:dyDescent="0.2">
      <c r="A60" s="34">
        <v>70</v>
      </c>
      <c r="B60" s="37" t="s">
        <v>3086</v>
      </c>
      <c r="C60" s="34">
        <v>10</v>
      </c>
      <c r="D60" s="34">
        <v>42</v>
      </c>
      <c r="E60" s="34">
        <v>14</v>
      </c>
      <c r="F60" s="34">
        <v>10</v>
      </c>
      <c r="G60" s="34">
        <v>0</v>
      </c>
      <c r="H60" s="34">
        <v>5</v>
      </c>
      <c r="I60" s="34">
        <v>0</v>
      </c>
      <c r="J60" s="34">
        <v>0</v>
      </c>
      <c r="K60" s="34">
        <v>99</v>
      </c>
      <c r="L60" s="34">
        <v>1</v>
      </c>
      <c r="M60" s="34">
        <v>50</v>
      </c>
      <c r="N60" s="34">
        <v>44</v>
      </c>
      <c r="O60" s="34">
        <v>100</v>
      </c>
      <c r="P60" s="34">
        <v>46</v>
      </c>
      <c r="Q60" s="34">
        <v>200</v>
      </c>
      <c r="R60" s="34">
        <v>55</v>
      </c>
      <c r="S60" s="34">
        <v>800</v>
      </c>
      <c r="T60" s="34">
        <v>60</v>
      </c>
      <c r="U60" s="34">
        <v>1600</v>
      </c>
      <c r="V60" s="34">
        <v>66</v>
      </c>
      <c r="W60" s="34">
        <v>3200</v>
      </c>
      <c r="X60" s="34">
        <v>72</v>
      </c>
      <c r="Y60" s="34">
        <v>6400</v>
      </c>
      <c r="Z60" s="34">
        <v>79</v>
      </c>
      <c r="AA60" s="34">
        <v>12800</v>
      </c>
      <c r="AB60" s="34">
        <v>86</v>
      </c>
      <c r="AC60" s="34">
        <v>25600</v>
      </c>
      <c r="AD60" s="34">
        <v>94</v>
      </c>
      <c r="AE60" s="34">
        <v>51200</v>
      </c>
      <c r="AF60" s="34">
        <v>50</v>
      </c>
      <c r="AG60" s="34">
        <v>10000</v>
      </c>
      <c r="AH60" s="34"/>
      <c r="AI60" s="34"/>
      <c r="AJ60" s="34"/>
      <c r="AK60" s="34"/>
      <c r="AL60" s="34"/>
    </row>
    <row r="61" spans="1:38" x14ac:dyDescent="0.2">
      <c r="A61" s="34">
        <v>71</v>
      </c>
      <c r="B61" s="34" t="s">
        <v>3087</v>
      </c>
      <c r="C61" s="34">
        <v>2</v>
      </c>
      <c r="D61" s="34">
        <v>26</v>
      </c>
      <c r="E61" s="34">
        <v>3</v>
      </c>
      <c r="F61" s="34">
        <v>3</v>
      </c>
      <c r="G61" s="34">
        <v>3</v>
      </c>
      <c r="H61" s="34">
        <v>3</v>
      </c>
      <c r="I61" s="34">
        <v>0</v>
      </c>
      <c r="J61" s="34">
        <v>0</v>
      </c>
      <c r="K61" s="34">
        <v>0</v>
      </c>
      <c r="L61" s="34">
        <v>1</v>
      </c>
      <c r="M61" s="34">
        <v>50</v>
      </c>
      <c r="N61" s="34">
        <v>44</v>
      </c>
      <c r="O61" s="34">
        <v>100</v>
      </c>
      <c r="P61" s="34">
        <v>46</v>
      </c>
      <c r="Q61" s="34">
        <v>200</v>
      </c>
      <c r="R61" s="34">
        <v>55</v>
      </c>
      <c r="S61" s="34">
        <v>800</v>
      </c>
      <c r="T61" s="34">
        <v>60</v>
      </c>
      <c r="U61" s="34">
        <v>1600</v>
      </c>
      <c r="V61" s="34">
        <v>66</v>
      </c>
      <c r="W61" s="34">
        <v>3200</v>
      </c>
      <c r="X61" s="34">
        <v>72</v>
      </c>
      <c r="Y61" s="34">
        <v>6400</v>
      </c>
      <c r="Z61" s="34">
        <v>79</v>
      </c>
      <c r="AA61" s="34">
        <v>12800</v>
      </c>
      <c r="AB61" s="34">
        <v>86</v>
      </c>
      <c r="AC61" s="34">
        <v>25600</v>
      </c>
      <c r="AD61" s="34">
        <v>94</v>
      </c>
      <c r="AE61" s="34">
        <v>51200</v>
      </c>
      <c r="AF61" s="34">
        <v>50</v>
      </c>
      <c r="AG61" s="34"/>
      <c r="AH61" s="34"/>
      <c r="AI61" s="34"/>
      <c r="AJ61" s="34"/>
      <c r="AK61" s="34"/>
      <c r="AL61" s="34"/>
    </row>
    <row r="62" spans="1:38" x14ac:dyDescent="0.2">
      <c r="A62" s="34">
        <v>72</v>
      </c>
      <c r="B62" s="34" t="s">
        <v>3088</v>
      </c>
      <c r="C62" s="34">
        <v>4</v>
      </c>
      <c r="D62" s="34">
        <v>19</v>
      </c>
      <c r="E62" s="34">
        <v>3</v>
      </c>
      <c r="F62" s="34">
        <v>3</v>
      </c>
      <c r="G62" s="34">
        <v>3</v>
      </c>
      <c r="H62" s="34">
        <v>3</v>
      </c>
      <c r="I62" s="34">
        <v>0</v>
      </c>
      <c r="J62" s="34">
        <v>0</v>
      </c>
      <c r="K62" s="34">
        <v>99</v>
      </c>
      <c r="L62" s="34">
        <v>1</v>
      </c>
      <c r="M62" s="34">
        <v>50</v>
      </c>
      <c r="N62" s="34">
        <v>44</v>
      </c>
      <c r="O62" s="34">
        <v>100</v>
      </c>
      <c r="P62" s="34">
        <v>46</v>
      </c>
      <c r="Q62" s="34">
        <v>200</v>
      </c>
      <c r="R62" s="34">
        <v>55</v>
      </c>
      <c r="S62" s="34">
        <v>800</v>
      </c>
      <c r="T62" s="34">
        <v>60</v>
      </c>
      <c r="U62" s="34">
        <v>1600</v>
      </c>
      <c r="V62" s="34">
        <v>66</v>
      </c>
      <c r="W62" s="34">
        <v>3200</v>
      </c>
      <c r="X62" s="34">
        <v>72</v>
      </c>
      <c r="Y62" s="34">
        <v>6400</v>
      </c>
      <c r="Z62" s="34">
        <v>79</v>
      </c>
      <c r="AA62" s="34">
        <v>12800</v>
      </c>
      <c r="AB62" s="34">
        <v>86</v>
      </c>
      <c r="AC62" s="34">
        <v>25600</v>
      </c>
      <c r="AD62" s="34">
        <v>94</v>
      </c>
      <c r="AE62" s="34">
        <v>51200</v>
      </c>
      <c r="AF62" s="34">
        <v>50</v>
      </c>
      <c r="AG62" s="34"/>
      <c r="AH62" s="34"/>
      <c r="AI62" s="34"/>
      <c r="AJ62" s="34"/>
      <c r="AK62" s="34"/>
      <c r="AL62" s="34"/>
    </row>
    <row r="63" spans="1:38" x14ac:dyDescent="0.2">
      <c r="A63" s="34">
        <v>73</v>
      </c>
      <c r="B63" s="34" t="s">
        <v>3089</v>
      </c>
      <c r="C63" s="34">
        <v>4</v>
      </c>
      <c r="D63" s="34">
        <v>29</v>
      </c>
      <c r="E63" s="34">
        <v>20</v>
      </c>
      <c r="F63" s="34">
        <v>0</v>
      </c>
      <c r="G63" s="34">
        <v>0</v>
      </c>
      <c r="H63" s="34">
        <v>30</v>
      </c>
      <c r="I63" s="34">
        <v>0</v>
      </c>
      <c r="J63" s="34">
        <v>0</v>
      </c>
      <c r="K63" s="34">
        <v>2</v>
      </c>
      <c r="L63" s="34">
        <v>1</v>
      </c>
      <c r="M63" s="34">
        <v>50</v>
      </c>
      <c r="N63" s="34">
        <v>34</v>
      </c>
      <c r="O63" s="34">
        <v>100</v>
      </c>
      <c r="P63" s="34">
        <v>38</v>
      </c>
      <c r="Q63" s="34">
        <v>200</v>
      </c>
      <c r="R63" s="34">
        <v>45</v>
      </c>
      <c r="S63" s="34">
        <v>800</v>
      </c>
      <c r="T63" s="34">
        <v>49</v>
      </c>
      <c r="U63" s="34">
        <v>1600</v>
      </c>
      <c r="V63" s="34">
        <v>53</v>
      </c>
      <c r="W63" s="34">
        <v>3200</v>
      </c>
      <c r="X63" s="34">
        <v>58</v>
      </c>
      <c r="Y63" s="34">
        <v>6400</v>
      </c>
      <c r="Z63" s="34">
        <v>63</v>
      </c>
      <c r="AA63" s="34">
        <v>12800</v>
      </c>
      <c r="AB63" s="34">
        <v>69</v>
      </c>
      <c r="AC63" s="34">
        <v>25600</v>
      </c>
      <c r="AD63" s="34">
        <v>75</v>
      </c>
      <c r="AE63" s="34">
        <v>51200</v>
      </c>
      <c r="AF63" s="34">
        <v>41</v>
      </c>
      <c r="AG63" s="34"/>
      <c r="AH63" s="34"/>
      <c r="AI63" s="34"/>
      <c r="AJ63" s="34"/>
      <c r="AK63" s="34"/>
      <c r="AL63" s="34"/>
    </row>
    <row r="64" spans="1:38" x14ac:dyDescent="0.2">
      <c r="A64" s="34">
        <v>74</v>
      </c>
      <c r="B64" s="34" t="s">
        <v>3090</v>
      </c>
      <c r="C64" s="34">
        <v>1</v>
      </c>
      <c r="D64" s="34">
        <v>74</v>
      </c>
      <c r="E64" s="34">
        <v>7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1</v>
      </c>
      <c r="L64" s="34">
        <v>1</v>
      </c>
      <c r="M64" s="34">
        <v>50</v>
      </c>
      <c r="N64" s="34">
        <v>36</v>
      </c>
      <c r="O64" s="34">
        <v>100</v>
      </c>
      <c r="P64" s="34">
        <v>38</v>
      </c>
      <c r="Q64" s="34">
        <v>200</v>
      </c>
      <c r="R64" s="34">
        <v>45</v>
      </c>
      <c r="S64" s="34">
        <v>800</v>
      </c>
      <c r="T64" s="34">
        <v>49</v>
      </c>
      <c r="U64" s="34">
        <v>1600</v>
      </c>
      <c r="V64" s="34">
        <v>53</v>
      </c>
      <c r="W64" s="34">
        <v>3200</v>
      </c>
      <c r="X64" s="34">
        <v>58</v>
      </c>
      <c r="Y64" s="34">
        <v>6400</v>
      </c>
      <c r="Z64" s="34">
        <v>63</v>
      </c>
      <c r="AA64" s="34">
        <v>12800</v>
      </c>
      <c r="AB64" s="34">
        <v>69</v>
      </c>
      <c r="AC64" s="34">
        <v>25600</v>
      </c>
      <c r="AD64" s="34">
        <v>75</v>
      </c>
      <c r="AE64" s="34">
        <v>51200</v>
      </c>
      <c r="AF64" s="34">
        <v>41</v>
      </c>
      <c r="AG64" s="34"/>
      <c r="AH64" s="34"/>
      <c r="AI64" s="34"/>
      <c r="AJ64" s="34"/>
      <c r="AK64" s="34"/>
      <c r="AL64" s="34"/>
    </row>
    <row r="65" spans="1:38" x14ac:dyDescent="0.2">
      <c r="A65" s="34">
        <v>75</v>
      </c>
      <c r="B65" s="34" t="s">
        <v>3091</v>
      </c>
      <c r="C65" s="34">
        <v>0</v>
      </c>
      <c r="D65" s="34">
        <v>0</v>
      </c>
      <c r="E65" s="34">
        <v>10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99</v>
      </c>
      <c r="L65" s="34">
        <v>1</v>
      </c>
      <c r="M65" s="34">
        <v>50</v>
      </c>
      <c r="N65" s="34">
        <v>62</v>
      </c>
      <c r="O65" s="34">
        <v>100</v>
      </c>
      <c r="P65" s="34">
        <v>64</v>
      </c>
      <c r="Q65" s="34">
        <v>200</v>
      </c>
      <c r="R65" s="34">
        <v>45</v>
      </c>
      <c r="S65" s="34">
        <v>800</v>
      </c>
      <c r="T65" s="34">
        <v>49</v>
      </c>
      <c r="U65" s="34">
        <v>1600</v>
      </c>
      <c r="V65" s="34">
        <v>53</v>
      </c>
      <c r="W65" s="34">
        <v>3200</v>
      </c>
      <c r="X65" s="34">
        <v>58</v>
      </c>
      <c r="Y65" s="34">
        <v>6400</v>
      </c>
      <c r="Z65" s="34">
        <v>63</v>
      </c>
      <c r="AA65" s="34">
        <v>12800</v>
      </c>
      <c r="AB65" s="34">
        <v>69</v>
      </c>
      <c r="AC65" s="34">
        <v>25600</v>
      </c>
      <c r="AD65" s="34">
        <v>75</v>
      </c>
      <c r="AE65" s="34">
        <v>51200</v>
      </c>
      <c r="AF65" s="34">
        <v>66</v>
      </c>
      <c r="AG65" s="34"/>
      <c r="AH65" s="34"/>
      <c r="AI65" s="34"/>
      <c r="AJ65" s="34"/>
      <c r="AK65" s="34"/>
      <c r="AL65" s="34"/>
    </row>
    <row r="66" spans="1:38" x14ac:dyDescent="0.2">
      <c r="A66" s="34">
        <v>76</v>
      </c>
      <c r="B66" s="34" t="s">
        <v>3092</v>
      </c>
      <c r="C66" s="34">
        <v>4</v>
      </c>
      <c r="D66" s="34">
        <v>47</v>
      </c>
      <c r="E66" s="34">
        <v>16</v>
      </c>
      <c r="F66" s="34">
        <v>0</v>
      </c>
      <c r="G66" s="34">
        <v>0</v>
      </c>
      <c r="H66" s="34">
        <v>24</v>
      </c>
      <c r="I66" s="34">
        <v>0</v>
      </c>
      <c r="J66" s="34">
        <v>0</v>
      </c>
      <c r="K66" s="34">
        <v>2</v>
      </c>
      <c r="L66" s="34">
        <v>37</v>
      </c>
      <c r="M66" s="34">
        <v>50</v>
      </c>
      <c r="N66" s="34">
        <v>37</v>
      </c>
      <c r="O66" s="34">
        <v>100</v>
      </c>
      <c r="P66" s="34">
        <v>40</v>
      </c>
      <c r="Q66" s="34">
        <v>200</v>
      </c>
      <c r="R66" s="34">
        <v>48</v>
      </c>
      <c r="S66" s="34">
        <v>800</v>
      </c>
      <c r="T66" s="34">
        <v>52</v>
      </c>
      <c r="U66" s="34">
        <v>1600</v>
      </c>
      <c r="V66" s="34">
        <v>57</v>
      </c>
      <c r="W66" s="34">
        <v>3200</v>
      </c>
      <c r="X66" s="34">
        <v>62</v>
      </c>
      <c r="Y66" s="34">
        <v>6400</v>
      </c>
      <c r="Z66" s="34">
        <v>68</v>
      </c>
      <c r="AA66" s="34">
        <v>12800</v>
      </c>
      <c r="AB66" s="34">
        <v>74</v>
      </c>
      <c r="AC66" s="34">
        <v>25600</v>
      </c>
      <c r="AD66" s="34">
        <v>81</v>
      </c>
      <c r="AE66" s="34">
        <v>51200</v>
      </c>
      <c r="AF66" s="34">
        <v>44</v>
      </c>
      <c r="AG66" s="34"/>
      <c r="AH66" s="34"/>
      <c r="AI66" s="34"/>
      <c r="AJ66" s="34"/>
      <c r="AK66" s="34"/>
      <c r="AL66" s="34"/>
    </row>
    <row r="67" spans="1:38" x14ac:dyDescent="0.2">
      <c r="A67" s="34">
        <v>77</v>
      </c>
      <c r="B67" s="34" t="s">
        <v>1774</v>
      </c>
      <c r="C67" s="34">
        <v>4</v>
      </c>
      <c r="D67" s="34">
        <v>48</v>
      </c>
      <c r="E67" s="34">
        <v>16</v>
      </c>
      <c r="F67" s="34">
        <v>0</v>
      </c>
      <c r="G67" s="34">
        <v>0</v>
      </c>
      <c r="H67" s="34">
        <v>24</v>
      </c>
      <c r="I67" s="34">
        <v>0</v>
      </c>
      <c r="J67" s="34">
        <v>0</v>
      </c>
      <c r="K67" s="34">
        <v>2</v>
      </c>
      <c r="L67" s="34">
        <v>38</v>
      </c>
      <c r="M67" s="34">
        <v>50</v>
      </c>
      <c r="N67" s="34">
        <v>37</v>
      </c>
      <c r="O67" s="34">
        <v>100</v>
      </c>
      <c r="P67" s="34">
        <v>40</v>
      </c>
      <c r="Q67" s="34">
        <v>200</v>
      </c>
      <c r="R67" s="34">
        <v>48</v>
      </c>
      <c r="S67" s="34">
        <v>800</v>
      </c>
      <c r="T67" s="34">
        <v>52</v>
      </c>
      <c r="U67" s="34">
        <v>1600</v>
      </c>
      <c r="V67" s="34">
        <v>57</v>
      </c>
      <c r="W67" s="34">
        <v>3200</v>
      </c>
      <c r="X67" s="34">
        <v>62</v>
      </c>
      <c r="Y67" s="34">
        <v>6400</v>
      </c>
      <c r="Z67" s="34">
        <v>68</v>
      </c>
      <c r="AA67" s="34">
        <v>12800</v>
      </c>
      <c r="AB67" s="34">
        <v>74</v>
      </c>
      <c r="AC67" s="34">
        <v>25600</v>
      </c>
      <c r="AD67" s="34">
        <v>81</v>
      </c>
      <c r="AE67" s="34">
        <v>51200</v>
      </c>
      <c r="AF67" s="34">
        <v>44</v>
      </c>
      <c r="AG67" s="34"/>
      <c r="AH67" s="34"/>
      <c r="AI67" s="34"/>
      <c r="AJ67" s="34"/>
      <c r="AK67" s="34"/>
      <c r="AL67" s="34"/>
    </row>
    <row r="68" spans="1:38" x14ac:dyDescent="0.2">
      <c r="A68" s="34">
        <v>78</v>
      </c>
      <c r="B68" s="34" t="s">
        <v>3093</v>
      </c>
      <c r="C68" s="34">
        <v>4</v>
      </c>
      <c r="D68" s="34">
        <v>49</v>
      </c>
      <c r="E68" s="34">
        <v>16</v>
      </c>
      <c r="F68" s="34">
        <v>0</v>
      </c>
      <c r="G68" s="34">
        <v>0</v>
      </c>
      <c r="H68" s="34">
        <v>24</v>
      </c>
      <c r="I68" s="34">
        <v>0</v>
      </c>
      <c r="J68" s="34">
        <v>0</v>
      </c>
      <c r="K68" s="34">
        <v>2</v>
      </c>
      <c r="L68" s="34">
        <v>39</v>
      </c>
      <c r="M68" s="34">
        <v>50</v>
      </c>
      <c r="N68" s="34">
        <v>37</v>
      </c>
      <c r="O68" s="34">
        <v>100</v>
      </c>
      <c r="P68" s="34">
        <v>40</v>
      </c>
      <c r="Q68" s="34">
        <v>200</v>
      </c>
      <c r="R68" s="34">
        <v>48</v>
      </c>
      <c r="S68" s="34">
        <v>800</v>
      </c>
      <c r="T68" s="34">
        <v>52</v>
      </c>
      <c r="U68" s="34">
        <v>1600</v>
      </c>
      <c r="V68" s="34">
        <v>57</v>
      </c>
      <c r="W68" s="34">
        <v>3200</v>
      </c>
      <c r="X68" s="34">
        <v>62</v>
      </c>
      <c r="Y68" s="34">
        <v>6400</v>
      </c>
      <c r="Z68" s="34">
        <v>68</v>
      </c>
      <c r="AA68" s="34">
        <v>12800</v>
      </c>
      <c r="AB68" s="34">
        <v>74</v>
      </c>
      <c r="AC68" s="34">
        <v>25600</v>
      </c>
      <c r="AD68" s="34">
        <v>81</v>
      </c>
      <c r="AE68" s="34">
        <v>51200</v>
      </c>
      <c r="AF68" s="34">
        <v>44</v>
      </c>
      <c r="AG68" s="34"/>
      <c r="AH68" s="34"/>
      <c r="AI68" s="34"/>
      <c r="AJ68" s="34"/>
      <c r="AK68" s="34"/>
      <c r="AL68" s="34"/>
    </row>
    <row r="69" spans="1:38" x14ac:dyDescent="0.2">
      <c r="A69" s="34">
        <v>79</v>
      </c>
      <c r="B69" s="34" t="s">
        <v>3094</v>
      </c>
      <c r="C69" s="34">
        <v>4</v>
      </c>
      <c r="D69" s="34">
        <v>52</v>
      </c>
      <c r="E69" s="34">
        <v>16</v>
      </c>
      <c r="F69" s="34">
        <v>0</v>
      </c>
      <c r="G69" s="34">
        <v>0</v>
      </c>
      <c r="H69" s="34">
        <v>24</v>
      </c>
      <c r="I69" s="34">
        <v>0</v>
      </c>
      <c r="J69" s="34">
        <v>0</v>
      </c>
      <c r="K69" s="34">
        <v>2</v>
      </c>
      <c r="L69" s="34">
        <v>40</v>
      </c>
      <c r="M69" s="34">
        <v>50</v>
      </c>
      <c r="N69" s="34">
        <v>37</v>
      </c>
      <c r="O69" s="34">
        <v>100</v>
      </c>
      <c r="P69" s="34">
        <v>40</v>
      </c>
      <c r="Q69" s="34">
        <v>200</v>
      </c>
      <c r="R69" s="34">
        <v>48</v>
      </c>
      <c r="S69" s="34">
        <v>800</v>
      </c>
      <c r="T69" s="34">
        <v>52</v>
      </c>
      <c r="U69" s="34">
        <v>1600</v>
      </c>
      <c r="V69" s="34">
        <v>57</v>
      </c>
      <c r="W69" s="34">
        <v>3200</v>
      </c>
      <c r="X69" s="34">
        <v>62</v>
      </c>
      <c r="Y69" s="34">
        <v>6400</v>
      </c>
      <c r="Z69" s="34">
        <v>68</v>
      </c>
      <c r="AA69" s="34">
        <v>12800</v>
      </c>
      <c r="AB69" s="34">
        <v>74</v>
      </c>
      <c r="AC69" s="34">
        <v>25600</v>
      </c>
      <c r="AD69" s="34">
        <v>81</v>
      </c>
      <c r="AE69" s="34">
        <v>51200</v>
      </c>
      <c r="AF69" s="34">
        <v>44</v>
      </c>
      <c r="AG69" s="34"/>
      <c r="AH69" s="34"/>
      <c r="AI69" s="34"/>
      <c r="AJ69" s="34"/>
      <c r="AK69" s="34"/>
      <c r="AL69" s="34"/>
    </row>
    <row r="70" spans="1:38" x14ac:dyDescent="0.2">
      <c r="A70" s="34">
        <v>80</v>
      </c>
      <c r="B70" s="34" t="s">
        <v>3095</v>
      </c>
      <c r="C70" s="34">
        <v>4</v>
      </c>
      <c r="D70" s="34">
        <v>28</v>
      </c>
      <c r="E70" s="34">
        <v>16</v>
      </c>
      <c r="F70" s="34">
        <v>0</v>
      </c>
      <c r="G70" s="34">
        <v>0</v>
      </c>
      <c r="H70" s="34">
        <v>24</v>
      </c>
      <c r="I70" s="34">
        <v>0</v>
      </c>
      <c r="J70" s="34">
        <v>0</v>
      </c>
      <c r="K70" s="34">
        <v>2</v>
      </c>
      <c r="L70" s="34">
        <v>41</v>
      </c>
      <c r="M70" s="34">
        <v>50</v>
      </c>
      <c r="N70" s="34">
        <v>37</v>
      </c>
      <c r="O70" s="34">
        <v>100</v>
      </c>
      <c r="P70" s="34">
        <v>40</v>
      </c>
      <c r="Q70" s="34">
        <v>200</v>
      </c>
      <c r="R70" s="34">
        <v>48</v>
      </c>
      <c r="S70" s="34">
        <v>800</v>
      </c>
      <c r="T70" s="34">
        <v>52</v>
      </c>
      <c r="U70" s="34">
        <v>1600</v>
      </c>
      <c r="V70" s="34">
        <v>57</v>
      </c>
      <c r="W70" s="34">
        <v>3200</v>
      </c>
      <c r="X70" s="34">
        <v>62</v>
      </c>
      <c r="Y70" s="34">
        <v>6400</v>
      </c>
      <c r="Z70" s="34">
        <v>68</v>
      </c>
      <c r="AA70" s="34">
        <v>12800</v>
      </c>
      <c r="AB70" s="34">
        <v>74</v>
      </c>
      <c r="AC70" s="34">
        <v>25600</v>
      </c>
      <c r="AD70" s="34">
        <v>81</v>
      </c>
      <c r="AE70" s="34">
        <v>51200</v>
      </c>
      <c r="AF70" s="34">
        <v>44</v>
      </c>
      <c r="AG70" s="34"/>
      <c r="AH70" s="34"/>
      <c r="AI70" s="34"/>
      <c r="AJ70" s="34"/>
      <c r="AK70" s="34"/>
      <c r="AL70" s="34"/>
    </row>
    <row r="71" spans="1:38" x14ac:dyDescent="0.2">
      <c r="A71" s="38">
        <v>81</v>
      </c>
      <c r="B71" s="38" t="s">
        <v>3096</v>
      </c>
      <c r="C71" s="38">
        <v>2</v>
      </c>
      <c r="D71" s="38">
        <v>56</v>
      </c>
      <c r="E71" s="38">
        <v>12</v>
      </c>
      <c r="F71" s="38">
        <v>0</v>
      </c>
      <c r="G71" s="38">
        <v>0</v>
      </c>
      <c r="H71" s="38">
        <v>3</v>
      </c>
      <c r="I71" s="38">
        <v>0</v>
      </c>
      <c r="J71" s="38">
        <v>0</v>
      </c>
      <c r="K71" s="38">
        <v>0</v>
      </c>
      <c r="L71" s="34">
        <v>42</v>
      </c>
      <c r="M71" s="38">
        <v>50</v>
      </c>
      <c r="N71" s="38">
        <v>67</v>
      </c>
      <c r="O71" s="38">
        <v>100</v>
      </c>
      <c r="P71" s="38">
        <v>69</v>
      </c>
      <c r="Q71" s="38">
        <v>200</v>
      </c>
      <c r="R71" s="38">
        <v>55</v>
      </c>
      <c r="S71" s="38">
        <v>800</v>
      </c>
      <c r="T71" s="38">
        <v>60</v>
      </c>
      <c r="U71" s="38">
        <v>1600</v>
      </c>
      <c r="V71" s="38">
        <v>66</v>
      </c>
      <c r="W71" s="38">
        <v>3200</v>
      </c>
      <c r="X71" s="38">
        <v>72</v>
      </c>
      <c r="Y71" s="38">
        <v>6400</v>
      </c>
      <c r="Z71" s="38">
        <v>79</v>
      </c>
      <c r="AA71" s="38">
        <v>12800</v>
      </c>
      <c r="AB71" s="38">
        <v>86</v>
      </c>
      <c r="AC71" s="38">
        <v>25600</v>
      </c>
      <c r="AD71" s="38">
        <v>94</v>
      </c>
      <c r="AE71" s="38">
        <v>51200</v>
      </c>
      <c r="AF71" s="38">
        <v>71</v>
      </c>
      <c r="AG71" s="38"/>
      <c r="AH71" s="34" t="s">
        <v>3054</v>
      </c>
      <c r="AI71" s="38"/>
      <c r="AJ71" s="38"/>
      <c r="AK71" s="38"/>
      <c r="AL71" s="38"/>
    </row>
    <row r="72" spans="1:38" x14ac:dyDescent="0.2">
      <c r="A72" s="34">
        <v>82</v>
      </c>
      <c r="B72" s="34" t="s">
        <v>3097</v>
      </c>
      <c r="C72" s="34">
        <v>2</v>
      </c>
      <c r="D72" s="34">
        <v>57</v>
      </c>
      <c r="E72" s="34">
        <v>12</v>
      </c>
      <c r="F72" s="34">
        <v>0</v>
      </c>
      <c r="G72" s="34">
        <v>0</v>
      </c>
      <c r="H72" s="34">
        <v>3</v>
      </c>
      <c r="I72" s="34">
        <v>0</v>
      </c>
      <c r="J72" s="34">
        <v>0</v>
      </c>
      <c r="K72" s="34">
        <v>0</v>
      </c>
      <c r="L72" s="34">
        <v>43</v>
      </c>
      <c r="M72" s="34">
        <v>50</v>
      </c>
      <c r="N72" s="34">
        <v>67</v>
      </c>
      <c r="O72" s="34">
        <v>100</v>
      </c>
      <c r="P72" s="34">
        <v>69</v>
      </c>
      <c r="Q72" s="34">
        <v>200</v>
      </c>
      <c r="R72" s="34">
        <v>55</v>
      </c>
      <c r="S72" s="34">
        <v>800</v>
      </c>
      <c r="T72" s="34">
        <v>60</v>
      </c>
      <c r="U72" s="34">
        <v>1600</v>
      </c>
      <c r="V72" s="34">
        <v>66</v>
      </c>
      <c r="W72" s="34">
        <v>3200</v>
      </c>
      <c r="X72" s="34">
        <v>72</v>
      </c>
      <c r="Y72" s="34">
        <v>6400</v>
      </c>
      <c r="Z72" s="34">
        <v>79</v>
      </c>
      <c r="AA72" s="34">
        <v>12800</v>
      </c>
      <c r="AB72" s="34">
        <v>86</v>
      </c>
      <c r="AC72" s="34">
        <v>25600</v>
      </c>
      <c r="AD72" s="34">
        <v>94</v>
      </c>
      <c r="AE72" s="34">
        <v>51200</v>
      </c>
      <c r="AF72" s="34">
        <v>71</v>
      </c>
      <c r="AG72" s="34"/>
      <c r="AH72" s="34"/>
      <c r="AI72" s="34"/>
      <c r="AJ72" s="34"/>
      <c r="AK72" s="34"/>
      <c r="AL72" s="34"/>
    </row>
    <row r="73" spans="1:38" x14ac:dyDescent="0.2">
      <c r="A73" s="34">
        <v>83</v>
      </c>
      <c r="B73" s="34" t="s">
        <v>3098</v>
      </c>
      <c r="C73" s="34">
        <v>2</v>
      </c>
      <c r="D73" s="34">
        <v>58</v>
      </c>
      <c r="E73" s="34">
        <v>12</v>
      </c>
      <c r="F73" s="34">
        <v>15</v>
      </c>
      <c r="G73" s="34">
        <v>19</v>
      </c>
      <c r="H73" s="34">
        <v>30</v>
      </c>
      <c r="I73" s="34">
        <v>16</v>
      </c>
      <c r="J73" s="34">
        <v>16</v>
      </c>
      <c r="K73" s="34">
        <v>1</v>
      </c>
      <c r="L73" s="34">
        <v>44</v>
      </c>
      <c r="M73" s="34">
        <v>50</v>
      </c>
      <c r="N73" s="34">
        <v>67</v>
      </c>
      <c r="O73" s="34">
        <v>100</v>
      </c>
      <c r="P73" s="34">
        <v>69</v>
      </c>
      <c r="Q73" s="34">
        <v>200</v>
      </c>
      <c r="R73" s="34">
        <v>48</v>
      </c>
      <c r="S73" s="34">
        <v>800</v>
      </c>
      <c r="T73" s="34">
        <v>52</v>
      </c>
      <c r="U73" s="34">
        <v>1600</v>
      </c>
      <c r="V73" s="34">
        <v>57</v>
      </c>
      <c r="W73" s="34">
        <v>3200</v>
      </c>
      <c r="X73" s="34">
        <v>62</v>
      </c>
      <c r="Y73" s="34">
        <v>6400</v>
      </c>
      <c r="Z73" s="34">
        <v>68</v>
      </c>
      <c r="AA73" s="34">
        <v>12800</v>
      </c>
      <c r="AB73" s="34">
        <v>74</v>
      </c>
      <c r="AC73" s="34">
        <v>25600</v>
      </c>
      <c r="AD73" s="34">
        <v>81</v>
      </c>
      <c r="AE73" s="34">
        <v>51200</v>
      </c>
      <c r="AF73" s="34">
        <v>71</v>
      </c>
      <c r="AG73" s="34"/>
      <c r="AH73" s="34"/>
      <c r="AI73" s="34"/>
      <c r="AJ73" s="34"/>
      <c r="AK73" s="34"/>
      <c r="AL73" s="34"/>
    </row>
    <row r="74" spans="1:38" x14ac:dyDescent="0.2">
      <c r="A74" s="34">
        <v>84</v>
      </c>
      <c r="B74" s="34" t="s">
        <v>3099</v>
      </c>
      <c r="C74" s="34">
        <v>2</v>
      </c>
      <c r="D74" s="34">
        <v>59</v>
      </c>
      <c r="E74" s="34">
        <v>12</v>
      </c>
      <c r="F74" s="34">
        <v>15</v>
      </c>
      <c r="G74" s="34">
        <v>19</v>
      </c>
      <c r="H74" s="34">
        <v>30</v>
      </c>
      <c r="I74" s="34">
        <v>16</v>
      </c>
      <c r="J74" s="34">
        <v>16</v>
      </c>
      <c r="K74" s="34">
        <v>1</v>
      </c>
      <c r="L74" s="34">
        <v>45</v>
      </c>
      <c r="M74" s="34">
        <v>50</v>
      </c>
      <c r="N74" s="34">
        <v>67</v>
      </c>
      <c r="O74" s="34">
        <v>100</v>
      </c>
      <c r="P74" s="34">
        <v>69</v>
      </c>
      <c r="Q74" s="34">
        <v>200</v>
      </c>
      <c r="R74" s="34">
        <v>48</v>
      </c>
      <c r="S74" s="34">
        <v>800</v>
      </c>
      <c r="T74" s="34">
        <v>52</v>
      </c>
      <c r="U74" s="34">
        <v>1600</v>
      </c>
      <c r="V74" s="34">
        <v>57</v>
      </c>
      <c r="W74" s="34">
        <v>3200</v>
      </c>
      <c r="X74" s="34">
        <v>62</v>
      </c>
      <c r="Y74" s="34">
        <v>6400</v>
      </c>
      <c r="Z74" s="34">
        <v>68</v>
      </c>
      <c r="AA74" s="34">
        <v>12800</v>
      </c>
      <c r="AB74" s="34">
        <v>74</v>
      </c>
      <c r="AC74" s="34">
        <v>25600</v>
      </c>
      <c r="AD74" s="34">
        <v>81</v>
      </c>
      <c r="AE74" s="34">
        <v>51200</v>
      </c>
      <c r="AF74" s="34">
        <v>71</v>
      </c>
      <c r="AG74" s="34"/>
      <c r="AH74" s="34"/>
      <c r="AI74" s="34"/>
      <c r="AJ74" s="34"/>
      <c r="AK74" s="34"/>
      <c r="AL74" s="34"/>
    </row>
    <row r="75" spans="1:38" x14ac:dyDescent="0.2">
      <c r="A75" s="34">
        <v>85</v>
      </c>
      <c r="B75" s="34" t="s">
        <v>3100</v>
      </c>
      <c r="C75" s="34">
        <v>8</v>
      </c>
      <c r="D75" s="34">
        <v>70</v>
      </c>
      <c r="E75" s="34">
        <v>5</v>
      </c>
      <c r="F75" s="34">
        <v>30</v>
      </c>
      <c r="G75" s="34">
        <v>40</v>
      </c>
      <c r="H75" s="34">
        <v>10</v>
      </c>
      <c r="I75" s="34">
        <v>20</v>
      </c>
      <c r="J75" s="34">
        <v>20</v>
      </c>
      <c r="K75" s="34">
        <v>2</v>
      </c>
      <c r="L75" s="34">
        <v>46</v>
      </c>
      <c r="M75" s="34">
        <v>50</v>
      </c>
      <c r="N75" s="34">
        <v>67</v>
      </c>
      <c r="O75" s="34">
        <v>100</v>
      </c>
      <c r="P75" s="34">
        <v>69</v>
      </c>
      <c r="Q75" s="34">
        <v>200</v>
      </c>
      <c r="R75" s="34">
        <v>28</v>
      </c>
      <c r="S75" s="34">
        <v>800</v>
      </c>
      <c r="T75" s="34">
        <v>30</v>
      </c>
      <c r="U75" s="34">
        <v>1600</v>
      </c>
      <c r="V75" s="34">
        <v>33</v>
      </c>
      <c r="W75" s="34">
        <v>3200</v>
      </c>
      <c r="X75" s="34">
        <v>36</v>
      </c>
      <c r="Y75" s="34">
        <v>6400</v>
      </c>
      <c r="Z75" s="34">
        <v>39</v>
      </c>
      <c r="AA75" s="34">
        <v>12800</v>
      </c>
      <c r="AB75" s="34">
        <v>42</v>
      </c>
      <c r="AC75" s="34">
        <v>25600</v>
      </c>
      <c r="AD75" s="34">
        <v>46</v>
      </c>
      <c r="AE75" s="34">
        <v>51200</v>
      </c>
      <c r="AF75" s="34">
        <v>71</v>
      </c>
      <c r="AG75" s="34"/>
      <c r="AH75" s="34"/>
      <c r="AI75" s="34"/>
      <c r="AJ75" s="34"/>
      <c r="AK75" s="34"/>
      <c r="AL75" s="34"/>
    </row>
    <row r="76" spans="1:38" x14ac:dyDescent="0.2">
      <c r="A76" s="34">
        <v>86</v>
      </c>
      <c r="B76" s="34" t="s">
        <v>3101</v>
      </c>
      <c r="C76" s="34">
        <v>2</v>
      </c>
      <c r="D76" s="34">
        <v>71</v>
      </c>
      <c r="E76" s="34">
        <v>5</v>
      </c>
      <c r="F76" s="34">
        <v>30</v>
      </c>
      <c r="G76" s="34">
        <v>40</v>
      </c>
      <c r="H76" s="34">
        <v>10</v>
      </c>
      <c r="I76" s="34">
        <v>20</v>
      </c>
      <c r="J76" s="34">
        <v>20</v>
      </c>
      <c r="K76" s="34">
        <v>2</v>
      </c>
      <c r="L76" s="34">
        <v>47</v>
      </c>
      <c r="M76" s="34">
        <v>50</v>
      </c>
      <c r="N76" s="34">
        <v>67</v>
      </c>
      <c r="O76" s="34">
        <v>100</v>
      </c>
      <c r="P76" s="34">
        <v>69</v>
      </c>
      <c r="Q76" s="34">
        <v>200</v>
      </c>
      <c r="R76" s="34">
        <v>28</v>
      </c>
      <c r="S76" s="34">
        <v>800</v>
      </c>
      <c r="T76" s="34">
        <v>30</v>
      </c>
      <c r="U76" s="34">
        <v>1600</v>
      </c>
      <c r="V76" s="34">
        <v>33</v>
      </c>
      <c r="W76" s="34">
        <v>3200</v>
      </c>
      <c r="X76" s="34">
        <v>36</v>
      </c>
      <c r="Y76" s="34">
        <v>6400</v>
      </c>
      <c r="Z76" s="34">
        <v>39</v>
      </c>
      <c r="AA76" s="34">
        <v>12800</v>
      </c>
      <c r="AB76" s="34">
        <v>42</v>
      </c>
      <c r="AC76" s="34">
        <v>25600</v>
      </c>
      <c r="AD76" s="34">
        <v>46</v>
      </c>
      <c r="AE76" s="34">
        <v>51200</v>
      </c>
      <c r="AF76" s="34">
        <v>71</v>
      </c>
      <c r="AG76" s="34"/>
      <c r="AH76" s="34"/>
      <c r="AI76" s="34"/>
      <c r="AJ76" s="34"/>
      <c r="AK76" s="34"/>
      <c r="AL76" s="34"/>
    </row>
    <row r="77" spans="1:38" x14ac:dyDescent="0.2">
      <c r="A77" s="34">
        <v>114</v>
      </c>
      <c r="B77" s="34" t="s">
        <v>3102</v>
      </c>
      <c r="C77" s="34">
        <v>2</v>
      </c>
      <c r="D77" s="34">
        <v>55</v>
      </c>
      <c r="E77" s="34">
        <v>20</v>
      </c>
      <c r="F77" s="34">
        <v>10</v>
      </c>
      <c r="G77" s="34">
        <v>20</v>
      </c>
      <c r="H77" s="34">
        <v>0</v>
      </c>
      <c r="I77" s="34">
        <v>12</v>
      </c>
      <c r="J77" s="34">
        <v>25</v>
      </c>
      <c r="K77" s="34">
        <v>99</v>
      </c>
      <c r="L77" s="34">
        <v>48</v>
      </c>
      <c r="M77" s="34">
        <v>100</v>
      </c>
      <c r="N77" s="34">
        <v>60</v>
      </c>
      <c r="O77" s="34">
        <v>200</v>
      </c>
      <c r="P77" s="34">
        <v>60</v>
      </c>
      <c r="Q77" s="34">
        <v>300</v>
      </c>
      <c r="R77" s="34">
        <v>60</v>
      </c>
      <c r="S77" s="34">
        <v>500</v>
      </c>
      <c r="T77" s="34">
        <v>60</v>
      </c>
      <c r="U77" s="34">
        <v>700</v>
      </c>
      <c r="V77" s="34">
        <v>60</v>
      </c>
      <c r="W77" s="34">
        <v>800</v>
      </c>
      <c r="X77" s="34">
        <v>60</v>
      </c>
      <c r="Y77" s="34">
        <v>900</v>
      </c>
      <c r="Z77" s="34">
        <v>60</v>
      </c>
      <c r="AA77" s="34">
        <v>1000</v>
      </c>
      <c r="AB77" s="34">
        <v>60</v>
      </c>
      <c r="AC77" s="34">
        <v>1200</v>
      </c>
      <c r="AD77" s="34">
        <v>60</v>
      </c>
      <c r="AE77" s="34">
        <v>1400</v>
      </c>
      <c r="AF77" s="34">
        <v>60</v>
      </c>
      <c r="AG77" s="34"/>
      <c r="AH77" s="34"/>
      <c r="AI77" s="34"/>
      <c r="AJ77" s="34"/>
      <c r="AK77" s="34"/>
      <c r="AL77" s="34"/>
    </row>
    <row r="78" spans="1:38" x14ac:dyDescent="0.2">
      <c r="A78" s="34">
        <v>201</v>
      </c>
      <c r="B78" s="34" t="s">
        <v>3103</v>
      </c>
      <c r="C78" s="34">
        <v>4</v>
      </c>
      <c r="D78" s="34">
        <v>201</v>
      </c>
      <c r="E78" s="34">
        <v>16</v>
      </c>
      <c r="F78" s="34">
        <v>10</v>
      </c>
      <c r="G78" s="34">
        <v>0</v>
      </c>
      <c r="H78" s="34">
        <v>50</v>
      </c>
      <c r="I78" s="34">
        <v>0</v>
      </c>
      <c r="J78" s="34">
        <v>0</v>
      </c>
      <c r="K78" s="34">
        <v>1</v>
      </c>
      <c r="L78" s="34">
        <v>49</v>
      </c>
      <c r="M78" s="34">
        <v>100</v>
      </c>
      <c r="N78" s="34">
        <v>42</v>
      </c>
      <c r="O78" s="34">
        <v>200</v>
      </c>
      <c r="P78" s="34">
        <v>46</v>
      </c>
      <c r="Q78" s="34">
        <v>300</v>
      </c>
      <c r="R78" s="34">
        <v>60</v>
      </c>
      <c r="S78" s="34">
        <v>500</v>
      </c>
      <c r="T78" s="34">
        <v>60</v>
      </c>
      <c r="U78" s="34">
        <v>700</v>
      </c>
      <c r="V78" s="34">
        <v>60</v>
      </c>
      <c r="W78" s="34">
        <v>800</v>
      </c>
      <c r="X78" s="34">
        <v>60</v>
      </c>
      <c r="Y78" s="34">
        <v>900</v>
      </c>
      <c r="Z78" s="34">
        <v>60</v>
      </c>
      <c r="AA78" s="34">
        <v>1000</v>
      </c>
      <c r="AB78" s="34">
        <v>60</v>
      </c>
      <c r="AC78" s="34">
        <v>1200</v>
      </c>
      <c r="AD78" s="34">
        <v>60</v>
      </c>
      <c r="AE78" s="34">
        <v>1400</v>
      </c>
      <c r="AF78" s="34">
        <v>60</v>
      </c>
      <c r="AG78" s="34"/>
      <c r="AH78" s="34"/>
      <c r="AI78" s="34"/>
      <c r="AJ78" s="34"/>
      <c r="AK78" s="34"/>
      <c r="AL78" s="34"/>
    </row>
    <row r="79" spans="1:38" x14ac:dyDescent="0.2">
      <c r="A79" s="34">
        <v>202</v>
      </c>
      <c r="B79" s="37" t="s">
        <v>3104</v>
      </c>
      <c r="C79" s="34">
        <v>0</v>
      </c>
      <c r="D79" s="34">
        <v>202</v>
      </c>
      <c r="E79" s="34">
        <v>15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50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10</v>
      </c>
      <c r="AG79" s="34"/>
      <c r="AH79" s="34"/>
      <c r="AI79" s="34"/>
      <c r="AJ79" s="34"/>
      <c r="AK79" s="34"/>
      <c r="AL79" s="34"/>
    </row>
    <row r="80" spans="1:38" x14ac:dyDescent="0.2">
      <c r="A80" s="34">
        <v>60</v>
      </c>
      <c r="B80" s="34" t="s">
        <v>3105</v>
      </c>
      <c r="C80" s="34">
        <v>0</v>
      </c>
      <c r="D80" s="34">
        <v>60</v>
      </c>
      <c r="E80" s="34">
        <v>15</v>
      </c>
      <c r="F80" s="34">
        <v>10</v>
      </c>
      <c r="G80" s="34">
        <v>15</v>
      </c>
      <c r="H80" s="34">
        <v>7</v>
      </c>
      <c r="I80" s="34">
        <v>10</v>
      </c>
      <c r="J80" s="34">
        <v>15</v>
      </c>
      <c r="K80" s="34">
        <v>99</v>
      </c>
      <c r="L80" s="34">
        <v>51</v>
      </c>
      <c r="M80" s="34">
        <v>10</v>
      </c>
      <c r="N80" s="34">
        <v>40</v>
      </c>
      <c r="O80" s="34">
        <v>30</v>
      </c>
      <c r="P80" s="34">
        <v>46</v>
      </c>
      <c r="Q80" s="34">
        <v>50</v>
      </c>
      <c r="R80" s="34">
        <v>80</v>
      </c>
      <c r="S80" s="34">
        <v>2400</v>
      </c>
      <c r="T80" s="34">
        <v>88</v>
      </c>
      <c r="U80" s="34">
        <v>4800</v>
      </c>
      <c r="V80" s="34">
        <v>100</v>
      </c>
      <c r="W80" s="34">
        <v>1600</v>
      </c>
      <c r="X80" s="34">
        <v>110</v>
      </c>
      <c r="Y80" s="34">
        <v>3200</v>
      </c>
      <c r="Z80" s="34">
        <v>62</v>
      </c>
      <c r="AA80" s="34">
        <v>6400</v>
      </c>
      <c r="AB80" s="34">
        <v>68</v>
      </c>
      <c r="AC80" s="34">
        <v>12800</v>
      </c>
      <c r="AD80" s="34">
        <v>74</v>
      </c>
      <c r="AE80" s="34">
        <v>25600</v>
      </c>
      <c r="AF80" s="34">
        <v>50</v>
      </c>
      <c r="AG80" s="34"/>
      <c r="AH80" s="34"/>
      <c r="AI80" s="34"/>
      <c r="AJ80" s="34"/>
      <c r="AK80" s="34"/>
      <c r="AL80" s="34"/>
    </row>
    <row r="81" spans="1:38" x14ac:dyDescent="0.2">
      <c r="A81" s="34">
        <v>61</v>
      </c>
      <c r="B81" s="34" t="s">
        <v>3106</v>
      </c>
      <c r="C81" s="34">
        <v>2</v>
      </c>
      <c r="D81" s="34">
        <v>61</v>
      </c>
      <c r="E81" s="34">
        <v>30</v>
      </c>
      <c r="F81" s="34">
        <v>15</v>
      </c>
      <c r="G81" s="34">
        <v>25</v>
      </c>
      <c r="H81" s="34">
        <v>7</v>
      </c>
      <c r="I81" s="34">
        <v>8</v>
      </c>
      <c r="J81" s="34">
        <v>15</v>
      </c>
      <c r="K81" s="34">
        <v>99</v>
      </c>
      <c r="L81" s="34">
        <v>52</v>
      </c>
      <c r="M81" s="34">
        <v>10</v>
      </c>
      <c r="N81" s="34">
        <v>40</v>
      </c>
      <c r="O81" s="34">
        <v>30</v>
      </c>
      <c r="P81" s="34">
        <v>46</v>
      </c>
      <c r="Q81" s="34">
        <v>50</v>
      </c>
      <c r="R81" s="34">
        <v>80</v>
      </c>
      <c r="S81" s="34">
        <v>2400</v>
      </c>
      <c r="T81" s="34">
        <v>88</v>
      </c>
      <c r="U81" s="34">
        <v>4800</v>
      </c>
      <c r="V81" s="34">
        <v>100</v>
      </c>
      <c r="W81" s="34">
        <v>1600</v>
      </c>
      <c r="X81" s="34">
        <v>110</v>
      </c>
      <c r="Y81" s="34">
        <v>3200</v>
      </c>
      <c r="Z81" s="34">
        <v>72</v>
      </c>
      <c r="AA81" s="34">
        <v>6400</v>
      </c>
      <c r="AB81" s="34">
        <v>79</v>
      </c>
      <c r="AC81" s="34">
        <v>12800</v>
      </c>
      <c r="AD81" s="34">
        <v>86</v>
      </c>
      <c r="AE81" s="34">
        <v>25600</v>
      </c>
      <c r="AF81" s="34">
        <v>10</v>
      </c>
      <c r="AG81" s="34"/>
      <c r="AH81" s="34"/>
      <c r="AI81" s="34"/>
      <c r="AJ81" s="34"/>
      <c r="AK81" s="34"/>
      <c r="AL81" s="34"/>
    </row>
    <row r="82" spans="1:38" x14ac:dyDescent="0.2">
      <c r="A82" s="34">
        <v>62</v>
      </c>
      <c r="B82" s="34" t="s">
        <v>3107</v>
      </c>
      <c r="C82" s="34">
        <v>2</v>
      </c>
      <c r="D82" s="34">
        <v>62</v>
      </c>
      <c r="E82" s="34">
        <v>30</v>
      </c>
      <c r="F82" s="34">
        <v>25</v>
      </c>
      <c r="G82" s="34">
        <v>35</v>
      </c>
      <c r="H82" s="34">
        <v>7</v>
      </c>
      <c r="I82" s="34">
        <v>8</v>
      </c>
      <c r="J82" s="34">
        <v>15</v>
      </c>
      <c r="K82" s="34">
        <v>99</v>
      </c>
      <c r="L82" s="34">
        <v>53</v>
      </c>
      <c r="M82" s="34">
        <v>10</v>
      </c>
      <c r="N82" s="34">
        <v>40</v>
      </c>
      <c r="O82" s="34">
        <v>30</v>
      </c>
      <c r="P82" s="34">
        <v>46</v>
      </c>
      <c r="Q82" s="34">
        <v>50</v>
      </c>
      <c r="R82" s="34">
        <v>80</v>
      </c>
      <c r="S82" s="34">
        <v>2400</v>
      </c>
      <c r="T82" s="34">
        <v>88</v>
      </c>
      <c r="U82" s="34">
        <v>4800</v>
      </c>
      <c r="V82" s="34">
        <v>100</v>
      </c>
      <c r="W82" s="34">
        <v>1600</v>
      </c>
      <c r="X82" s="34">
        <v>110</v>
      </c>
      <c r="Y82" s="34">
        <v>3200</v>
      </c>
      <c r="Z82" s="34">
        <v>72</v>
      </c>
      <c r="AA82" s="34">
        <v>6400</v>
      </c>
      <c r="AB82" s="34">
        <v>79</v>
      </c>
      <c r="AC82" s="34">
        <v>12800</v>
      </c>
      <c r="AD82" s="34">
        <v>86</v>
      </c>
      <c r="AE82" s="34">
        <v>25600</v>
      </c>
      <c r="AF82" s="34">
        <v>20</v>
      </c>
      <c r="AG82" s="34"/>
      <c r="AH82" s="34"/>
      <c r="AI82" s="34"/>
      <c r="AJ82" s="34"/>
      <c r="AK82" s="34"/>
      <c r="AL82" s="34"/>
    </row>
    <row r="83" spans="1:38" x14ac:dyDescent="0.2">
      <c r="A83" s="34">
        <v>63</v>
      </c>
      <c r="B83" s="34" t="s">
        <v>3108</v>
      </c>
      <c r="C83" s="34">
        <v>1</v>
      </c>
      <c r="D83" s="34">
        <v>63</v>
      </c>
      <c r="E83" s="34">
        <v>25</v>
      </c>
      <c r="F83" s="34">
        <v>8</v>
      </c>
      <c r="G83" s="34">
        <v>8</v>
      </c>
      <c r="H83" s="34">
        <v>1</v>
      </c>
      <c r="I83" s="34">
        <v>8</v>
      </c>
      <c r="J83" s="34">
        <v>15</v>
      </c>
      <c r="K83" s="34">
        <v>99</v>
      </c>
      <c r="L83" s="34">
        <v>54</v>
      </c>
      <c r="M83" s="34">
        <v>10</v>
      </c>
      <c r="N83" s="34">
        <v>40</v>
      </c>
      <c r="O83" s="34">
        <v>30</v>
      </c>
      <c r="P83" s="34">
        <v>46</v>
      </c>
      <c r="Q83" s="34">
        <v>50</v>
      </c>
      <c r="R83" s="34">
        <v>80</v>
      </c>
      <c r="S83" s="34">
        <v>2400</v>
      </c>
      <c r="T83" s="34">
        <v>88</v>
      </c>
      <c r="U83" s="34">
        <v>4800</v>
      </c>
      <c r="V83" s="34">
        <v>100</v>
      </c>
      <c r="W83" s="34">
        <v>1600</v>
      </c>
      <c r="X83" s="34">
        <v>110</v>
      </c>
      <c r="Y83" s="34">
        <v>3200</v>
      </c>
      <c r="Z83" s="34">
        <v>72</v>
      </c>
      <c r="AA83" s="34">
        <v>6400</v>
      </c>
      <c r="AB83" s="34">
        <v>79</v>
      </c>
      <c r="AC83" s="34">
        <v>12800</v>
      </c>
      <c r="AD83" s="34">
        <v>86</v>
      </c>
      <c r="AE83" s="34">
        <v>25600</v>
      </c>
      <c r="AF83" s="34">
        <v>80</v>
      </c>
      <c r="AG83" s="34"/>
      <c r="AH83" s="34"/>
      <c r="AI83" s="34"/>
      <c r="AJ83" s="34"/>
      <c r="AK83" s="34"/>
      <c r="AL83" s="34"/>
    </row>
    <row r="84" spans="1:38" x14ac:dyDescent="0.2">
      <c r="A84" s="34">
        <v>64</v>
      </c>
      <c r="B84" s="34" t="s">
        <v>3109</v>
      </c>
      <c r="C84" s="34">
        <v>1</v>
      </c>
      <c r="D84" s="34">
        <v>64</v>
      </c>
      <c r="E84" s="34">
        <v>40</v>
      </c>
      <c r="F84" s="34">
        <v>15</v>
      </c>
      <c r="G84" s="34">
        <v>15</v>
      </c>
      <c r="H84" s="34">
        <v>10</v>
      </c>
      <c r="I84" s="34">
        <v>12</v>
      </c>
      <c r="J84" s="34">
        <v>15</v>
      </c>
      <c r="K84" s="34">
        <v>99</v>
      </c>
      <c r="L84" s="34">
        <v>55</v>
      </c>
      <c r="M84" s="34">
        <v>10</v>
      </c>
      <c r="N84" s="34">
        <v>40</v>
      </c>
      <c r="O84" s="34">
        <v>30</v>
      </c>
      <c r="P84" s="34">
        <v>46</v>
      </c>
      <c r="Q84" s="34">
        <v>50</v>
      </c>
      <c r="R84" s="34">
        <v>80</v>
      </c>
      <c r="S84" s="34">
        <v>2400</v>
      </c>
      <c r="T84" s="34">
        <v>88</v>
      </c>
      <c r="U84" s="34">
        <v>4800</v>
      </c>
      <c r="V84" s="34">
        <v>100</v>
      </c>
      <c r="W84" s="34">
        <v>1600</v>
      </c>
      <c r="X84" s="34">
        <v>110</v>
      </c>
      <c r="Y84" s="34">
        <v>3200</v>
      </c>
      <c r="Z84" s="34">
        <v>72</v>
      </c>
      <c r="AA84" s="34">
        <v>6400</v>
      </c>
      <c r="AB84" s="34">
        <v>79</v>
      </c>
      <c r="AC84" s="34">
        <v>12800</v>
      </c>
      <c r="AD84" s="34">
        <v>86</v>
      </c>
      <c r="AE84" s="34">
        <v>25600</v>
      </c>
      <c r="AF84" s="34">
        <v>30</v>
      </c>
      <c r="AG84" s="34"/>
      <c r="AH84" s="34"/>
      <c r="AI84" s="34"/>
      <c r="AJ84" s="34"/>
      <c r="AK84" s="34"/>
      <c r="AL84" s="34"/>
    </row>
    <row r="85" spans="1:38" x14ac:dyDescent="0.2">
      <c r="A85" s="34">
        <v>65</v>
      </c>
      <c r="B85" s="34" t="s">
        <v>3110</v>
      </c>
      <c r="C85" s="34">
        <v>2</v>
      </c>
      <c r="D85" s="34">
        <v>65</v>
      </c>
      <c r="E85" s="34">
        <v>40</v>
      </c>
      <c r="F85" s="34">
        <v>30</v>
      </c>
      <c r="G85" s="34">
        <v>45</v>
      </c>
      <c r="H85" s="34">
        <v>6</v>
      </c>
      <c r="I85" s="34">
        <v>10</v>
      </c>
      <c r="J85" s="34">
        <v>10</v>
      </c>
      <c r="K85" s="34">
        <v>99</v>
      </c>
      <c r="L85" s="34">
        <v>56</v>
      </c>
      <c r="M85" s="34">
        <v>10</v>
      </c>
      <c r="N85" s="34">
        <v>40</v>
      </c>
      <c r="O85" s="34">
        <v>30</v>
      </c>
      <c r="P85" s="34">
        <v>46</v>
      </c>
      <c r="Q85" s="34">
        <v>50</v>
      </c>
      <c r="R85" s="34">
        <v>80</v>
      </c>
      <c r="S85" s="34">
        <v>2400</v>
      </c>
      <c r="T85" s="34">
        <v>88</v>
      </c>
      <c r="U85" s="34">
        <v>4800</v>
      </c>
      <c r="V85" s="34">
        <v>100</v>
      </c>
      <c r="W85" s="34">
        <v>1600</v>
      </c>
      <c r="X85" s="34">
        <v>110</v>
      </c>
      <c r="Y85" s="34">
        <v>3200</v>
      </c>
      <c r="Z85" s="34">
        <v>72</v>
      </c>
      <c r="AA85" s="34">
        <v>6400</v>
      </c>
      <c r="AB85" s="34">
        <v>79</v>
      </c>
      <c r="AC85" s="34">
        <v>12800</v>
      </c>
      <c r="AD85" s="34">
        <v>86</v>
      </c>
      <c r="AE85" s="34">
        <v>25600</v>
      </c>
      <c r="AF85" s="34">
        <v>100</v>
      </c>
      <c r="AG85" s="34"/>
      <c r="AH85" s="34"/>
      <c r="AI85" s="34"/>
      <c r="AJ85" s="34"/>
      <c r="AK85" s="34"/>
      <c r="AL85" s="34"/>
    </row>
    <row r="86" spans="1:38" x14ac:dyDescent="0.2">
      <c r="A86" s="34">
        <v>36</v>
      </c>
      <c r="B86" s="34" t="s">
        <v>3111</v>
      </c>
      <c r="C86" s="34">
        <v>1</v>
      </c>
      <c r="D86" s="34">
        <v>1</v>
      </c>
      <c r="E86" s="34">
        <v>4</v>
      </c>
      <c r="F86" s="34">
        <v>8</v>
      </c>
      <c r="G86" s="34">
        <v>8</v>
      </c>
      <c r="H86" s="34">
        <v>1</v>
      </c>
      <c r="I86" s="34">
        <v>2</v>
      </c>
      <c r="J86" s="34">
        <v>2</v>
      </c>
      <c r="K86" s="34">
        <v>0</v>
      </c>
      <c r="L86" s="34">
        <v>42</v>
      </c>
      <c r="M86" s="34">
        <v>50</v>
      </c>
      <c r="N86" s="34">
        <v>44</v>
      </c>
      <c r="O86" s="34">
        <v>100</v>
      </c>
      <c r="P86" s="34">
        <v>46</v>
      </c>
      <c r="Q86" s="34">
        <v>200</v>
      </c>
      <c r="R86" s="34">
        <v>60</v>
      </c>
      <c r="S86" s="34">
        <v>400</v>
      </c>
      <c r="T86" s="34">
        <v>20</v>
      </c>
      <c r="U86" s="34">
        <v>200</v>
      </c>
      <c r="V86" s="34">
        <v>20</v>
      </c>
      <c r="W86" s="34">
        <v>200</v>
      </c>
      <c r="X86" s="34">
        <v>20</v>
      </c>
      <c r="Y86" s="34">
        <v>200</v>
      </c>
      <c r="Z86" s="34">
        <v>20</v>
      </c>
      <c r="AA86" s="34">
        <v>200</v>
      </c>
      <c r="AB86" s="34">
        <v>20</v>
      </c>
      <c r="AC86" s="34">
        <v>200</v>
      </c>
      <c r="AD86" s="34">
        <v>20</v>
      </c>
      <c r="AE86" s="34">
        <v>200</v>
      </c>
      <c r="AF86" s="34">
        <v>50</v>
      </c>
      <c r="AG86" s="34">
        <v>2000</v>
      </c>
      <c r="AH86" s="34"/>
      <c r="AI86" s="34"/>
      <c r="AJ86" s="34"/>
      <c r="AK86" s="34"/>
      <c r="AL86" s="34"/>
    </row>
    <row r="87" spans="1:38" x14ac:dyDescent="0.2">
      <c r="A87" s="34">
        <v>69</v>
      </c>
      <c r="B87" s="34" t="s">
        <v>3112</v>
      </c>
      <c r="C87" s="34">
        <v>10</v>
      </c>
      <c r="D87" s="34">
        <v>14</v>
      </c>
      <c r="E87" s="34">
        <v>10</v>
      </c>
      <c r="F87" s="34">
        <v>0</v>
      </c>
      <c r="G87" s="34">
        <v>0</v>
      </c>
      <c r="H87" s="34">
        <v>5</v>
      </c>
      <c r="I87" s="34">
        <v>0</v>
      </c>
      <c r="J87" s="34">
        <v>0</v>
      </c>
      <c r="K87" s="34">
        <v>2</v>
      </c>
      <c r="L87" s="34">
        <v>28</v>
      </c>
      <c r="M87" s="34">
        <v>50</v>
      </c>
      <c r="N87" s="34">
        <v>30</v>
      </c>
      <c r="O87" s="34">
        <v>100</v>
      </c>
      <c r="P87" s="34">
        <v>32</v>
      </c>
      <c r="Q87" s="34">
        <v>200</v>
      </c>
      <c r="R87" s="34">
        <v>35</v>
      </c>
      <c r="S87" s="34">
        <v>400</v>
      </c>
      <c r="T87" s="34">
        <v>38</v>
      </c>
      <c r="U87" s="34">
        <v>800</v>
      </c>
      <c r="V87" s="34">
        <v>41</v>
      </c>
      <c r="W87" s="34">
        <v>1600</v>
      </c>
      <c r="X87" s="34">
        <v>45</v>
      </c>
      <c r="Y87" s="34">
        <v>3200</v>
      </c>
      <c r="Z87" s="34">
        <v>49</v>
      </c>
      <c r="AA87" s="34">
        <v>6400</v>
      </c>
      <c r="AB87" s="34">
        <v>53</v>
      </c>
      <c r="AC87" s="34">
        <v>12800</v>
      </c>
      <c r="AD87" s="34">
        <v>58</v>
      </c>
      <c r="AE87" s="34">
        <v>25600</v>
      </c>
      <c r="AF87" s="34">
        <v>50</v>
      </c>
      <c r="AG87" s="34">
        <v>5000</v>
      </c>
      <c r="AH87" s="34"/>
      <c r="AI87" s="34"/>
      <c r="AJ87" s="34"/>
      <c r="AK87" s="34"/>
      <c r="AL87" s="34"/>
    </row>
    <row r="88" spans="1:38" x14ac:dyDescent="0.2">
      <c r="A88" s="34">
        <v>87</v>
      </c>
      <c r="B88" s="34" t="s">
        <v>3113</v>
      </c>
      <c r="C88" s="34">
        <v>4</v>
      </c>
      <c r="D88" s="34">
        <v>29</v>
      </c>
      <c r="E88" s="34">
        <v>20</v>
      </c>
      <c r="F88" s="34">
        <v>0</v>
      </c>
      <c r="G88" s="34">
        <v>0</v>
      </c>
      <c r="H88" s="34">
        <v>30</v>
      </c>
      <c r="I88" s="34">
        <v>0</v>
      </c>
      <c r="J88" s="34">
        <v>0</v>
      </c>
      <c r="K88" s="34">
        <v>0</v>
      </c>
      <c r="L88" s="34">
        <v>31</v>
      </c>
      <c r="M88" s="34">
        <v>50</v>
      </c>
      <c r="N88" s="34">
        <v>34</v>
      </c>
      <c r="O88" s="34">
        <v>100</v>
      </c>
      <c r="P88" s="34">
        <v>38</v>
      </c>
      <c r="Q88" s="34">
        <v>200</v>
      </c>
      <c r="R88" s="34">
        <v>45</v>
      </c>
      <c r="S88" s="34">
        <v>800</v>
      </c>
      <c r="T88" s="34">
        <v>49</v>
      </c>
      <c r="U88" s="34">
        <v>1600</v>
      </c>
      <c r="V88" s="34">
        <v>53</v>
      </c>
      <c r="W88" s="34">
        <v>3200</v>
      </c>
      <c r="X88" s="34">
        <v>58</v>
      </c>
      <c r="Y88" s="34">
        <v>6400</v>
      </c>
      <c r="Z88" s="34">
        <v>63</v>
      </c>
      <c r="AA88" s="34">
        <v>12800</v>
      </c>
      <c r="AB88" s="34">
        <v>69</v>
      </c>
      <c r="AC88" s="34">
        <v>25600</v>
      </c>
      <c r="AD88" s="34">
        <v>75</v>
      </c>
      <c r="AE88" s="34">
        <v>51200</v>
      </c>
      <c r="AF88" s="34">
        <v>50</v>
      </c>
      <c r="AG88" s="34">
        <v>2000</v>
      </c>
      <c r="AH88" s="34"/>
      <c r="AI88" s="34"/>
      <c r="AJ88" s="34"/>
      <c r="AK88" s="34"/>
      <c r="AL88" s="34"/>
    </row>
    <row r="89" spans="1:38" x14ac:dyDescent="0.2">
      <c r="A89" s="34">
        <v>92</v>
      </c>
      <c r="B89" s="34" t="s">
        <v>3114</v>
      </c>
      <c r="C89" s="34">
        <v>2</v>
      </c>
      <c r="D89" s="34">
        <v>92</v>
      </c>
      <c r="E89" s="34">
        <v>5</v>
      </c>
      <c r="F89" s="34">
        <v>50</v>
      </c>
      <c r="G89" s="34">
        <v>60</v>
      </c>
      <c r="H89" s="34">
        <v>2</v>
      </c>
      <c r="I89" s="34">
        <v>20</v>
      </c>
      <c r="J89" s="34">
        <v>20</v>
      </c>
      <c r="K89" s="34">
        <v>1</v>
      </c>
      <c r="L89" s="34">
        <v>18</v>
      </c>
      <c r="M89" s="34">
        <v>50</v>
      </c>
      <c r="N89" s="34">
        <v>21</v>
      </c>
      <c r="O89" s="34">
        <v>100</v>
      </c>
      <c r="P89" s="34">
        <v>24</v>
      </c>
      <c r="Q89" s="34">
        <v>200</v>
      </c>
      <c r="R89" s="34">
        <v>26</v>
      </c>
      <c r="S89" s="34">
        <v>400</v>
      </c>
      <c r="T89" s="34">
        <v>28</v>
      </c>
      <c r="U89" s="34">
        <v>800</v>
      </c>
      <c r="V89" s="34">
        <v>30</v>
      </c>
      <c r="W89" s="34">
        <v>1600</v>
      </c>
      <c r="X89" s="34">
        <v>33</v>
      </c>
      <c r="Y89" s="34">
        <v>3200</v>
      </c>
      <c r="Z89" s="34">
        <v>36</v>
      </c>
      <c r="AA89" s="34">
        <v>6400</v>
      </c>
      <c r="AB89" s="34">
        <v>39</v>
      </c>
      <c r="AC89" s="34">
        <v>12800</v>
      </c>
      <c r="AD89" s="34">
        <v>42</v>
      </c>
      <c r="AE89" s="34">
        <v>25600</v>
      </c>
      <c r="AF89" s="34">
        <v>50</v>
      </c>
      <c r="AG89" s="34">
        <v>20000</v>
      </c>
      <c r="AH89" s="34"/>
      <c r="AI89" s="34"/>
      <c r="AJ89" s="34"/>
      <c r="AK89" s="34"/>
      <c r="AL89" s="34"/>
    </row>
    <row r="90" spans="1:38" x14ac:dyDescent="0.2">
      <c r="A90" s="34">
        <v>94</v>
      </c>
      <c r="B90" s="34" t="s">
        <v>3115</v>
      </c>
      <c r="C90" s="34">
        <v>2</v>
      </c>
      <c r="D90" s="34">
        <v>94</v>
      </c>
      <c r="E90" s="34">
        <v>5</v>
      </c>
      <c r="F90" s="34">
        <v>200</v>
      </c>
      <c r="G90" s="34">
        <v>500</v>
      </c>
      <c r="H90" s="34">
        <v>50</v>
      </c>
      <c r="I90" s="34">
        <v>800</v>
      </c>
      <c r="J90" s="34">
        <v>1000</v>
      </c>
      <c r="K90" s="34">
        <v>1</v>
      </c>
      <c r="L90" s="34">
        <v>18</v>
      </c>
      <c r="M90" s="34">
        <v>50</v>
      </c>
      <c r="N90" s="34">
        <v>21</v>
      </c>
      <c r="O90" s="34">
        <v>100</v>
      </c>
      <c r="P90" s="34">
        <v>24</v>
      </c>
      <c r="Q90" s="34">
        <v>200</v>
      </c>
      <c r="R90" s="34">
        <v>26</v>
      </c>
      <c r="S90" s="34">
        <v>400</v>
      </c>
      <c r="T90" s="34">
        <v>28</v>
      </c>
      <c r="U90" s="34">
        <v>800</v>
      </c>
      <c r="V90" s="34">
        <v>30</v>
      </c>
      <c r="W90" s="34">
        <v>1600</v>
      </c>
      <c r="X90" s="34">
        <v>33</v>
      </c>
      <c r="Y90" s="34">
        <v>3200</v>
      </c>
      <c r="Z90" s="34">
        <v>36</v>
      </c>
      <c r="AA90" s="34">
        <v>6400</v>
      </c>
      <c r="AB90" s="34">
        <v>39</v>
      </c>
      <c r="AC90" s="34">
        <v>12800</v>
      </c>
      <c r="AD90" s="34">
        <v>42</v>
      </c>
      <c r="AE90" s="34">
        <v>25600</v>
      </c>
      <c r="AF90" s="34">
        <v>50</v>
      </c>
      <c r="AG90" s="34">
        <v>30000</v>
      </c>
      <c r="AH90" s="34"/>
      <c r="AI90" s="34"/>
      <c r="AJ90" s="34"/>
      <c r="AK90" s="34"/>
      <c r="AL90" s="34"/>
    </row>
    <row r="91" spans="1:38" x14ac:dyDescent="0.2">
      <c r="A91" s="34">
        <v>95</v>
      </c>
      <c r="B91" s="34" t="s">
        <v>3116</v>
      </c>
      <c r="C91" s="34">
        <v>2</v>
      </c>
      <c r="D91" s="34">
        <v>95</v>
      </c>
      <c r="E91" s="34">
        <v>5</v>
      </c>
      <c r="F91" s="34">
        <v>50</v>
      </c>
      <c r="G91" s="34">
        <v>60</v>
      </c>
      <c r="H91" s="34">
        <v>2</v>
      </c>
      <c r="I91" s="34">
        <v>20</v>
      </c>
      <c r="J91" s="34">
        <v>20</v>
      </c>
      <c r="K91" s="34">
        <v>2</v>
      </c>
      <c r="L91" s="34">
        <v>18</v>
      </c>
      <c r="M91" s="34">
        <v>50</v>
      </c>
      <c r="N91" s="34">
        <v>21</v>
      </c>
      <c r="O91" s="34">
        <v>100</v>
      </c>
      <c r="P91" s="34">
        <v>24</v>
      </c>
      <c r="Q91" s="34">
        <v>200</v>
      </c>
      <c r="R91" s="34">
        <v>26</v>
      </c>
      <c r="S91" s="34">
        <v>400</v>
      </c>
      <c r="T91" s="34">
        <v>28</v>
      </c>
      <c r="U91" s="34">
        <v>800</v>
      </c>
      <c r="V91" s="34">
        <v>30</v>
      </c>
      <c r="W91" s="34">
        <v>1600</v>
      </c>
      <c r="X91" s="34">
        <v>33</v>
      </c>
      <c r="Y91" s="34">
        <v>3200</v>
      </c>
      <c r="Z91" s="34">
        <v>36</v>
      </c>
      <c r="AA91" s="34">
        <v>6400</v>
      </c>
      <c r="AB91" s="34">
        <v>39</v>
      </c>
      <c r="AC91" s="34">
        <v>12800</v>
      </c>
      <c r="AD91" s="34">
        <v>42</v>
      </c>
      <c r="AE91" s="34">
        <v>25600</v>
      </c>
      <c r="AF91" s="34">
        <v>50</v>
      </c>
      <c r="AG91" s="34">
        <v>10000</v>
      </c>
      <c r="AH91" s="34"/>
      <c r="AI91" s="34"/>
      <c r="AJ91" s="34"/>
      <c r="AK91" s="34"/>
      <c r="AL91" s="34"/>
    </row>
    <row r="92" spans="1:38" x14ac:dyDescent="0.2">
      <c r="A92" s="34">
        <v>1001</v>
      </c>
      <c r="B92" s="34" t="s">
        <v>3117</v>
      </c>
      <c r="C92" s="34"/>
      <c r="D92" s="34"/>
      <c r="E92" s="34">
        <v>4</v>
      </c>
      <c r="F92" s="34">
        <v>10</v>
      </c>
      <c r="G92" s="34">
        <v>10</v>
      </c>
      <c r="H92" s="34">
        <v>1</v>
      </c>
      <c r="I92" s="34">
        <v>10</v>
      </c>
      <c r="J92" s="34">
        <v>10</v>
      </c>
      <c r="K92" s="34">
        <v>0</v>
      </c>
      <c r="L92" s="34">
        <v>1</v>
      </c>
      <c r="M92" s="34">
        <v>50</v>
      </c>
      <c r="N92" s="34">
        <v>11</v>
      </c>
      <c r="O92" s="34">
        <v>100</v>
      </c>
      <c r="P92" s="34">
        <v>16</v>
      </c>
      <c r="Q92" s="34">
        <v>200</v>
      </c>
      <c r="R92" s="34">
        <v>18</v>
      </c>
      <c r="S92" s="34">
        <v>800</v>
      </c>
      <c r="T92" s="34">
        <v>19</v>
      </c>
      <c r="U92" s="34">
        <v>1600</v>
      </c>
      <c r="V92" s="34">
        <v>20</v>
      </c>
      <c r="W92" s="34">
        <v>3200</v>
      </c>
      <c r="X92" s="34">
        <v>22</v>
      </c>
      <c r="Y92" s="34">
        <v>6400</v>
      </c>
      <c r="Z92" s="34">
        <v>24</v>
      </c>
      <c r="AA92" s="34">
        <v>12800</v>
      </c>
      <c r="AB92" s="34">
        <v>26</v>
      </c>
      <c r="AC92" s="34">
        <v>25600</v>
      </c>
      <c r="AD92" s="34">
        <v>28</v>
      </c>
      <c r="AE92" s="34">
        <v>51200</v>
      </c>
      <c r="AF92" s="34">
        <v>17</v>
      </c>
      <c r="AG92" s="34">
        <v>3000</v>
      </c>
      <c r="AH92" s="34"/>
      <c r="AI92" s="34"/>
      <c r="AJ92" s="34"/>
      <c r="AK92" s="34"/>
      <c r="AL92" s="34"/>
    </row>
    <row r="93" spans="1:38" x14ac:dyDescent="0.2">
      <c r="A93" s="34">
        <v>1002</v>
      </c>
      <c r="B93" s="34" t="s">
        <v>3118</v>
      </c>
      <c r="C93" s="34"/>
      <c r="D93" s="34"/>
      <c r="E93" s="34">
        <v>15</v>
      </c>
      <c r="F93" s="34">
        <v>1000</v>
      </c>
      <c r="G93" s="34">
        <v>1000</v>
      </c>
      <c r="H93" s="34">
        <v>200</v>
      </c>
      <c r="I93" s="34">
        <v>1000</v>
      </c>
      <c r="J93" s="34">
        <v>1000</v>
      </c>
      <c r="K93" s="34">
        <v>0</v>
      </c>
      <c r="L93" s="34">
        <v>1</v>
      </c>
      <c r="M93" s="34">
        <v>50</v>
      </c>
      <c r="N93" s="34">
        <v>27</v>
      </c>
      <c r="O93" s="34">
        <v>100</v>
      </c>
      <c r="P93" s="34">
        <v>31</v>
      </c>
      <c r="Q93" s="34">
        <v>200</v>
      </c>
      <c r="R93" s="34">
        <v>37</v>
      </c>
      <c r="S93" s="34">
        <v>800</v>
      </c>
      <c r="T93" s="34">
        <v>40</v>
      </c>
      <c r="U93" s="34">
        <v>1600</v>
      </c>
      <c r="V93" s="34">
        <v>44</v>
      </c>
      <c r="W93" s="34">
        <v>3200</v>
      </c>
      <c r="X93" s="34">
        <v>48</v>
      </c>
      <c r="Y93" s="34">
        <v>6400</v>
      </c>
      <c r="Z93" s="34">
        <v>52</v>
      </c>
      <c r="AA93" s="34">
        <v>12800</v>
      </c>
      <c r="AB93" s="34">
        <v>57</v>
      </c>
      <c r="AC93" s="34">
        <v>25600</v>
      </c>
      <c r="AD93" s="34">
        <v>62</v>
      </c>
      <c r="AE93" s="34">
        <v>51200</v>
      </c>
      <c r="AF93" s="34">
        <v>60</v>
      </c>
      <c r="AG93" s="34">
        <v>3000</v>
      </c>
      <c r="AH93" s="34" t="s">
        <v>3119</v>
      </c>
      <c r="AI93" s="34"/>
      <c r="AJ93" s="34"/>
      <c r="AK93" s="34"/>
      <c r="AL93" s="34"/>
    </row>
    <row r="94" spans="1:38" x14ac:dyDescent="0.2">
      <c r="A94" s="34">
        <v>1003</v>
      </c>
      <c r="B94" s="34" t="s">
        <v>3120</v>
      </c>
      <c r="C94" s="34"/>
      <c r="D94" s="34"/>
      <c r="E94" s="34">
        <v>30</v>
      </c>
      <c r="F94" s="34">
        <v>1000</v>
      </c>
      <c r="G94" s="34">
        <v>1000</v>
      </c>
      <c r="H94" s="34">
        <v>1</v>
      </c>
      <c r="I94" s="34">
        <v>1000</v>
      </c>
      <c r="J94" s="34">
        <v>1000</v>
      </c>
      <c r="K94" s="34">
        <v>0</v>
      </c>
      <c r="L94" s="34">
        <v>1</v>
      </c>
      <c r="M94" s="34">
        <v>50</v>
      </c>
      <c r="N94" s="34">
        <v>29</v>
      </c>
      <c r="O94" s="34">
        <v>100</v>
      </c>
      <c r="P94" s="34">
        <v>32</v>
      </c>
      <c r="Q94" s="34">
        <v>200</v>
      </c>
      <c r="R94" s="34">
        <v>38</v>
      </c>
      <c r="S94" s="34">
        <v>800</v>
      </c>
      <c r="T94" s="34">
        <v>41</v>
      </c>
      <c r="U94" s="34">
        <v>1600</v>
      </c>
      <c r="V94" s="34">
        <v>45</v>
      </c>
      <c r="W94" s="34">
        <v>3200</v>
      </c>
      <c r="X94" s="34">
        <v>49</v>
      </c>
      <c r="Y94" s="34">
        <v>6400</v>
      </c>
      <c r="Z94" s="34">
        <v>53</v>
      </c>
      <c r="AA94" s="34">
        <v>12800</v>
      </c>
      <c r="AB94" s="34">
        <v>58</v>
      </c>
      <c r="AC94" s="34">
        <v>25600</v>
      </c>
      <c r="AD94" s="34">
        <v>63</v>
      </c>
      <c r="AE94" s="34">
        <v>51200</v>
      </c>
      <c r="AF94" s="34">
        <v>75</v>
      </c>
      <c r="AG94" s="34">
        <v>2000</v>
      </c>
      <c r="AH94" s="34" t="s">
        <v>3119</v>
      </c>
      <c r="AI94" s="34"/>
      <c r="AJ94" s="34"/>
      <c r="AK94" s="34"/>
      <c r="AL94" s="34"/>
    </row>
    <row r="95" spans="1:38" x14ac:dyDescent="0.2">
      <c r="A95" s="34">
        <v>1004</v>
      </c>
      <c r="B95" s="34" t="s">
        <v>3121</v>
      </c>
      <c r="C95" s="34"/>
      <c r="D95" s="34"/>
      <c r="E95" s="34">
        <v>0</v>
      </c>
      <c r="F95" s="34">
        <v>1000</v>
      </c>
      <c r="G95" s="34">
        <v>1000</v>
      </c>
      <c r="H95" s="34">
        <v>1</v>
      </c>
      <c r="I95" s="34">
        <v>1000</v>
      </c>
      <c r="J95" s="34">
        <v>1000</v>
      </c>
      <c r="K95" s="34">
        <v>0</v>
      </c>
      <c r="L95" s="34">
        <v>1</v>
      </c>
      <c r="M95" s="34">
        <v>50</v>
      </c>
      <c r="N95" s="34">
        <v>31</v>
      </c>
      <c r="O95" s="34">
        <v>100</v>
      </c>
      <c r="P95" s="34">
        <v>34</v>
      </c>
      <c r="Q95" s="34">
        <v>200</v>
      </c>
      <c r="R95" s="34">
        <v>40</v>
      </c>
      <c r="S95" s="34">
        <v>800</v>
      </c>
      <c r="T95" s="34">
        <v>44</v>
      </c>
      <c r="U95" s="34">
        <v>1600</v>
      </c>
      <c r="V95" s="34">
        <v>48</v>
      </c>
      <c r="W95" s="34">
        <v>3200</v>
      </c>
      <c r="X95" s="34">
        <v>52</v>
      </c>
      <c r="Y95" s="34">
        <v>6400</v>
      </c>
      <c r="Z95" s="34">
        <v>57</v>
      </c>
      <c r="AA95" s="34">
        <v>12800</v>
      </c>
      <c r="AB95" s="34">
        <v>62</v>
      </c>
      <c r="AC95" s="34">
        <v>25600</v>
      </c>
      <c r="AD95" s="34">
        <v>68</v>
      </c>
      <c r="AE95" s="34">
        <v>51200</v>
      </c>
      <c r="AF95" s="34">
        <v>37</v>
      </c>
      <c r="AG95" s="34">
        <v>5000</v>
      </c>
      <c r="AH95" s="34" t="s">
        <v>3119</v>
      </c>
      <c r="AI95" s="34"/>
      <c r="AJ95" s="34"/>
      <c r="AK95" s="34"/>
      <c r="AL95" s="34"/>
    </row>
    <row r="96" spans="1:38" x14ac:dyDescent="0.2">
      <c r="A96" s="34">
        <v>2001</v>
      </c>
      <c r="B96" s="34" t="s">
        <v>3122</v>
      </c>
      <c r="C96" s="34"/>
      <c r="D96" s="34"/>
      <c r="E96" s="34">
        <v>4</v>
      </c>
      <c r="F96" s="34">
        <v>1000</v>
      </c>
      <c r="G96" s="34">
        <v>1000</v>
      </c>
      <c r="H96" s="34">
        <v>1</v>
      </c>
      <c r="I96" s="34">
        <v>1000</v>
      </c>
      <c r="J96" s="34">
        <v>1000</v>
      </c>
      <c r="K96" s="34">
        <v>0</v>
      </c>
      <c r="L96" s="34">
        <v>1</v>
      </c>
      <c r="M96" s="34">
        <v>50</v>
      </c>
      <c r="N96" s="34">
        <v>11</v>
      </c>
      <c r="O96" s="34">
        <v>100</v>
      </c>
      <c r="P96" s="34">
        <v>16</v>
      </c>
      <c r="Q96" s="34">
        <v>200</v>
      </c>
      <c r="R96" s="34">
        <v>18</v>
      </c>
      <c r="S96" s="34">
        <v>800</v>
      </c>
      <c r="T96" s="34">
        <v>19</v>
      </c>
      <c r="U96" s="34">
        <v>1600</v>
      </c>
      <c r="V96" s="34">
        <v>20</v>
      </c>
      <c r="W96" s="34">
        <v>3200</v>
      </c>
      <c r="X96" s="34">
        <v>22</v>
      </c>
      <c r="Y96" s="34">
        <v>6400</v>
      </c>
      <c r="Z96" s="34">
        <v>24</v>
      </c>
      <c r="AA96" s="34">
        <v>12800</v>
      </c>
      <c r="AB96" s="34">
        <v>26</v>
      </c>
      <c r="AC96" s="34">
        <v>25600</v>
      </c>
      <c r="AD96" s="34">
        <v>28</v>
      </c>
      <c r="AE96" s="34">
        <v>51200</v>
      </c>
      <c r="AF96" s="34">
        <v>17</v>
      </c>
      <c r="AG96" s="34">
        <v>3000</v>
      </c>
      <c r="AH96" s="34"/>
      <c r="AI96" s="34"/>
      <c r="AJ96" s="34"/>
      <c r="AK96" s="34"/>
      <c r="AL96" s="34"/>
    </row>
    <row r="97" spans="1:38" x14ac:dyDescent="0.2">
      <c r="A97" s="34">
        <v>2002</v>
      </c>
      <c r="B97" s="34" t="s">
        <v>3123</v>
      </c>
      <c r="C97" s="34"/>
      <c r="D97" s="34"/>
      <c r="E97" s="34">
        <v>4</v>
      </c>
      <c r="F97" s="34">
        <v>1000</v>
      </c>
      <c r="G97" s="34">
        <v>1000</v>
      </c>
      <c r="H97" s="34">
        <v>1</v>
      </c>
      <c r="I97" s="34">
        <v>1000</v>
      </c>
      <c r="J97" s="34">
        <v>1000</v>
      </c>
      <c r="K97" s="34">
        <v>0</v>
      </c>
      <c r="L97" s="34">
        <v>1</v>
      </c>
      <c r="M97" s="34">
        <v>50</v>
      </c>
      <c r="N97" s="34">
        <v>11</v>
      </c>
      <c r="O97" s="34">
        <v>100</v>
      </c>
      <c r="P97" s="34">
        <v>16</v>
      </c>
      <c r="Q97" s="34">
        <v>200</v>
      </c>
      <c r="R97" s="34">
        <v>18</v>
      </c>
      <c r="S97" s="34">
        <v>800</v>
      </c>
      <c r="T97" s="34">
        <v>19</v>
      </c>
      <c r="U97" s="34">
        <v>1600</v>
      </c>
      <c r="V97" s="34">
        <v>20</v>
      </c>
      <c r="W97" s="34">
        <v>3200</v>
      </c>
      <c r="X97" s="34">
        <v>22</v>
      </c>
      <c r="Y97" s="34">
        <v>6400</v>
      </c>
      <c r="Z97" s="34">
        <v>24</v>
      </c>
      <c r="AA97" s="34">
        <v>12800</v>
      </c>
      <c r="AB97" s="34">
        <v>26</v>
      </c>
      <c r="AC97" s="34">
        <v>25600</v>
      </c>
      <c r="AD97" s="34">
        <v>28</v>
      </c>
      <c r="AE97" s="34">
        <v>51200</v>
      </c>
      <c r="AF97" s="34">
        <v>17</v>
      </c>
      <c r="AG97" s="34">
        <v>3000</v>
      </c>
      <c r="AH97" s="34"/>
      <c r="AI97" s="34"/>
      <c r="AJ97" s="34"/>
      <c r="AK97" s="34"/>
      <c r="AL97" s="34"/>
    </row>
    <row r="98" spans="1:38" x14ac:dyDescent="0.2">
      <c r="A98" s="34">
        <v>2003</v>
      </c>
      <c r="B98" s="34" t="s">
        <v>3124</v>
      </c>
      <c r="C98" s="34"/>
      <c r="D98" s="34"/>
      <c r="E98" s="34">
        <v>4</v>
      </c>
      <c r="F98" s="34">
        <v>1000</v>
      </c>
      <c r="G98" s="34">
        <v>1000</v>
      </c>
      <c r="H98" s="34">
        <v>1</v>
      </c>
      <c r="I98" s="34">
        <v>1000</v>
      </c>
      <c r="J98" s="34">
        <v>1000</v>
      </c>
      <c r="K98" s="34">
        <v>0</v>
      </c>
      <c r="L98" s="34">
        <v>1</v>
      </c>
      <c r="M98" s="34">
        <v>50</v>
      </c>
      <c r="N98" s="34">
        <v>11</v>
      </c>
      <c r="O98" s="34">
        <v>100</v>
      </c>
      <c r="P98" s="34">
        <v>16</v>
      </c>
      <c r="Q98" s="34">
        <v>200</v>
      </c>
      <c r="R98" s="34">
        <v>18</v>
      </c>
      <c r="S98" s="34">
        <v>800</v>
      </c>
      <c r="T98" s="34">
        <v>19</v>
      </c>
      <c r="U98" s="34">
        <v>1600</v>
      </c>
      <c r="V98" s="34">
        <v>20</v>
      </c>
      <c r="W98" s="34">
        <v>3200</v>
      </c>
      <c r="X98" s="34">
        <v>22</v>
      </c>
      <c r="Y98" s="34">
        <v>6400</v>
      </c>
      <c r="Z98" s="34">
        <v>24</v>
      </c>
      <c r="AA98" s="34">
        <v>12800</v>
      </c>
      <c r="AB98" s="34">
        <v>26</v>
      </c>
      <c r="AC98" s="34">
        <v>25600</v>
      </c>
      <c r="AD98" s="34">
        <v>28</v>
      </c>
      <c r="AE98" s="34">
        <v>51200</v>
      </c>
      <c r="AF98" s="34">
        <v>17</v>
      </c>
      <c r="AG98" s="34">
        <v>3000</v>
      </c>
      <c r="AH98" s="34"/>
      <c r="AI98" s="34"/>
      <c r="AJ98" s="34"/>
      <c r="AK98" s="34"/>
      <c r="AL98" s="34"/>
    </row>
    <row r="99" spans="1:38" x14ac:dyDescent="0.2">
      <c r="A99" s="34">
        <v>2004</v>
      </c>
      <c r="B99" s="34" t="s">
        <v>3125</v>
      </c>
      <c r="C99" s="34"/>
      <c r="D99" s="34"/>
      <c r="E99" s="34">
        <v>4</v>
      </c>
      <c r="F99" s="34">
        <v>1000</v>
      </c>
      <c r="G99" s="34">
        <v>1000</v>
      </c>
      <c r="H99" s="34">
        <v>1</v>
      </c>
      <c r="I99" s="34">
        <v>1000</v>
      </c>
      <c r="J99" s="34">
        <v>1000</v>
      </c>
      <c r="K99" s="34">
        <v>0</v>
      </c>
      <c r="L99" s="34">
        <v>1</v>
      </c>
      <c r="M99" s="34">
        <v>50</v>
      </c>
      <c r="N99" s="34">
        <v>11</v>
      </c>
      <c r="O99" s="34">
        <v>100</v>
      </c>
      <c r="P99" s="34">
        <v>16</v>
      </c>
      <c r="Q99" s="34">
        <v>200</v>
      </c>
      <c r="R99" s="34">
        <v>18</v>
      </c>
      <c r="S99" s="34">
        <v>800</v>
      </c>
      <c r="T99" s="34">
        <v>19</v>
      </c>
      <c r="U99" s="34">
        <v>1600</v>
      </c>
      <c r="V99" s="34">
        <v>20</v>
      </c>
      <c r="W99" s="34">
        <v>3200</v>
      </c>
      <c r="X99" s="34">
        <v>22</v>
      </c>
      <c r="Y99" s="34">
        <v>6400</v>
      </c>
      <c r="Z99" s="34">
        <v>24</v>
      </c>
      <c r="AA99" s="34">
        <v>12800</v>
      </c>
      <c r="AB99" s="34">
        <v>26</v>
      </c>
      <c r="AC99" s="34">
        <v>25600</v>
      </c>
      <c r="AD99" s="34">
        <v>28</v>
      </c>
      <c r="AE99" s="34">
        <v>51200</v>
      </c>
      <c r="AF99" s="34">
        <v>17</v>
      </c>
      <c r="AG99" s="34">
        <v>3000</v>
      </c>
      <c r="AH99" s="34"/>
      <c r="AI99" s="34"/>
      <c r="AJ99" s="34"/>
      <c r="AK99" s="34"/>
      <c r="AL99" s="34"/>
    </row>
    <row r="100" spans="1:38" x14ac:dyDescent="0.2">
      <c r="A100" s="34">
        <v>2005</v>
      </c>
      <c r="B100" s="34" t="s">
        <v>3126</v>
      </c>
      <c r="C100" s="34"/>
      <c r="D100" s="34"/>
      <c r="E100" s="34">
        <v>4</v>
      </c>
      <c r="F100" s="34">
        <v>1000</v>
      </c>
      <c r="G100" s="34">
        <v>1000</v>
      </c>
      <c r="H100" s="34">
        <v>1</v>
      </c>
      <c r="I100" s="34">
        <v>1000</v>
      </c>
      <c r="J100" s="34">
        <v>1000</v>
      </c>
      <c r="K100" s="34">
        <v>0</v>
      </c>
      <c r="L100" s="34">
        <v>1</v>
      </c>
      <c r="M100" s="34">
        <v>50</v>
      </c>
      <c r="N100" s="34">
        <v>11</v>
      </c>
      <c r="O100" s="34">
        <v>100</v>
      </c>
      <c r="P100" s="34">
        <v>16</v>
      </c>
      <c r="Q100" s="34">
        <v>200</v>
      </c>
      <c r="R100" s="34">
        <v>18</v>
      </c>
      <c r="S100" s="34">
        <v>800</v>
      </c>
      <c r="T100" s="34">
        <v>19</v>
      </c>
      <c r="U100" s="34">
        <v>1600</v>
      </c>
      <c r="V100" s="34">
        <v>20</v>
      </c>
      <c r="W100" s="34">
        <v>3200</v>
      </c>
      <c r="X100" s="34">
        <v>22</v>
      </c>
      <c r="Y100" s="34">
        <v>6400</v>
      </c>
      <c r="Z100" s="34">
        <v>24</v>
      </c>
      <c r="AA100" s="34">
        <v>12800</v>
      </c>
      <c r="AB100" s="34">
        <v>26</v>
      </c>
      <c r="AC100" s="34">
        <v>25600</v>
      </c>
      <c r="AD100" s="34">
        <v>28</v>
      </c>
      <c r="AE100" s="34">
        <v>51200</v>
      </c>
      <c r="AF100" s="34">
        <v>17</v>
      </c>
      <c r="AG100" s="34">
        <v>3000</v>
      </c>
      <c r="AH100" s="34"/>
      <c r="AI100" s="34"/>
      <c r="AJ100" s="34"/>
      <c r="AK100" s="34"/>
      <c r="AL100" s="34"/>
    </row>
    <row r="101" spans="1:38" x14ac:dyDescent="0.2">
      <c r="A101" s="34">
        <v>2006</v>
      </c>
      <c r="B101" s="34" t="s">
        <v>3127</v>
      </c>
      <c r="C101" s="34"/>
      <c r="D101" s="34"/>
      <c r="E101" s="34">
        <v>4</v>
      </c>
      <c r="F101" s="34">
        <v>1000</v>
      </c>
      <c r="G101" s="34">
        <v>1000</v>
      </c>
      <c r="H101" s="34">
        <v>1</v>
      </c>
      <c r="I101" s="34">
        <v>1000</v>
      </c>
      <c r="J101" s="34">
        <v>1000</v>
      </c>
      <c r="K101" s="34">
        <v>0</v>
      </c>
      <c r="L101" s="34">
        <v>1</v>
      </c>
      <c r="M101" s="34">
        <v>50</v>
      </c>
      <c r="N101" s="34">
        <v>11</v>
      </c>
      <c r="O101" s="34">
        <v>100</v>
      </c>
      <c r="P101" s="34">
        <v>16</v>
      </c>
      <c r="Q101" s="34">
        <v>200</v>
      </c>
      <c r="R101" s="34">
        <v>18</v>
      </c>
      <c r="S101" s="34">
        <v>800</v>
      </c>
      <c r="T101" s="34">
        <v>19</v>
      </c>
      <c r="U101" s="34">
        <v>1600</v>
      </c>
      <c r="V101" s="34">
        <v>20</v>
      </c>
      <c r="W101" s="34">
        <v>3200</v>
      </c>
      <c r="X101" s="34">
        <v>22</v>
      </c>
      <c r="Y101" s="34">
        <v>6400</v>
      </c>
      <c r="Z101" s="34">
        <v>24</v>
      </c>
      <c r="AA101" s="34">
        <v>12800</v>
      </c>
      <c r="AB101" s="34">
        <v>26</v>
      </c>
      <c r="AC101" s="34">
        <v>25600</v>
      </c>
      <c r="AD101" s="34">
        <v>28</v>
      </c>
      <c r="AE101" s="34">
        <v>51200</v>
      </c>
      <c r="AF101" s="34">
        <v>17</v>
      </c>
      <c r="AG101" s="34">
        <v>3000</v>
      </c>
      <c r="AH101" s="34"/>
      <c r="AI101" s="34"/>
      <c r="AJ101" s="34"/>
      <c r="AK101" s="34"/>
      <c r="AL101" s="34"/>
    </row>
    <row r="102" spans="1:38" x14ac:dyDescent="0.2">
      <c r="A102" s="34">
        <v>2007</v>
      </c>
      <c r="B102" s="34" t="s">
        <v>3128</v>
      </c>
      <c r="C102" s="34"/>
      <c r="D102" s="34"/>
      <c r="E102" s="34">
        <v>4</v>
      </c>
      <c r="F102" s="34">
        <v>1000</v>
      </c>
      <c r="G102" s="34">
        <v>1000</v>
      </c>
      <c r="H102" s="34">
        <v>1</v>
      </c>
      <c r="I102" s="34">
        <v>1000</v>
      </c>
      <c r="J102" s="34">
        <v>1000</v>
      </c>
      <c r="K102" s="34">
        <v>0</v>
      </c>
      <c r="L102" s="34">
        <v>1</v>
      </c>
      <c r="M102" s="34">
        <v>50</v>
      </c>
      <c r="N102" s="34">
        <v>11</v>
      </c>
      <c r="O102" s="34">
        <v>100</v>
      </c>
      <c r="P102" s="34">
        <v>16</v>
      </c>
      <c r="Q102" s="34">
        <v>200</v>
      </c>
      <c r="R102" s="34">
        <v>18</v>
      </c>
      <c r="S102" s="34">
        <v>800</v>
      </c>
      <c r="T102" s="34">
        <v>19</v>
      </c>
      <c r="U102" s="34">
        <v>1600</v>
      </c>
      <c r="V102" s="34">
        <v>20</v>
      </c>
      <c r="W102" s="34">
        <v>3200</v>
      </c>
      <c r="X102" s="34">
        <v>22</v>
      </c>
      <c r="Y102" s="34">
        <v>6400</v>
      </c>
      <c r="Z102" s="34">
        <v>24</v>
      </c>
      <c r="AA102" s="34">
        <v>12800</v>
      </c>
      <c r="AB102" s="34">
        <v>26</v>
      </c>
      <c r="AC102" s="34">
        <v>25600</v>
      </c>
      <c r="AD102" s="34">
        <v>28</v>
      </c>
      <c r="AE102" s="34">
        <v>51200</v>
      </c>
      <c r="AF102" s="34">
        <v>17</v>
      </c>
      <c r="AG102" s="34">
        <v>3000</v>
      </c>
      <c r="AH102" s="34"/>
      <c r="AI102" s="34"/>
      <c r="AJ102" s="34"/>
      <c r="AK102" s="34"/>
      <c r="AL102" s="34"/>
    </row>
    <row r="103" spans="1:38" x14ac:dyDescent="0.2">
      <c r="A103" s="34">
        <v>2008</v>
      </c>
      <c r="B103" s="34" t="s">
        <v>3129</v>
      </c>
      <c r="C103" s="34"/>
      <c r="D103" s="34"/>
      <c r="E103" s="34">
        <v>4</v>
      </c>
      <c r="F103" s="34">
        <v>1000</v>
      </c>
      <c r="G103" s="34">
        <v>1000</v>
      </c>
      <c r="H103" s="34">
        <v>1</v>
      </c>
      <c r="I103" s="34">
        <v>1000</v>
      </c>
      <c r="J103" s="34">
        <v>1000</v>
      </c>
      <c r="K103" s="34">
        <v>0</v>
      </c>
      <c r="L103" s="34">
        <v>1</v>
      </c>
      <c r="M103" s="34">
        <v>50</v>
      </c>
      <c r="N103" s="34">
        <v>11</v>
      </c>
      <c r="O103" s="34">
        <v>100</v>
      </c>
      <c r="P103" s="34">
        <v>16</v>
      </c>
      <c r="Q103" s="34">
        <v>200</v>
      </c>
      <c r="R103" s="34">
        <v>18</v>
      </c>
      <c r="S103" s="34">
        <v>800</v>
      </c>
      <c r="T103" s="34">
        <v>19</v>
      </c>
      <c r="U103" s="34">
        <v>1600</v>
      </c>
      <c r="V103" s="34">
        <v>20</v>
      </c>
      <c r="W103" s="34">
        <v>3200</v>
      </c>
      <c r="X103" s="34">
        <v>22</v>
      </c>
      <c r="Y103" s="34">
        <v>6400</v>
      </c>
      <c r="Z103" s="34">
        <v>24</v>
      </c>
      <c r="AA103" s="34">
        <v>12800</v>
      </c>
      <c r="AB103" s="34">
        <v>26</v>
      </c>
      <c r="AC103" s="34">
        <v>25600</v>
      </c>
      <c r="AD103" s="34">
        <v>28</v>
      </c>
      <c r="AE103" s="34">
        <v>51200</v>
      </c>
      <c r="AF103" s="34">
        <v>17</v>
      </c>
      <c r="AG103" s="34">
        <v>3000</v>
      </c>
      <c r="AH103" s="34"/>
      <c r="AI103" s="34"/>
      <c r="AJ103" s="34"/>
      <c r="AK103" s="34"/>
      <c r="AL103" s="34"/>
    </row>
    <row r="104" spans="1:38" x14ac:dyDescent="0.2">
      <c r="A104" s="34">
        <v>2009</v>
      </c>
      <c r="B104" s="34" t="s">
        <v>3130</v>
      </c>
      <c r="C104" s="34"/>
      <c r="D104" s="34"/>
      <c r="E104" s="34">
        <v>4</v>
      </c>
      <c r="F104" s="34">
        <v>1000</v>
      </c>
      <c r="G104" s="34">
        <v>1000</v>
      </c>
      <c r="H104" s="34">
        <v>1</v>
      </c>
      <c r="I104" s="34">
        <v>1000</v>
      </c>
      <c r="J104" s="34">
        <v>1000</v>
      </c>
      <c r="K104" s="34">
        <v>0</v>
      </c>
      <c r="L104" s="34">
        <v>1</v>
      </c>
      <c r="M104" s="34">
        <v>50</v>
      </c>
      <c r="N104" s="34">
        <v>11</v>
      </c>
      <c r="O104" s="34">
        <v>100</v>
      </c>
      <c r="P104" s="34">
        <v>16</v>
      </c>
      <c r="Q104" s="34">
        <v>200</v>
      </c>
      <c r="R104" s="34">
        <v>18</v>
      </c>
      <c r="S104" s="34">
        <v>800</v>
      </c>
      <c r="T104" s="34">
        <v>19</v>
      </c>
      <c r="U104" s="34">
        <v>1600</v>
      </c>
      <c r="V104" s="34">
        <v>20</v>
      </c>
      <c r="W104" s="34">
        <v>3200</v>
      </c>
      <c r="X104" s="34">
        <v>22</v>
      </c>
      <c r="Y104" s="34">
        <v>6400</v>
      </c>
      <c r="Z104" s="34">
        <v>24</v>
      </c>
      <c r="AA104" s="34">
        <v>12800</v>
      </c>
      <c r="AB104" s="34">
        <v>26</v>
      </c>
      <c r="AC104" s="34">
        <v>25600</v>
      </c>
      <c r="AD104" s="34">
        <v>28</v>
      </c>
      <c r="AE104" s="34">
        <v>51200</v>
      </c>
      <c r="AF104" s="34">
        <v>17</v>
      </c>
      <c r="AG104" s="34">
        <v>3000</v>
      </c>
      <c r="AH104" s="34"/>
      <c r="AI104" s="34"/>
      <c r="AJ104" s="34"/>
      <c r="AK104" s="34"/>
      <c r="AL104" s="3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9553-BB5A-4C31-9D66-41C199827998}">
  <dimension ref="A1:D52"/>
  <sheetViews>
    <sheetView workbookViewId="0">
      <selection activeCell="G8" sqref="G8:G9"/>
    </sheetView>
  </sheetViews>
  <sheetFormatPr defaultRowHeight="14.25" x14ac:dyDescent="0.2"/>
  <cols>
    <col min="1" max="1" width="9" style="177"/>
    <col min="2" max="2" width="21.25" style="177" customWidth="1"/>
    <col min="3" max="4" width="9" style="177"/>
  </cols>
  <sheetData>
    <row r="1" spans="1:4" x14ac:dyDescent="0.2">
      <c r="A1" s="175" t="s">
        <v>0</v>
      </c>
      <c r="B1" s="175" t="s">
        <v>8034</v>
      </c>
      <c r="C1" s="175" t="s">
        <v>8037</v>
      </c>
      <c r="D1" s="175" t="s">
        <v>8035</v>
      </c>
    </row>
    <row r="2" spans="1:4" x14ac:dyDescent="0.2">
      <c r="A2" s="175" t="s">
        <v>53</v>
      </c>
      <c r="B2" s="175" t="s">
        <v>8038</v>
      </c>
      <c r="C2" s="175">
        <v>1</v>
      </c>
      <c r="D2" s="175">
        <v>0.01</v>
      </c>
    </row>
    <row r="3" spans="1:4" x14ac:dyDescent="0.2">
      <c r="A3" s="175"/>
      <c r="B3" s="175" t="s">
        <v>8036</v>
      </c>
      <c r="C3" s="175">
        <v>1</v>
      </c>
      <c r="D3" s="175">
        <v>500</v>
      </c>
    </row>
    <row r="4" spans="1:4" x14ac:dyDescent="0.2">
      <c r="A4" s="269" t="s">
        <v>5876</v>
      </c>
      <c r="B4" s="175" t="s">
        <v>8039</v>
      </c>
      <c r="C4" s="175">
        <v>1</v>
      </c>
      <c r="D4" s="175">
        <v>50</v>
      </c>
    </row>
    <row r="5" spans="1:4" x14ac:dyDescent="0.2">
      <c r="A5" s="269"/>
      <c r="B5" s="175" t="s">
        <v>8040</v>
      </c>
      <c r="C5" s="175">
        <v>1</v>
      </c>
      <c r="D5" s="175">
        <v>50</v>
      </c>
    </row>
    <row r="6" spans="1:4" x14ac:dyDescent="0.2">
      <c r="A6" s="269"/>
      <c r="B6" s="175" t="s">
        <v>8041</v>
      </c>
      <c r="C6" s="175">
        <v>1</v>
      </c>
      <c r="D6" s="175">
        <v>50</v>
      </c>
    </row>
    <row r="7" spans="1:4" x14ac:dyDescent="0.2">
      <c r="A7" s="269"/>
      <c r="B7" s="175" t="s">
        <v>8042</v>
      </c>
      <c r="C7" s="175">
        <v>1</v>
      </c>
      <c r="D7" s="175">
        <v>50</v>
      </c>
    </row>
    <row r="8" spans="1:4" x14ac:dyDescent="0.2">
      <c r="A8" s="175" t="s">
        <v>5287</v>
      </c>
      <c r="B8" s="175" t="s">
        <v>8043</v>
      </c>
      <c r="C8" s="175">
        <v>1</v>
      </c>
      <c r="D8" s="175">
        <v>15</v>
      </c>
    </row>
    <row r="9" spans="1:4" x14ac:dyDescent="0.2">
      <c r="A9" s="270" t="s">
        <v>5060</v>
      </c>
      <c r="B9" s="175" t="s">
        <v>8044</v>
      </c>
      <c r="C9" s="175">
        <v>1</v>
      </c>
      <c r="D9" s="175">
        <v>15</v>
      </c>
    </row>
    <row r="10" spans="1:4" x14ac:dyDescent="0.2">
      <c r="A10" s="272"/>
      <c r="B10" s="180" t="s">
        <v>8083</v>
      </c>
      <c r="C10" s="180">
        <v>1</v>
      </c>
      <c r="D10" s="180">
        <v>300</v>
      </c>
    </row>
    <row r="11" spans="1:4" x14ac:dyDescent="0.2">
      <c r="A11" s="270" t="s">
        <v>8078</v>
      </c>
      <c r="B11" s="175" t="s">
        <v>8045</v>
      </c>
      <c r="C11" s="175">
        <v>1</v>
      </c>
      <c r="D11" s="175">
        <v>98</v>
      </c>
    </row>
    <row r="12" spans="1:4" x14ac:dyDescent="0.2">
      <c r="A12" s="271"/>
      <c r="B12" s="175" t="s">
        <v>8046</v>
      </c>
      <c r="C12" s="175">
        <v>1</v>
      </c>
      <c r="D12" s="175">
        <v>888</v>
      </c>
    </row>
    <row r="13" spans="1:4" x14ac:dyDescent="0.2">
      <c r="A13" s="272"/>
      <c r="B13" s="180" t="s">
        <v>8047</v>
      </c>
      <c r="C13" s="180">
        <v>1</v>
      </c>
      <c r="D13" s="180">
        <v>498</v>
      </c>
    </row>
    <row r="14" spans="1:4" x14ac:dyDescent="0.2">
      <c r="A14" s="270" t="s">
        <v>1958</v>
      </c>
      <c r="B14" s="175" t="s">
        <v>8048</v>
      </c>
      <c r="C14" s="175">
        <v>1</v>
      </c>
      <c r="D14" s="175">
        <v>50</v>
      </c>
    </row>
    <row r="15" spans="1:4" x14ac:dyDescent="0.2">
      <c r="A15" s="272"/>
      <c r="B15" s="175" t="s">
        <v>8049</v>
      </c>
      <c r="C15" s="175">
        <v>1</v>
      </c>
      <c r="D15" s="175">
        <v>500</v>
      </c>
    </row>
    <row r="16" spans="1:4" x14ac:dyDescent="0.2">
      <c r="A16" s="175"/>
      <c r="B16" s="175" t="s">
        <v>8050</v>
      </c>
      <c r="C16" s="175">
        <v>1</v>
      </c>
      <c r="D16" s="175">
        <v>588</v>
      </c>
    </row>
    <row r="17" spans="1:4" x14ac:dyDescent="0.2">
      <c r="A17" s="175"/>
      <c r="B17" s="175" t="s">
        <v>8051</v>
      </c>
      <c r="C17" s="175">
        <v>1</v>
      </c>
      <c r="D17" s="175">
        <v>288</v>
      </c>
    </row>
    <row r="18" spans="1:4" x14ac:dyDescent="0.2">
      <c r="A18" s="175" t="s">
        <v>5800</v>
      </c>
      <c r="B18" s="175" t="s">
        <v>8052</v>
      </c>
      <c r="C18" s="175">
        <v>1</v>
      </c>
      <c r="D18" s="175">
        <v>500</v>
      </c>
    </row>
    <row r="19" spans="1:4" x14ac:dyDescent="0.2">
      <c r="A19" s="269" t="s">
        <v>5302</v>
      </c>
      <c r="B19" s="175" t="s">
        <v>8053</v>
      </c>
      <c r="C19" s="175">
        <v>1</v>
      </c>
      <c r="D19" s="175">
        <v>30</v>
      </c>
    </row>
    <row r="20" spans="1:4" x14ac:dyDescent="0.2">
      <c r="A20" s="269"/>
      <c r="B20" s="175" t="s">
        <v>8054</v>
      </c>
      <c r="C20" s="175">
        <v>1</v>
      </c>
      <c r="D20" s="175">
        <v>60</v>
      </c>
    </row>
    <row r="21" spans="1:4" x14ac:dyDescent="0.2">
      <c r="A21" s="269"/>
      <c r="B21" s="175" t="s">
        <v>8055</v>
      </c>
      <c r="C21" s="175">
        <v>1</v>
      </c>
      <c r="D21" s="175">
        <v>500</v>
      </c>
    </row>
    <row r="22" spans="1:4" x14ac:dyDescent="0.2">
      <c r="A22" s="270" t="s">
        <v>5289</v>
      </c>
      <c r="B22" s="175" t="s">
        <v>8056</v>
      </c>
      <c r="C22" s="175">
        <v>1</v>
      </c>
      <c r="D22" s="175">
        <v>10</v>
      </c>
    </row>
    <row r="23" spans="1:4" x14ac:dyDescent="0.2">
      <c r="A23" s="271"/>
      <c r="B23" s="175" t="s">
        <v>8057</v>
      </c>
      <c r="C23" s="175">
        <v>1</v>
      </c>
      <c r="D23" s="175">
        <v>50</v>
      </c>
    </row>
    <row r="24" spans="1:4" x14ac:dyDescent="0.2">
      <c r="A24" s="271"/>
      <c r="B24" s="175" t="s">
        <v>8058</v>
      </c>
      <c r="C24" s="175">
        <v>1</v>
      </c>
      <c r="D24" s="175">
        <v>100</v>
      </c>
    </row>
    <row r="25" spans="1:4" x14ac:dyDescent="0.2">
      <c r="A25" s="272"/>
      <c r="B25" s="175" t="s">
        <v>8059</v>
      </c>
      <c r="C25" s="175">
        <v>1</v>
      </c>
      <c r="D25" s="175">
        <v>500</v>
      </c>
    </row>
    <row r="26" spans="1:4" x14ac:dyDescent="0.2">
      <c r="A26" s="175" t="s">
        <v>5291</v>
      </c>
      <c r="B26" s="175" t="s">
        <v>8060</v>
      </c>
      <c r="C26" s="175">
        <v>1</v>
      </c>
      <c r="D26" s="175">
        <v>2999</v>
      </c>
    </row>
    <row r="27" spans="1:4" x14ac:dyDescent="0.2">
      <c r="A27" s="270" t="s">
        <v>5298</v>
      </c>
      <c r="B27" s="175" t="s">
        <v>8061</v>
      </c>
      <c r="C27" s="175">
        <v>1</v>
      </c>
      <c r="D27" s="175">
        <v>9800</v>
      </c>
    </row>
    <row r="28" spans="1:4" x14ac:dyDescent="0.2">
      <c r="A28" s="271"/>
      <c r="B28" s="175" t="s">
        <v>8062</v>
      </c>
      <c r="C28" s="175">
        <v>1</v>
      </c>
      <c r="D28" s="175">
        <v>29800</v>
      </c>
    </row>
    <row r="29" spans="1:4" x14ac:dyDescent="0.2">
      <c r="A29" s="271"/>
      <c r="B29" s="175" t="s">
        <v>8063</v>
      </c>
      <c r="C29" s="175">
        <v>1</v>
      </c>
      <c r="D29" s="175">
        <v>49800</v>
      </c>
    </row>
    <row r="30" spans="1:4" x14ac:dyDescent="0.2">
      <c r="A30" s="271"/>
      <c r="B30" s="175" t="s">
        <v>8064</v>
      </c>
      <c r="C30" s="175">
        <v>1</v>
      </c>
      <c r="D30" s="175">
        <v>9800</v>
      </c>
    </row>
    <row r="31" spans="1:4" x14ac:dyDescent="0.2">
      <c r="A31" s="271"/>
      <c r="B31" s="175" t="s">
        <v>8065</v>
      </c>
      <c r="C31" s="175">
        <v>1</v>
      </c>
      <c r="D31" s="175">
        <v>29800</v>
      </c>
    </row>
    <row r="32" spans="1:4" x14ac:dyDescent="0.2">
      <c r="A32" s="272"/>
      <c r="B32" s="175" t="s">
        <v>8066</v>
      </c>
      <c r="C32" s="175">
        <v>1</v>
      </c>
      <c r="D32" s="175">
        <v>49800</v>
      </c>
    </row>
    <row r="33" spans="1:4" x14ac:dyDescent="0.2">
      <c r="A33" s="270" t="s">
        <v>8067</v>
      </c>
      <c r="B33" s="175" t="s">
        <v>8068</v>
      </c>
      <c r="C33" s="175">
        <v>1</v>
      </c>
      <c r="D33" s="175">
        <v>2000</v>
      </c>
    </row>
    <row r="34" spans="1:4" x14ac:dyDescent="0.2">
      <c r="A34" s="271"/>
      <c r="B34" s="175" t="s">
        <v>8069</v>
      </c>
      <c r="C34" s="175">
        <v>1</v>
      </c>
      <c r="D34" s="175">
        <v>1000</v>
      </c>
    </row>
    <row r="35" spans="1:4" x14ac:dyDescent="0.2">
      <c r="A35" s="271"/>
      <c r="B35" s="175" t="s">
        <v>8070</v>
      </c>
      <c r="C35" s="175">
        <v>1</v>
      </c>
      <c r="D35" s="175">
        <v>3000</v>
      </c>
    </row>
    <row r="36" spans="1:4" x14ac:dyDescent="0.2">
      <c r="A36" s="271"/>
      <c r="B36" s="175" t="s">
        <v>8071</v>
      </c>
      <c r="C36" s="175">
        <v>1</v>
      </c>
      <c r="D36" s="175">
        <v>1000</v>
      </c>
    </row>
    <row r="37" spans="1:4" x14ac:dyDescent="0.2">
      <c r="A37" s="271"/>
      <c r="B37" s="175" t="s">
        <v>8072</v>
      </c>
      <c r="C37" s="175">
        <v>1</v>
      </c>
      <c r="D37" s="175">
        <v>2000</v>
      </c>
    </row>
    <row r="38" spans="1:4" x14ac:dyDescent="0.2">
      <c r="A38" s="271"/>
      <c r="B38" s="175" t="s">
        <v>8073</v>
      </c>
      <c r="C38" s="175">
        <v>1</v>
      </c>
      <c r="D38" s="175">
        <v>1000</v>
      </c>
    </row>
    <row r="39" spans="1:4" x14ac:dyDescent="0.2">
      <c r="A39" s="271"/>
      <c r="B39" s="175" t="s">
        <v>8074</v>
      </c>
      <c r="C39" s="175">
        <v>1</v>
      </c>
      <c r="D39" s="176">
        <v>10000</v>
      </c>
    </row>
    <row r="40" spans="1:4" x14ac:dyDescent="0.2">
      <c r="A40" s="271"/>
      <c r="B40" s="175" t="s">
        <v>8075</v>
      </c>
      <c r="C40" s="175">
        <v>1</v>
      </c>
      <c r="D40" s="175">
        <v>2000</v>
      </c>
    </row>
    <row r="41" spans="1:4" x14ac:dyDescent="0.2">
      <c r="A41" s="271"/>
      <c r="B41" s="175" t="s">
        <v>8076</v>
      </c>
      <c r="C41" s="175">
        <v>1</v>
      </c>
      <c r="D41" s="175">
        <v>1000</v>
      </c>
    </row>
    <row r="42" spans="1:4" x14ac:dyDescent="0.2">
      <c r="A42" s="272"/>
      <c r="B42" s="175" t="s">
        <v>8077</v>
      </c>
      <c r="C42" s="175">
        <v>1</v>
      </c>
      <c r="D42" s="175">
        <v>1000</v>
      </c>
    </row>
    <row r="43" spans="1:4" x14ac:dyDescent="0.2">
      <c r="A43" s="269" t="s">
        <v>8101</v>
      </c>
      <c r="B43" s="175" t="s">
        <v>8102</v>
      </c>
      <c r="C43" s="175">
        <v>1</v>
      </c>
      <c r="D43" s="175">
        <v>400</v>
      </c>
    </row>
    <row r="44" spans="1:4" x14ac:dyDescent="0.2">
      <c r="A44" s="269"/>
      <c r="B44" s="175" t="s">
        <v>8103</v>
      </c>
      <c r="C44" s="175">
        <v>1</v>
      </c>
      <c r="D44" s="175">
        <v>400</v>
      </c>
    </row>
    <row r="45" spans="1:4" x14ac:dyDescent="0.2">
      <c r="A45" s="269"/>
      <c r="B45" s="175" t="s">
        <v>8104</v>
      </c>
      <c r="C45" s="175">
        <v>1</v>
      </c>
      <c r="D45" s="175">
        <v>400</v>
      </c>
    </row>
    <row r="46" spans="1:4" x14ac:dyDescent="0.2">
      <c r="A46" s="269"/>
      <c r="B46" s="175" t="s">
        <v>8105</v>
      </c>
      <c r="C46" s="175">
        <v>1</v>
      </c>
      <c r="D46" s="175">
        <v>400</v>
      </c>
    </row>
    <row r="47" spans="1:4" x14ac:dyDescent="0.2">
      <c r="A47" s="269"/>
      <c r="B47" s="175" t="s">
        <v>8106</v>
      </c>
      <c r="C47" s="175">
        <v>1</v>
      </c>
      <c r="D47" s="175">
        <v>400</v>
      </c>
    </row>
    <row r="48" spans="1:4" x14ac:dyDescent="0.2">
      <c r="A48" s="269"/>
      <c r="B48" s="175" t="s">
        <v>8107</v>
      </c>
      <c r="C48" s="175">
        <v>1</v>
      </c>
      <c r="D48" s="175">
        <v>1000</v>
      </c>
    </row>
    <row r="49" spans="1:4" x14ac:dyDescent="0.2">
      <c r="A49" s="269"/>
      <c r="B49" s="175" t="s">
        <v>8108</v>
      </c>
      <c r="C49" s="175">
        <v>1</v>
      </c>
      <c r="D49" s="175">
        <v>1000</v>
      </c>
    </row>
    <row r="50" spans="1:4" x14ac:dyDescent="0.2">
      <c r="A50" s="269"/>
      <c r="B50" s="175" t="s">
        <v>8109</v>
      </c>
      <c r="C50" s="175">
        <v>1</v>
      </c>
      <c r="D50" s="175">
        <v>1000</v>
      </c>
    </row>
    <row r="51" spans="1:4" x14ac:dyDescent="0.2">
      <c r="A51" s="175" t="s">
        <v>5294</v>
      </c>
      <c r="B51" s="175" t="s">
        <v>8112</v>
      </c>
      <c r="C51" s="175">
        <v>1</v>
      </c>
      <c r="D51" s="175">
        <v>1500</v>
      </c>
    </row>
    <row r="52" spans="1:4" x14ac:dyDescent="0.2">
      <c r="A52" s="175" t="s">
        <v>5800</v>
      </c>
      <c r="B52" s="175" t="s">
        <v>8790</v>
      </c>
      <c r="C52" s="175">
        <v>1</v>
      </c>
      <c r="D52" s="175">
        <v>10</v>
      </c>
    </row>
  </sheetData>
  <mergeCells count="9">
    <mergeCell ref="A43:A50"/>
    <mergeCell ref="A4:A7"/>
    <mergeCell ref="A19:A21"/>
    <mergeCell ref="A11:A13"/>
    <mergeCell ref="A14:A15"/>
    <mergeCell ref="A27:A32"/>
    <mergeCell ref="A33:A42"/>
    <mergeCell ref="A22:A25"/>
    <mergeCell ref="A9:A10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43B0-9188-403F-A817-1CAD678FC301}">
  <dimension ref="A1:B50"/>
  <sheetViews>
    <sheetView workbookViewId="0">
      <selection activeCell="C15" sqref="C15"/>
    </sheetView>
  </sheetViews>
  <sheetFormatPr defaultRowHeight="14.25" x14ac:dyDescent="0.2"/>
  <cols>
    <col min="1" max="1" width="24.25" customWidth="1"/>
    <col min="2" max="2" width="36.875" customWidth="1"/>
  </cols>
  <sheetData>
    <row r="1" spans="1:2" x14ac:dyDescent="0.2">
      <c r="A1" s="44" t="s">
        <v>4920</v>
      </c>
      <c r="B1" s="44" t="s">
        <v>268</v>
      </c>
    </row>
    <row r="2" spans="1:2" x14ac:dyDescent="0.2">
      <c r="A2" s="44" t="s">
        <v>4921</v>
      </c>
      <c r="B2" s="44" t="s">
        <v>4922</v>
      </c>
    </row>
    <row r="3" spans="1:2" x14ac:dyDescent="0.2">
      <c r="A3" s="44" t="s">
        <v>4923</v>
      </c>
      <c r="B3" s="44" t="s">
        <v>72</v>
      </c>
    </row>
    <row r="4" spans="1:2" x14ac:dyDescent="0.2">
      <c r="A4" s="44">
        <v>2</v>
      </c>
      <c r="B4" s="44" t="s">
        <v>4924</v>
      </c>
    </row>
    <row r="5" spans="1:2" x14ac:dyDescent="0.2">
      <c r="A5" s="44">
        <v>4</v>
      </c>
      <c r="B5" s="45" t="s">
        <v>4925</v>
      </c>
    </row>
    <row r="6" spans="1:2" x14ac:dyDescent="0.2">
      <c r="A6" s="44">
        <v>6</v>
      </c>
      <c r="B6" s="44" t="s">
        <v>4926</v>
      </c>
    </row>
    <row r="7" spans="1:2" x14ac:dyDescent="0.2">
      <c r="A7" s="44">
        <v>8</v>
      </c>
      <c r="B7" s="44" t="s">
        <v>4927</v>
      </c>
    </row>
    <row r="8" spans="1:2" x14ac:dyDescent="0.2">
      <c r="A8" s="44">
        <v>10</v>
      </c>
      <c r="B8" s="44" t="s">
        <v>4928</v>
      </c>
    </row>
    <row r="9" spans="1:2" x14ac:dyDescent="0.2">
      <c r="A9" s="44">
        <v>12</v>
      </c>
      <c r="B9" s="44" t="s">
        <v>4929</v>
      </c>
    </row>
    <row r="10" spans="1:2" x14ac:dyDescent="0.2">
      <c r="A10" s="44">
        <v>14</v>
      </c>
      <c r="B10" s="44" t="s">
        <v>4930</v>
      </c>
    </row>
    <row r="11" spans="1:2" x14ac:dyDescent="0.2">
      <c r="A11" s="44">
        <v>16</v>
      </c>
      <c r="B11" s="44" t="s">
        <v>4931</v>
      </c>
    </row>
    <row r="12" spans="1:2" x14ac:dyDescent="0.2">
      <c r="A12" s="44">
        <v>18</v>
      </c>
      <c r="B12" s="44" t="s">
        <v>4932</v>
      </c>
    </row>
    <row r="13" spans="1:2" x14ac:dyDescent="0.2">
      <c r="A13" s="44">
        <v>20</v>
      </c>
      <c r="B13" s="44" t="s">
        <v>4933</v>
      </c>
    </row>
    <row r="14" spans="1:2" x14ac:dyDescent="0.2">
      <c r="A14" s="44">
        <v>11</v>
      </c>
      <c r="B14" s="44" t="s">
        <v>4934</v>
      </c>
    </row>
    <row r="15" spans="1:2" x14ac:dyDescent="0.2">
      <c r="A15" s="44">
        <v>13</v>
      </c>
      <c r="B15" s="44" t="s">
        <v>4935</v>
      </c>
    </row>
    <row r="16" spans="1:2" x14ac:dyDescent="0.2">
      <c r="A16" s="44">
        <v>15</v>
      </c>
      <c r="B16" s="44" t="s">
        <v>4936</v>
      </c>
    </row>
    <row r="17" spans="1:2" x14ac:dyDescent="0.2">
      <c r="A17" s="44">
        <v>17</v>
      </c>
      <c r="B17" s="44" t="s">
        <v>4937</v>
      </c>
    </row>
    <row r="18" spans="1:2" x14ac:dyDescent="0.2">
      <c r="A18" s="44">
        <v>19</v>
      </c>
      <c r="B18" s="44" t="s">
        <v>4938</v>
      </c>
    </row>
    <row r="19" spans="1:2" x14ac:dyDescent="0.2">
      <c r="A19" s="44">
        <v>21</v>
      </c>
      <c r="B19" s="44" t="s">
        <v>4939</v>
      </c>
    </row>
    <row r="20" spans="1:2" x14ac:dyDescent="0.2">
      <c r="A20" s="44">
        <v>22</v>
      </c>
      <c r="B20" s="44" t="s">
        <v>4940</v>
      </c>
    </row>
    <row r="21" spans="1:2" x14ac:dyDescent="0.2">
      <c r="A21" s="44">
        <v>23</v>
      </c>
      <c r="B21" s="44" t="s">
        <v>4941</v>
      </c>
    </row>
    <row r="22" spans="1:2" x14ac:dyDescent="0.2">
      <c r="A22" s="44">
        <v>24</v>
      </c>
      <c r="B22" s="44" t="s">
        <v>4942</v>
      </c>
    </row>
    <row r="23" spans="1:2" x14ac:dyDescent="0.2">
      <c r="A23" s="44">
        <v>25</v>
      </c>
      <c r="B23" s="44" t="s">
        <v>4943</v>
      </c>
    </row>
    <row r="24" spans="1:2" x14ac:dyDescent="0.2">
      <c r="A24" s="44">
        <v>26</v>
      </c>
      <c r="B24" s="44" t="s">
        <v>4944</v>
      </c>
    </row>
    <row r="25" spans="1:2" x14ac:dyDescent="0.2">
      <c r="A25" s="44">
        <v>27</v>
      </c>
      <c r="B25" s="44" t="s">
        <v>4945</v>
      </c>
    </row>
    <row r="26" spans="1:2" x14ac:dyDescent="0.2">
      <c r="A26" s="44">
        <v>40</v>
      </c>
      <c r="B26" s="44" t="s">
        <v>4946</v>
      </c>
    </row>
    <row r="27" spans="1:2" x14ac:dyDescent="0.2">
      <c r="A27" s="44">
        <v>41</v>
      </c>
      <c r="B27" s="44" t="s">
        <v>4947</v>
      </c>
    </row>
    <row r="28" spans="1:2" x14ac:dyDescent="0.2">
      <c r="A28" s="44">
        <v>42</v>
      </c>
      <c r="B28" s="44" t="s">
        <v>4948</v>
      </c>
    </row>
    <row r="29" spans="1:2" x14ac:dyDescent="0.2">
      <c r="A29" s="44">
        <v>43</v>
      </c>
      <c r="B29" s="44" t="s">
        <v>4949</v>
      </c>
    </row>
    <row r="30" spans="1:2" x14ac:dyDescent="0.2">
      <c r="A30" s="44">
        <v>44</v>
      </c>
      <c r="B30" s="44" t="s">
        <v>4950</v>
      </c>
    </row>
    <row r="31" spans="1:2" x14ac:dyDescent="0.2">
      <c r="A31" s="44">
        <v>45</v>
      </c>
      <c r="B31" s="44" t="s">
        <v>4951</v>
      </c>
    </row>
    <row r="32" spans="1:2" x14ac:dyDescent="0.2">
      <c r="A32" s="44">
        <v>46</v>
      </c>
      <c r="B32" s="44" t="s">
        <v>4952</v>
      </c>
    </row>
    <row r="33" spans="1:2" x14ac:dyDescent="0.2">
      <c r="A33" s="44">
        <v>47</v>
      </c>
      <c r="B33" s="44" t="s">
        <v>4953</v>
      </c>
    </row>
    <row r="34" spans="1:2" x14ac:dyDescent="0.2">
      <c r="A34" s="44">
        <v>48</v>
      </c>
      <c r="B34" s="44" t="s">
        <v>4954</v>
      </c>
    </row>
    <row r="35" spans="1:2" x14ac:dyDescent="0.2">
      <c r="A35" s="44">
        <v>49</v>
      </c>
      <c r="B35" s="44" t="s">
        <v>4955</v>
      </c>
    </row>
    <row r="36" spans="1:2" x14ac:dyDescent="0.2">
      <c r="A36" s="44">
        <v>100</v>
      </c>
      <c r="B36" s="44" t="s">
        <v>968</v>
      </c>
    </row>
    <row r="37" spans="1:2" x14ac:dyDescent="0.2">
      <c r="A37" s="44">
        <v>101</v>
      </c>
      <c r="B37" s="44" t="s">
        <v>971</v>
      </c>
    </row>
    <row r="38" spans="1:2" x14ac:dyDescent="0.2">
      <c r="A38" s="44">
        <v>102</v>
      </c>
      <c r="B38" s="44" t="s">
        <v>979</v>
      </c>
    </row>
    <row r="39" spans="1:2" x14ac:dyDescent="0.2">
      <c r="A39" s="44">
        <v>107</v>
      </c>
      <c r="B39" s="44" t="s">
        <v>4956</v>
      </c>
    </row>
    <row r="40" spans="1:2" x14ac:dyDescent="0.2">
      <c r="A40" s="44">
        <v>300</v>
      </c>
      <c r="B40" s="44" t="s">
        <v>4957</v>
      </c>
    </row>
    <row r="41" spans="1:2" x14ac:dyDescent="0.2">
      <c r="A41" s="44">
        <v>301</v>
      </c>
      <c r="B41" s="44" t="s">
        <v>4958</v>
      </c>
    </row>
    <row r="42" spans="1:2" x14ac:dyDescent="0.2">
      <c r="A42" s="44">
        <v>302</v>
      </c>
      <c r="B42" s="44" t="s">
        <v>4959</v>
      </c>
    </row>
    <row r="43" spans="1:2" x14ac:dyDescent="0.2">
      <c r="A43" s="44">
        <v>305</v>
      </c>
      <c r="B43" s="44" t="s">
        <v>4960</v>
      </c>
    </row>
    <row r="44" spans="1:2" x14ac:dyDescent="0.2">
      <c r="A44" s="44">
        <v>1</v>
      </c>
      <c r="B44" s="44" t="s">
        <v>4961</v>
      </c>
    </row>
    <row r="45" spans="1:2" x14ac:dyDescent="0.2">
      <c r="A45" s="44">
        <v>3</v>
      </c>
      <c r="B45" s="44" t="s">
        <v>4962</v>
      </c>
    </row>
    <row r="46" spans="1:2" x14ac:dyDescent="0.2">
      <c r="A46" s="44">
        <v>5</v>
      </c>
      <c r="B46" s="44" t="s">
        <v>4963</v>
      </c>
    </row>
    <row r="47" spans="1:2" x14ac:dyDescent="0.2">
      <c r="A47" s="44">
        <v>111</v>
      </c>
      <c r="B47" s="44" t="s">
        <v>4957</v>
      </c>
    </row>
    <row r="48" spans="1:2" x14ac:dyDescent="0.2">
      <c r="A48" s="44">
        <v>222</v>
      </c>
      <c r="B48" s="44" t="s">
        <v>4964</v>
      </c>
    </row>
    <row r="49" spans="1:2" x14ac:dyDescent="0.2">
      <c r="A49" s="44">
        <v>333</v>
      </c>
      <c r="B49" s="44" t="s">
        <v>4965</v>
      </c>
    </row>
    <row r="50" spans="1:2" x14ac:dyDescent="0.2">
      <c r="A50" s="44">
        <v>444</v>
      </c>
      <c r="B50" s="44" t="s">
        <v>4960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F50C-2614-4AF7-8E98-95F1DD2F1F50}">
  <dimension ref="A1:O66"/>
  <sheetViews>
    <sheetView topLeftCell="A40" workbookViewId="0">
      <selection activeCell="S54" sqref="S54"/>
    </sheetView>
  </sheetViews>
  <sheetFormatPr defaultRowHeight="14.25" x14ac:dyDescent="0.2"/>
  <cols>
    <col min="1" max="6" width="9.375" customWidth="1"/>
    <col min="7" max="7" width="14.5" customWidth="1"/>
    <col min="8" max="8" width="9.375" customWidth="1"/>
    <col min="9" max="9" width="9.5" customWidth="1"/>
    <col min="10" max="10" width="9.375" customWidth="1"/>
    <col min="11" max="11" width="12.125" customWidth="1"/>
    <col min="12" max="12" width="11.75" customWidth="1"/>
    <col min="13" max="13" width="11.625" customWidth="1"/>
    <col min="14" max="14" width="16.375" customWidth="1"/>
    <col min="15" max="15" width="13.625" customWidth="1"/>
  </cols>
  <sheetData>
    <row r="1" spans="1:15" s="101" customFormat="1" ht="18" x14ac:dyDescent="0.25">
      <c r="A1" s="103" t="s">
        <v>4966</v>
      </c>
      <c r="B1" s="103">
        <v>1</v>
      </c>
      <c r="C1" s="103">
        <v>2</v>
      </c>
      <c r="D1" s="103">
        <v>3</v>
      </c>
      <c r="E1" s="103">
        <v>4</v>
      </c>
      <c r="F1" s="103">
        <v>5</v>
      </c>
      <c r="G1" s="103">
        <v>6</v>
      </c>
      <c r="H1" s="103">
        <v>7</v>
      </c>
      <c r="I1" s="103">
        <v>8</v>
      </c>
      <c r="J1" s="103">
        <v>9</v>
      </c>
      <c r="K1" s="103">
        <v>10</v>
      </c>
      <c r="L1" s="103">
        <v>11</v>
      </c>
      <c r="M1" s="103">
        <v>12</v>
      </c>
      <c r="N1" s="103">
        <v>13</v>
      </c>
      <c r="O1" s="103">
        <v>14</v>
      </c>
    </row>
    <row r="2" spans="1:15" s="101" customFormat="1" ht="18" x14ac:dyDescent="0.25">
      <c r="A2" s="103" t="s">
        <v>4967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15" s="101" customFormat="1" ht="18" x14ac:dyDescent="0.25">
      <c r="A3" s="103" t="s">
        <v>4968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s="101" customFormat="1" ht="18" x14ac:dyDescent="0.25">
      <c r="A4" s="103" t="s">
        <v>4969</v>
      </c>
      <c r="B4" s="103" t="s">
        <v>4970</v>
      </c>
      <c r="C4" s="103" t="s">
        <v>268</v>
      </c>
      <c r="D4" s="103" t="s">
        <v>4971</v>
      </c>
      <c r="E4" s="103" t="s">
        <v>4972</v>
      </c>
      <c r="F4" s="103" t="s">
        <v>4973</v>
      </c>
      <c r="G4" s="103" t="s">
        <v>4974</v>
      </c>
      <c r="H4" s="103" t="s">
        <v>4975</v>
      </c>
      <c r="I4" s="103" t="s">
        <v>4976</v>
      </c>
      <c r="J4" s="103" t="s">
        <v>4977</v>
      </c>
      <c r="K4" s="103" t="s">
        <v>4978</v>
      </c>
      <c r="L4" s="103" t="s">
        <v>4979</v>
      </c>
      <c r="M4" s="103" t="s">
        <v>4980</v>
      </c>
      <c r="N4" s="103" t="s">
        <v>4981</v>
      </c>
      <c r="O4" s="103" t="s">
        <v>4982</v>
      </c>
    </row>
    <row r="5" spans="1:15" s="101" customFormat="1" ht="21.75" customHeight="1" x14ac:dyDescent="0.25">
      <c r="A5" s="100" t="s">
        <v>4983</v>
      </c>
      <c r="B5" s="100" t="s">
        <v>4984</v>
      </c>
      <c r="C5" s="100" t="s">
        <v>543</v>
      </c>
      <c r="D5" s="100" t="s">
        <v>4985</v>
      </c>
      <c r="E5" s="100" t="s">
        <v>4986</v>
      </c>
      <c r="F5" s="100" t="s">
        <v>4987</v>
      </c>
      <c r="G5" s="100" t="s">
        <v>4988</v>
      </c>
      <c r="H5" s="100" t="s">
        <v>4989</v>
      </c>
      <c r="I5" s="100" t="s">
        <v>4990</v>
      </c>
      <c r="J5" s="100" t="s">
        <v>4991</v>
      </c>
      <c r="K5" s="100" t="s">
        <v>4992</v>
      </c>
      <c r="L5" s="100" t="s">
        <v>4993</v>
      </c>
      <c r="M5" s="100" t="s">
        <v>4994</v>
      </c>
      <c r="N5" s="100" t="s">
        <v>4995</v>
      </c>
      <c r="O5" s="102" t="s">
        <v>4996</v>
      </c>
    </row>
    <row r="6" spans="1:15" x14ac:dyDescent="0.2">
      <c r="A6" s="98">
        <v>1</v>
      </c>
      <c r="B6" s="98">
        <v>40881</v>
      </c>
      <c r="C6" s="98" t="s">
        <v>4997</v>
      </c>
      <c r="D6" s="98" t="s">
        <v>4959</v>
      </c>
      <c r="E6" s="98">
        <v>1000000</v>
      </c>
      <c r="F6" s="98">
        <v>500000</v>
      </c>
      <c r="G6" s="98">
        <v>1</v>
      </c>
      <c r="H6" s="98">
        <v>1</v>
      </c>
      <c r="I6" s="98">
        <v>2</v>
      </c>
      <c r="J6" s="98"/>
      <c r="K6" s="98">
        <v>100</v>
      </c>
      <c r="L6" s="90" t="s">
        <v>4998</v>
      </c>
      <c r="M6" s="98"/>
      <c r="N6" s="98" t="s">
        <v>4999</v>
      </c>
      <c r="O6" s="98">
        <v>371</v>
      </c>
    </row>
    <row r="7" spans="1:15" x14ac:dyDescent="0.2">
      <c r="A7" s="98">
        <v>2</v>
      </c>
      <c r="B7" s="98">
        <v>40094</v>
      </c>
      <c r="C7" s="98" t="s">
        <v>5000</v>
      </c>
      <c r="D7" s="98" t="s">
        <v>4959</v>
      </c>
      <c r="E7" s="98">
        <v>100</v>
      </c>
      <c r="F7" s="98"/>
      <c r="G7" s="98">
        <v>1</v>
      </c>
      <c r="H7" s="98">
        <v>2</v>
      </c>
      <c r="I7" s="98">
        <v>1</v>
      </c>
      <c r="J7" s="98"/>
      <c r="K7" s="98">
        <v>100</v>
      </c>
      <c r="L7" s="98"/>
      <c r="M7" s="98"/>
      <c r="N7" s="98" t="s">
        <v>5001</v>
      </c>
      <c r="O7" s="98"/>
    </row>
    <row r="8" spans="1:15" x14ac:dyDescent="0.2">
      <c r="A8" s="98">
        <v>3</v>
      </c>
      <c r="B8" s="98">
        <v>40095</v>
      </c>
      <c r="C8" s="98" t="s">
        <v>5002</v>
      </c>
      <c r="D8" s="98" t="s">
        <v>4959</v>
      </c>
      <c r="E8" s="98">
        <v>100</v>
      </c>
      <c r="F8" s="98"/>
      <c r="G8" s="98">
        <v>1</v>
      </c>
      <c r="H8" s="98">
        <v>3</v>
      </c>
      <c r="I8" s="98">
        <v>1</v>
      </c>
      <c r="J8" s="98"/>
      <c r="K8" s="98">
        <v>100</v>
      </c>
      <c r="L8" s="98"/>
      <c r="M8" s="98"/>
      <c r="N8" s="98" t="s">
        <v>5001</v>
      </c>
      <c r="O8" s="98"/>
    </row>
    <row r="9" spans="1:15" x14ac:dyDescent="0.2">
      <c r="A9" s="98">
        <v>4</v>
      </c>
      <c r="B9" s="98">
        <v>40005</v>
      </c>
      <c r="C9" s="98" t="s">
        <v>5003</v>
      </c>
      <c r="D9" s="98" t="s">
        <v>5058</v>
      </c>
      <c r="E9" s="98">
        <v>500</v>
      </c>
      <c r="F9" s="98"/>
      <c r="G9" s="98">
        <v>1</v>
      </c>
      <c r="H9" s="98">
        <v>4</v>
      </c>
      <c r="I9" s="98">
        <v>1</v>
      </c>
      <c r="J9" s="98"/>
      <c r="K9" s="98">
        <v>100</v>
      </c>
      <c r="L9" s="90"/>
      <c r="M9" s="98">
        <v>100</v>
      </c>
      <c r="N9" s="98" t="s">
        <v>5004</v>
      </c>
      <c r="O9" s="98"/>
    </row>
    <row r="10" spans="1:15" x14ac:dyDescent="0.2">
      <c r="A10" s="98">
        <v>5</v>
      </c>
      <c r="B10" s="98">
        <v>40881</v>
      </c>
      <c r="C10" s="98" t="s">
        <v>4997</v>
      </c>
      <c r="D10" s="98" t="s">
        <v>5058</v>
      </c>
      <c r="E10" s="98">
        <v>9800</v>
      </c>
      <c r="F10" s="98">
        <v>5800</v>
      </c>
      <c r="G10" s="98">
        <v>1</v>
      </c>
      <c r="H10" s="98">
        <v>5</v>
      </c>
      <c r="I10" s="98">
        <v>1</v>
      </c>
      <c r="J10" s="98"/>
      <c r="K10" s="98">
        <v>100</v>
      </c>
      <c r="L10" s="90"/>
      <c r="M10" s="98">
        <v>100</v>
      </c>
      <c r="N10" s="98" t="s">
        <v>5005</v>
      </c>
      <c r="O10" s="98"/>
    </row>
    <row r="11" spans="1:15" x14ac:dyDescent="0.2">
      <c r="A11" s="98">
        <v>6</v>
      </c>
      <c r="B11" s="98">
        <v>40048</v>
      </c>
      <c r="C11" s="98" t="s">
        <v>5006</v>
      </c>
      <c r="D11" s="98" t="s">
        <v>5058</v>
      </c>
      <c r="E11" s="98">
        <v>100</v>
      </c>
      <c r="F11" s="98"/>
      <c r="G11" s="98">
        <v>1</v>
      </c>
      <c r="H11" s="98">
        <v>6</v>
      </c>
      <c r="I11" s="98">
        <v>1</v>
      </c>
      <c r="J11" s="98"/>
      <c r="K11" s="98">
        <v>100</v>
      </c>
      <c r="L11" s="90"/>
      <c r="M11" s="98">
        <v>100</v>
      </c>
      <c r="N11" s="98" t="s">
        <v>5004</v>
      </c>
      <c r="O11" s="98"/>
    </row>
    <row r="12" spans="1:15" x14ac:dyDescent="0.2">
      <c r="A12" s="98">
        <v>7</v>
      </c>
      <c r="B12" s="98">
        <v>40049</v>
      </c>
      <c r="C12" s="98" t="s">
        <v>5007</v>
      </c>
      <c r="D12" s="98" t="s">
        <v>5058</v>
      </c>
      <c r="E12" s="98">
        <v>188</v>
      </c>
      <c r="F12" s="98"/>
      <c r="G12" s="98">
        <v>1</v>
      </c>
      <c r="H12" s="98">
        <v>7</v>
      </c>
      <c r="I12" s="98">
        <v>2</v>
      </c>
      <c r="J12" s="98"/>
      <c r="K12" s="98">
        <v>100</v>
      </c>
      <c r="L12" s="90" t="s">
        <v>5005</v>
      </c>
      <c r="M12" s="98">
        <v>100</v>
      </c>
      <c r="N12" s="98" t="s">
        <v>5005</v>
      </c>
      <c r="O12" s="98"/>
    </row>
    <row r="13" spans="1:15" x14ac:dyDescent="0.2">
      <c r="A13" s="98">
        <v>8</v>
      </c>
      <c r="B13" s="98">
        <v>40101</v>
      </c>
      <c r="C13" s="98" t="s">
        <v>5008</v>
      </c>
      <c r="D13" s="98" t="s">
        <v>5058</v>
      </c>
      <c r="E13" s="98">
        <v>500</v>
      </c>
      <c r="F13" s="98"/>
      <c r="G13" s="98">
        <v>1</v>
      </c>
      <c r="H13" s="98">
        <v>8</v>
      </c>
      <c r="I13" s="98">
        <v>1</v>
      </c>
      <c r="J13" s="98"/>
      <c r="K13" s="98">
        <v>100</v>
      </c>
      <c r="L13" s="90"/>
      <c r="M13" s="98">
        <v>100</v>
      </c>
      <c r="N13" s="98" t="s">
        <v>5005</v>
      </c>
      <c r="O13" s="98"/>
    </row>
    <row r="14" spans="1:15" ht="15.75" x14ac:dyDescent="0.3">
      <c r="A14" s="98">
        <v>9</v>
      </c>
      <c r="B14" s="99">
        <v>40090</v>
      </c>
      <c r="C14" s="99" t="s">
        <v>5009</v>
      </c>
      <c r="D14" s="98" t="s">
        <v>4959</v>
      </c>
      <c r="E14" s="98">
        <v>200</v>
      </c>
      <c r="F14" s="98">
        <v>180</v>
      </c>
      <c r="G14" s="98">
        <v>1</v>
      </c>
      <c r="H14" s="98">
        <v>9</v>
      </c>
      <c r="I14" s="98">
        <v>1</v>
      </c>
      <c r="J14" s="98"/>
      <c r="K14" s="98">
        <v>100</v>
      </c>
      <c r="L14" s="90"/>
      <c r="M14" s="98"/>
      <c r="N14" s="98" t="s">
        <v>5010</v>
      </c>
      <c r="O14" s="98"/>
    </row>
    <row r="15" spans="1:15" x14ac:dyDescent="0.2">
      <c r="A15" s="98">
        <v>10</v>
      </c>
      <c r="B15" s="98">
        <v>40088</v>
      </c>
      <c r="C15" s="98" t="s">
        <v>5011</v>
      </c>
      <c r="D15" s="98" t="s">
        <v>4959</v>
      </c>
      <c r="E15" s="98">
        <v>10</v>
      </c>
      <c r="F15" s="98"/>
      <c r="G15" s="98">
        <v>1</v>
      </c>
      <c r="H15" s="98">
        <v>10</v>
      </c>
      <c r="I15" s="98">
        <v>1</v>
      </c>
      <c r="J15" s="98"/>
      <c r="K15" s="98">
        <v>100</v>
      </c>
      <c r="L15" s="90"/>
      <c r="M15" s="98"/>
      <c r="N15" s="98" t="s">
        <v>5012</v>
      </c>
      <c r="O15" s="98"/>
    </row>
    <row r="16" spans="1:15" x14ac:dyDescent="0.2">
      <c r="A16" s="98">
        <v>11</v>
      </c>
      <c r="B16" s="98">
        <v>40089</v>
      </c>
      <c r="C16" s="98" t="s">
        <v>5013</v>
      </c>
      <c r="D16" s="98" t="s">
        <v>4959</v>
      </c>
      <c r="E16" s="98">
        <v>30</v>
      </c>
      <c r="F16" s="98"/>
      <c r="G16" s="98">
        <v>1</v>
      </c>
      <c r="H16" s="98">
        <v>11</v>
      </c>
      <c r="I16" s="98">
        <v>1</v>
      </c>
      <c r="J16" s="98"/>
      <c r="K16" s="98">
        <v>100</v>
      </c>
      <c r="L16" s="90"/>
      <c r="M16" s="98"/>
      <c r="N16" s="98" t="s">
        <v>5012</v>
      </c>
      <c r="O16" s="98"/>
    </row>
    <row r="17" spans="1:15" ht="15.75" x14ac:dyDescent="0.3">
      <c r="A17" s="98">
        <v>12</v>
      </c>
      <c r="B17" s="98">
        <v>40745</v>
      </c>
      <c r="C17" s="2" t="s">
        <v>5014</v>
      </c>
      <c r="D17" s="98" t="s">
        <v>4959</v>
      </c>
      <c r="E17" s="98">
        <v>30</v>
      </c>
      <c r="F17" s="98">
        <v>25</v>
      </c>
      <c r="G17" s="98">
        <v>1</v>
      </c>
      <c r="H17" s="98">
        <v>12</v>
      </c>
      <c r="I17" s="98">
        <v>1</v>
      </c>
      <c r="J17" s="98"/>
      <c r="K17" s="98">
        <v>100</v>
      </c>
      <c r="L17" s="90"/>
      <c r="M17" s="98"/>
      <c r="N17" s="98" t="s">
        <v>5012</v>
      </c>
      <c r="O17" s="98"/>
    </row>
    <row r="18" spans="1:15" ht="15.75" x14ac:dyDescent="0.3">
      <c r="A18" s="98">
        <v>13</v>
      </c>
      <c r="B18" s="98">
        <v>40746</v>
      </c>
      <c r="C18" s="2" t="s">
        <v>5015</v>
      </c>
      <c r="D18" s="98" t="s">
        <v>4959</v>
      </c>
      <c r="E18" s="98">
        <v>30</v>
      </c>
      <c r="F18" s="98">
        <v>25</v>
      </c>
      <c r="G18" s="98">
        <v>1</v>
      </c>
      <c r="H18" s="98">
        <v>13</v>
      </c>
      <c r="I18" s="98">
        <v>1</v>
      </c>
      <c r="J18" s="98"/>
      <c r="K18" s="98">
        <v>100</v>
      </c>
      <c r="L18" s="90"/>
      <c r="M18" s="98"/>
      <c r="N18" s="98" t="s">
        <v>5012</v>
      </c>
      <c r="O18" s="98"/>
    </row>
    <row r="19" spans="1:15" ht="15.75" x14ac:dyDescent="0.3">
      <c r="A19" s="98">
        <v>14</v>
      </c>
      <c r="B19" s="98">
        <v>40834</v>
      </c>
      <c r="C19" s="2" t="s">
        <v>5059</v>
      </c>
      <c r="D19" s="98" t="s">
        <v>5058</v>
      </c>
      <c r="E19" s="98">
        <v>2998</v>
      </c>
      <c r="F19" s="98"/>
      <c r="G19" s="98">
        <v>2</v>
      </c>
      <c r="H19" s="98">
        <v>1</v>
      </c>
      <c r="I19" s="98">
        <v>2</v>
      </c>
      <c r="J19" s="98"/>
      <c r="K19" s="98">
        <v>100</v>
      </c>
      <c r="L19" s="90" t="s">
        <v>5016</v>
      </c>
      <c r="M19" s="98">
        <v>100</v>
      </c>
      <c r="N19" s="98" t="s">
        <v>5017</v>
      </c>
      <c r="O19" s="98">
        <v>371</v>
      </c>
    </row>
    <row r="20" spans="1:15" ht="15.75" x14ac:dyDescent="0.3">
      <c r="A20" s="98">
        <v>15</v>
      </c>
      <c r="B20" s="98">
        <v>40832</v>
      </c>
      <c r="C20" s="2" t="s">
        <v>5018</v>
      </c>
      <c r="D20" s="98" t="s">
        <v>4959</v>
      </c>
      <c r="E20" s="98">
        <v>500000</v>
      </c>
      <c r="F20" s="98">
        <v>300000</v>
      </c>
      <c r="G20" s="98">
        <v>2</v>
      </c>
      <c r="H20" s="98">
        <v>2</v>
      </c>
      <c r="I20" s="98">
        <v>2</v>
      </c>
      <c r="J20" s="98"/>
      <c r="K20" s="98">
        <v>100</v>
      </c>
      <c r="L20" s="90" t="s">
        <v>5016</v>
      </c>
      <c r="M20" s="98"/>
      <c r="N20" s="98" t="s">
        <v>5017</v>
      </c>
      <c r="O20" s="98">
        <v>371</v>
      </c>
    </row>
    <row r="21" spans="1:15" x14ac:dyDescent="0.2">
      <c r="A21" s="98">
        <v>16</v>
      </c>
      <c r="B21" s="98">
        <v>40001</v>
      </c>
      <c r="C21" s="98" t="s">
        <v>5019</v>
      </c>
      <c r="D21" s="98" t="s">
        <v>5058</v>
      </c>
      <c r="E21" s="98">
        <v>50</v>
      </c>
      <c r="F21" s="98"/>
      <c r="G21" s="98">
        <v>2</v>
      </c>
      <c r="H21" s="98">
        <v>3</v>
      </c>
      <c r="I21" s="98"/>
      <c r="J21" s="98"/>
      <c r="K21" s="98">
        <v>100</v>
      </c>
      <c r="L21" s="98"/>
      <c r="M21" s="98">
        <v>100</v>
      </c>
      <c r="N21" s="98" t="s">
        <v>5004</v>
      </c>
      <c r="O21" s="98"/>
    </row>
    <row r="22" spans="1:15" x14ac:dyDescent="0.2">
      <c r="A22" s="98">
        <v>17</v>
      </c>
      <c r="B22" s="98">
        <v>40002</v>
      </c>
      <c r="C22" s="98" t="s">
        <v>5020</v>
      </c>
      <c r="D22" s="98" t="s">
        <v>5058</v>
      </c>
      <c r="E22" s="98">
        <v>50</v>
      </c>
      <c r="F22" s="98"/>
      <c r="G22" s="98">
        <v>2</v>
      </c>
      <c r="H22" s="98">
        <v>4</v>
      </c>
      <c r="I22" s="98"/>
      <c r="J22" s="98"/>
      <c r="K22" s="98">
        <v>100</v>
      </c>
      <c r="L22" s="98"/>
      <c r="M22" s="98">
        <v>100</v>
      </c>
      <c r="N22" s="98" t="s">
        <v>5004</v>
      </c>
      <c r="O22" s="98"/>
    </row>
    <row r="23" spans="1:15" x14ac:dyDescent="0.2">
      <c r="A23" s="98">
        <v>18</v>
      </c>
      <c r="B23" s="98">
        <v>40003</v>
      </c>
      <c r="C23" s="98" t="s">
        <v>5021</v>
      </c>
      <c r="D23" s="98" t="s">
        <v>5058</v>
      </c>
      <c r="E23" s="98">
        <v>50</v>
      </c>
      <c r="F23" s="98"/>
      <c r="G23" s="98">
        <v>2</v>
      </c>
      <c r="H23" s="98">
        <v>5</v>
      </c>
      <c r="I23" s="98"/>
      <c r="J23" s="98"/>
      <c r="K23" s="98">
        <v>100</v>
      </c>
      <c r="L23" s="98"/>
      <c r="M23" s="98">
        <v>100</v>
      </c>
      <c r="N23" s="98" t="s">
        <v>5004</v>
      </c>
      <c r="O23" s="98"/>
    </row>
    <row r="24" spans="1:15" x14ac:dyDescent="0.2">
      <c r="A24" s="98">
        <v>19</v>
      </c>
      <c r="B24" s="98">
        <v>40004</v>
      </c>
      <c r="C24" s="98" t="s">
        <v>5022</v>
      </c>
      <c r="D24" s="98" t="s">
        <v>5058</v>
      </c>
      <c r="E24" s="98">
        <v>50</v>
      </c>
      <c r="F24" s="98"/>
      <c r="G24" s="98">
        <v>2</v>
      </c>
      <c r="H24" s="98">
        <v>6</v>
      </c>
      <c r="I24" s="98"/>
      <c r="J24" s="98"/>
      <c r="K24" s="98">
        <v>100</v>
      </c>
      <c r="L24" s="98"/>
      <c r="M24" s="98">
        <v>100</v>
      </c>
      <c r="N24" s="98" t="s">
        <v>5004</v>
      </c>
      <c r="O24" s="98"/>
    </row>
    <row r="25" spans="1:15" x14ac:dyDescent="0.2">
      <c r="A25" s="98">
        <v>20</v>
      </c>
      <c r="B25" s="98">
        <v>40826</v>
      </c>
      <c r="C25" s="98" t="s">
        <v>5023</v>
      </c>
      <c r="D25" s="98" t="s">
        <v>5058</v>
      </c>
      <c r="E25" s="98">
        <v>15</v>
      </c>
      <c r="F25" s="98"/>
      <c r="G25" s="98">
        <v>2</v>
      </c>
      <c r="H25" s="98">
        <v>7</v>
      </c>
      <c r="I25" s="98">
        <v>4</v>
      </c>
      <c r="J25" s="98"/>
      <c r="K25" s="98">
        <v>100</v>
      </c>
      <c r="L25" s="98"/>
      <c r="M25" s="98">
        <v>100</v>
      </c>
      <c r="N25" s="98" t="s">
        <v>5004</v>
      </c>
      <c r="O25" s="98"/>
    </row>
    <row r="26" spans="1:15" x14ac:dyDescent="0.2">
      <c r="A26" s="98">
        <v>21</v>
      </c>
      <c r="B26" s="98">
        <v>40109</v>
      </c>
      <c r="C26" s="98" t="s">
        <v>5024</v>
      </c>
      <c r="D26" s="98" t="s">
        <v>5058</v>
      </c>
      <c r="E26" s="98">
        <v>98</v>
      </c>
      <c r="F26" s="98"/>
      <c r="G26" s="98">
        <v>2</v>
      </c>
      <c r="H26" s="98">
        <v>8</v>
      </c>
      <c r="I26" s="98"/>
      <c r="J26" s="98"/>
      <c r="K26" s="98">
        <v>100</v>
      </c>
      <c r="L26" s="90"/>
      <c r="M26" s="98">
        <v>100</v>
      </c>
      <c r="N26" s="98" t="s">
        <v>5004</v>
      </c>
      <c r="O26" s="98"/>
    </row>
    <row r="27" spans="1:15" x14ac:dyDescent="0.2">
      <c r="A27" s="98">
        <v>22</v>
      </c>
      <c r="B27" s="98">
        <v>40096</v>
      </c>
      <c r="C27" s="98" t="s">
        <v>5025</v>
      </c>
      <c r="D27" s="98" t="s">
        <v>5058</v>
      </c>
      <c r="E27" s="98">
        <v>888</v>
      </c>
      <c r="F27" s="98"/>
      <c r="G27" s="98">
        <v>2</v>
      </c>
      <c r="H27" s="98">
        <v>9</v>
      </c>
      <c r="I27" s="98"/>
      <c r="J27" s="98"/>
      <c r="K27" s="98">
        <v>100</v>
      </c>
      <c r="L27" s="90"/>
      <c r="M27" s="98">
        <v>100</v>
      </c>
      <c r="N27" s="98" t="s">
        <v>5004</v>
      </c>
      <c r="O27" s="98"/>
    </row>
    <row r="28" spans="1:15" x14ac:dyDescent="0.2">
      <c r="A28" s="98">
        <v>23</v>
      </c>
      <c r="B28" s="98">
        <v>40107</v>
      </c>
      <c r="C28" s="98" t="s">
        <v>5026</v>
      </c>
      <c r="D28" s="98" t="s">
        <v>5058</v>
      </c>
      <c r="E28" s="98">
        <v>498</v>
      </c>
      <c r="F28" s="98"/>
      <c r="G28" s="98">
        <v>2</v>
      </c>
      <c r="H28" s="98">
        <v>10</v>
      </c>
      <c r="I28" s="98"/>
      <c r="J28" s="98"/>
      <c r="K28" s="98">
        <v>100</v>
      </c>
      <c r="L28" s="90"/>
      <c r="M28" s="98">
        <v>100</v>
      </c>
      <c r="N28" s="98" t="s">
        <v>5004</v>
      </c>
      <c r="O28" s="98"/>
    </row>
    <row r="29" spans="1:15" x14ac:dyDescent="0.2">
      <c r="A29" s="98">
        <v>24</v>
      </c>
      <c r="B29" s="98">
        <v>40106</v>
      </c>
      <c r="C29" s="98" t="s">
        <v>5027</v>
      </c>
      <c r="D29" s="98" t="s">
        <v>4959</v>
      </c>
      <c r="E29" s="98">
        <v>10000</v>
      </c>
      <c r="F29" s="98"/>
      <c r="G29" s="98">
        <v>2</v>
      </c>
      <c r="H29" s="98">
        <v>11</v>
      </c>
      <c r="I29" s="98"/>
      <c r="J29" s="98"/>
      <c r="K29" s="98">
        <v>100</v>
      </c>
      <c r="L29" s="90"/>
      <c r="M29" s="98"/>
      <c r="N29" s="98" t="s">
        <v>5001</v>
      </c>
      <c r="O29" s="98"/>
    </row>
    <row r="30" spans="1:15" x14ac:dyDescent="0.2">
      <c r="A30" s="98">
        <v>25</v>
      </c>
      <c r="B30" s="98">
        <v>20088</v>
      </c>
      <c r="C30" s="98" t="s">
        <v>5028</v>
      </c>
      <c r="D30" s="98" t="s">
        <v>5058</v>
      </c>
      <c r="E30" s="98">
        <v>1888</v>
      </c>
      <c r="F30" s="98"/>
      <c r="G30" s="98">
        <v>2</v>
      </c>
      <c r="H30" s="98">
        <v>12</v>
      </c>
      <c r="I30" s="98">
        <v>2</v>
      </c>
      <c r="J30" s="98"/>
      <c r="K30" s="98">
        <v>100</v>
      </c>
      <c r="L30" s="90" t="s">
        <v>5017</v>
      </c>
      <c r="M30" s="98">
        <v>100</v>
      </c>
      <c r="N30" s="98" t="s">
        <v>5017</v>
      </c>
      <c r="O30" s="98"/>
    </row>
    <row r="31" spans="1:15" x14ac:dyDescent="0.2">
      <c r="A31" s="98">
        <v>26</v>
      </c>
      <c r="B31" s="98">
        <v>40224</v>
      </c>
      <c r="C31" s="98" t="s">
        <v>5029</v>
      </c>
      <c r="D31" s="98" t="s">
        <v>5058</v>
      </c>
      <c r="E31" s="98">
        <v>50</v>
      </c>
      <c r="F31" s="98"/>
      <c r="G31" s="98">
        <v>2</v>
      </c>
      <c r="H31" s="98">
        <v>13</v>
      </c>
      <c r="I31" s="98"/>
      <c r="J31" s="98"/>
      <c r="K31" s="98">
        <v>100</v>
      </c>
      <c r="L31" s="90"/>
      <c r="M31" s="98">
        <v>100</v>
      </c>
      <c r="N31" s="98" t="s">
        <v>5030</v>
      </c>
      <c r="O31" s="98"/>
    </row>
    <row r="32" spans="1:15" x14ac:dyDescent="0.2">
      <c r="A32" s="98">
        <v>27</v>
      </c>
      <c r="B32" s="98">
        <v>40225</v>
      </c>
      <c r="C32" s="98" t="s">
        <v>5031</v>
      </c>
      <c r="D32" s="98" t="s">
        <v>5058</v>
      </c>
      <c r="E32" s="98">
        <v>488</v>
      </c>
      <c r="F32" s="98"/>
      <c r="G32" s="98">
        <v>2</v>
      </c>
      <c r="H32" s="98">
        <v>14</v>
      </c>
      <c r="I32" s="98">
        <v>2</v>
      </c>
      <c r="J32" s="98"/>
      <c r="K32" s="98">
        <v>100</v>
      </c>
      <c r="L32" s="90" t="s">
        <v>5032</v>
      </c>
      <c r="M32" s="98">
        <v>100</v>
      </c>
      <c r="N32" s="98" t="s">
        <v>5030</v>
      </c>
      <c r="O32" s="98"/>
    </row>
    <row r="33" spans="1:15" x14ac:dyDescent="0.2">
      <c r="A33" s="98">
        <v>28</v>
      </c>
      <c r="B33" s="98">
        <v>40226</v>
      </c>
      <c r="C33" s="98" t="s">
        <v>5033</v>
      </c>
      <c r="D33" s="98" t="s">
        <v>5058</v>
      </c>
      <c r="E33" s="98">
        <v>9800</v>
      </c>
      <c r="F33" s="98"/>
      <c r="G33" s="98">
        <v>2</v>
      </c>
      <c r="H33" s="98">
        <v>15</v>
      </c>
      <c r="I33" s="98">
        <v>2</v>
      </c>
      <c r="J33" s="98"/>
      <c r="K33" s="98">
        <v>100</v>
      </c>
      <c r="L33" s="90" t="s">
        <v>5017</v>
      </c>
      <c r="M33" s="98">
        <v>100</v>
      </c>
      <c r="N33" s="98" t="s">
        <v>5017</v>
      </c>
      <c r="O33" s="98"/>
    </row>
    <row r="34" spans="1:15" ht="15.75" x14ac:dyDescent="0.3">
      <c r="A34" s="98">
        <v>29</v>
      </c>
      <c r="B34" s="98">
        <v>40099</v>
      </c>
      <c r="C34" s="2" t="s">
        <v>5034</v>
      </c>
      <c r="D34" s="98" t="s">
        <v>5058</v>
      </c>
      <c r="E34" s="98">
        <v>588</v>
      </c>
      <c r="F34" s="98"/>
      <c r="G34" s="98">
        <v>2</v>
      </c>
      <c r="H34" s="98">
        <v>16</v>
      </c>
      <c r="I34" s="98"/>
      <c r="J34" s="98"/>
      <c r="K34" s="98">
        <v>100</v>
      </c>
      <c r="L34" s="90"/>
      <c r="M34" s="98">
        <v>100</v>
      </c>
      <c r="N34" s="98"/>
      <c r="O34" s="98"/>
    </row>
    <row r="35" spans="1:15" ht="15.75" x14ac:dyDescent="0.3">
      <c r="A35" s="98">
        <v>30</v>
      </c>
      <c r="B35" s="98">
        <v>40100</v>
      </c>
      <c r="C35" s="2" t="s">
        <v>5035</v>
      </c>
      <c r="D35" s="98" t="s">
        <v>5058</v>
      </c>
      <c r="E35" s="98">
        <v>288</v>
      </c>
      <c r="F35" s="98"/>
      <c r="G35" s="98">
        <v>2</v>
      </c>
      <c r="H35" s="98">
        <v>17</v>
      </c>
      <c r="I35" s="98"/>
      <c r="J35" s="98"/>
      <c r="K35" s="98">
        <v>100</v>
      </c>
      <c r="L35" s="90"/>
      <c r="M35" s="98">
        <v>100</v>
      </c>
      <c r="N35" s="98"/>
      <c r="O35" s="98"/>
    </row>
    <row r="36" spans="1:15" x14ac:dyDescent="0.2">
      <c r="A36" s="98">
        <v>31</v>
      </c>
      <c r="B36" s="98">
        <v>40127</v>
      </c>
      <c r="C36" s="98" t="s">
        <v>5036</v>
      </c>
      <c r="D36" s="98" t="s">
        <v>5058</v>
      </c>
      <c r="E36" s="98">
        <v>500</v>
      </c>
      <c r="F36" s="98"/>
      <c r="G36" s="98">
        <v>3</v>
      </c>
      <c r="H36" s="98">
        <v>1</v>
      </c>
      <c r="I36" s="98"/>
      <c r="J36" s="98"/>
      <c r="K36" s="98">
        <v>100</v>
      </c>
      <c r="L36" s="90"/>
      <c r="M36" s="98">
        <v>100</v>
      </c>
      <c r="N36" s="98" t="s">
        <v>5004</v>
      </c>
      <c r="O36" s="98"/>
    </row>
    <row r="37" spans="1:15" x14ac:dyDescent="0.2">
      <c r="A37" s="98">
        <v>32</v>
      </c>
      <c r="B37" s="98">
        <v>40220</v>
      </c>
      <c r="C37" s="98" t="s">
        <v>5037</v>
      </c>
      <c r="D37" s="98" t="s">
        <v>5058</v>
      </c>
      <c r="E37" s="98">
        <v>30</v>
      </c>
      <c r="F37" s="98"/>
      <c r="G37" s="98">
        <v>3</v>
      </c>
      <c r="H37" s="98">
        <v>2</v>
      </c>
      <c r="I37" s="98"/>
      <c r="J37" s="98"/>
      <c r="K37" s="98">
        <v>100</v>
      </c>
      <c r="L37" s="90"/>
      <c r="M37" s="98">
        <v>100</v>
      </c>
      <c r="N37" s="98" t="s">
        <v>5004</v>
      </c>
      <c r="O37" s="98"/>
    </row>
    <row r="38" spans="1:15" x14ac:dyDescent="0.2">
      <c r="A38" s="98">
        <v>33</v>
      </c>
      <c r="B38" s="98">
        <v>40221</v>
      </c>
      <c r="C38" s="98" t="s">
        <v>5038</v>
      </c>
      <c r="D38" s="98" t="s">
        <v>5058</v>
      </c>
      <c r="E38" s="98">
        <v>60</v>
      </c>
      <c r="F38" s="98"/>
      <c r="G38" s="98">
        <v>3</v>
      </c>
      <c r="H38" s="98">
        <v>3</v>
      </c>
      <c r="I38" s="98"/>
      <c r="J38" s="98"/>
      <c r="K38" s="98">
        <v>100</v>
      </c>
      <c r="L38" s="90"/>
      <c r="M38" s="98">
        <v>100</v>
      </c>
      <c r="N38" s="98" t="s">
        <v>5004</v>
      </c>
      <c r="O38" s="98"/>
    </row>
    <row r="39" spans="1:15" x14ac:dyDescent="0.2">
      <c r="A39" s="98">
        <v>34</v>
      </c>
      <c r="B39" s="98">
        <v>40222</v>
      </c>
      <c r="C39" s="98" t="s">
        <v>5039</v>
      </c>
      <c r="D39" s="98" t="s">
        <v>5058</v>
      </c>
      <c r="E39" s="98">
        <v>500</v>
      </c>
      <c r="F39" s="98"/>
      <c r="G39" s="98">
        <v>3</v>
      </c>
      <c r="H39" s="98">
        <v>4</v>
      </c>
      <c r="I39" s="98"/>
      <c r="J39" s="98"/>
      <c r="K39" s="98">
        <v>100</v>
      </c>
      <c r="L39" s="90"/>
      <c r="M39" s="98">
        <v>100</v>
      </c>
      <c r="N39" s="98" t="s">
        <v>5004</v>
      </c>
      <c r="O39" s="98"/>
    </row>
    <row r="40" spans="1:15" x14ac:dyDescent="0.2">
      <c r="A40" s="98">
        <v>35</v>
      </c>
      <c r="B40" s="98">
        <v>40223</v>
      </c>
      <c r="C40" s="98" t="s">
        <v>5040</v>
      </c>
      <c r="D40" s="98" t="s">
        <v>5058</v>
      </c>
      <c r="E40" s="98">
        <v>10</v>
      </c>
      <c r="F40" s="98"/>
      <c r="G40" s="98">
        <v>3</v>
      </c>
      <c r="H40" s="98">
        <v>5</v>
      </c>
      <c r="I40" s="98"/>
      <c r="J40" s="98"/>
      <c r="K40" s="98">
        <v>100</v>
      </c>
      <c r="L40" s="90"/>
      <c r="M40" s="98">
        <v>100</v>
      </c>
      <c r="N40" s="98" t="s">
        <v>5004</v>
      </c>
      <c r="O40" s="98"/>
    </row>
    <row r="41" spans="1:15" x14ac:dyDescent="0.2">
      <c r="A41" s="98">
        <v>36</v>
      </c>
      <c r="B41" s="98">
        <v>40102</v>
      </c>
      <c r="C41" s="98" t="s">
        <v>5041</v>
      </c>
      <c r="D41" s="98" t="s">
        <v>5058</v>
      </c>
      <c r="E41" s="98">
        <v>50</v>
      </c>
      <c r="F41" s="98"/>
      <c r="G41" s="98">
        <v>3</v>
      </c>
      <c r="H41" s="98">
        <v>6</v>
      </c>
      <c r="I41" s="98"/>
      <c r="J41" s="98"/>
      <c r="K41" s="98">
        <v>100</v>
      </c>
      <c r="L41" s="90"/>
      <c r="M41" s="98">
        <v>100</v>
      </c>
      <c r="N41" s="98" t="s">
        <v>5004</v>
      </c>
      <c r="O41" s="98"/>
    </row>
    <row r="42" spans="1:15" x14ac:dyDescent="0.2">
      <c r="A42" s="98">
        <v>37</v>
      </c>
      <c r="B42" s="98">
        <v>40227</v>
      </c>
      <c r="C42" s="98" t="s">
        <v>5042</v>
      </c>
      <c r="D42" s="98" t="s">
        <v>5058</v>
      </c>
      <c r="E42" s="98">
        <v>100</v>
      </c>
      <c r="F42" s="98"/>
      <c r="G42" s="98">
        <v>3</v>
      </c>
      <c r="H42" s="98">
        <v>7</v>
      </c>
      <c r="I42" s="98"/>
      <c r="J42" s="98"/>
      <c r="K42" s="98">
        <v>100</v>
      </c>
      <c r="L42" s="90"/>
      <c r="M42" s="98">
        <v>100</v>
      </c>
      <c r="N42" s="98" t="s">
        <v>5004</v>
      </c>
      <c r="O42" s="98"/>
    </row>
    <row r="43" spans="1:15" x14ac:dyDescent="0.2">
      <c r="A43" s="98">
        <v>38</v>
      </c>
      <c r="B43" s="98">
        <v>40228</v>
      </c>
      <c r="C43" s="98" t="s">
        <v>5043</v>
      </c>
      <c r="D43" s="98" t="s">
        <v>5058</v>
      </c>
      <c r="E43" s="98">
        <v>500</v>
      </c>
      <c r="F43" s="98"/>
      <c r="G43" s="98">
        <v>3</v>
      </c>
      <c r="H43" s="98">
        <v>8</v>
      </c>
      <c r="I43" s="98"/>
      <c r="J43" s="98"/>
      <c r="K43" s="98">
        <v>100</v>
      </c>
      <c r="L43" s="90"/>
      <c r="M43" s="98">
        <v>100</v>
      </c>
      <c r="N43" s="98" t="s">
        <v>5004</v>
      </c>
      <c r="O43" s="98"/>
    </row>
    <row r="44" spans="1:15" x14ac:dyDescent="0.2">
      <c r="A44" s="98">
        <v>39</v>
      </c>
      <c r="B44" s="98">
        <v>40229</v>
      </c>
      <c r="C44" s="98" t="s">
        <v>5044</v>
      </c>
      <c r="D44" s="98" t="s">
        <v>5058</v>
      </c>
      <c r="E44" s="98">
        <v>2999</v>
      </c>
      <c r="F44" s="98"/>
      <c r="G44" s="98">
        <v>3</v>
      </c>
      <c r="H44" s="98">
        <v>9</v>
      </c>
      <c r="I44" s="98"/>
      <c r="J44" s="98"/>
      <c r="K44" s="98">
        <v>100</v>
      </c>
      <c r="L44" s="90"/>
      <c r="M44" s="98">
        <v>100</v>
      </c>
      <c r="N44" s="98" t="s">
        <v>5030</v>
      </c>
      <c r="O44" s="98"/>
    </row>
    <row r="45" spans="1:15" x14ac:dyDescent="0.2">
      <c r="A45" s="98">
        <v>40</v>
      </c>
      <c r="B45" s="98">
        <v>40527</v>
      </c>
      <c r="C45" s="98" t="s">
        <v>5045</v>
      </c>
      <c r="D45" s="98" t="s">
        <v>5058</v>
      </c>
      <c r="E45" s="98">
        <v>9800</v>
      </c>
      <c r="F45" s="98"/>
      <c r="G45" s="98">
        <v>3</v>
      </c>
      <c r="H45" s="98">
        <v>10</v>
      </c>
      <c r="I45" s="98">
        <v>2</v>
      </c>
      <c r="J45" s="98"/>
      <c r="K45" s="98">
        <v>34</v>
      </c>
      <c r="L45" s="90" t="s">
        <v>5046</v>
      </c>
      <c r="M45" s="98">
        <v>100</v>
      </c>
      <c r="N45" s="98" t="s">
        <v>5017</v>
      </c>
      <c r="O45" s="98"/>
    </row>
    <row r="46" spans="1:15" x14ac:dyDescent="0.2">
      <c r="A46" s="98">
        <v>41</v>
      </c>
      <c r="B46" s="98">
        <v>40528</v>
      </c>
      <c r="C46" s="98" t="s">
        <v>5047</v>
      </c>
      <c r="D46" s="98" t="s">
        <v>5058</v>
      </c>
      <c r="E46" s="98">
        <v>9800</v>
      </c>
      <c r="F46" s="98"/>
      <c r="G46" s="98">
        <v>3</v>
      </c>
      <c r="H46" s="98">
        <v>11</v>
      </c>
      <c r="I46" s="98">
        <v>2</v>
      </c>
      <c r="J46" s="98"/>
      <c r="K46" s="98">
        <v>35</v>
      </c>
      <c r="L46" s="90" t="s">
        <v>5046</v>
      </c>
      <c r="M46" s="98">
        <v>100</v>
      </c>
      <c r="N46" s="98" t="s">
        <v>5017</v>
      </c>
      <c r="O46" s="98"/>
    </row>
    <row r="47" spans="1:15" x14ac:dyDescent="0.2">
      <c r="A47" s="98">
        <v>42</v>
      </c>
      <c r="B47" s="98">
        <v>40530</v>
      </c>
      <c r="C47" s="98" t="s">
        <v>5048</v>
      </c>
      <c r="D47" s="98" t="s">
        <v>5058</v>
      </c>
      <c r="E47" s="98">
        <v>9800</v>
      </c>
      <c r="F47" s="98"/>
      <c r="G47" s="98">
        <v>3</v>
      </c>
      <c r="H47" s="98">
        <v>12</v>
      </c>
      <c r="I47" s="98">
        <v>2</v>
      </c>
      <c r="J47" s="98"/>
      <c r="K47" s="98">
        <v>36</v>
      </c>
      <c r="L47" s="90" t="s">
        <v>5046</v>
      </c>
      <c r="M47" s="98">
        <v>100</v>
      </c>
      <c r="N47" s="98" t="s">
        <v>5017</v>
      </c>
      <c r="O47" s="98"/>
    </row>
    <row r="48" spans="1:15" x14ac:dyDescent="0.2">
      <c r="A48" s="98">
        <v>43</v>
      </c>
      <c r="B48" s="98">
        <v>40531</v>
      </c>
      <c r="C48" s="98" t="s">
        <v>5049</v>
      </c>
      <c r="D48" s="98" t="s">
        <v>5058</v>
      </c>
      <c r="E48" s="98">
        <v>9800</v>
      </c>
      <c r="F48" s="98"/>
      <c r="G48" s="98">
        <v>3</v>
      </c>
      <c r="H48" s="98">
        <v>13</v>
      </c>
      <c r="I48" s="98">
        <v>2</v>
      </c>
      <c r="J48" s="98"/>
      <c r="K48" s="98">
        <v>37</v>
      </c>
      <c r="L48" s="90" t="s">
        <v>5046</v>
      </c>
      <c r="M48" s="98">
        <v>100</v>
      </c>
      <c r="N48" s="98" t="s">
        <v>5017</v>
      </c>
      <c r="O48" s="98"/>
    </row>
    <row r="49" spans="1:15" x14ac:dyDescent="0.2">
      <c r="A49" s="98">
        <v>44</v>
      </c>
      <c r="B49" s="98">
        <v>40533</v>
      </c>
      <c r="C49" s="98" t="s">
        <v>5050</v>
      </c>
      <c r="D49" s="98" t="s">
        <v>5058</v>
      </c>
      <c r="E49" s="98">
        <v>29800</v>
      </c>
      <c r="F49" s="98"/>
      <c r="G49" s="98">
        <v>3</v>
      </c>
      <c r="H49" s="98">
        <v>14</v>
      </c>
      <c r="I49" s="98">
        <v>2</v>
      </c>
      <c r="J49" s="98"/>
      <c r="K49" s="98">
        <v>38</v>
      </c>
      <c r="L49" s="90" t="s">
        <v>5046</v>
      </c>
      <c r="M49" s="98">
        <v>100</v>
      </c>
      <c r="N49" s="98" t="s">
        <v>5017</v>
      </c>
      <c r="O49" s="98"/>
    </row>
    <row r="50" spans="1:15" x14ac:dyDescent="0.2">
      <c r="A50" s="98">
        <v>45</v>
      </c>
      <c r="B50" s="98">
        <v>40534</v>
      </c>
      <c r="C50" s="98" t="s">
        <v>5051</v>
      </c>
      <c r="D50" s="98" t="s">
        <v>5058</v>
      </c>
      <c r="E50" s="98">
        <v>29800</v>
      </c>
      <c r="F50" s="98"/>
      <c r="G50" s="98">
        <v>3</v>
      </c>
      <c r="H50" s="98">
        <v>15</v>
      </c>
      <c r="I50" s="98">
        <v>2</v>
      </c>
      <c r="J50" s="98"/>
      <c r="K50" s="98">
        <v>39</v>
      </c>
      <c r="L50" s="90" t="s">
        <v>5046</v>
      </c>
      <c r="M50" s="98">
        <v>100</v>
      </c>
      <c r="N50" s="98" t="s">
        <v>5017</v>
      </c>
      <c r="O50" s="98"/>
    </row>
    <row r="51" spans="1:15" x14ac:dyDescent="0.2">
      <c r="A51" s="98">
        <v>46</v>
      </c>
      <c r="B51" s="98">
        <v>40536</v>
      </c>
      <c r="C51" s="98" t="s">
        <v>5052</v>
      </c>
      <c r="D51" s="98" t="s">
        <v>5058</v>
      </c>
      <c r="E51" s="98">
        <v>29800</v>
      </c>
      <c r="F51" s="98"/>
      <c r="G51" s="98">
        <v>3</v>
      </c>
      <c r="H51" s="98">
        <v>16</v>
      </c>
      <c r="I51" s="98">
        <v>2</v>
      </c>
      <c r="J51" s="98"/>
      <c r="K51" s="98">
        <v>40</v>
      </c>
      <c r="L51" s="90" t="s">
        <v>5046</v>
      </c>
      <c r="M51" s="98">
        <v>100</v>
      </c>
      <c r="N51" s="98" t="s">
        <v>5017</v>
      </c>
      <c r="O51" s="98"/>
    </row>
    <row r="52" spans="1:15" x14ac:dyDescent="0.2">
      <c r="A52" s="98">
        <v>47</v>
      </c>
      <c r="B52" s="98">
        <v>40537</v>
      </c>
      <c r="C52" s="98" t="s">
        <v>5053</v>
      </c>
      <c r="D52" s="98" t="s">
        <v>5058</v>
      </c>
      <c r="E52" s="98">
        <v>29800</v>
      </c>
      <c r="F52" s="98"/>
      <c r="G52" s="98">
        <v>3</v>
      </c>
      <c r="H52" s="98">
        <v>17</v>
      </c>
      <c r="I52" s="98">
        <v>2</v>
      </c>
      <c r="J52" s="98"/>
      <c r="K52" s="98">
        <v>41</v>
      </c>
      <c r="L52" s="90" t="s">
        <v>5046</v>
      </c>
      <c r="M52" s="98">
        <v>100</v>
      </c>
      <c r="N52" s="98" t="s">
        <v>5017</v>
      </c>
      <c r="O52" s="98"/>
    </row>
    <row r="53" spans="1:15" x14ac:dyDescent="0.2">
      <c r="A53" s="98">
        <v>48</v>
      </c>
      <c r="B53" s="98">
        <v>40539</v>
      </c>
      <c r="C53" s="98" t="s">
        <v>5054</v>
      </c>
      <c r="D53" s="98" t="s">
        <v>5058</v>
      </c>
      <c r="E53" s="98">
        <v>49800</v>
      </c>
      <c r="F53" s="98"/>
      <c r="G53" s="98">
        <v>3</v>
      </c>
      <c r="H53" s="98">
        <v>18</v>
      </c>
      <c r="I53" s="98">
        <v>2</v>
      </c>
      <c r="J53" s="98"/>
      <c r="K53" s="98">
        <v>42</v>
      </c>
      <c r="L53" s="90" t="s">
        <v>5046</v>
      </c>
      <c r="M53" s="98">
        <v>100</v>
      </c>
      <c r="N53" s="98" t="s">
        <v>5017</v>
      </c>
      <c r="O53" s="98"/>
    </row>
    <row r="54" spans="1:15" x14ac:dyDescent="0.2">
      <c r="A54" s="98">
        <v>49</v>
      </c>
      <c r="B54" s="98">
        <v>40540</v>
      </c>
      <c r="C54" s="98" t="s">
        <v>5055</v>
      </c>
      <c r="D54" s="98" t="s">
        <v>5058</v>
      </c>
      <c r="E54" s="98">
        <v>49800</v>
      </c>
      <c r="F54" s="98"/>
      <c r="G54" s="98">
        <v>3</v>
      </c>
      <c r="H54" s="98">
        <v>19</v>
      </c>
      <c r="I54" s="98">
        <v>2</v>
      </c>
      <c r="J54" s="98"/>
      <c r="K54" s="98">
        <v>43</v>
      </c>
      <c r="L54" s="90" t="s">
        <v>5046</v>
      </c>
      <c r="M54" s="98">
        <v>100</v>
      </c>
      <c r="N54" s="98" t="s">
        <v>5017</v>
      </c>
      <c r="O54" s="98"/>
    </row>
    <row r="55" spans="1:15" x14ac:dyDescent="0.2">
      <c r="A55" s="98">
        <v>50</v>
      </c>
      <c r="B55" s="98">
        <v>40542</v>
      </c>
      <c r="C55" s="98" t="s">
        <v>5056</v>
      </c>
      <c r="D55" s="98" t="s">
        <v>5058</v>
      </c>
      <c r="E55" s="98">
        <v>49800</v>
      </c>
      <c r="F55" s="98"/>
      <c r="G55" s="98">
        <v>3</v>
      </c>
      <c r="H55" s="98">
        <v>20</v>
      </c>
      <c r="I55" s="98">
        <v>2</v>
      </c>
      <c r="J55" s="98"/>
      <c r="K55" s="98">
        <v>44</v>
      </c>
      <c r="L55" s="90" t="s">
        <v>5046</v>
      </c>
      <c r="M55" s="98">
        <v>100</v>
      </c>
      <c r="N55" s="98" t="s">
        <v>5017</v>
      </c>
      <c r="O55" s="98"/>
    </row>
    <row r="56" spans="1:15" x14ac:dyDescent="0.2">
      <c r="A56" s="98">
        <v>51</v>
      </c>
      <c r="B56" s="98">
        <v>40543</v>
      </c>
      <c r="C56" s="98" t="s">
        <v>5057</v>
      </c>
      <c r="D56" s="98" t="s">
        <v>5058</v>
      </c>
      <c r="E56" s="98">
        <v>49800</v>
      </c>
      <c r="F56" s="98"/>
      <c r="G56" s="98">
        <v>3</v>
      </c>
      <c r="H56" s="98">
        <v>21</v>
      </c>
      <c r="I56" s="98">
        <v>2</v>
      </c>
      <c r="J56" s="98"/>
      <c r="K56" s="98">
        <v>45</v>
      </c>
      <c r="L56" s="90" t="s">
        <v>5046</v>
      </c>
      <c r="M56" s="98">
        <v>100</v>
      </c>
      <c r="N56" s="98" t="s">
        <v>5017</v>
      </c>
      <c r="O56" s="98"/>
    </row>
    <row r="57" spans="1:15" x14ac:dyDescent="0.2">
      <c r="A57" s="98">
        <v>52</v>
      </c>
      <c r="B57" s="98">
        <v>20047</v>
      </c>
      <c r="C57" s="98" t="s">
        <v>3080</v>
      </c>
      <c r="D57" s="98" t="s">
        <v>5058</v>
      </c>
      <c r="E57" s="98">
        <v>2000</v>
      </c>
      <c r="F57" s="98"/>
      <c r="G57" s="98">
        <v>4</v>
      </c>
      <c r="H57" s="98">
        <v>1</v>
      </c>
      <c r="I57" s="98">
        <v>2</v>
      </c>
      <c r="J57" s="98"/>
      <c r="K57" s="98">
        <v>100</v>
      </c>
      <c r="L57" s="90" t="s">
        <v>5017</v>
      </c>
      <c r="M57" s="98">
        <v>100</v>
      </c>
      <c r="N57" s="90" t="s">
        <v>5017</v>
      </c>
      <c r="O57" s="98"/>
    </row>
    <row r="58" spans="1:15" x14ac:dyDescent="0.2">
      <c r="A58" s="98">
        <v>53</v>
      </c>
      <c r="B58" s="98">
        <v>20046</v>
      </c>
      <c r="C58" s="98" t="s">
        <v>3083</v>
      </c>
      <c r="D58" s="98" t="s">
        <v>5058</v>
      </c>
      <c r="E58" s="98">
        <v>1000</v>
      </c>
      <c r="F58" s="98"/>
      <c r="G58" s="98">
        <v>4</v>
      </c>
      <c r="H58" s="98">
        <v>2</v>
      </c>
      <c r="I58" s="98">
        <v>2</v>
      </c>
      <c r="J58" s="98"/>
      <c r="K58" s="98">
        <v>100</v>
      </c>
      <c r="L58" s="90" t="s">
        <v>5017</v>
      </c>
      <c r="M58" s="98">
        <v>100</v>
      </c>
      <c r="N58" s="90" t="s">
        <v>5017</v>
      </c>
      <c r="O58" s="98"/>
    </row>
    <row r="59" spans="1:15" x14ac:dyDescent="0.2">
      <c r="A59" s="98">
        <v>55</v>
      </c>
      <c r="B59" s="98">
        <v>20055</v>
      </c>
      <c r="C59" s="98" t="s">
        <v>3091</v>
      </c>
      <c r="D59" s="98" t="s">
        <v>5058</v>
      </c>
      <c r="E59" s="98">
        <v>3000</v>
      </c>
      <c r="F59" s="98"/>
      <c r="G59" s="98">
        <v>4</v>
      </c>
      <c r="H59" s="98">
        <v>4</v>
      </c>
      <c r="I59" s="98">
        <v>2</v>
      </c>
      <c r="J59" s="98"/>
      <c r="K59" s="98">
        <v>100</v>
      </c>
      <c r="L59" s="90" t="s">
        <v>5017</v>
      </c>
      <c r="M59" s="98">
        <v>100</v>
      </c>
      <c r="N59" s="90" t="s">
        <v>5017</v>
      </c>
      <c r="O59" s="98"/>
    </row>
    <row r="60" spans="1:15" x14ac:dyDescent="0.2">
      <c r="A60" s="98">
        <v>56</v>
      </c>
      <c r="B60" s="98">
        <v>20052</v>
      </c>
      <c r="C60" s="98" t="s">
        <v>3072</v>
      </c>
      <c r="D60" s="98" t="s">
        <v>5058</v>
      </c>
      <c r="E60" s="98">
        <v>1000</v>
      </c>
      <c r="F60" s="98"/>
      <c r="G60" s="98">
        <v>4</v>
      </c>
      <c r="H60" s="98">
        <v>5</v>
      </c>
      <c r="I60" s="98">
        <v>2</v>
      </c>
      <c r="J60" s="98"/>
      <c r="K60" s="98">
        <v>100</v>
      </c>
      <c r="L60" s="90" t="s">
        <v>5017</v>
      </c>
      <c r="M60" s="98">
        <v>100</v>
      </c>
      <c r="N60" s="90" t="s">
        <v>5017</v>
      </c>
      <c r="O60" s="98"/>
    </row>
    <row r="61" spans="1:15" x14ac:dyDescent="0.2">
      <c r="A61" s="98">
        <v>57</v>
      </c>
      <c r="B61" s="98">
        <v>20053</v>
      </c>
      <c r="C61" s="98" t="s">
        <v>3082</v>
      </c>
      <c r="D61" s="98" t="s">
        <v>5058</v>
      </c>
      <c r="E61" s="98">
        <v>2000</v>
      </c>
      <c r="F61" s="98"/>
      <c r="G61" s="98">
        <v>4</v>
      </c>
      <c r="H61" s="98">
        <v>6</v>
      </c>
      <c r="I61" s="98">
        <v>2</v>
      </c>
      <c r="J61" s="98"/>
      <c r="K61" s="98">
        <v>100</v>
      </c>
      <c r="L61" s="90" t="s">
        <v>5017</v>
      </c>
      <c r="M61" s="98">
        <v>100</v>
      </c>
      <c r="N61" s="90" t="s">
        <v>5017</v>
      </c>
      <c r="O61" s="98"/>
    </row>
    <row r="62" spans="1:15" x14ac:dyDescent="0.2">
      <c r="A62" s="98">
        <v>58</v>
      </c>
      <c r="B62" s="98">
        <v>80026</v>
      </c>
      <c r="C62" s="98" t="s">
        <v>3079</v>
      </c>
      <c r="D62" s="98" t="s">
        <v>5058</v>
      </c>
      <c r="E62" s="98">
        <v>1000</v>
      </c>
      <c r="F62" s="98"/>
      <c r="G62" s="98">
        <v>4</v>
      </c>
      <c r="H62" s="98">
        <v>7</v>
      </c>
      <c r="I62" s="98">
        <v>2</v>
      </c>
      <c r="J62" s="98"/>
      <c r="K62" s="98">
        <v>100</v>
      </c>
      <c r="L62" s="90" t="s">
        <v>5017</v>
      </c>
      <c r="M62" s="98">
        <v>100</v>
      </c>
      <c r="N62" s="90" t="s">
        <v>5017</v>
      </c>
      <c r="O62" s="98"/>
    </row>
    <row r="63" spans="1:15" x14ac:dyDescent="0.2">
      <c r="A63" s="98">
        <v>59</v>
      </c>
      <c r="B63" s="98">
        <v>20051</v>
      </c>
      <c r="C63" s="98" t="s">
        <v>3074</v>
      </c>
      <c r="D63" s="98" t="s">
        <v>4959</v>
      </c>
      <c r="E63" s="98">
        <v>100000</v>
      </c>
      <c r="F63" s="98"/>
      <c r="G63" s="98">
        <v>4</v>
      </c>
      <c r="H63" s="98">
        <v>8</v>
      </c>
      <c r="I63" s="98">
        <v>2</v>
      </c>
      <c r="J63" s="98"/>
      <c r="K63" s="98">
        <v>100</v>
      </c>
      <c r="L63" s="90" t="s">
        <v>5017</v>
      </c>
      <c r="M63" s="98"/>
      <c r="N63" s="90" t="s">
        <v>5017</v>
      </c>
      <c r="O63" s="98"/>
    </row>
    <row r="64" spans="1:15" x14ac:dyDescent="0.2">
      <c r="A64" s="98">
        <v>60</v>
      </c>
      <c r="B64" s="98">
        <v>20050</v>
      </c>
      <c r="C64" s="98" t="s">
        <v>3076</v>
      </c>
      <c r="D64" s="98" t="s">
        <v>5058</v>
      </c>
      <c r="E64" s="98">
        <v>2000</v>
      </c>
      <c r="F64" s="98"/>
      <c r="G64" s="98">
        <v>4</v>
      </c>
      <c r="H64" s="98">
        <v>9</v>
      </c>
      <c r="I64" s="98">
        <v>2</v>
      </c>
      <c r="J64" s="98"/>
      <c r="K64" s="98">
        <v>100</v>
      </c>
      <c r="L64" s="90" t="s">
        <v>5017</v>
      </c>
      <c r="M64" s="98">
        <v>100</v>
      </c>
      <c r="N64" s="90" t="s">
        <v>5017</v>
      </c>
      <c r="O64" s="98"/>
    </row>
    <row r="65" spans="1:15" x14ac:dyDescent="0.2">
      <c r="A65" s="98">
        <v>61</v>
      </c>
      <c r="B65" s="98">
        <v>20048</v>
      </c>
      <c r="C65" s="98" t="s">
        <v>3081</v>
      </c>
      <c r="D65" s="98" t="s">
        <v>5058</v>
      </c>
      <c r="E65" s="98">
        <v>1000</v>
      </c>
      <c r="F65" s="98"/>
      <c r="G65" s="98">
        <v>4</v>
      </c>
      <c r="H65" s="98">
        <v>10</v>
      </c>
      <c r="I65" s="98">
        <v>2</v>
      </c>
      <c r="J65" s="98"/>
      <c r="K65" s="98">
        <v>100</v>
      </c>
      <c r="L65" s="90" t="s">
        <v>5017</v>
      </c>
      <c r="M65" s="98">
        <v>100</v>
      </c>
      <c r="N65" s="90" t="s">
        <v>5017</v>
      </c>
      <c r="O65" s="98"/>
    </row>
    <row r="66" spans="1:15" x14ac:dyDescent="0.2">
      <c r="A66" s="98">
        <v>62</v>
      </c>
      <c r="B66" s="98">
        <v>20049</v>
      </c>
      <c r="C66" s="98" t="s">
        <v>3078</v>
      </c>
      <c r="D66" s="98" t="s">
        <v>5058</v>
      </c>
      <c r="E66" s="98">
        <v>1000</v>
      </c>
      <c r="F66" s="98"/>
      <c r="G66" s="98">
        <v>4</v>
      </c>
      <c r="H66" s="98">
        <v>10</v>
      </c>
      <c r="I66" s="98">
        <v>2</v>
      </c>
      <c r="J66" s="98"/>
      <c r="K66" s="98">
        <v>100</v>
      </c>
      <c r="L66" s="90" t="s">
        <v>5017</v>
      </c>
      <c r="M66" s="98">
        <v>100</v>
      </c>
      <c r="N66" s="90" t="s">
        <v>5017</v>
      </c>
      <c r="O66" s="9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391E-1FC9-47AE-BC98-822890B24FE8}">
  <dimension ref="B2:P12"/>
  <sheetViews>
    <sheetView workbookViewId="0">
      <selection activeCell="J14" sqref="J14"/>
    </sheetView>
  </sheetViews>
  <sheetFormatPr defaultRowHeight="14.25" x14ac:dyDescent="0.2"/>
  <cols>
    <col min="4" max="15" width="12.25" customWidth="1"/>
    <col min="16" max="16" width="11" customWidth="1"/>
  </cols>
  <sheetData>
    <row r="2" spans="2:16" ht="18" x14ac:dyDescent="0.2">
      <c r="B2" s="273"/>
      <c r="C2" s="273"/>
      <c r="D2" s="115" t="s">
        <v>5060</v>
      </c>
      <c r="E2" s="115" t="s">
        <v>1957</v>
      </c>
      <c r="F2" s="115" t="s">
        <v>1958</v>
      </c>
      <c r="G2" s="115" t="s">
        <v>5876</v>
      </c>
      <c r="H2" s="115" t="s">
        <v>5287</v>
      </c>
      <c r="I2" s="115" t="s">
        <v>5289</v>
      </c>
      <c r="J2" s="115" t="s">
        <v>5291</v>
      </c>
      <c r="K2" s="115" t="s">
        <v>5292</v>
      </c>
      <c r="L2" s="115" t="s">
        <v>5293</v>
      </c>
      <c r="M2" s="115" t="s">
        <v>5294</v>
      </c>
      <c r="N2" s="115" t="s">
        <v>5295</v>
      </c>
      <c r="O2" s="115" t="s">
        <v>6534</v>
      </c>
      <c r="P2" s="115" t="s">
        <v>5302</v>
      </c>
    </row>
    <row r="3" spans="2:16" ht="18" x14ac:dyDescent="0.2">
      <c r="B3" s="273" t="s">
        <v>8167</v>
      </c>
      <c r="C3" s="115" t="s">
        <v>55</v>
      </c>
      <c r="D3" s="184">
        <v>1.1050663352898913</v>
      </c>
      <c r="E3" s="184">
        <v>1</v>
      </c>
      <c r="F3" s="185">
        <v>159.86576482923905</v>
      </c>
      <c r="G3" s="184">
        <v>3.9817947765420643</v>
      </c>
      <c r="H3" s="184">
        <v>5.9139170209263687</v>
      </c>
      <c r="I3" s="184">
        <v>29.716269249823508</v>
      </c>
      <c r="J3" s="185">
        <v>118.24364770932064</v>
      </c>
      <c r="K3" s="185">
        <v>249.72491380952371</v>
      </c>
      <c r="L3" s="184">
        <v>3.6778062256809325</v>
      </c>
      <c r="M3" s="186">
        <v>0.73876684885869681</v>
      </c>
      <c r="N3" s="185">
        <v>141.0860168333333</v>
      </c>
      <c r="O3" s="185">
        <v>547.21669479499985</v>
      </c>
      <c r="P3" s="184">
        <v>28.271803725694333</v>
      </c>
    </row>
    <row r="4" spans="2:16" ht="18" x14ac:dyDescent="0.2">
      <c r="B4" s="273"/>
      <c r="C4" s="115" t="s">
        <v>56</v>
      </c>
      <c r="D4" s="184">
        <v>1.1673644687380615</v>
      </c>
      <c r="E4" s="184">
        <v>1</v>
      </c>
      <c r="F4" s="185">
        <v>162.76999490712998</v>
      </c>
      <c r="G4" s="184">
        <v>5.154932531407681</v>
      </c>
      <c r="H4" s="184">
        <v>6.053399604946752</v>
      </c>
      <c r="I4" s="184">
        <v>29.716269249823508</v>
      </c>
      <c r="J4" s="185">
        <v>118.24364770932064</v>
      </c>
      <c r="K4" s="185">
        <v>247.70125656746021</v>
      </c>
      <c r="L4" s="184">
        <v>3.6349413512557467</v>
      </c>
      <c r="M4" s="186">
        <v>0.73876684885869681</v>
      </c>
      <c r="N4" s="185">
        <v>159.57232209444439</v>
      </c>
      <c r="O4" s="185">
        <v>492.10701913372208</v>
      </c>
      <c r="P4" s="184">
        <v>44.67670995658812</v>
      </c>
    </row>
    <row r="5" spans="2:16" ht="18" x14ac:dyDescent="0.2">
      <c r="B5" s="273"/>
      <c r="C5" s="115" t="s">
        <v>57</v>
      </c>
      <c r="D5" s="184">
        <v>2.1738935922283251</v>
      </c>
      <c r="E5" s="184">
        <v>1</v>
      </c>
      <c r="F5" s="185">
        <v>159.86576482923905</v>
      </c>
      <c r="G5" s="184">
        <v>3.9817947765420643</v>
      </c>
      <c r="H5" s="184">
        <v>5.9139170209263687</v>
      </c>
      <c r="I5" s="184">
        <v>29.716269249823508</v>
      </c>
      <c r="J5" s="185">
        <v>118.24364770932064</v>
      </c>
      <c r="K5" s="185">
        <v>249.72491380952371</v>
      </c>
      <c r="L5" s="184">
        <v>3.574930527060487</v>
      </c>
      <c r="M5" s="186">
        <v>0.73876684885869681</v>
      </c>
      <c r="N5" s="185">
        <v>341.28045699999984</v>
      </c>
      <c r="O5" s="185">
        <v>751.57397021999975</v>
      </c>
      <c r="P5" s="184">
        <v>28.271803725694333</v>
      </c>
    </row>
    <row r="10" spans="2:16" ht="18" customHeight="1" x14ac:dyDescent="0.2"/>
    <row r="11" spans="2:16" ht="18" customHeight="1" x14ac:dyDescent="0.2">
      <c r="E11">
        <v>30</v>
      </c>
    </row>
    <row r="12" spans="2:16" ht="18" customHeight="1" x14ac:dyDescent="0.2"/>
  </sheetData>
  <mergeCells count="2">
    <mergeCell ref="B3:B5"/>
    <mergeCell ref="B2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EC93-F707-45D4-A408-C75B20B7F33A}">
  <dimension ref="A1:BT28"/>
  <sheetViews>
    <sheetView workbookViewId="0">
      <pane xSplit="1" topLeftCell="M1" activePane="topRight" state="frozen"/>
      <selection pane="topRight" activeCell="A18" sqref="A18"/>
    </sheetView>
  </sheetViews>
  <sheetFormatPr defaultRowHeight="14.25" x14ac:dyDescent="0.2"/>
  <cols>
    <col min="2" max="2" width="18.5" style="208" customWidth="1"/>
    <col min="3" max="3" width="19.625" style="207" customWidth="1"/>
    <col min="5" max="5" width="14.125" customWidth="1"/>
    <col min="6" max="6" width="16.125" style="206" customWidth="1"/>
    <col min="7" max="7" width="14.125" customWidth="1"/>
    <col min="8" max="9" width="18.625" style="207" customWidth="1"/>
    <col min="10" max="10" width="14.25" customWidth="1"/>
    <col min="11" max="11" width="11.625" customWidth="1"/>
    <col min="12" max="12" width="11.25" style="207" customWidth="1"/>
    <col min="13" max="13" width="17.75" style="206" customWidth="1"/>
    <col min="14" max="14" width="17.625" style="208" customWidth="1"/>
    <col min="15" max="15" width="15.625" style="206" customWidth="1"/>
    <col min="16" max="16" width="17.125" style="206" customWidth="1"/>
    <col min="17" max="17" width="19.5" style="208" customWidth="1"/>
    <col min="18" max="18" width="16.375" style="209" customWidth="1"/>
    <col min="19" max="19" width="20" customWidth="1"/>
    <col min="20" max="20" width="24" style="206" customWidth="1"/>
    <col min="21" max="21" width="15.625" customWidth="1"/>
    <col min="22" max="24" width="23.75" style="209" customWidth="1"/>
    <col min="25" max="25" width="15.625" bestFit="1" customWidth="1"/>
    <col min="26" max="27" width="10.625" bestFit="1" customWidth="1"/>
    <col min="28" max="33" width="9.25" bestFit="1" customWidth="1"/>
    <col min="34" max="34" width="9.5" bestFit="1" customWidth="1"/>
    <col min="35" max="37" width="9.25" bestFit="1" customWidth="1"/>
    <col min="38" max="38" width="10.75" customWidth="1"/>
    <col min="39" max="39" width="9.5" bestFit="1" customWidth="1"/>
    <col min="40" max="44" width="9.25" bestFit="1" customWidth="1"/>
    <col min="48" max="48" width="9.5" customWidth="1"/>
    <col min="49" max="49" width="12.125" customWidth="1"/>
    <col min="50" max="50" width="11.375" customWidth="1"/>
    <col min="51" max="51" width="10.75" bestFit="1" customWidth="1"/>
    <col min="53" max="53" width="9.625" bestFit="1" customWidth="1"/>
    <col min="54" max="54" width="9" customWidth="1"/>
    <col min="55" max="55" width="9.625" bestFit="1" customWidth="1"/>
    <col min="56" max="56" width="13.125" customWidth="1"/>
    <col min="57" max="57" width="9.625" bestFit="1" customWidth="1"/>
    <col min="61" max="61" width="9.625" bestFit="1" customWidth="1"/>
    <col min="67" max="67" width="9.625" bestFit="1" customWidth="1"/>
    <col min="68" max="68" width="9.125" bestFit="1" customWidth="1"/>
    <col min="69" max="69" width="10.75" bestFit="1" customWidth="1"/>
    <col min="70" max="70" width="12.125" customWidth="1"/>
    <col min="72" max="72" width="12.625" bestFit="1" customWidth="1"/>
  </cols>
  <sheetData>
    <row r="1" spans="1:72" ht="22.5" customHeight="1" x14ac:dyDescent="0.2">
      <c r="A1" s="281" t="s">
        <v>8829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0" t="s">
        <v>8792</v>
      </c>
      <c r="Z1" s="280"/>
      <c r="AA1" s="280"/>
      <c r="AB1" s="280"/>
      <c r="AC1" s="280"/>
      <c r="AD1" s="280"/>
      <c r="AE1" s="280"/>
      <c r="AF1" s="280"/>
      <c r="AG1" s="279" t="s">
        <v>8830</v>
      </c>
      <c r="AH1" s="279"/>
      <c r="AI1" s="279"/>
      <c r="AJ1" s="279"/>
      <c r="AK1" s="279"/>
      <c r="AL1" s="279"/>
      <c r="AM1" s="274" t="s">
        <v>8792</v>
      </c>
      <c r="AN1" s="275"/>
      <c r="AO1" s="275"/>
      <c r="AP1" s="275"/>
      <c r="AQ1" s="275"/>
      <c r="AR1" s="275"/>
      <c r="AS1" s="275"/>
      <c r="AT1" s="275"/>
      <c r="AU1" s="276"/>
      <c r="AV1" s="277" t="s">
        <v>8805</v>
      </c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8"/>
    </row>
    <row r="2" spans="1:72" s="101" customFormat="1" ht="24.75" customHeight="1" x14ac:dyDescent="0.25">
      <c r="A2" s="113" t="s">
        <v>5773</v>
      </c>
      <c r="B2" s="214" t="s">
        <v>8671</v>
      </c>
      <c r="C2" s="215" t="s">
        <v>8669</v>
      </c>
      <c r="D2" s="113" t="s">
        <v>2927</v>
      </c>
      <c r="E2" s="113" t="s">
        <v>8171</v>
      </c>
      <c r="F2" s="216" t="s">
        <v>8667</v>
      </c>
      <c r="G2" s="113" t="s">
        <v>8174</v>
      </c>
      <c r="H2" s="214" t="s">
        <v>8733</v>
      </c>
      <c r="I2" s="215" t="s">
        <v>8735</v>
      </c>
      <c r="J2" s="113" t="s">
        <v>8172</v>
      </c>
      <c r="K2" s="113" t="s">
        <v>8173</v>
      </c>
      <c r="L2" s="215" t="s">
        <v>8175</v>
      </c>
      <c r="M2" s="216" t="s">
        <v>8658</v>
      </c>
      <c r="N2" s="214" t="s">
        <v>8659</v>
      </c>
      <c r="O2" s="216" t="s">
        <v>8660</v>
      </c>
      <c r="P2" s="216" t="s">
        <v>8663</v>
      </c>
      <c r="Q2" s="214" t="s">
        <v>8670</v>
      </c>
      <c r="R2" s="217" t="s">
        <v>8661</v>
      </c>
      <c r="S2" s="113" t="s">
        <v>8664</v>
      </c>
      <c r="T2" s="216" t="s">
        <v>8665</v>
      </c>
      <c r="U2" s="113" t="s">
        <v>8662</v>
      </c>
      <c r="V2" s="217" t="s">
        <v>8666</v>
      </c>
      <c r="W2" s="217" t="s">
        <v>8749</v>
      </c>
      <c r="X2" s="217" t="s">
        <v>8738</v>
      </c>
      <c r="Y2" s="217" t="s">
        <v>8038</v>
      </c>
      <c r="Z2" s="217" t="s">
        <v>8044</v>
      </c>
      <c r="AA2" s="217" t="s">
        <v>8043</v>
      </c>
      <c r="AB2" s="217" t="s">
        <v>8039</v>
      </c>
      <c r="AC2" s="217" t="s">
        <v>8040</v>
      </c>
      <c r="AD2" s="217" t="s">
        <v>8041</v>
      </c>
      <c r="AE2" s="217" t="s">
        <v>8042</v>
      </c>
      <c r="AF2" s="217" t="s">
        <v>8109</v>
      </c>
      <c r="AG2" s="217" t="s">
        <v>8036</v>
      </c>
      <c r="AH2" s="217" t="s">
        <v>8790</v>
      </c>
      <c r="AI2" s="217" t="s">
        <v>8108</v>
      </c>
      <c r="AJ2" s="217" t="s">
        <v>8107</v>
      </c>
      <c r="AK2" s="217" t="s">
        <v>8112</v>
      </c>
      <c r="AL2" s="217" t="s">
        <v>8045</v>
      </c>
      <c r="AM2" s="217" t="s">
        <v>8083</v>
      </c>
      <c r="AN2" s="217" t="s">
        <v>8102</v>
      </c>
      <c r="AO2" s="217" t="s">
        <v>8103</v>
      </c>
      <c r="AP2" s="217" t="s">
        <v>8105</v>
      </c>
      <c r="AQ2" s="217" t="s">
        <v>8104</v>
      </c>
      <c r="AR2" s="217" t="s">
        <v>8791</v>
      </c>
      <c r="AS2" s="217" t="s">
        <v>5775</v>
      </c>
      <c r="AT2" s="217" t="s">
        <v>246</v>
      </c>
      <c r="AU2" s="217" t="s">
        <v>1960</v>
      </c>
      <c r="AV2" s="113" t="s">
        <v>5060</v>
      </c>
      <c r="AW2" s="113" t="s">
        <v>8810</v>
      </c>
      <c r="AX2" s="113" t="s">
        <v>8806</v>
      </c>
      <c r="AY2" s="113" t="s">
        <v>8810</v>
      </c>
      <c r="AZ2" s="113" t="s">
        <v>5876</v>
      </c>
      <c r="BA2" s="113" t="s">
        <v>8810</v>
      </c>
      <c r="BB2" s="113" t="s">
        <v>1957</v>
      </c>
      <c r="BC2" s="113" t="s">
        <v>8810</v>
      </c>
      <c r="BD2" s="113" t="s">
        <v>1958</v>
      </c>
      <c r="BE2" s="113" t="s">
        <v>8810</v>
      </c>
      <c r="BF2" s="113" t="s">
        <v>5775</v>
      </c>
      <c r="BG2" s="113" t="s">
        <v>8810</v>
      </c>
      <c r="BH2" s="113" t="s">
        <v>1960</v>
      </c>
      <c r="BI2" s="113" t="s">
        <v>8810</v>
      </c>
      <c r="BJ2" s="113" t="s">
        <v>5289</v>
      </c>
      <c r="BK2" s="113" t="s">
        <v>8810</v>
      </c>
      <c r="BL2" s="113" t="s">
        <v>5302</v>
      </c>
      <c r="BM2" s="113" t="s">
        <v>8810</v>
      </c>
      <c r="BN2" s="113" t="s">
        <v>5291</v>
      </c>
      <c r="BO2" s="113" t="s">
        <v>8810</v>
      </c>
      <c r="BP2" s="113" t="s">
        <v>5292</v>
      </c>
      <c r="BQ2" s="113" t="s">
        <v>8810</v>
      </c>
      <c r="BR2" s="113" t="s">
        <v>5800</v>
      </c>
      <c r="BS2" s="113" t="s">
        <v>8810</v>
      </c>
      <c r="BT2" s="113" t="s">
        <v>8828</v>
      </c>
    </row>
    <row r="3" spans="1:72" ht="16.5" x14ac:dyDescent="0.3">
      <c r="A3" s="112"/>
      <c r="B3" s="212"/>
      <c r="C3" s="211"/>
      <c r="D3" s="112">
        <v>30</v>
      </c>
      <c r="E3" s="112"/>
      <c r="F3" s="210"/>
      <c r="G3" s="210">
        <v>20</v>
      </c>
      <c r="H3" s="212"/>
      <c r="I3" s="211"/>
      <c r="J3" s="112"/>
      <c r="K3" s="112"/>
      <c r="L3" s="211">
        <v>310</v>
      </c>
      <c r="M3" s="210">
        <f t="shared" ref="M3:M21" si="0">L3/(G3*2.5)</f>
        <v>6.2</v>
      </c>
      <c r="N3" s="212">
        <f>1/2+1/10+1/20+1/50+1/2+1/3+1/2+1/10+1/50</f>
        <v>2.1233333333333331</v>
      </c>
      <c r="O3" s="210">
        <f t="shared" ref="O3:O13" si="1">M3+N3</f>
        <v>8.3233333333333341</v>
      </c>
      <c r="P3" s="210">
        <f>60/O3*2</f>
        <v>14.417300760913095</v>
      </c>
      <c r="Q3" s="212">
        <f>0.5*P3</f>
        <v>7.2086503804565476</v>
      </c>
      <c r="R3" s="213">
        <f>(2800+10000/2+15000/10+20000/20+25000/50)*P3</f>
        <v>155706.84821786144</v>
      </c>
      <c r="S3" s="112">
        <v>310000</v>
      </c>
      <c r="T3" s="210">
        <f t="shared" ref="T3:T13" si="2">S3/R3</f>
        <v>1.9909207818930041</v>
      </c>
      <c r="U3" s="112"/>
      <c r="V3" s="213">
        <f t="shared" ref="V3:V12" si="3">P3*T3*1/10</f>
        <v>2.8703703703703702</v>
      </c>
      <c r="W3" s="213">
        <f>P3*T3</f>
        <v>28.703703703703702</v>
      </c>
      <c r="X3" s="213">
        <f>P3*T3*(1/2+1/10+1/20+1/50)</f>
        <v>19.231481481481481</v>
      </c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7">
        <f t="shared" ref="AL3:AL28" si="4">1/10*W3/50</f>
        <v>5.7407407407407407E-2</v>
      </c>
      <c r="AM3" s="256"/>
      <c r="AN3" s="256"/>
      <c r="AO3" s="256"/>
      <c r="AP3" s="256"/>
      <c r="AQ3" s="256"/>
      <c r="AR3" s="256">
        <f t="shared" ref="AR3:AR27" si="5">1/10*W3</f>
        <v>2.8703703703703702</v>
      </c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8"/>
      <c r="BK3" s="258"/>
      <c r="BL3" s="258"/>
      <c r="BM3" s="258"/>
      <c r="BN3" s="258"/>
      <c r="BO3" s="258"/>
      <c r="BP3" s="258"/>
      <c r="BQ3" s="258"/>
      <c r="BR3" s="258"/>
      <c r="BS3" s="258"/>
      <c r="BT3" s="120"/>
    </row>
    <row r="4" spans="1:72" ht="16.5" x14ac:dyDescent="0.3">
      <c r="A4" s="112"/>
      <c r="B4" s="212">
        <f>P3*T3</f>
        <v>28.703703703703702</v>
      </c>
      <c r="C4" s="211"/>
      <c r="D4" s="218">
        <v>40</v>
      </c>
      <c r="E4" s="218"/>
      <c r="F4" s="219">
        <f t="shared" ref="F4:F20" si="6">(V3-11)*(G4-G3)/11</f>
        <v>-28.823232323232322</v>
      </c>
      <c r="G4" s="219">
        <v>59</v>
      </c>
      <c r="H4" s="250"/>
      <c r="I4" s="241"/>
      <c r="J4" s="112"/>
      <c r="K4" s="112"/>
      <c r="L4" s="211">
        <v>310</v>
      </c>
      <c r="M4" s="210">
        <f t="shared" si="0"/>
        <v>2.1016949152542375</v>
      </c>
      <c r="N4" s="212">
        <f>1/2+1/10+1/20+1/50+1/2+1/3+1/2+1/10+1/50</f>
        <v>2.1233333333333331</v>
      </c>
      <c r="O4" s="210">
        <f t="shared" si="1"/>
        <v>4.2250282485875701</v>
      </c>
      <c r="P4" s="210">
        <f>60/O4*2</f>
        <v>28.402176965353092</v>
      </c>
      <c r="Q4" s="212">
        <f t="shared" ref="Q4" si="7">0.5*P4</f>
        <v>14.201088482676546</v>
      </c>
      <c r="R4" s="213">
        <f>(2800+10000/2+15000/10+20000/20+25000/50)*P4</f>
        <v>306743.51122581342</v>
      </c>
      <c r="S4" s="112">
        <v>1250000</v>
      </c>
      <c r="T4" s="210">
        <f t="shared" si="2"/>
        <v>4.0750658261839989</v>
      </c>
      <c r="U4" s="112"/>
      <c r="V4" s="213">
        <f t="shared" si="3"/>
        <v>11.574074074074074</v>
      </c>
      <c r="W4" s="213">
        <f t="shared" ref="W4:W28" si="8">P4*T4</f>
        <v>115.74074074074075</v>
      </c>
      <c r="X4" s="213">
        <f t="shared" ref="X4:X23" si="9">P4*T4*(1/2+1/10+1/20+1/50)</f>
        <v>77.546296296296305</v>
      </c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7">
        <f t="shared" si="4"/>
        <v>0.23148148148148151</v>
      </c>
      <c r="AM4" s="256"/>
      <c r="AN4" s="256"/>
      <c r="AO4" s="256"/>
      <c r="AP4" s="256"/>
      <c r="AQ4" s="256"/>
      <c r="AR4" s="256">
        <f t="shared" si="5"/>
        <v>11.574074074074076</v>
      </c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258"/>
      <c r="BM4" s="258"/>
      <c r="BN4" s="258"/>
      <c r="BO4" s="258"/>
      <c r="BP4" s="258"/>
      <c r="BQ4" s="258"/>
      <c r="BR4" s="258"/>
      <c r="BS4" s="258"/>
      <c r="BT4" s="120"/>
    </row>
    <row r="5" spans="1:72" ht="16.5" x14ac:dyDescent="0.3">
      <c r="A5" s="112" t="s">
        <v>8668</v>
      </c>
      <c r="B5" s="212">
        <f>B4-C5+Q4*T4</f>
        <v>78.574074074074076</v>
      </c>
      <c r="C5" s="211">
        <v>8</v>
      </c>
      <c r="D5" s="112">
        <v>50</v>
      </c>
      <c r="E5" s="112"/>
      <c r="F5" s="219">
        <f>(V4-11)*(G5-G4)/11</f>
        <v>1.5395622895622905</v>
      </c>
      <c r="G5" s="210">
        <v>88.5</v>
      </c>
      <c r="H5" s="212"/>
      <c r="I5" s="211"/>
      <c r="J5" s="112"/>
      <c r="K5" s="112"/>
      <c r="L5" s="211">
        <v>1200</v>
      </c>
      <c r="M5" s="210">
        <f t="shared" si="0"/>
        <v>5.4237288135593218</v>
      </c>
      <c r="N5" s="212">
        <f>1/2+1/10+1/20+1/50+1/3+1/15+1/100+1/150+1/3+1/50+1/30+1/3+1/20+1/180+1/200+1/8+1/50+1/50+1/50+1/50+1/50+1/80+1/80+1/80+1/80+1/2+1/50</f>
        <v>2.6622222222222227</v>
      </c>
      <c r="O5" s="210">
        <f t="shared" si="1"/>
        <v>8.0859510357815445</v>
      </c>
      <c r="P5" s="210">
        <f t="shared" ref="P5:P13" si="10">60/O5*2</f>
        <v>14.840554867198927</v>
      </c>
      <c r="Q5" s="212">
        <f>(1/3+1/15+1/100+1/150)*P5</f>
        <v>6.1835645279995521</v>
      </c>
      <c r="R5" s="213">
        <f>(3000+20000/2+25000/10+30000/20+35000/50)*P5</f>
        <v>262677.82114942098</v>
      </c>
      <c r="S5" s="112">
        <v>1000000</v>
      </c>
      <c r="T5" s="210">
        <f t="shared" si="2"/>
        <v>3.8069449321005391</v>
      </c>
      <c r="U5" s="112"/>
      <c r="V5" s="213">
        <f t="shared" si="3"/>
        <v>5.6497175141242941</v>
      </c>
      <c r="W5" s="213">
        <f t="shared" si="8"/>
        <v>56.497175141242941</v>
      </c>
      <c r="X5" s="213">
        <f t="shared" si="9"/>
        <v>37.853107344632775</v>
      </c>
      <c r="Y5" s="256">
        <f>(200*(1/2)+400*(1/10)+600*1/20)*W5*1.2</f>
        <v>11525.423728813559</v>
      </c>
      <c r="Z5" s="256">
        <f>(1/3+1/12+1/26+1/100+1/150)*W5</f>
        <v>26.655077502535129</v>
      </c>
      <c r="AA5" s="256">
        <f>(1/3+1/15+1/25+1/180+1/200+1/200)*W5</f>
        <v>25.737602008788446</v>
      </c>
      <c r="AB5" s="256">
        <f>(1/50+1/80)*T5</f>
        <v>0.12372571029326752</v>
      </c>
      <c r="AC5" s="256">
        <f>(1/50+1/80)*T5</f>
        <v>0.12372571029326752</v>
      </c>
      <c r="AD5" s="256">
        <f>(1/50+1/80)*T5</f>
        <v>0.12372571029326752</v>
      </c>
      <c r="AE5" s="256">
        <f>(1/50+1/80)*T5</f>
        <v>0.12372571029326752</v>
      </c>
      <c r="AF5" s="256"/>
      <c r="AG5" s="256">
        <f t="shared" ref="AG5:AG7" si="11">1/2500*W5</f>
        <v>2.2598870056497179E-2</v>
      </c>
      <c r="AH5" s="256">
        <f>((1)*10)*W5/50</f>
        <v>11.299435028248588</v>
      </c>
      <c r="AI5" s="256"/>
      <c r="AJ5" s="256"/>
      <c r="AK5" s="256"/>
      <c r="AL5" s="257">
        <f t="shared" si="4"/>
        <v>0.11299435028248589</v>
      </c>
      <c r="AM5" s="256"/>
      <c r="AN5" s="256"/>
      <c r="AO5" s="256"/>
      <c r="AP5" s="256"/>
      <c r="AQ5" s="256"/>
      <c r="AR5" s="256">
        <f t="shared" si="5"/>
        <v>5.6497175141242941</v>
      </c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  <c r="BJ5" s="258"/>
      <c r="BK5" s="258"/>
      <c r="BL5" s="258"/>
      <c r="BM5" s="258"/>
      <c r="BN5" s="258"/>
      <c r="BO5" s="258"/>
      <c r="BP5" s="258"/>
      <c r="BQ5" s="258"/>
      <c r="BR5" s="258"/>
      <c r="BS5" s="258"/>
      <c r="BT5" s="120"/>
    </row>
    <row r="6" spans="1:72" ht="16.5" x14ac:dyDescent="0.3">
      <c r="A6" s="112" t="s">
        <v>8672</v>
      </c>
      <c r="B6" s="212">
        <f>B5+Z5-C6</f>
        <v>85.229151576609212</v>
      </c>
      <c r="C6" s="211">
        <v>20</v>
      </c>
      <c r="D6" s="112">
        <v>55</v>
      </c>
      <c r="E6" s="112"/>
      <c r="F6" s="219">
        <f t="shared" si="6"/>
        <v>0</v>
      </c>
      <c r="G6" s="210">
        <v>88.5</v>
      </c>
      <c r="H6" s="212"/>
      <c r="I6" s="211"/>
      <c r="J6" s="112"/>
      <c r="K6" s="112"/>
      <c r="L6" s="211">
        <v>2800</v>
      </c>
      <c r="M6" s="210">
        <f t="shared" si="0"/>
        <v>12.655367231638419</v>
      </c>
      <c r="N6" s="212">
        <f>1/2+1/10+1/20+1/50+1/3+1/12+1/26+1/100+1/150+1/3+1/50+1/1+1/10+1/30+1/3+1/15+1/25+1/180+1/200+1/200+1/50+1/50+1/50+1/50+1/80+1/80+1/80+1/80+1/50+1/2</f>
        <v>3.7340170940170951</v>
      </c>
      <c r="O6" s="210">
        <f t="shared" si="1"/>
        <v>16.389384325655513</v>
      </c>
      <c r="P6" s="210">
        <f t="shared" si="10"/>
        <v>7.3218125596185537</v>
      </c>
      <c r="Q6" s="212">
        <f>(1/3+1/12+1/26+1/100+1/150)*P6</f>
        <v>3.4543936178713173</v>
      </c>
      <c r="R6" s="213">
        <f>(2800+20000/2+25000/10+30000/20+35000/50)*P6</f>
        <v>128131.71979332469</v>
      </c>
      <c r="S6" s="112">
        <v>1520000</v>
      </c>
      <c r="T6" s="210">
        <f t="shared" si="2"/>
        <v>11.86279246428399</v>
      </c>
      <c r="U6" s="112"/>
      <c r="V6" s="213">
        <f t="shared" si="3"/>
        <v>8.6857142857142851</v>
      </c>
      <c r="W6" s="213">
        <f t="shared" si="8"/>
        <v>86.857142857142847</v>
      </c>
      <c r="X6" s="213">
        <f t="shared" si="9"/>
        <v>58.194285714285712</v>
      </c>
      <c r="Y6" s="256">
        <f t="shared" ref="Y6:Y7" si="12">(400*(1/2)+600*(1/10)+2000*1/20)*W6*1.2</f>
        <v>37522.28571428571</v>
      </c>
      <c r="Z6" s="256">
        <f t="shared" ref="Z6:Z7" si="13">(1/3+1/10+1/22+1/50+1/90)*W6</f>
        <v>44.288369408369405</v>
      </c>
      <c r="AA6" s="256">
        <f t="shared" ref="AA6:AA7" si="14">(1/3+1/13+1/22+1/180+1/180+1/200)*W6</f>
        <v>40.981116661116651</v>
      </c>
      <c r="AB6" s="256">
        <f t="shared" ref="AB6:AB7" si="15">(1/50+1/80)*T6</f>
        <v>0.38554075508922969</v>
      </c>
      <c r="AC6" s="256">
        <f t="shared" ref="AC6:AC7" si="16">(1/50+1/80)*T6</f>
        <v>0.38554075508922969</v>
      </c>
      <c r="AD6" s="256">
        <f t="shared" ref="AD6:AD7" si="17">(1/50+1/80)*T6</f>
        <v>0.38554075508922969</v>
      </c>
      <c r="AE6" s="256">
        <f t="shared" ref="AE6:AE7" si="18">(1/50+1/80)*T6</f>
        <v>0.38554075508922969</v>
      </c>
      <c r="AF6" s="256"/>
      <c r="AG6" s="256">
        <f t="shared" si="11"/>
        <v>3.4742857142857138E-2</v>
      </c>
      <c r="AH6" s="256">
        <f t="shared" ref="AH6:AH7" si="19">((1+1/5)*10+1/11*10)*W6/50</f>
        <v>22.424935064935063</v>
      </c>
      <c r="AI6" s="256"/>
      <c r="AJ6" s="256"/>
      <c r="AK6" s="256"/>
      <c r="AL6" s="257">
        <f t="shared" si="4"/>
        <v>0.17371428571428571</v>
      </c>
      <c r="AM6" s="256"/>
      <c r="AN6" s="256"/>
      <c r="AO6" s="256"/>
      <c r="AP6" s="256"/>
      <c r="AQ6" s="256"/>
      <c r="AR6" s="256">
        <f t="shared" si="5"/>
        <v>8.6857142857142851</v>
      </c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8"/>
      <c r="BQ6" s="258"/>
      <c r="BR6" s="258"/>
      <c r="BS6" s="258"/>
      <c r="BT6" s="120"/>
    </row>
    <row r="7" spans="1:72" ht="16.5" x14ac:dyDescent="0.3">
      <c r="A7" s="112" t="s">
        <v>8672</v>
      </c>
      <c r="B7" s="212">
        <f t="shared" ref="B7:B28" si="20">B6+Z6-C7</f>
        <v>129.5175209849786</v>
      </c>
      <c r="C7" s="211"/>
      <c r="D7" s="112">
        <v>60</v>
      </c>
      <c r="E7" s="112"/>
      <c r="F7" s="219">
        <f t="shared" si="6"/>
        <v>-6.3116883116883136</v>
      </c>
      <c r="G7" s="210">
        <v>118.5</v>
      </c>
      <c r="H7" s="212"/>
      <c r="I7" s="211"/>
      <c r="J7" s="112"/>
      <c r="K7" s="112"/>
      <c r="L7" s="211">
        <v>3300</v>
      </c>
      <c r="M7" s="210">
        <f t="shared" si="0"/>
        <v>11.139240506329115</v>
      </c>
      <c r="N7" s="212">
        <f>1/2+1/10+1/20+1/50+1/3+1/12+1/26+1/100+1/150+1/3+1/50+1/10+1/1+1/30+1/3+1/15+1/25+1/180+1/200+1/200+1/50+1/50+1/50+1/50+1/80+1/80+1/80+1/80+1/50+1/2</f>
        <v>3.7340170940170947</v>
      </c>
      <c r="O7" s="210">
        <f t="shared" si="1"/>
        <v>14.873257600346209</v>
      </c>
      <c r="P7" s="210">
        <f t="shared" si="10"/>
        <v>8.0681719650446126</v>
      </c>
      <c r="Q7" s="212">
        <f>(1/3+1/12+1/26+1/100+1/150)*P7</f>
        <v>3.8065221578672013</v>
      </c>
      <c r="R7" s="213">
        <f>(7000+20000/2+25000/10+30000/20+35000/50)*P7</f>
        <v>175079.3316414681</v>
      </c>
      <c r="S7" s="112">
        <v>2050000</v>
      </c>
      <c r="T7" s="210">
        <f t="shared" si="2"/>
        <v>11.70897775756902</v>
      </c>
      <c r="U7" s="112"/>
      <c r="V7" s="213">
        <f t="shared" si="3"/>
        <v>9.4470046082949288</v>
      </c>
      <c r="W7" s="213">
        <f t="shared" si="8"/>
        <v>94.470046082949295</v>
      </c>
      <c r="X7" s="213">
        <f t="shared" si="9"/>
        <v>63.294930875576028</v>
      </c>
      <c r="Y7" s="256">
        <f t="shared" si="12"/>
        <v>40811.059907834097</v>
      </c>
      <c r="Z7" s="256">
        <f t="shared" si="13"/>
        <v>48.17018107340688</v>
      </c>
      <c r="AA7" s="256">
        <f t="shared" si="14"/>
        <v>44.573052395633034</v>
      </c>
      <c r="AB7" s="256">
        <f t="shared" si="15"/>
        <v>0.38054177712099319</v>
      </c>
      <c r="AC7" s="256">
        <f t="shared" si="16"/>
        <v>0.38054177712099319</v>
      </c>
      <c r="AD7" s="256">
        <f t="shared" si="17"/>
        <v>0.38054177712099319</v>
      </c>
      <c r="AE7" s="256">
        <f t="shared" si="18"/>
        <v>0.38054177712099319</v>
      </c>
      <c r="AF7" s="256"/>
      <c r="AG7" s="256">
        <f t="shared" si="11"/>
        <v>3.7788018433179721E-2</v>
      </c>
      <c r="AH7" s="256">
        <f t="shared" si="19"/>
        <v>24.390448261416001</v>
      </c>
      <c r="AI7" s="256"/>
      <c r="AJ7" s="256"/>
      <c r="AK7" s="256"/>
      <c r="AL7" s="257">
        <f t="shared" si="4"/>
        <v>0.1889400921658986</v>
      </c>
      <c r="AM7" s="256"/>
      <c r="AN7" s="256"/>
      <c r="AO7" s="256"/>
      <c r="AP7" s="256"/>
      <c r="AQ7" s="256"/>
      <c r="AR7" s="256">
        <f t="shared" si="5"/>
        <v>9.4470046082949306</v>
      </c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120"/>
    </row>
    <row r="8" spans="1:72" ht="16.5" x14ac:dyDescent="0.3">
      <c r="A8" s="112" t="s">
        <v>8672</v>
      </c>
      <c r="B8" s="212">
        <f t="shared" si="20"/>
        <v>177.68770205838547</v>
      </c>
      <c r="C8" s="211"/>
      <c r="D8" s="112">
        <v>65</v>
      </c>
      <c r="E8" s="112"/>
      <c r="F8" s="219">
        <f t="shared" si="6"/>
        <v>-3.0354000837871848</v>
      </c>
      <c r="G8" s="210">
        <v>140</v>
      </c>
      <c r="H8" s="212"/>
      <c r="I8" s="211"/>
      <c r="J8" s="112"/>
      <c r="K8" s="112"/>
      <c r="L8" s="211">
        <v>4000</v>
      </c>
      <c r="M8" s="210">
        <f t="shared" si="0"/>
        <v>11.428571428571429</v>
      </c>
      <c r="N8" s="212">
        <f>1/2+1/10+1/20+1/50+1/3+1/12+1/26+1/100+1/150+1/3+1/50+1/1+1/10+1/30+1/3+1/15+1/25+1/180+1/200+1/200+1/50+1/50+1/50+1/50+1/80+1/80+1/80+1/80+1/50+1/2</f>
        <v>3.7340170940170951</v>
      </c>
      <c r="O8" s="210">
        <f t="shared" si="1"/>
        <v>15.162588522588525</v>
      </c>
      <c r="P8" s="210">
        <f t="shared" si="10"/>
        <v>7.9142159546986015</v>
      </c>
      <c r="Q8" s="212">
        <f>(1/3+1/12+1/26+1/100+1/150)*P8</f>
        <v>3.7338865017039549</v>
      </c>
      <c r="R8" s="213">
        <f>(10000+20000/2+25000/10+30000/20+35000/50)*P8</f>
        <v>195481.13408105547</v>
      </c>
      <c r="S8" s="112">
        <v>2550000</v>
      </c>
      <c r="T8" s="210">
        <f t="shared" si="2"/>
        <v>13.044737089271504</v>
      </c>
      <c r="U8" s="112"/>
      <c r="V8" s="213">
        <f t="shared" si="3"/>
        <v>10.323886639676113</v>
      </c>
      <c r="W8" s="213">
        <f t="shared" si="8"/>
        <v>103.23886639676113</v>
      </c>
      <c r="X8" s="213">
        <f t="shared" si="9"/>
        <v>69.170040485829958</v>
      </c>
      <c r="Y8" s="256">
        <f>(400*(1/2)+600*(1/10)+2000*1/20)*W8*1.2</f>
        <v>44599.190283400807</v>
      </c>
      <c r="Z8" s="256">
        <f>(1/3+1/10+1/22+1/50+1/90)*W8</f>
        <v>52.641393694025275</v>
      </c>
      <c r="AA8" s="256">
        <f>(1/3+1/13+1/22+1/180+1/180+1/200)*W8</f>
        <v>48.710375319687053</v>
      </c>
      <c r="AB8" s="256">
        <f>(1/50+1/80)*T8</f>
        <v>0.42395395540132386</v>
      </c>
      <c r="AC8" s="256">
        <f>(1/50+1/80)*T8</f>
        <v>0.42395395540132386</v>
      </c>
      <c r="AD8" s="256">
        <f>(1/50+1/80)*T8</f>
        <v>0.42395395540132386</v>
      </c>
      <c r="AE8" s="256">
        <f>(1/50+1/80)*T8</f>
        <v>0.42395395540132386</v>
      </c>
      <c r="AF8" s="256"/>
      <c r="AG8" s="256">
        <f t="shared" ref="AG8:AG15" si="21">1/2500*W8</f>
        <v>4.1295546558704453E-2</v>
      </c>
      <c r="AH8" s="256">
        <f>((1+1/5)*10+1/11*10)*W8/50</f>
        <v>26.654398233345599</v>
      </c>
      <c r="AI8" s="256"/>
      <c r="AJ8" s="256"/>
      <c r="AK8" s="256"/>
      <c r="AL8" s="257">
        <f t="shared" si="4"/>
        <v>0.20647773279352225</v>
      </c>
      <c r="AM8" s="256"/>
      <c r="AN8" s="256"/>
      <c r="AO8" s="256"/>
      <c r="AP8" s="256"/>
      <c r="AQ8" s="256"/>
      <c r="AR8" s="256">
        <f t="shared" si="5"/>
        <v>10.323886639676113</v>
      </c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120"/>
    </row>
    <row r="9" spans="1:72" ht="16.5" x14ac:dyDescent="0.3">
      <c r="A9" s="112" t="s">
        <v>8673</v>
      </c>
      <c r="B9" s="212">
        <f t="shared" si="20"/>
        <v>178.32909575241075</v>
      </c>
      <c r="C9" s="211">
        <v>52</v>
      </c>
      <c r="D9" s="112">
        <v>70</v>
      </c>
      <c r="E9" s="112"/>
      <c r="F9" s="219">
        <f t="shared" si="6"/>
        <v>-1.3829591461170418</v>
      </c>
      <c r="G9" s="210">
        <v>162.5</v>
      </c>
      <c r="H9" s="212"/>
      <c r="I9" s="211"/>
      <c r="J9" s="112"/>
      <c r="K9" s="112"/>
      <c r="L9" s="211">
        <v>5500</v>
      </c>
      <c r="M9" s="210">
        <f t="shared" si="0"/>
        <v>13.538461538461538</v>
      </c>
      <c r="N9" s="212">
        <f>1/2+1/10+1+1/20+1/50+1/50+1/3+1/10+1/22+1/50+1/90+1/3+1/50+1/50+1/20+1/30+1/3+1/12+1/21+1/120+1/180+1/180+1/48+1/48+1/48+1/48+1/76+1/76+1/76+1/76+1/2</f>
        <v>3.7762607275765174</v>
      </c>
      <c r="O9" s="210">
        <f t="shared" si="1"/>
        <v>17.314722266038057</v>
      </c>
      <c r="P9" s="210">
        <f t="shared" si="10"/>
        <v>6.930518327479839</v>
      </c>
      <c r="Q9" s="212">
        <f>(1/3+1/12+1/26+1/100+1/150)*P9</f>
        <v>3.2697830057853596</v>
      </c>
      <c r="R9" s="213">
        <f>(11000+45000/2+50000/10+60000/20+70000/50)*P9</f>
        <v>297319.23624888511</v>
      </c>
      <c r="S9" s="112">
        <v>3150000</v>
      </c>
      <c r="T9" s="210">
        <f t="shared" si="2"/>
        <v>10.594672715233076</v>
      </c>
      <c r="U9" s="112"/>
      <c r="V9" s="213">
        <f t="shared" si="3"/>
        <v>7.3426573426573416</v>
      </c>
      <c r="W9" s="213">
        <f t="shared" si="8"/>
        <v>73.426573426573412</v>
      </c>
      <c r="X9" s="213">
        <f t="shared" si="9"/>
        <v>49.195804195804186</v>
      </c>
      <c r="Y9" s="256">
        <f>(600*(1/2)+2000*(1/10)+3000*1/20)*W9*1.2</f>
        <v>57272.727272727265</v>
      </c>
      <c r="Z9" s="256">
        <f>(1/3+1/10+1/22+1/50+1/90)*W9</f>
        <v>37.4401356219538</v>
      </c>
      <c r="AA9" s="256">
        <f>(1/3+1/12+1/21+1/120+1/180+1/180)*W9</f>
        <v>35.518648018648008</v>
      </c>
      <c r="AB9" s="256">
        <f>(1/48+1/76)*T9</f>
        <v>0.36012593659235231</v>
      </c>
      <c r="AC9" s="256">
        <f>(1/48+1/76)*T9</f>
        <v>0.36012593659235231</v>
      </c>
      <c r="AD9" s="256">
        <f>(1/48+1/76)*T9</f>
        <v>0.36012593659235231</v>
      </c>
      <c r="AE9" s="256">
        <f>(1/48+1/76)*T9</f>
        <v>0.36012593659235231</v>
      </c>
      <c r="AF9" s="256"/>
      <c r="AG9" s="256">
        <f t="shared" ref="AG9" si="22">1/2500*W9</f>
        <v>2.9370629370629366E-2</v>
      </c>
      <c r="AH9" s="256">
        <f>((1+1/5)*10+1/20*20)*W9/50</f>
        <v>19.090909090909086</v>
      </c>
      <c r="AI9" s="256"/>
      <c r="AJ9" s="256"/>
      <c r="AK9" s="256"/>
      <c r="AL9" s="257">
        <f t="shared" si="4"/>
        <v>0.14685314685314682</v>
      </c>
      <c r="AM9" s="256"/>
      <c r="AN9" s="256"/>
      <c r="AO9" s="256"/>
      <c r="AP9" s="256"/>
      <c r="AQ9" s="256"/>
      <c r="AR9" s="256">
        <f t="shared" si="5"/>
        <v>7.3426573426573416</v>
      </c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  <c r="BJ9" s="258"/>
      <c r="BK9" s="258"/>
      <c r="BL9" s="258"/>
      <c r="BM9" s="258"/>
      <c r="BN9" s="258"/>
      <c r="BO9" s="258"/>
      <c r="BP9" s="258"/>
      <c r="BQ9" s="258"/>
      <c r="BR9" s="258"/>
      <c r="BS9" s="258"/>
      <c r="BT9" s="120"/>
    </row>
    <row r="10" spans="1:72" ht="16.5" x14ac:dyDescent="0.3">
      <c r="A10" s="112" t="s">
        <v>8673</v>
      </c>
      <c r="B10" s="212">
        <f t="shared" si="20"/>
        <v>215.76923137436455</v>
      </c>
      <c r="C10" s="211"/>
      <c r="D10" s="112">
        <v>75</v>
      </c>
      <c r="E10" s="112"/>
      <c r="F10" s="219">
        <f t="shared" si="6"/>
        <v>-9.309599491417675</v>
      </c>
      <c r="G10" s="210">
        <v>190.5</v>
      </c>
      <c r="H10" s="212"/>
      <c r="I10" s="211"/>
      <c r="J10" s="112"/>
      <c r="K10" s="112"/>
      <c r="L10" s="211">
        <v>5800</v>
      </c>
      <c r="M10" s="210">
        <f t="shared" si="0"/>
        <v>12.178477690288714</v>
      </c>
      <c r="N10" s="212">
        <f>1/2+1/10+1/20+1/1+1/50+1/50+1/3+1/10+1/22+1/50+1/90+1/3+1/50+1/50+1/20+1/30+1/3+1/12+1/21+1/120+1/180+1/180+1/48+1/48+1/48+1/48+1/76+1/76+1/76+1/76+1/2</f>
        <v>3.7762607275765174</v>
      </c>
      <c r="O10" s="210">
        <f t="shared" si="1"/>
        <v>15.954738417865231</v>
      </c>
      <c r="P10" s="210">
        <f t="shared" si="10"/>
        <v>7.5212765547839169</v>
      </c>
      <c r="Q10" s="212">
        <f>(1/3+1/10+1/22+1/50+1/90)*P10</f>
        <v>3.8350913180352744</v>
      </c>
      <c r="R10" s="213">
        <f>(12000+45000/2+50000/10+60000/20+70000/50)*P10</f>
        <v>330184.04075501394</v>
      </c>
      <c r="S10" s="112">
        <v>4050000</v>
      </c>
      <c r="T10" s="210">
        <f t="shared" si="2"/>
        <v>12.265886596878167</v>
      </c>
      <c r="U10" s="112"/>
      <c r="V10" s="213">
        <f t="shared" si="3"/>
        <v>9.2255125284738035</v>
      </c>
      <c r="W10" s="213">
        <f t="shared" si="8"/>
        <v>92.255125284738043</v>
      </c>
      <c r="X10" s="213">
        <f t="shared" si="9"/>
        <v>61.81093394077449</v>
      </c>
      <c r="Y10" s="256">
        <f>(600*(1/2)+2000*(1/10)+3000*1/20)*W10*1.2</f>
        <v>71958.997722095679</v>
      </c>
      <c r="Z10" s="256">
        <f>(1/3+1/10+1/22+1/50+1/90)*W10</f>
        <v>47.040795195692695</v>
      </c>
      <c r="AA10" s="256">
        <f>(1/3+1/12+1/21+1/120+1/180+1/180)*W10</f>
        <v>44.626586397657007</v>
      </c>
      <c r="AB10" s="256">
        <f>(1/48+1/76)*T10</f>
        <v>0.41693254879739378</v>
      </c>
      <c r="AC10" s="256">
        <f>(1/48+1/76)*T10</f>
        <v>0.41693254879739378</v>
      </c>
      <c r="AD10" s="256">
        <f>(1/48+1/76)*T10</f>
        <v>0.41693254879739378</v>
      </c>
      <c r="AE10" s="256">
        <f>(1/48+1/76)*T10</f>
        <v>0.41693254879739378</v>
      </c>
      <c r="AF10" s="256"/>
      <c r="AG10" s="256">
        <f t="shared" ref="AG10" si="23">1/2500*W10</f>
        <v>3.6902050113895218E-2</v>
      </c>
      <c r="AH10" s="256">
        <f>((1+1/5)*10+1/20*20)*W10/50</f>
        <v>23.986332574031891</v>
      </c>
      <c r="AI10" s="256"/>
      <c r="AJ10" s="256"/>
      <c r="AK10" s="256"/>
      <c r="AL10" s="257">
        <f t="shared" si="4"/>
        <v>0.18451025056947612</v>
      </c>
      <c r="AM10" s="256"/>
      <c r="AN10" s="256"/>
      <c r="AO10" s="256"/>
      <c r="AP10" s="256"/>
      <c r="AQ10" s="256"/>
      <c r="AR10" s="256">
        <f t="shared" si="5"/>
        <v>9.2255125284738053</v>
      </c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  <c r="BJ10" s="258"/>
      <c r="BK10" s="258"/>
      <c r="BL10" s="258"/>
      <c r="BM10" s="258"/>
      <c r="BN10" s="258"/>
      <c r="BO10" s="258"/>
      <c r="BP10" s="258"/>
      <c r="BQ10" s="258"/>
      <c r="BR10" s="258"/>
      <c r="BS10" s="258"/>
      <c r="BT10" s="120"/>
    </row>
    <row r="11" spans="1:72" ht="16.5" x14ac:dyDescent="0.3">
      <c r="A11" s="112" t="s">
        <v>8673</v>
      </c>
      <c r="B11" s="212">
        <f t="shared" si="20"/>
        <v>262.81002657005723</v>
      </c>
      <c r="C11" s="211"/>
      <c r="D11" s="112">
        <v>80</v>
      </c>
      <c r="E11" s="112"/>
      <c r="F11" s="219">
        <f t="shared" si="6"/>
        <v>-3.7102919859184103</v>
      </c>
      <c r="G11" s="252">
        <v>213.5</v>
      </c>
      <c r="H11" s="251"/>
      <c r="I11" s="242"/>
      <c r="J11" s="112"/>
      <c r="K11" s="112"/>
      <c r="L11" s="211">
        <v>5600</v>
      </c>
      <c r="M11" s="210">
        <f t="shared" si="0"/>
        <v>10.491803278688524</v>
      </c>
      <c r="N11" s="212">
        <f>1/2+1/10+1/20+1/1+1/50+1/50+1/3+1/10+1/22+1/50+1/90+1/3+1/50+1/50+1/20+1/30+1/3+1/12+1/21+1/120+1/180+1/180+1/48+1/48+1/48+1/48+1/76+1/76+1/76+1/76+1/2</f>
        <v>3.7762607275765174</v>
      </c>
      <c r="O11" s="210">
        <f t="shared" si="1"/>
        <v>14.268064006265041</v>
      </c>
      <c r="P11" s="210">
        <f t="shared" si="10"/>
        <v>8.4103912028505441</v>
      </c>
      <c r="Q11" s="212">
        <f>(1/3+1/10+1/22+1/50+1/90)*P11</f>
        <v>4.2884499789888437</v>
      </c>
      <c r="R11" s="213">
        <f>(10000+45000/2+50000/10+60000/20+70000/50)*P11</f>
        <v>352395.39139943779</v>
      </c>
      <c r="S11" s="112">
        <v>5200000</v>
      </c>
      <c r="T11" s="210">
        <f t="shared" si="2"/>
        <v>14.756152114673473</v>
      </c>
      <c r="U11" s="112"/>
      <c r="V11" s="213">
        <f t="shared" si="3"/>
        <v>12.410501193317423</v>
      </c>
      <c r="W11" s="213">
        <f t="shared" si="8"/>
        <v>124.10501193317423</v>
      </c>
      <c r="X11" s="213">
        <f t="shared" si="9"/>
        <v>83.150357995226742</v>
      </c>
      <c r="Y11" s="256">
        <f>(600*(1/2)+2000*(1/10)+3000*1/20)*W11*1.2</f>
        <v>96801.909307875903</v>
      </c>
      <c r="Z11" s="256">
        <f>(1/3+1/10+1/22+1/50+1/90)*W11</f>
        <v>63.28102022612763</v>
      </c>
      <c r="AA11" s="256">
        <f>(1/3+1/12+1/21+1/120+1/180+1/180)*W11</f>
        <v>60.033337121642603</v>
      </c>
      <c r="AB11" s="256">
        <f>(1/48+1/76)*T11</f>
        <v>0.50157973196806749</v>
      </c>
      <c r="AC11" s="256">
        <f>(1/48+1/76)*T11</f>
        <v>0.50157973196806749</v>
      </c>
      <c r="AD11" s="256">
        <f>(1/48+1/76)*T11</f>
        <v>0.50157973196806749</v>
      </c>
      <c r="AE11" s="256">
        <f>(1/48+1/76)*T11</f>
        <v>0.50157973196806749</v>
      </c>
      <c r="AF11" s="256"/>
      <c r="AG11" s="256">
        <f t="shared" ref="AG11" si="24">1/2500*W11</f>
        <v>4.9642004773269695E-2</v>
      </c>
      <c r="AH11" s="256">
        <f>((1+1/5)*10+1/20*20)*W11/50</f>
        <v>32.267303102625299</v>
      </c>
      <c r="AI11" s="256"/>
      <c r="AJ11" s="256"/>
      <c r="AK11" s="256"/>
      <c r="AL11" s="257">
        <f t="shared" si="4"/>
        <v>0.24821002386634844</v>
      </c>
      <c r="AM11" s="256"/>
      <c r="AN11" s="256"/>
      <c r="AO11" s="256"/>
      <c r="AP11" s="256"/>
      <c r="AQ11" s="256"/>
      <c r="AR11" s="256">
        <f t="shared" si="5"/>
        <v>12.410501193317423</v>
      </c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58"/>
      <c r="BM11" s="258"/>
      <c r="BN11" s="258"/>
      <c r="BO11" s="258"/>
      <c r="BP11" s="258"/>
      <c r="BQ11" s="258"/>
      <c r="BR11" s="258"/>
      <c r="BS11" s="258"/>
      <c r="BT11" s="120"/>
    </row>
    <row r="12" spans="1:72" ht="16.5" x14ac:dyDescent="0.3">
      <c r="A12" s="112" t="s">
        <v>8673</v>
      </c>
      <c r="B12" s="212">
        <f t="shared" si="20"/>
        <v>326.09104679618486</v>
      </c>
      <c r="C12" s="211"/>
      <c r="D12" s="112">
        <v>85</v>
      </c>
      <c r="E12" s="220"/>
      <c r="F12" s="219">
        <f t="shared" si="6"/>
        <v>0</v>
      </c>
      <c r="G12" s="252">
        <v>213.5</v>
      </c>
      <c r="H12" s="251"/>
      <c r="I12" s="242"/>
      <c r="J12" s="112"/>
      <c r="K12" s="112"/>
      <c r="L12" s="211">
        <v>5600</v>
      </c>
      <c r="M12" s="210">
        <f t="shared" si="0"/>
        <v>10.491803278688524</v>
      </c>
      <c r="N12" s="212">
        <f>1/2+1/10+1/20+1/1+1/50+1/50+1/3+1/10+1/22+1/50+1/90+1/3+1/50+1/50+1/20+1/30+1/3+1/12+1/21+1/120+1/180+1/180+1/48+1/48+1/48+1/48+1/76+1/76+1/76+1/76+1/2</f>
        <v>3.7762607275765174</v>
      </c>
      <c r="O12" s="210">
        <f t="shared" si="1"/>
        <v>14.268064006265041</v>
      </c>
      <c r="P12" s="210">
        <f t="shared" si="10"/>
        <v>8.4103912028505441</v>
      </c>
      <c r="Q12" s="212">
        <f>(1/3+1/10+1/22+1/50+1/90)*P12</f>
        <v>4.2884499789888437</v>
      </c>
      <c r="R12" s="213">
        <f>(10000+45000/2+50000/10+60000/20+70000/50)*P12</f>
        <v>352395.39139943779</v>
      </c>
      <c r="S12" s="112">
        <v>6600000</v>
      </c>
      <c r="T12" s="210">
        <f t="shared" si="2"/>
        <v>18.728962299393253</v>
      </c>
      <c r="U12" s="112"/>
      <c r="V12" s="213">
        <f t="shared" si="3"/>
        <v>15.751789976133651</v>
      </c>
      <c r="W12" s="213">
        <f t="shared" si="8"/>
        <v>157.51789976133651</v>
      </c>
      <c r="X12" s="213">
        <f t="shared" si="9"/>
        <v>105.53699284009546</v>
      </c>
      <c r="Y12" s="256">
        <f>(600*(1/2)+2000*(1/10)+3000*1/20)*W12*1.2</f>
        <v>122863.96181384247</v>
      </c>
      <c r="Z12" s="256">
        <f>(1/3+1/10+1/22+1/50+1/90)*W12</f>
        <v>80.318217979315833</v>
      </c>
      <c r="AA12" s="256">
        <f>(1/3+1/12+1/21+1/120+1/180+1/180)*W12</f>
        <v>76.196158654392534</v>
      </c>
      <c r="AB12" s="256">
        <f>(1/48+1/76)*T12</f>
        <v>0.63662042903639338</v>
      </c>
      <c r="AC12" s="256">
        <f>(1/48+1/76)*T12</f>
        <v>0.63662042903639338</v>
      </c>
      <c r="AD12" s="256">
        <f>(1/48+1/76)*T12</f>
        <v>0.63662042903639338</v>
      </c>
      <c r="AE12" s="256">
        <f>(1/48+1/76)*T12</f>
        <v>0.63662042903639338</v>
      </c>
      <c r="AF12" s="256"/>
      <c r="AG12" s="256">
        <f t="shared" si="21"/>
        <v>6.3007159904534607E-2</v>
      </c>
      <c r="AH12" s="256">
        <f>((1+1/5)*10+1/20*20)*W12/50</f>
        <v>40.954653937947491</v>
      </c>
      <c r="AI12" s="256"/>
      <c r="AJ12" s="256"/>
      <c r="AK12" s="256"/>
      <c r="AL12" s="257">
        <f t="shared" si="4"/>
        <v>0.31503579952267302</v>
      </c>
      <c r="AM12" s="256"/>
      <c r="AN12" s="256"/>
      <c r="AO12" s="256"/>
      <c r="AP12" s="256"/>
      <c r="AQ12" s="256"/>
      <c r="AR12" s="256">
        <f t="shared" si="5"/>
        <v>15.751789976133651</v>
      </c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258"/>
      <c r="BO12" s="258"/>
      <c r="BP12" s="258"/>
      <c r="BQ12" s="258"/>
      <c r="BR12" s="258"/>
      <c r="BS12" s="258"/>
      <c r="BT12" s="120"/>
    </row>
    <row r="13" spans="1:72" ht="16.5" x14ac:dyDescent="0.3">
      <c r="A13" s="112" t="s">
        <v>8674</v>
      </c>
      <c r="B13" s="212">
        <f t="shared" si="20"/>
        <v>218.40926477550067</v>
      </c>
      <c r="C13" s="211">
        <v>188</v>
      </c>
      <c r="D13" s="112">
        <v>90</v>
      </c>
      <c r="E13" s="112"/>
      <c r="F13" s="219">
        <f t="shared" si="6"/>
        <v>11.879474940334127</v>
      </c>
      <c r="G13" s="210">
        <v>241</v>
      </c>
      <c r="H13" s="212"/>
      <c r="I13" s="211"/>
      <c r="J13" s="112"/>
      <c r="K13" s="112"/>
      <c r="L13" s="211">
        <v>6300</v>
      </c>
      <c r="M13" s="210">
        <f t="shared" si="0"/>
        <v>10.45643153526971</v>
      </c>
      <c r="N13" s="212">
        <f>1/2+1/10+1/20+1/1+1/50+1/30+1/80+1/2+1/9+1/20+1/50+1/80+1/3+1/50+1/50+1/20+1/30+1/3+1/12+1/21+1/120+1/180+1/180+1/40+1/40+1/40+1/40+1/70</f>
        <v>3.4641269841269837</v>
      </c>
      <c r="O13" s="210">
        <f t="shared" si="1"/>
        <v>13.920558519396693</v>
      </c>
      <c r="P13" s="210">
        <f t="shared" si="10"/>
        <v>8.6203437766375419</v>
      </c>
      <c r="Q13" s="212">
        <f>(1/2+1/9+1/20+1/50+1/80)*P13</f>
        <v>5.9791662250733175</v>
      </c>
      <c r="R13" s="213">
        <f>(10000+45000/2+50000/10+60000/20+70000/50)*P13</f>
        <v>361192.40424111299</v>
      </c>
      <c r="S13" s="112">
        <v>8850000</v>
      </c>
      <c r="T13" s="210">
        <f t="shared" si="2"/>
        <v>24.502176391539528</v>
      </c>
      <c r="U13" s="112"/>
      <c r="V13" s="213">
        <f>P13*T13*1/50</f>
        <v>4.2243436754176615</v>
      </c>
      <c r="W13" s="213">
        <f t="shared" si="8"/>
        <v>211.21718377088308</v>
      </c>
      <c r="X13" s="213">
        <f t="shared" si="9"/>
        <v>141.51551312649167</v>
      </c>
      <c r="Y13" s="256">
        <f>(2000*(2+1/2)+3000*(1/2))*W13*1.2</f>
        <v>1647494.0334128879</v>
      </c>
      <c r="Z13" s="256">
        <f>(6+1/3+1/6+1/10)*W13</f>
        <v>1394.0334128878283</v>
      </c>
      <c r="AA13" s="256">
        <f>(5+1/2+1/9+1/9+1/18+1/20+1/26+1/30)*W13</f>
        <v>1246.0911204944616</v>
      </c>
      <c r="AB13" s="256">
        <f>(1/8+1/14)*T13</f>
        <v>4.812927505480979</v>
      </c>
      <c r="AC13" s="256">
        <f>(1/8+1/14)*T13</f>
        <v>4.812927505480979</v>
      </c>
      <c r="AD13" s="256">
        <f>(1/8+1/14)*T13</f>
        <v>4.812927505480979</v>
      </c>
      <c r="AE13" s="256">
        <f>(1/8+1/14)*T13</f>
        <v>4.812927505480979</v>
      </c>
      <c r="AF13" s="256"/>
      <c r="AG13" s="256">
        <f t="shared" ref="AG13" si="25">1/2500*W13</f>
        <v>8.4486873508353239E-2</v>
      </c>
      <c r="AH13" s="256">
        <f>((1+1/50)*10+(1/10)*20)*W13/50</f>
        <v>51.536992840095472</v>
      </c>
      <c r="AI13" s="256"/>
      <c r="AJ13" s="256"/>
      <c r="AK13" s="256"/>
      <c r="AL13" s="257">
        <f t="shared" si="4"/>
        <v>0.42243436754176622</v>
      </c>
      <c r="AM13" s="256"/>
      <c r="AN13" s="256"/>
      <c r="AO13" s="256"/>
      <c r="AP13" s="256"/>
      <c r="AQ13" s="256"/>
      <c r="AR13" s="256">
        <f t="shared" si="5"/>
        <v>21.12171837708831</v>
      </c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58"/>
      <c r="BM13" s="258"/>
      <c r="BN13" s="258"/>
      <c r="BO13" s="258"/>
      <c r="BP13" s="258"/>
      <c r="BQ13" s="258"/>
      <c r="BR13" s="258"/>
      <c r="BS13" s="258"/>
      <c r="BT13" s="120"/>
    </row>
    <row r="14" spans="1:72" ht="16.5" x14ac:dyDescent="0.3">
      <c r="A14" s="112" t="s">
        <v>8628</v>
      </c>
      <c r="B14" s="212">
        <f t="shared" si="20"/>
        <v>1612.4426776633291</v>
      </c>
      <c r="C14" s="211"/>
      <c r="D14" s="112">
        <v>95</v>
      </c>
      <c r="E14" s="112"/>
      <c r="F14" s="219">
        <f t="shared" si="6"/>
        <v>0</v>
      </c>
      <c r="G14" s="210">
        <v>241</v>
      </c>
      <c r="H14" s="212"/>
      <c r="I14" s="211"/>
      <c r="J14" s="112"/>
      <c r="K14" s="112"/>
      <c r="L14" s="211">
        <v>6300</v>
      </c>
      <c r="M14" s="210">
        <f t="shared" si="0"/>
        <v>10.45643153526971</v>
      </c>
      <c r="N14" s="212">
        <f>1/2+1/10+1/20+1/1+1/50+1/30+1/80+1/2+1/9+1/20+1/50+1/80+1/3+1/50+1/50+1/20+1/30+1/3+1/12+1/21+1/120+1/180+1/180+1/40+1/40+1/40+1/40+1/70</f>
        <v>3.4641269841269837</v>
      </c>
      <c r="O14" s="210">
        <f t="shared" ref="O14" si="26">M14+N14</f>
        <v>13.920558519396693</v>
      </c>
      <c r="P14" s="210">
        <f t="shared" ref="P14" si="27">60/O14*2</f>
        <v>8.6203437766375419</v>
      </c>
      <c r="Q14" s="212">
        <f>(1/2+1/9+1/20+1/50+1/80)*P14</f>
        <v>5.9791662250733175</v>
      </c>
      <c r="R14" s="213">
        <f>(10000+45000/2+50000/10+60000/20+70000/50)*P14</f>
        <v>361192.40424111299</v>
      </c>
      <c r="S14" s="112">
        <v>12500000</v>
      </c>
      <c r="T14" s="210">
        <f t="shared" ref="T14" si="28">S14/R14</f>
        <v>34.607593773360911</v>
      </c>
      <c r="U14" s="112"/>
      <c r="V14" s="213">
        <f>P14*T14*1/50</f>
        <v>5.9665871121718377</v>
      </c>
      <c r="W14" s="213">
        <f t="shared" si="8"/>
        <v>298.32935560859187</v>
      </c>
      <c r="X14" s="213">
        <f t="shared" si="9"/>
        <v>199.88066825775655</v>
      </c>
      <c r="Y14" s="259">
        <f>(2000*(2+1/2)+3000*(1/2))*W14*1.2</f>
        <v>2326968.9737470164</v>
      </c>
      <c r="Z14" s="259">
        <f>(6+1/3+1/6+1/10)*W14</f>
        <v>1968.9737470167063</v>
      </c>
      <c r="AA14" s="259">
        <f>(5+1/2+1/9+1/9+1/18+1/20+1/26+1/30)*W14</f>
        <v>1760.015706913081</v>
      </c>
      <c r="AB14" s="259">
        <f>(1/8+1/14)*T14</f>
        <v>6.7979202054816072</v>
      </c>
      <c r="AC14" s="259">
        <f>(1/8+1/14)*T14</f>
        <v>6.7979202054816072</v>
      </c>
      <c r="AD14" s="259">
        <f>(1/8+1/14)*T14</f>
        <v>6.7979202054816072</v>
      </c>
      <c r="AE14" s="259">
        <f>(1/8+1/14)*T14</f>
        <v>6.7979202054816072</v>
      </c>
      <c r="AF14" s="259"/>
      <c r="AG14" s="259">
        <f t="shared" si="21"/>
        <v>0.11933174224343675</v>
      </c>
      <c r="AH14" s="259">
        <f>((1+1/50)*10+(1/10)*20)*W14/50</f>
        <v>72.792362768496417</v>
      </c>
      <c r="AI14" s="259"/>
      <c r="AJ14" s="259"/>
      <c r="AK14" s="259"/>
      <c r="AL14" s="260">
        <f t="shared" si="4"/>
        <v>0.59665871121718372</v>
      </c>
      <c r="AM14" s="259"/>
      <c r="AN14" s="259"/>
      <c r="AO14" s="259"/>
      <c r="AP14" s="259"/>
      <c r="AQ14" s="259"/>
      <c r="AR14" s="259">
        <f t="shared" si="5"/>
        <v>29.832935560859188</v>
      </c>
      <c r="AS14" s="261"/>
      <c r="AT14" s="261"/>
      <c r="AU14" s="261"/>
      <c r="AV14" s="211">
        <v>4</v>
      </c>
      <c r="AW14" s="211">
        <v>305000</v>
      </c>
      <c r="AX14" s="211" t="s">
        <v>8813</v>
      </c>
      <c r="AY14" s="211">
        <v>360000</v>
      </c>
      <c r="AZ14" s="211" t="s">
        <v>8814</v>
      </c>
      <c r="BA14" s="211">
        <v>20000</v>
      </c>
      <c r="BB14" s="211" t="s">
        <v>8817</v>
      </c>
      <c r="BC14" s="211">
        <v>35000</v>
      </c>
      <c r="BD14" s="211"/>
      <c r="BE14" s="211"/>
      <c r="BF14" s="211" t="s">
        <v>8821</v>
      </c>
      <c r="BG14" s="211"/>
      <c r="BH14" s="211" t="s">
        <v>8821</v>
      </c>
      <c r="BI14" s="211"/>
      <c r="BJ14" s="211" t="s">
        <v>8826</v>
      </c>
      <c r="BK14" s="211"/>
      <c r="BL14" s="211" t="s">
        <v>8826</v>
      </c>
      <c r="BM14" s="211"/>
      <c r="BN14" s="211" t="s">
        <v>6317</v>
      </c>
      <c r="BO14" s="211">
        <v>55000</v>
      </c>
      <c r="BP14" s="211">
        <v>1</v>
      </c>
      <c r="BQ14" s="211">
        <v>3000</v>
      </c>
      <c r="BR14" s="211"/>
      <c r="BS14" s="211"/>
      <c r="BT14" s="255">
        <f>SUM(Y3:Y14)-AW14-AY14-BA14-BC14-BE14-BG14-BI14-BK14-BM14-BO14-BQ14-BS14</f>
        <v>3679818.5629107803</v>
      </c>
    </row>
    <row r="15" spans="1:72" ht="16.5" x14ac:dyDescent="0.3">
      <c r="A15" s="112" t="s">
        <v>8631</v>
      </c>
      <c r="B15" s="212">
        <f t="shared" si="20"/>
        <v>3228.4164246800356</v>
      </c>
      <c r="C15" s="211">
        <v>353</v>
      </c>
      <c r="D15" s="112">
        <v>100</v>
      </c>
      <c r="E15" s="112"/>
      <c r="F15" s="219">
        <f>(V14+V13-11)*(G15-G14)/11</f>
        <v>-57.94574661531783</v>
      </c>
      <c r="G15" s="210">
        <v>1028.82285</v>
      </c>
      <c r="H15" s="212">
        <v>247.5</v>
      </c>
      <c r="I15" s="211">
        <v>1.35</v>
      </c>
      <c r="J15" s="112"/>
      <c r="K15" s="112"/>
      <c r="L15" s="243">
        <v>24000</v>
      </c>
      <c r="M15" s="210">
        <f t="shared" si="0"/>
        <v>9.3310524741941716</v>
      </c>
      <c r="N15" s="212">
        <f>1/2+1/10+1/20+1/50+1/30+1/1+1/80+1/2+1/9+1/20+1/50+1/80+1/3+1/50+1/50+1/20+1/30+1/3+1/12+1/21+1/120+1/180+1/180+1/40+1/40+1/40+1/40+1/40+1/70+1/70+1/70+1/70+1/2</f>
        <v>4.0319841269841259</v>
      </c>
      <c r="O15" s="210">
        <f t="shared" ref="O15:O16" si="29">M15+N15</f>
        <v>13.363036601178298</v>
      </c>
      <c r="P15" s="210">
        <f t="shared" ref="P15:P16" si="30">60/O15*2</f>
        <v>8.979994860555788</v>
      </c>
      <c r="Q15" s="212">
        <f>(1/1+1/3+1/7+1/15+1/28+1/45)*P15</f>
        <v>14.37511875693732</v>
      </c>
      <c r="R15" s="213">
        <f>(25000+60000/2+70000/10+70000/20+80000/50+100000/200)*P15</f>
        <v>607047.65257357131</v>
      </c>
      <c r="S15" s="112">
        <v>95000000</v>
      </c>
      <c r="T15" s="210">
        <f t="shared" ref="T15" si="31">S15/R15</f>
        <v>156.49512784910482</v>
      </c>
      <c r="U15" s="112"/>
      <c r="V15" s="213">
        <f>P15*T15*1/200</f>
        <v>7.0266272189349115</v>
      </c>
      <c r="W15" s="213">
        <f t="shared" si="8"/>
        <v>1405.3254437869823</v>
      </c>
      <c r="X15" s="213">
        <f t="shared" si="9"/>
        <v>941.56804733727824</v>
      </c>
      <c r="Y15" s="256">
        <f>(2000*(1/2)+3000*(1/10+1/20))*W15*1.2</f>
        <v>2445266.2721893489</v>
      </c>
      <c r="Z15" s="256">
        <f>(1+1/3+1/7+1/10+1/40+1/80)*W15</f>
        <v>2267.7602845872075</v>
      </c>
      <c r="AA15" s="256">
        <f>(1+1/8+1/18+1/50+1/80+1/150)*W15</f>
        <v>1714.1066732412885</v>
      </c>
      <c r="AB15" s="256">
        <f>(1/35+1/60+1/150)*3*T15</f>
        <v>24.368527050789179</v>
      </c>
      <c r="AC15" s="256">
        <f>(1/35+1/60+1/150)*3*T15</f>
        <v>24.368527050789179</v>
      </c>
      <c r="AD15" s="256">
        <f>(1/35+1/60+1/150)*3*T15</f>
        <v>24.368527050789179</v>
      </c>
      <c r="AE15" s="256">
        <f>(1/35+1/60+1/150)*3*T15</f>
        <v>24.368527050789179</v>
      </c>
      <c r="AF15" s="256">
        <f t="shared" ref="AF15" si="32">1/999*W15</f>
        <v>1.4067321759629452</v>
      </c>
      <c r="AG15" s="256">
        <f t="shared" si="21"/>
        <v>0.56213017751479299</v>
      </c>
      <c r="AH15" s="256">
        <f>((1+1/5)*20)*W15/50</f>
        <v>674.55621301775159</v>
      </c>
      <c r="AI15" s="256"/>
      <c r="AJ15" s="256"/>
      <c r="AK15" s="256"/>
      <c r="AL15" s="257">
        <f t="shared" si="4"/>
        <v>2.8106508875739649</v>
      </c>
      <c r="AM15" s="256"/>
      <c r="AN15" s="256"/>
      <c r="AO15" s="256"/>
      <c r="AP15" s="256"/>
      <c r="AQ15" s="256"/>
      <c r="AR15" s="256">
        <f t="shared" si="5"/>
        <v>140.53254437869825</v>
      </c>
      <c r="AS15" s="258"/>
      <c r="AT15" s="258"/>
      <c r="AU15" s="258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20"/>
    </row>
    <row r="16" spans="1:72" ht="16.5" x14ac:dyDescent="0.3">
      <c r="A16" s="112" t="s">
        <v>8623</v>
      </c>
      <c r="B16" s="212">
        <f t="shared" si="20"/>
        <v>4338.1767092672435</v>
      </c>
      <c r="C16" s="211">
        <v>1158</v>
      </c>
      <c r="D16" s="112">
        <v>110</v>
      </c>
      <c r="E16" s="112"/>
      <c r="F16" s="219">
        <f t="shared" si="6"/>
        <v>-37.422317529585854</v>
      </c>
      <c r="G16" s="210">
        <v>1132.4238750000002</v>
      </c>
      <c r="H16" s="212">
        <v>247.5</v>
      </c>
      <c r="I16" s="211">
        <v>1.35</v>
      </c>
      <c r="J16" s="112"/>
      <c r="K16" s="112"/>
      <c r="L16" s="243">
        <v>30000</v>
      </c>
      <c r="M16" s="210">
        <f t="shared" si="0"/>
        <v>10.596738787408556</v>
      </c>
      <c r="N16" s="212">
        <f t="shared" ref="N16" si="33">1/2+1/10+1/20+1/1+1/50+1/30+1/80+1/2+1/9+1/20+1/50+1/80+1/3+1/50+1/50+1/20+1/30+1/3+1/12+1/21+1/120+1/180+1/180+1/40+1/40+1/40+1/40+1/70</f>
        <v>3.4641269841269837</v>
      </c>
      <c r="O16" s="210">
        <f t="shared" si="29"/>
        <v>14.060865771535539</v>
      </c>
      <c r="P16" s="210">
        <f t="shared" si="30"/>
        <v>8.534325122633982</v>
      </c>
      <c r="Q16" s="212">
        <f>(1/1+1/3+1/7+1/15+1/28+1/45)*P16</f>
        <v>13.661693470121222</v>
      </c>
      <c r="R16" s="213">
        <f t="shared" ref="R16:R23" si="34">(25000+60000/2+70000/10+70000/20+80000/50+100000/200)*P16</f>
        <v>576920.37829005718</v>
      </c>
      <c r="S16" s="112">
        <v>255000000</v>
      </c>
      <c r="T16" s="210">
        <f>S16/R16</f>
        <v>442.00206752238194</v>
      </c>
      <c r="U16" s="112"/>
      <c r="V16" s="213">
        <f>P16*T16*1/200</f>
        <v>18.860946745562128</v>
      </c>
      <c r="W16" s="213">
        <f t="shared" si="8"/>
        <v>3772.1893491124256</v>
      </c>
      <c r="X16" s="213">
        <f t="shared" si="9"/>
        <v>2527.3668639053253</v>
      </c>
      <c r="Y16" s="256">
        <f>(3000*(1/2)+4000*(1/10+1/20))*W16*1.2</f>
        <v>9505917.159763312</v>
      </c>
      <c r="Z16" s="256">
        <f>(1+1/3+1/7+1/15+1/28+1/45)*W16</f>
        <v>6038.4967596506049</v>
      </c>
      <c r="AA16" s="256">
        <f>(1+1/10+1/18+1/30+1/43+1/65)*W16</f>
        <v>4630.4730199390997</v>
      </c>
      <c r="AB16" s="256">
        <f>(1/34+1/58+1/140)*3*T16</f>
        <v>71.33383121025517</v>
      </c>
      <c r="AC16" s="256">
        <f>(1/34+1/58+1/140)*3*T16</f>
        <v>71.33383121025517</v>
      </c>
      <c r="AD16" s="256">
        <f>(1/34+1/58+1/140)*3*T16</f>
        <v>71.33383121025517</v>
      </c>
      <c r="AE16" s="256">
        <f>(1/34+1/58+1/140)*3*T16</f>
        <v>71.33383121025517</v>
      </c>
      <c r="AF16" s="256">
        <f>1/999*W16</f>
        <v>3.7759653144268523</v>
      </c>
      <c r="AG16" s="256">
        <f t="shared" ref="AG16:AG17" si="35">1/2500*W16</f>
        <v>1.5088757396449703</v>
      </c>
      <c r="AH16" s="256">
        <f>((1+1/5+1/20)*20)*W16/50</f>
        <v>1886.0946745562128</v>
      </c>
      <c r="AI16" s="256"/>
      <c r="AJ16" s="256"/>
      <c r="AK16" s="256"/>
      <c r="AL16" s="257">
        <f t="shared" si="4"/>
        <v>7.5443786982248513</v>
      </c>
      <c r="AM16" s="256"/>
      <c r="AN16" s="256"/>
      <c r="AO16" s="256"/>
      <c r="AP16" s="256"/>
      <c r="AQ16" s="256"/>
      <c r="AR16" s="256">
        <f t="shared" si="5"/>
        <v>377.21893491124257</v>
      </c>
      <c r="AS16" s="258"/>
      <c r="AT16" s="258"/>
      <c r="AU16" s="258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20"/>
    </row>
    <row r="17" spans="1:72" ht="16.5" x14ac:dyDescent="0.3">
      <c r="A17" s="112" t="s">
        <v>8726</v>
      </c>
      <c r="B17" s="212">
        <f t="shared" si="20"/>
        <v>7316.6734689178484</v>
      </c>
      <c r="C17" s="244">
        <v>3060</v>
      </c>
      <c r="D17" s="112">
        <v>120</v>
      </c>
      <c r="E17" s="112"/>
      <c r="F17" s="219">
        <f t="shared" ref="F17" si="36">(V16+V15-11)*(G17-G16)/11</f>
        <v>267.01862049488909</v>
      </c>
      <c r="G17" s="210">
        <v>1329.7162499999997</v>
      </c>
      <c r="H17" s="212">
        <v>247.5</v>
      </c>
      <c r="I17" s="211">
        <v>1.35</v>
      </c>
      <c r="J17" s="112"/>
      <c r="K17" s="112"/>
      <c r="L17" s="243">
        <v>46000</v>
      </c>
      <c r="M17" s="210">
        <f t="shared" si="0"/>
        <v>13.837538647813023</v>
      </c>
      <c r="N17" s="212">
        <f t="shared" ref="N17" si="37">1/2+1/10+1/20+1/50+1/30+1/1+1/80+1/2+1/9+1/20+1/50+1/80+1/3+1/50+1/50+1/20+1/30+1/3+1/12+1/21+1/120+1/180+1/180+1/40+1/40+1/40+1/40+1/40+1/70+1/70+1/70+1/70+1/2</f>
        <v>4.0319841269841259</v>
      </c>
      <c r="O17" s="210">
        <f t="shared" ref="O17:O20" si="38">M17+N17</f>
        <v>17.869522774797147</v>
      </c>
      <c r="P17" s="210">
        <f t="shared" ref="P17:P20" si="39">60/O17*2</f>
        <v>6.7153444169894589</v>
      </c>
      <c r="Q17" s="212">
        <f t="shared" ref="Q17:Q24" si="40">(1/1+1/3+1/7+1/15+1/28+1/45)*P17</f>
        <v>10.749880705609316</v>
      </c>
      <c r="R17" s="213">
        <f t="shared" si="34"/>
        <v>453957.28258848743</v>
      </c>
      <c r="S17" s="243">
        <v>95700000</v>
      </c>
      <c r="T17" s="210">
        <f t="shared" ref="T17:T18" si="41">S17/R17</f>
        <v>210.81278717308763</v>
      </c>
      <c r="U17" s="112"/>
      <c r="V17" s="213">
        <f t="shared" ref="V17:V19" si="42">P17*T17*1/200</f>
        <v>7.0784023668639051</v>
      </c>
      <c r="W17" s="213">
        <f t="shared" si="8"/>
        <v>1415.6804733727811</v>
      </c>
      <c r="X17" s="213">
        <f t="shared" si="9"/>
        <v>948.50591715976338</v>
      </c>
      <c r="Y17" s="256">
        <f>(4000*(1/2)+5000*(1/10+1/20))*W17*1.2</f>
        <v>4671745.5621301774</v>
      </c>
      <c r="Z17" s="256">
        <f>(1+1/3+1/7+1/11+1/21+1/36)*W17</f>
        <v>2325.2500704423778</v>
      </c>
      <c r="AA17" s="256">
        <f>(1+1/10+1/16+1/27+1/38+1/60)*W17</f>
        <v>1759.0105842762725</v>
      </c>
      <c r="AB17" s="256">
        <f>(1/33+1/56+1/110)*3*T17</f>
        <v>36.207780654079009</v>
      </c>
      <c r="AC17" s="256">
        <f>(1/33+1/56+1/110)*3*T17</f>
        <v>36.207780654079009</v>
      </c>
      <c r="AD17" s="256">
        <f>(1/33+1/56+1/110)*3*T17</f>
        <v>36.207780654079009</v>
      </c>
      <c r="AE17" s="256">
        <f>(1/33+1/56+1/110)*3*T17</f>
        <v>36.207780654079009</v>
      </c>
      <c r="AF17" s="256">
        <f>1/888*W17</f>
        <v>1.5942347673116903</v>
      </c>
      <c r="AG17" s="256">
        <f t="shared" si="35"/>
        <v>0.5662721893491125</v>
      </c>
      <c r="AH17" s="256">
        <f>((1+1/15+1/15)*20)*W17/50</f>
        <v>641.7751479289941</v>
      </c>
      <c r="AI17" s="256"/>
      <c r="AJ17" s="256"/>
      <c r="AK17" s="256"/>
      <c r="AL17" s="257">
        <f t="shared" si="4"/>
        <v>2.831360946745562</v>
      </c>
      <c r="AM17" s="256"/>
      <c r="AN17" s="256"/>
      <c r="AO17" s="256"/>
      <c r="AP17" s="256"/>
      <c r="AQ17" s="256"/>
      <c r="AR17" s="256">
        <f t="shared" si="5"/>
        <v>141.5680473372781</v>
      </c>
      <c r="AS17" s="258"/>
      <c r="AT17" s="258"/>
      <c r="AU17" s="258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20"/>
    </row>
    <row r="18" spans="1:72" ht="16.5" x14ac:dyDescent="0.3">
      <c r="A18" s="112" t="s">
        <v>8727</v>
      </c>
      <c r="B18" s="212">
        <f t="shared" si="20"/>
        <v>3521.9235393602266</v>
      </c>
      <c r="C18" s="244">
        <v>6120</v>
      </c>
      <c r="D18" s="112">
        <v>135</v>
      </c>
      <c r="E18" s="112"/>
      <c r="F18" s="219">
        <f t="shared" si="6"/>
        <v>-53.480007858727838</v>
      </c>
      <c r="G18" s="210">
        <v>1479.7265624999998</v>
      </c>
      <c r="H18" s="212">
        <v>247.5</v>
      </c>
      <c r="I18" s="211">
        <v>1.35</v>
      </c>
      <c r="J18" s="112"/>
      <c r="K18" s="112"/>
      <c r="L18" s="243">
        <v>50000</v>
      </c>
      <c r="M18" s="210">
        <f t="shared" si="0"/>
        <v>13.516010664977166</v>
      </c>
      <c r="N18" s="212">
        <f t="shared" ref="N18" si="43">1/2+1/10+1/20+1/1+1/50+1/30+1/80+1/2+1/9+1/20+1/50+1/80+1/3+1/50+1/50+1/20+1/30+1/3+1/12+1/21+1/120+1/180+1/180+1/40+1/40+1/40+1/40+1/70</f>
        <v>3.4641269841269837</v>
      </c>
      <c r="O18" s="210">
        <f t="shared" si="38"/>
        <v>16.980137649104151</v>
      </c>
      <c r="P18" s="210">
        <f t="shared" si="39"/>
        <v>7.0670805195934934</v>
      </c>
      <c r="Q18" s="212">
        <f t="shared" si="40"/>
        <v>11.312937625412758</v>
      </c>
      <c r="R18" s="213">
        <f t="shared" si="34"/>
        <v>477734.64312452014</v>
      </c>
      <c r="S18" s="243">
        <v>183500000</v>
      </c>
      <c r="T18" s="210">
        <f t="shared" si="41"/>
        <v>384.10444509499649</v>
      </c>
      <c r="U18" s="112"/>
      <c r="V18" s="213">
        <f t="shared" si="42"/>
        <v>13.572485207100591</v>
      </c>
      <c r="W18" s="213">
        <f t="shared" si="8"/>
        <v>2714.4970414201184</v>
      </c>
      <c r="X18" s="213">
        <f t="shared" si="9"/>
        <v>1818.7130177514794</v>
      </c>
      <c r="Y18" s="256">
        <f>(12000*(1/2)+15000*(1/10+1/20))*W18*1.2</f>
        <v>26873520.71005917</v>
      </c>
      <c r="Z18" s="256">
        <f>(1+1/2+1/3+1/4+1/8+1/18+1/26+1/40)*W18</f>
        <v>6317.5858493905816</v>
      </c>
      <c r="AA18" s="256">
        <f>(1+1/5+1/9+1/18+1/23+1/40+1/60+1/69)*W18</f>
        <v>3980.2788139953691</v>
      </c>
      <c r="AB18" s="256">
        <f>(1/30+1/50+1/100)*3*T18</f>
        <v>72.97984456804933</v>
      </c>
      <c r="AC18" s="256">
        <f>(1/30+1/50+1/100)*3*T18</f>
        <v>72.97984456804933</v>
      </c>
      <c r="AD18" s="256">
        <f>(1/30+1/50+1/100)*3*T18</f>
        <v>72.97984456804933</v>
      </c>
      <c r="AE18" s="256">
        <f>(1/30+1/50+1/100)*3*T18</f>
        <v>72.97984456804933</v>
      </c>
      <c r="AF18" s="256">
        <f>1/555*W18</f>
        <v>4.8909856602164297</v>
      </c>
      <c r="AG18" s="256">
        <f t="shared" ref="AG18" si="44">1/2500*W18</f>
        <v>1.0857988165680474</v>
      </c>
      <c r="AH18" s="256">
        <f>((1)*50+(1/20)*20)*W18/50</f>
        <v>2768.7869822485209</v>
      </c>
      <c r="AI18" s="256"/>
      <c r="AJ18" s="256"/>
      <c r="AK18" s="256"/>
      <c r="AL18" s="257">
        <f t="shared" si="4"/>
        <v>5.4289940828402372</v>
      </c>
      <c r="AM18" s="256"/>
      <c r="AN18" s="256"/>
      <c r="AO18" s="256"/>
      <c r="AP18" s="256"/>
      <c r="AQ18" s="256"/>
      <c r="AR18" s="256">
        <f t="shared" si="5"/>
        <v>271.44970414201185</v>
      </c>
      <c r="AS18" s="258"/>
      <c r="AT18" s="258"/>
      <c r="AU18" s="258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20"/>
    </row>
    <row r="19" spans="1:72" ht="16.5" x14ac:dyDescent="0.3">
      <c r="A19" s="112" t="s">
        <v>8728</v>
      </c>
      <c r="B19" s="212">
        <f t="shared" si="20"/>
        <v>659.50938875080828</v>
      </c>
      <c r="C19" s="244">
        <v>9180</v>
      </c>
      <c r="D19" s="112">
        <v>155</v>
      </c>
      <c r="E19" s="112"/>
      <c r="F19" s="219">
        <f t="shared" ref="F19" si="45">(V18+V17-11)*(G19-G18)/11</f>
        <v>197.61722192711179</v>
      </c>
      <c r="G19" s="210">
        <v>1704.9690000000003</v>
      </c>
      <c r="H19" s="212">
        <v>247.5</v>
      </c>
      <c r="I19" s="211">
        <v>1.35</v>
      </c>
      <c r="J19" s="112"/>
      <c r="K19" s="112"/>
      <c r="L19" s="243">
        <v>66000</v>
      </c>
      <c r="M19" s="210">
        <f t="shared" si="0"/>
        <v>15.484152497787347</v>
      </c>
      <c r="N19" s="212">
        <f t="shared" ref="N19:N23" si="46">1/2+1/10+1/20+1/50+1/30+1/1+1/80+1/2+1/9+1/20+1/50+1/80+1/3+1/50+1/50+1/20+1/30+1/3+1/12+1/21+1/120+1/180+1/180+1/40+1/40+1/40+1/40+1/40+1/70+1/70+1/70+1/70+1/2</f>
        <v>4.0319841269841259</v>
      </c>
      <c r="O19" s="210">
        <f t="shared" si="38"/>
        <v>19.516136624771473</v>
      </c>
      <c r="P19" s="210">
        <f t="shared" si="39"/>
        <v>6.1487579384787772</v>
      </c>
      <c r="Q19" s="212">
        <f t="shared" si="40"/>
        <v>9.8428926681838824</v>
      </c>
      <c r="R19" s="213">
        <f t="shared" si="34"/>
        <v>415656.03664116532</v>
      </c>
      <c r="S19" s="243">
        <v>300000000</v>
      </c>
      <c r="T19" s="210">
        <f>S19/R19</f>
        <v>721.75061482143019</v>
      </c>
      <c r="U19" s="112"/>
      <c r="V19" s="213">
        <f t="shared" si="42"/>
        <v>22.189349112426033</v>
      </c>
      <c r="W19" s="213">
        <f t="shared" si="8"/>
        <v>4437.8698224852069</v>
      </c>
      <c r="X19" s="213">
        <f t="shared" si="9"/>
        <v>2973.3727810650889</v>
      </c>
      <c r="Y19" s="256">
        <f>(10000*(1/2)+12000*(1/10+1/20)+15000*(1/50))*W19*1.2</f>
        <v>37810650.887573965</v>
      </c>
      <c r="Z19" s="256">
        <f>(1+1/2+1/5+1/6+1/12+1/22+1/35)*W19</f>
        <v>8982.3637900560971</v>
      </c>
      <c r="AA19" s="256">
        <f>(1+1/6+1/11+1/20+1/29+1/45+1/63)*W19</f>
        <v>6124.9426965607336</v>
      </c>
      <c r="AB19" s="256">
        <f>(1/31+1/52+1/110)*3*T19</f>
        <v>131.17039991673477</v>
      </c>
      <c r="AC19" s="256">
        <f>(1/31+1/52+1/110)*3*T19</f>
        <v>131.17039991673477</v>
      </c>
      <c r="AD19" s="256">
        <f>(1/31+1/52+1/110)*3*T19</f>
        <v>131.17039991673477</v>
      </c>
      <c r="AE19" s="256">
        <f>(1/31+1/52+1/110)*3*T19</f>
        <v>131.17039991673477</v>
      </c>
      <c r="AF19" s="256">
        <f>1/666*W19</f>
        <v>6.6634682019297404</v>
      </c>
      <c r="AG19" s="256">
        <f t="shared" ref="AG19" si="47">1/2500*W19</f>
        <v>1.7751479289940828</v>
      </c>
      <c r="AH19" s="256">
        <f>((1+1/5+1/11)*20+(1/1)*10)*W19/50</f>
        <v>3179.1285637439478</v>
      </c>
      <c r="AI19" s="256"/>
      <c r="AJ19" s="256"/>
      <c r="AK19" s="256"/>
      <c r="AL19" s="257">
        <f t="shared" si="4"/>
        <v>8.8757396449704142</v>
      </c>
      <c r="AM19" s="256"/>
      <c r="AN19" s="256"/>
      <c r="AO19" s="256"/>
      <c r="AP19" s="256"/>
      <c r="AQ19" s="256"/>
      <c r="AR19" s="256">
        <f t="shared" si="5"/>
        <v>443.7869822485207</v>
      </c>
      <c r="AS19" s="258"/>
      <c r="AT19" s="258"/>
      <c r="AU19" s="258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20"/>
    </row>
    <row r="20" spans="1:72" ht="16.5" x14ac:dyDescent="0.3">
      <c r="A20" s="112" t="s">
        <v>8729</v>
      </c>
      <c r="B20" s="212">
        <f t="shared" si="20"/>
        <v>-5658.1268211930947</v>
      </c>
      <c r="C20" s="244">
        <v>15300</v>
      </c>
      <c r="D20" s="112">
        <v>190</v>
      </c>
      <c r="E20" s="112"/>
      <c r="F20" s="219">
        <f t="shared" si="6"/>
        <v>168.12556508875744</v>
      </c>
      <c r="G20" s="210">
        <v>1870.2495000000004</v>
      </c>
      <c r="H20" s="212">
        <v>247.5</v>
      </c>
      <c r="I20" s="211">
        <v>1.35</v>
      </c>
      <c r="J20" s="112"/>
      <c r="K20" s="112"/>
      <c r="L20" s="243">
        <v>84000</v>
      </c>
      <c r="M20" s="210">
        <f t="shared" si="0"/>
        <v>17.965517434973247</v>
      </c>
      <c r="N20" s="212">
        <f>1/1+1/10+1/20+1/1+1/10+1/30+1/100+1/555+1/1+1/1+1/2+1/3+1/4+1/8+1/18+1/26+1/40+1/2+1/40+1/40+1/10+1/10+1/10+1/1+1/5+1/9+1/18+1/23+1/40+1/60+1/69+1/30+1/30+1/30+1/30+1/50+1/50+1/50+1/50+1/100+1/100+1/100+1/100+1/555</f>
        <v>8.1939250454467825</v>
      </c>
      <c r="O20" s="210">
        <f t="shared" si="38"/>
        <v>26.159442480420029</v>
      </c>
      <c r="P20" s="210">
        <f t="shared" si="39"/>
        <v>4.5872537264438371</v>
      </c>
      <c r="Q20" s="212">
        <f>(1/1+1/3+1/7+1/15+1/28+1/45)*P20</f>
        <v>7.3432466398708085</v>
      </c>
      <c r="R20" s="213">
        <f t="shared" si="34"/>
        <v>310098.35190760338</v>
      </c>
      <c r="S20" s="243">
        <v>330000000</v>
      </c>
      <c r="T20" s="210">
        <f>S20/R20</f>
        <v>1064.178503271525</v>
      </c>
      <c r="U20" s="112"/>
      <c r="V20" s="213">
        <f>P20*T20*1/200</f>
        <v>24.408284023668639</v>
      </c>
      <c r="W20" s="213">
        <f t="shared" si="8"/>
        <v>4881.6568047337278</v>
      </c>
      <c r="X20" s="213">
        <f t="shared" si="9"/>
        <v>3270.710059171598</v>
      </c>
      <c r="Y20" s="259">
        <f>(12000*(1/2)+15000*(1/10+1/20))*W20*1.2</f>
        <v>48328402.366863906</v>
      </c>
      <c r="Z20" s="259">
        <f>(1+1/2+1/3+1/4+1/8+1/18+1/26+1/40)*W20</f>
        <v>11361.326050675159</v>
      </c>
      <c r="AA20" s="259">
        <f t="shared" ref="AA20:AA27" si="48">(1+1/5+1/9+1/18+1/23+1/40+1/60+1/69)*W20</f>
        <v>7157.9945973758677</v>
      </c>
      <c r="AB20" s="259">
        <f t="shared" ref="AB20:AB23" si="49">(1/30+1/50+1/100)*3*T20</f>
        <v>202.19391562158972</v>
      </c>
      <c r="AC20" s="259">
        <f t="shared" ref="AC20:AC23" si="50">(1/30+1/50+1/100)*3*T20</f>
        <v>202.19391562158972</v>
      </c>
      <c r="AD20" s="259">
        <f t="shared" ref="AD20:AD23" si="51">(1/30+1/50+1/100)*3*T20</f>
        <v>202.19391562158972</v>
      </c>
      <c r="AE20" s="259">
        <f t="shared" ref="AE20:AE23" si="52">(1/30+1/50+1/100)*3*T20</f>
        <v>202.19391562158972</v>
      </c>
      <c r="AF20" s="259">
        <f>1/555*W20</f>
        <v>8.7957780265472572</v>
      </c>
      <c r="AG20" s="259">
        <f t="shared" ref="AG20:AG27" si="53">1/2500*W20</f>
        <v>1.9526627218934911</v>
      </c>
      <c r="AH20" s="259">
        <f t="shared" ref="AH20:AH27" si="54">((1+1/50)*50+(1/20)*20)*W20/50</f>
        <v>5076.9230769230771</v>
      </c>
      <c r="AI20" s="259"/>
      <c r="AJ20" s="259"/>
      <c r="AK20" s="259"/>
      <c r="AL20" s="260">
        <f t="shared" si="4"/>
        <v>9.7633136094674562</v>
      </c>
      <c r="AM20" s="259"/>
      <c r="AN20" s="259"/>
      <c r="AO20" s="259"/>
      <c r="AP20" s="259"/>
      <c r="AQ20" s="259"/>
      <c r="AR20" s="259">
        <f t="shared" si="5"/>
        <v>488.16568047337279</v>
      </c>
      <c r="AS20" s="261"/>
      <c r="AT20" s="261"/>
      <c r="AU20" s="261"/>
      <c r="AV20" s="211">
        <v>10</v>
      </c>
      <c r="AW20" s="211">
        <v>61805000</v>
      </c>
      <c r="AX20" s="211" t="s">
        <v>8812</v>
      </c>
      <c r="AY20" s="211">
        <v>5656000</v>
      </c>
      <c r="AZ20" s="211" t="s">
        <v>8815</v>
      </c>
      <c r="BA20" s="211">
        <v>4300000</v>
      </c>
      <c r="BB20" s="211" t="s">
        <v>5110</v>
      </c>
      <c r="BC20" s="211">
        <v>1645000</v>
      </c>
      <c r="BD20" s="211" t="s">
        <v>8820</v>
      </c>
      <c r="BE20" s="211">
        <v>1620000</v>
      </c>
      <c r="BF20" s="211" t="s">
        <v>8822</v>
      </c>
      <c r="BG20" s="211"/>
      <c r="BH20" s="211" t="s">
        <v>8824</v>
      </c>
      <c r="BI20" s="211">
        <v>700000</v>
      </c>
      <c r="BJ20" s="211" t="s">
        <v>8826</v>
      </c>
      <c r="BK20" s="211"/>
      <c r="BL20" s="211" t="s">
        <v>8826</v>
      </c>
      <c r="BM20" s="211"/>
      <c r="BN20" s="211" t="s">
        <v>6318</v>
      </c>
      <c r="BO20" s="211">
        <v>15500</v>
      </c>
      <c r="BP20" s="211">
        <v>3</v>
      </c>
      <c r="BQ20" s="211">
        <v>400000</v>
      </c>
      <c r="BR20" s="211" t="s">
        <v>8818</v>
      </c>
      <c r="BS20" s="211"/>
      <c r="BT20" s="255">
        <f>BT14+SUM(Y15:Y20)-AW20-AY20-BA20-BC20-BE20-BG20-BI20-BK20-BM20-BO20-BQ20-BS20</f>
        <v>57173821.521490648</v>
      </c>
    </row>
    <row r="21" spans="1:72" ht="16.5" x14ac:dyDescent="0.3">
      <c r="A21" s="112" t="s">
        <v>8730</v>
      </c>
      <c r="B21" s="212">
        <f t="shared" si="20"/>
        <v>-34076.800770517933</v>
      </c>
      <c r="C21" s="244">
        <f>21420+18360</f>
        <v>39780</v>
      </c>
      <c r="D21" s="112">
        <v>200</v>
      </c>
      <c r="E21" s="112"/>
      <c r="F21" s="219">
        <f t="shared" ref="F21:F26" si="55">(V20+V19-11)*(G21-G20)/11</f>
        <v>2682.0284281871968</v>
      </c>
      <c r="G21" s="210">
        <v>2699.0212500000002</v>
      </c>
      <c r="H21" s="212">
        <v>247.5</v>
      </c>
      <c r="I21" s="211">
        <v>1.35</v>
      </c>
      <c r="J21" s="112"/>
      <c r="K21" s="112"/>
      <c r="L21" s="243">
        <v>135000</v>
      </c>
      <c r="M21" s="210">
        <f t="shared" si="0"/>
        <v>20.007252629078039</v>
      </c>
      <c r="N21" s="212">
        <f>1/2+1/10+1/20+1/50+1/30+1/1+1/80+1/2+1/9+1/20+1/50+1/80+1/3+1/50+1/50+1/20+1/30+1/3+1/12+1/21+1/120+1/180+1/180+1/40+1/40+1/40+1/40+1/40+1/70+1/70+1/70+1/70+1/2</f>
        <v>4.0319841269841259</v>
      </c>
      <c r="O21" s="210">
        <f t="shared" ref="O21:O24" si="56">M21+N21</f>
        <v>24.039236756062166</v>
      </c>
      <c r="P21" s="210">
        <f t="shared" ref="P21:P24" si="57">60/O21*2</f>
        <v>4.9918390179230059</v>
      </c>
      <c r="Q21" s="212">
        <f t="shared" si="40"/>
        <v>7.99090420567516</v>
      </c>
      <c r="R21" s="213">
        <f t="shared" si="34"/>
        <v>337448.31761159521</v>
      </c>
      <c r="S21" s="243">
        <v>360000000</v>
      </c>
      <c r="T21" s="210">
        <f t="shared" ref="T21:T24" si="58">S21/R21</f>
        <v>1066.8300335530548</v>
      </c>
      <c r="U21" s="112"/>
      <c r="V21" s="213">
        <f t="shared" ref="V21:V24" si="59">P21*T21*1/200</f>
        <v>26.627218934911244</v>
      </c>
      <c r="W21" s="213">
        <f t="shared" si="8"/>
        <v>5325.4437869822486</v>
      </c>
      <c r="X21" s="213">
        <f t="shared" si="9"/>
        <v>3568.0473372781066</v>
      </c>
      <c r="Y21" s="256">
        <f>(12000*(1/2+1/2)+15000*(1/10+1/50))*W21*1.2</f>
        <v>88189349.112426028</v>
      </c>
      <c r="Z21" s="256">
        <f t="shared" ref="Z21:Z25" si="60">(1+1/2+1/3+1/4+1/8+1/19+1/20+1/40)*W21</f>
        <v>12440.049828713794</v>
      </c>
      <c r="AA21" s="256">
        <f t="shared" si="48"/>
        <v>7808.7213789554926</v>
      </c>
      <c r="AB21" s="256">
        <f t="shared" si="49"/>
        <v>202.6977063750804</v>
      </c>
      <c r="AC21" s="256">
        <f t="shared" si="50"/>
        <v>202.6977063750804</v>
      </c>
      <c r="AD21" s="256">
        <f t="shared" si="51"/>
        <v>202.6977063750804</v>
      </c>
      <c r="AE21" s="256">
        <f t="shared" si="52"/>
        <v>202.6977063750804</v>
      </c>
      <c r="AF21" s="256">
        <f t="shared" ref="AF21:AF25" si="61">1/305*W21</f>
        <v>17.460471432728685</v>
      </c>
      <c r="AG21" s="256">
        <f t="shared" si="53"/>
        <v>2.1301775147928996</v>
      </c>
      <c r="AH21" s="256">
        <f t="shared" si="54"/>
        <v>5538.461538461539</v>
      </c>
      <c r="AI21" s="256">
        <f t="shared" ref="AI21:AI27" si="62">1/30*W21/50</f>
        <v>3.550295857988166</v>
      </c>
      <c r="AJ21" s="256">
        <f t="shared" ref="AJ21:AJ27" si="63">1/30*W21/50</f>
        <v>3.550295857988166</v>
      </c>
      <c r="AK21" s="256">
        <f t="shared" ref="AK21:AK25" si="64">1/30*W21/50</f>
        <v>3.550295857988166</v>
      </c>
      <c r="AL21" s="257">
        <f t="shared" si="4"/>
        <v>10.650887573964498</v>
      </c>
      <c r="AM21" s="256">
        <f t="shared" ref="AM21:AM26" si="65">(1+1/5+1/20)*W21</f>
        <v>6656.8047337278113</v>
      </c>
      <c r="AN21" s="256">
        <f t="shared" ref="AN21:AN25" si="66">1/600*W21</f>
        <v>8.8757396449704142</v>
      </c>
      <c r="AO21" s="256">
        <f t="shared" ref="AO21:AO25" si="67">1/300*W21</f>
        <v>17.751479289940828</v>
      </c>
      <c r="AP21" s="256">
        <f t="shared" ref="AP21:AP25" si="68">1/110*W21</f>
        <v>48.413125336202256</v>
      </c>
      <c r="AQ21" s="256">
        <f t="shared" ref="AQ21:AQ25" si="69">1/110*W21</f>
        <v>48.413125336202256</v>
      </c>
      <c r="AR21" s="256">
        <f t="shared" si="5"/>
        <v>532.54437869822493</v>
      </c>
      <c r="AS21" s="258"/>
      <c r="AT21" s="258"/>
      <c r="AU21" s="258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20"/>
    </row>
    <row r="22" spans="1:72" ht="16.5" x14ac:dyDescent="0.3">
      <c r="A22" s="112" t="s">
        <v>8731</v>
      </c>
      <c r="B22" s="212">
        <f t="shared" si="20"/>
        <v>-73656.750941804145</v>
      </c>
      <c r="C22" s="244">
        <f>24480+27540</f>
        <v>52020</v>
      </c>
      <c r="D22" s="112">
        <v>210</v>
      </c>
      <c r="E22" s="112"/>
      <c r="F22" s="219">
        <f t="shared" si="55"/>
        <v>3092.3307610610559</v>
      </c>
      <c r="G22" s="210">
        <v>3548.6580937500007</v>
      </c>
      <c r="H22" s="212">
        <v>247.5</v>
      </c>
      <c r="I22" s="211">
        <v>1.35</v>
      </c>
      <c r="J22" s="112"/>
      <c r="K22" s="112"/>
      <c r="L22" s="243">
        <v>162000</v>
      </c>
      <c r="M22" s="210">
        <f>L22/(G22*2.5)</f>
        <v>18.260423599029625</v>
      </c>
      <c r="N22" s="212">
        <f t="shared" ref="N22" si="70">1/2+1/10+1/20+1/1+1/50+1/30+1/80+1/2+1/9+1/20+1/50+1/80+1/3+1/50+1/50+1/20+1/30+1/3+1/12+1/21+1/120+1/180+1/180+1/40+1/40+1/40+1/40+1/70</f>
        <v>3.4641269841269837</v>
      </c>
      <c r="O22" s="210">
        <f t="shared" si="56"/>
        <v>21.72455058315661</v>
      </c>
      <c r="P22" s="210">
        <f t="shared" si="57"/>
        <v>5.5237046005010528</v>
      </c>
      <c r="Q22" s="212">
        <f t="shared" si="40"/>
        <v>8.842311253341764</v>
      </c>
      <c r="R22" s="213">
        <f t="shared" si="34"/>
        <v>373402.43099387118</v>
      </c>
      <c r="S22" s="243">
        <v>400000000</v>
      </c>
      <c r="T22" s="210">
        <f>S22/R22</f>
        <v>1071.2303048893791</v>
      </c>
      <c r="U22" s="112"/>
      <c r="V22" s="213">
        <f t="shared" si="59"/>
        <v>29.585798816568044</v>
      </c>
      <c r="W22" s="213">
        <f t="shared" si="8"/>
        <v>5917.1597633136089</v>
      </c>
      <c r="X22" s="213">
        <f t="shared" si="9"/>
        <v>3964.497041420118</v>
      </c>
      <c r="Y22" s="256">
        <f>(15000*(1/1+1/2)+20000*(1/10+1/50))*W22*1.2</f>
        <v>176804733.72781062</v>
      </c>
      <c r="Z22" s="256">
        <f>(1+1/2+1/3+1/4+1/8+1/18+1/26+1/40)*W22</f>
        <v>13771.304303848678</v>
      </c>
      <c r="AA22" s="256">
        <f t="shared" si="48"/>
        <v>8676.3570877283237</v>
      </c>
      <c r="AB22" s="256">
        <f t="shared" si="49"/>
        <v>203.533757928982</v>
      </c>
      <c r="AC22" s="256">
        <f t="shared" si="50"/>
        <v>203.533757928982</v>
      </c>
      <c r="AD22" s="256">
        <f t="shared" si="51"/>
        <v>203.533757928982</v>
      </c>
      <c r="AE22" s="256">
        <f t="shared" si="52"/>
        <v>203.533757928982</v>
      </c>
      <c r="AF22" s="256">
        <f>1/455*W22</f>
        <v>13.004746732557383</v>
      </c>
      <c r="AG22" s="256">
        <f t="shared" si="53"/>
        <v>2.3668639053254439</v>
      </c>
      <c r="AH22" s="256">
        <f t="shared" si="54"/>
        <v>6153.8461538461534</v>
      </c>
      <c r="AI22" s="256">
        <f t="shared" si="62"/>
        <v>3.944773175542406</v>
      </c>
      <c r="AJ22" s="256">
        <f t="shared" si="63"/>
        <v>3.944773175542406</v>
      </c>
      <c r="AK22" s="256">
        <f t="shared" si="64"/>
        <v>3.944773175542406</v>
      </c>
      <c r="AL22" s="257">
        <f t="shared" si="4"/>
        <v>11.834319526627219</v>
      </c>
      <c r="AM22" s="256">
        <f t="shared" si="65"/>
        <v>7396.4497041420109</v>
      </c>
      <c r="AN22" s="256">
        <f>1/800*W22</f>
        <v>7.396449704142011</v>
      </c>
      <c r="AO22" s="256">
        <f>1/400*W22</f>
        <v>14.792899408284022</v>
      </c>
      <c r="AP22" s="256">
        <f>1/200*W22</f>
        <v>29.585798816568044</v>
      </c>
      <c r="AQ22" s="256">
        <f>1/200*W22</f>
        <v>29.585798816568044</v>
      </c>
      <c r="AR22" s="256">
        <f t="shared" si="5"/>
        <v>591.71597633136093</v>
      </c>
      <c r="AS22" s="258"/>
      <c r="AT22" s="258"/>
      <c r="AU22" s="258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20"/>
    </row>
    <row r="23" spans="1:72" ht="16.5" x14ac:dyDescent="0.3">
      <c r="A23" s="112" t="s">
        <v>8732</v>
      </c>
      <c r="B23" s="212">
        <f t="shared" si="20"/>
        <v>-90485.446637955465</v>
      </c>
      <c r="C23" s="244">
        <v>30600</v>
      </c>
      <c r="D23" s="112">
        <v>220</v>
      </c>
      <c r="E23" s="112"/>
      <c r="F23" s="219">
        <f>(V22-11)*(G23-G22)/11</f>
        <v>15807.660982988165</v>
      </c>
      <c r="G23" s="210">
        <v>12904.417968750002</v>
      </c>
      <c r="H23" s="212">
        <v>1734</v>
      </c>
      <c r="I23" s="211">
        <v>2.27</v>
      </c>
      <c r="J23" s="112"/>
      <c r="K23" s="112"/>
      <c r="L23" s="243">
        <v>650000</v>
      </c>
      <c r="M23" s="210">
        <f>L23/(G23*2.5)</f>
        <v>20.148138461543116</v>
      </c>
      <c r="N23" s="212">
        <f t="shared" si="46"/>
        <v>4.0319841269841259</v>
      </c>
      <c r="O23" s="210">
        <f t="shared" si="56"/>
        <v>24.18012258852724</v>
      </c>
      <c r="P23" s="210">
        <f t="shared" si="57"/>
        <v>4.9627539960006857</v>
      </c>
      <c r="Q23" s="212">
        <f t="shared" si="40"/>
        <v>7.944345087248716</v>
      </c>
      <c r="R23" s="213">
        <f t="shared" si="34"/>
        <v>335482.17012964637</v>
      </c>
      <c r="S23" s="243">
        <v>400000000</v>
      </c>
      <c r="T23" s="210">
        <f t="shared" si="58"/>
        <v>1192.3137371068658</v>
      </c>
      <c r="U23" s="112"/>
      <c r="V23" s="213">
        <f t="shared" si="59"/>
        <v>29.585798816568044</v>
      </c>
      <c r="W23" s="213">
        <f t="shared" si="8"/>
        <v>5917.1597633136089</v>
      </c>
      <c r="X23" s="213">
        <f t="shared" si="9"/>
        <v>3964.497041420118</v>
      </c>
      <c r="Y23" s="259">
        <f>(15000*(1/1+1/2)+20000*(1/10+1/50))*W23*1.2</f>
        <v>176804733.72781062</v>
      </c>
      <c r="Z23" s="259">
        <f>(1+1/2+1/3+1/4+1/8+1/18+1/26+1/40)*W23</f>
        <v>13771.304303848678</v>
      </c>
      <c r="AA23" s="259">
        <f t="shared" si="48"/>
        <v>8676.3570877283237</v>
      </c>
      <c r="AB23" s="259">
        <f t="shared" si="49"/>
        <v>226.53961005030447</v>
      </c>
      <c r="AC23" s="259">
        <f t="shared" si="50"/>
        <v>226.53961005030447</v>
      </c>
      <c r="AD23" s="259">
        <f t="shared" si="51"/>
        <v>226.53961005030447</v>
      </c>
      <c r="AE23" s="259">
        <f t="shared" si="52"/>
        <v>226.53961005030447</v>
      </c>
      <c r="AF23" s="259">
        <f>1/355*W23</f>
        <v>16.668055671305943</v>
      </c>
      <c r="AG23" s="259">
        <f t="shared" si="53"/>
        <v>2.3668639053254439</v>
      </c>
      <c r="AH23" s="259">
        <f t="shared" si="54"/>
        <v>6153.8461538461534</v>
      </c>
      <c r="AI23" s="259">
        <f t="shared" si="62"/>
        <v>3.944773175542406</v>
      </c>
      <c r="AJ23" s="259">
        <f t="shared" si="63"/>
        <v>3.944773175542406</v>
      </c>
      <c r="AK23" s="259">
        <f t="shared" si="64"/>
        <v>3.944773175542406</v>
      </c>
      <c r="AL23" s="260">
        <f t="shared" si="4"/>
        <v>11.834319526627219</v>
      </c>
      <c r="AM23" s="259">
        <f t="shared" si="65"/>
        <v>7396.4497041420109</v>
      </c>
      <c r="AN23" s="259">
        <f>1/520*W23</f>
        <v>11.37915339098771</v>
      </c>
      <c r="AO23" s="259">
        <f>1/220*W23</f>
        <v>26.896180742334586</v>
      </c>
      <c r="AP23" s="259">
        <f>1/70*W23</f>
        <v>84.530853761622978</v>
      </c>
      <c r="AQ23" s="259">
        <f>1/70*W23</f>
        <v>84.530853761622978</v>
      </c>
      <c r="AR23" s="259">
        <f t="shared" si="5"/>
        <v>591.71597633136093</v>
      </c>
      <c r="AS23" s="261"/>
      <c r="AT23" s="261"/>
      <c r="AU23" s="261"/>
      <c r="AV23" s="211">
        <v>15</v>
      </c>
      <c r="AW23" s="211">
        <v>411805000</v>
      </c>
      <c r="AX23" s="211" t="s">
        <v>8811</v>
      </c>
      <c r="AY23" s="211">
        <v>11176000</v>
      </c>
      <c r="AZ23" s="211" t="s">
        <v>8816</v>
      </c>
      <c r="BA23" s="211">
        <v>9300000</v>
      </c>
      <c r="BB23" s="211" t="s">
        <v>5119</v>
      </c>
      <c r="BC23" s="211">
        <v>9645000</v>
      </c>
      <c r="BD23" s="211" t="s">
        <v>5254</v>
      </c>
      <c r="BE23" s="211">
        <v>2430000</v>
      </c>
      <c r="BF23" s="211" t="s">
        <v>8823</v>
      </c>
      <c r="BG23" s="211"/>
      <c r="BH23" s="211" t="s">
        <v>8825</v>
      </c>
      <c r="BI23" s="211">
        <v>3100000</v>
      </c>
      <c r="BJ23" s="211" t="s">
        <v>8826</v>
      </c>
      <c r="BK23" s="211"/>
      <c r="BL23" s="211" t="s">
        <v>8826</v>
      </c>
      <c r="BM23" s="211"/>
      <c r="BN23" s="211" t="s">
        <v>8827</v>
      </c>
      <c r="BO23" s="211">
        <v>1015500</v>
      </c>
      <c r="BP23" s="211">
        <v>10</v>
      </c>
      <c r="BQ23" s="211">
        <v>30000000</v>
      </c>
      <c r="BR23" s="211" t="s">
        <v>8819</v>
      </c>
      <c r="BS23" s="211"/>
      <c r="BT23" s="255">
        <f>BT20+SUM(Y21:Y23)-AW23-AY23-BA23-BC23-BE23-BG23-BI23-BK23-BM23-BO23-BQ23-BS23</f>
        <v>20501138.089537919</v>
      </c>
    </row>
    <row r="24" spans="1:72" ht="16.5" x14ac:dyDescent="0.3">
      <c r="A24" s="112" t="s">
        <v>8747</v>
      </c>
      <c r="B24" s="212">
        <f t="shared" si="20"/>
        <v>-107314.14233410679</v>
      </c>
      <c r="C24" s="244">
        <v>30600</v>
      </c>
      <c r="D24" s="112">
        <v>220</v>
      </c>
      <c r="E24" s="112"/>
      <c r="F24" s="219">
        <f t="shared" si="55"/>
        <v>5651.1493643676122</v>
      </c>
      <c r="G24" s="210">
        <f>G23*1.1</f>
        <v>14194.859765625004</v>
      </c>
      <c r="H24" s="212">
        <f>H23*1.1</f>
        <v>1907.4</v>
      </c>
      <c r="I24" s="211">
        <v>2.37</v>
      </c>
      <c r="J24" s="112"/>
      <c r="K24" s="112"/>
      <c r="L24" s="243">
        <v>700000</v>
      </c>
      <c r="M24" s="210">
        <f t="shared" ref="M24:M28" si="71">L24/(G24*2.5)</f>
        <v>19.725450242070181</v>
      </c>
      <c r="N24" s="212">
        <f t="shared" ref="N24" si="72">1/1+1/10+1/20+1/1+1/10+1/30+1/100+1/555+1/1+1/1+1/2+1/3+1/4+1/8+1/18+1/26+1/40+1/2+1/40+1/40+1/10+1/10+1/10+1/1+1/5+1/9+1/18+1/23+1/40+1/60+1/69+1/30+1/30+1/30+1/30+1/50+1/50+1/50+1/50+1/100+1/100+1/100+1/100+1/555</f>
        <v>8.1939250454467825</v>
      </c>
      <c r="O24" s="210">
        <f t="shared" si="56"/>
        <v>27.919375287516964</v>
      </c>
      <c r="P24" s="210">
        <f t="shared" si="57"/>
        <v>4.2980904394968045</v>
      </c>
      <c r="Q24" s="212">
        <f t="shared" si="40"/>
        <v>6.8803558860833762</v>
      </c>
      <c r="R24" s="213">
        <f t="shared" ref="R24:R28" si="73">(25000+60000/2+70000/10+70000/20+80000/50+100000/200)*P24</f>
        <v>290550.91370998399</v>
      </c>
      <c r="S24" s="243">
        <v>435000000</v>
      </c>
      <c r="T24" s="210">
        <f t="shared" si="58"/>
        <v>1497.1558493675886</v>
      </c>
      <c r="U24" s="112"/>
      <c r="V24" s="213">
        <f t="shared" si="59"/>
        <v>32.174556213017752</v>
      </c>
      <c r="W24" s="213">
        <f t="shared" si="8"/>
        <v>6434.9112426035508</v>
      </c>
      <c r="X24" s="213">
        <f t="shared" ref="X24:X27" si="74">P24*T24*(1/2+1/10+1/20+1/50)</f>
        <v>4311.3905325443793</v>
      </c>
      <c r="Y24" s="256">
        <f>(15000*(1/1+1/2)+20000*(1/10+1/50))*W24*1.2</f>
        <v>192275147.92899409</v>
      </c>
      <c r="Z24" s="256">
        <f>(1+1/2+1/3+1/4+1/8+1/18+1/26+1/40)*W24</f>
        <v>14976.293430435438</v>
      </c>
      <c r="AA24" s="256">
        <f t="shared" si="48"/>
        <v>9435.5383329045544</v>
      </c>
      <c r="AB24" s="256">
        <f>(1/30+1/50+1/100)*3*T24</f>
        <v>284.45961137984182</v>
      </c>
      <c r="AC24" s="256">
        <f>(1/30+1/50+1/100)*3*T24</f>
        <v>284.45961137984182</v>
      </c>
      <c r="AD24" s="256">
        <f>(1/30+1/50+1/100)*3*T24</f>
        <v>284.45961137984182</v>
      </c>
      <c r="AE24" s="256">
        <f>(1/30+1/50+1/100)*3*T24</f>
        <v>284.45961137984182</v>
      </c>
      <c r="AF24" s="256">
        <f>1/405*W24</f>
        <v>15.888669734823582</v>
      </c>
      <c r="AG24" s="256">
        <f t="shared" si="53"/>
        <v>2.5739644970414206</v>
      </c>
      <c r="AH24" s="256">
        <f t="shared" si="54"/>
        <v>6692.3076923076924</v>
      </c>
      <c r="AI24" s="256">
        <f t="shared" si="62"/>
        <v>4.2899408284023677</v>
      </c>
      <c r="AJ24" s="256">
        <f t="shared" si="63"/>
        <v>4.2899408284023677</v>
      </c>
      <c r="AK24" s="256">
        <f>1/100*W24/50</f>
        <v>1.2869822485207101</v>
      </c>
      <c r="AL24" s="257">
        <f t="shared" si="4"/>
        <v>12.869822485207102</v>
      </c>
      <c r="AM24" s="256">
        <f>(1+1/5+1/20)*W24</f>
        <v>8043.6390532544383</v>
      </c>
      <c r="AN24" s="256">
        <f>1/740*W24</f>
        <v>8.695826003518313</v>
      </c>
      <c r="AO24" s="256">
        <f>1/360*W24</f>
        <v>17.874753451676529</v>
      </c>
      <c r="AP24" s="256">
        <f>1/160*W24</f>
        <v>40.218195266272197</v>
      </c>
      <c r="AQ24" s="256">
        <f>1/160*W24</f>
        <v>40.218195266272197</v>
      </c>
      <c r="AR24" s="256">
        <f t="shared" si="5"/>
        <v>643.49112426035515</v>
      </c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  <c r="BJ24" s="258"/>
      <c r="BK24" s="258"/>
      <c r="BL24" s="258"/>
      <c r="BM24" s="258"/>
      <c r="BN24" s="258"/>
      <c r="BO24" s="258"/>
      <c r="BP24" s="258"/>
      <c r="BQ24" s="258"/>
      <c r="BR24" s="258"/>
      <c r="BS24" s="258"/>
      <c r="BT24" s="120"/>
    </row>
    <row r="25" spans="1:72" ht="16.5" x14ac:dyDescent="0.3">
      <c r="A25" s="112" t="s">
        <v>8651</v>
      </c>
      <c r="B25" s="212">
        <f t="shared" si="20"/>
        <v>-125997.84890367134</v>
      </c>
      <c r="C25" s="244">
        <v>33660</v>
      </c>
      <c r="D25" s="112">
        <v>230</v>
      </c>
      <c r="E25" s="112"/>
      <c r="F25" s="219">
        <f t="shared" ref="F25" si="75">(V24-11)*(G25-G24)/11</f>
        <v>2732.4532367557372</v>
      </c>
      <c r="G25" s="210">
        <f t="shared" ref="G25:G27" si="76">G24*1.1</f>
        <v>15614.345742187506</v>
      </c>
      <c r="H25" s="212">
        <f t="shared" ref="H25:H27" si="77">H24*1.1</f>
        <v>2098.1400000000003</v>
      </c>
      <c r="I25" s="211">
        <v>2.48</v>
      </c>
      <c r="J25" s="112"/>
      <c r="K25" s="112"/>
      <c r="L25" s="243">
        <v>750000</v>
      </c>
      <c r="M25" s="210">
        <f t="shared" si="71"/>
        <v>19.21310088513329</v>
      </c>
      <c r="N25" s="212">
        <f t="shared" ref="N25" si="78">1/2+1/10+1/20+1/50+1/30+1/1+1/80+1/2+1/9+1/20+1/50+1/80+1/3+1/50+1/50+1/20+1/30+1/3+1/12+1/21+1/120+1/180+1/180+1/40+1/40+1/40+1/40+1/40+1/70+1/70+1/70+1/70+1/2</f>
        <v>4.0319841269841259</v>
      </c>
      <c r="O25" s="210">
        <f t="shared" ref="O25:O28" si="79">M25+N25</f>
        <v>23.245085012117414</v>
      </c>
      <c r="P25" s="210">
        <f t="shared" ref="P25:P28" si="80">60/O25*2</f>
        <v>5.1623816362661303</v>
      </c>
      <c r="Q25" s="212">
        <f t="shared" ref="Q25:Q28" si="81">(1/1+1/3+1/7+1/15+1/28+1/45)*P25</f>
        <v>8.2639077463085595</v>
      </c>
      <c r="R25" s="213">
        <f t="shared" si="73"/>
        <v>348976.99861159042</v>
      </c>
      <c r="S25" s="243">
        <v>460000000</v>
      </c>
      <c r="T25" s="210">
        <f t="shared" ref="T25:T28" si="82">S25/R25</f>
        <v>1318.1384498981768</v>
      </c>
      <c r="U25" s="112"/>
      <c r="V25" s="213">
        <f t="shared" ref="V25:V28" si="83">P25*T25*1/200</f>
        <v>34.023668639053255</v>
      </c>
      <c r="W25" s="213">
        <f t="shared" si="8"/>
        <v>6804.7337278106506</v>
      </c>
      <c r="X25" s="213">
        <f t="shared" si="74"/>
        <v>4559.1715976331361</v>
      </c>
      <c r="Y25" s="256">
        <f>(15000*(1/1+1/2)+20000*(1/10+1/50))*W25*1.2</f>
        <v>203325443.78698224</v>
      </c>
      <c r="Z25" s="256">
        <f t="shared" si="60"/>
        <v>15895.619225578737</v>
      </c>
      <c r="AA25" s="256">
        <f t="shared" si="48"/>
        <v>9977.8106508875735</v>
      </c>
      <c r="AB25" s="256">
        <f>(1/30+1/50+1/100)*3*T25</f>
        <v>250.44630548065356</v>
      </c>
      <c r="AC25" s="256">
        <f>(1/30+1/50+1/100)*3*T25</f>
        <v>250.44630548065356</v>
      </c>
      <c r="AD25" s="256">
        <f>(1/30+1/50+1/100)*3*T25</f>
        <v>250.44630548065356</v>
      </c>
      <c r="AE25" s="256">
        <f>(1/30+1/50+1/100)*3*T25</f>
        <v>250.44630548065356</v>
      </c>
      <c r="AF25" s="256">
        <f t="shared" si="61"/>
        <v>22.310602386264428</v>
      </c>
      <c r="AG25" s="256">
        <f t="shared" si="53"/>
        <v>2.7218934911242605</v>
      </c>
      <c r="AH25" s="256">
        <f t="shared" si="54"/>
        <v>7076.9230769230762</v>
      </c>
      <c r="AI25" s="256">
        <f t="shared" si="62"/>
        <v>4.5364891518737673</v>
      </c>
      <c r="AJ25" s="256">
        <f t="shared" si="63"/>
        <v>4.5364891518737673</v>
      </c>
      <c r="AK25" s="256">
        <f t="shared" si="64"/>
        <v>4.5364891518737673</v>
      </c>
      <c r="AL25" s="257">
        <f t="shared" si="4"/>
        <v>13.609467455621303</v>
      </c>
      <c r="AM25" s="256">
        <f t="shared" si="65"/>
        <v>8505.917159763314</v>
      </c>
      <c r="AN25" s="256">
        <f t="shared" si="66"/>
        <v>11.341222879684418</v>
      </c>
      <c r="AO25" s="256">
        <f t="shared" si="67"/>
        <v>22.682445759368836</v>
      </c>
      <c r="AP25" s="256">
        <f t="shared" si="68"/>
        <v>61.861215707369546</v>
      </c>
      <c r="AQ25" s="256">
        <f t="shared" si="69"/>
        <v>61.861215707369546</v>
      </c>
      <c r="AR25" s="256">
        <f t="shared" si="5"/>
        <v>680.47337278106511</v>
      </c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  <c r="BJ25" s="258"/>
      <c r="BK25" s="258"/>
      <c r="BL25" s="258"/>
      <c r="BM25" s="258"/>
      <c r="BN25" s="258"/>
      <c r="BO25" s="258"/>
      <c r="BP25" s="258"/>
      <c r="BQ25" s="258"/>
      <c r="BR25" s="258"/>
      <c r="BS25" s="258"/>
      <c r="BT25" s="120"/>
    </row>
    <row r="26" spans="1:72" ht="16.5" x14ac:dyDescent="0.3">
      <c r="A26" s="112" t="s">
        <v>8748</v>
      </c>
      <c r="B26" s="212">
        <f t="shared" si="20"/>
        <v>-143762.22967809261</v>
      </c>
      <c r="C26" s="244">
        <v>33660</v>
      </c>
      <c r="D26" s="112">
        <v>230</v>
      </c>
      <c r="E26" s="112"/>
      <c r="F26" s="219">
        <f t="shared" si="55"/>
        <v>7835.3106108658503</v>
      </c>
      <c r="G26" s="210">
        <f t="shared" si="76"/>
        <v>17175.780316406257</v>
      </c>
      <c r="H26" s="212">
        <f t="shared" si="77"/>
        <v>2307.9540000000006</v>
      </c>
      <c r="I26" s="211">
        <v>2.59</v>
      </c>
      <c r="J26" s="112"/>
      <c r="K26" s="112"/>
      <c r="L26" s="243">
        <v>800000</v>
      </c>
      <c r="M26" s="210">
        <f t="shared" si="71"/>
        <v>18.630885706795919</v>
      </c>
      <c r="N26" s="212">
        <f t="shared" ref="N26" si="84">1/2+1/10+1/20+1/1+1/50+1/30+1/80+1/2+1/9+1/20+1/50+1/80+1/3+1/50+1/50+1/20+1/30+1/3+1/12+1/21+1/120+1/180+1/180+1/40+1/40+1/40+1/40+1/70</f>
        <v>3.4641269841269837</v>
      </c>
      <c r="O26" s="210">
        <f t="shared" si="79"/>
        <v>22.095012690922903</v>
      </c>
      <c r="P26" s="210">
        <f t="shared" si="80"/>
        <v>5.4310898879591285</v>
      </c>
      <c r="Q26" s="212">
        <f t="shared" si="81"/>
        <v>8.6940542095345723</v>
      </c>
      <c r="R26" s="213">
        <f t="shared" si="73"/>
        <v>367141.6764260371</v>
      </c>
      <c r="S26" s="243">
        <v>485000000</v>
      </c>
      <c r="T26" s="210">
        <f t="shared" si="82"/>
        <v>1321.0159214863916</v>
      </c>
      <c r="U26" s="112"/>
      <c r="V26" s="213">
        <f t="shared" si="83"/>
        <v>35.872781065088759</v>
      </c>
      <c r="W26" s="213">
        <f t="shared" si="8"/>
        <v>7174.5562130177514</v>
      </c>
      <c r="X26" s="213">
        <f t="shared" si="74"/>
        <v>4806.9526627218938</v>
      </c>
      <c r="Y26" s="256">
        <f>(15000*(1/1+1/2)+20000*(1/10+1/50))*W26*1.2</f>
        <v>214375739.64497039</v>
      </c>
      <c r="Z26" s="256">
        <f>(1+1/2+1/3+1/4+1/8+1/18+1/26+1/40)*W26</f>
        <v>16697.706468416523</v>
      </c>
      <c r="AA26" s="256">
        <f t="shared" si="48"/>
        <v>10520.082968870594</v>
      </c>
      <c r="AB26" s="256">
        <f>(1/30+1/50+1/100)*3*T26</f>
        <v>250.99302508241436</v>
      </c>
      <c r="AC26" s="256">
        <f>(1/30+1/50+1/100)*3*T26</f>
        <v>250.99302508241436</v>
      </c>
      <c r="AD26" s="256">
        <f>(1/30+1/50+1/100)*3*T26</f>
        <v>250.99302508241436</v>
      </c>
      <c r="AE26" s="256">
        <f>(1/30+1/50+1/100)*3*T26</f>
        <v>250.99302508241436</v>
      </c>
      <c r="AF26" s="256">
        <f>1/325*W26</f>
        <v>22.075557578516158</v>
      </c>
      <c r="AG26" s="256">
        <f t="shared" si="53"/>
        <v>2.8698224852071008</v>
      </c>
      <c r="AH26" s="256">
        <f>((1+1/30+1/50)*50+(1/20)*20)*W26/50</f>
        <v>7700.6903353057205</v>
      </c>
      <c r="AI26" s="256">
        <f t="shared" si="62"/>
        <v>4.783037475345167</v>
      </c>
      <c r="AJ26" s="256">
        <f t="shared" si="63"/>
        <v>4.783037475345167</v>
      </c>
      <c r="AK26" s="256">
        <f>1/50*W26/50</f>
        <v>2.8698224852071008</v>
      </c>
      <c r="AL26" s="257">
        <f t="shared" si="4"/>
        <v>14.349112426035504</v>
      </c>
      <c r="AM26" s="256">
        <f t="shared" si="65"/>
        <v>8968.1952662721887</v>
      </c>
      <c r="AN26" s="256">
        <f>1/500*W26</f>
        <v>14.349112426035504</v>
      </c>
      <c r="AO26" s="256">
        <f>1/200*W26</f>
        <v>35.872781065088759</v>
      </c>
      <c r="AP26" s="256">
        <f>1/60*W26</f>
        <v>119.57593688362918</v>
      </c>
      <c r="AQ26" s="256">
        <f>1/60*W26</f>
        <v>119.57593688362918</v>
      </c>
      <c r="AR26" s="256">
        <f t="shared" si="5"/>
        <v>717.45562130177518</v>
      </c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  <c r="BJ26" s="258"/>
      <c r="BK26" s="258"/>
      <c r="BL26" s="258"/>
      <c r="BM26" s="258"/>
      <c r="BN26" s="258"/>
      <c r="BO26" s="258"/>
      <c r="BP26" s="258"/>
      <c r="BQ26" s="258"/>
      <c r="BR26" s="258"/>
      <c r="BS26" s="258"/>
      <c r="BT26" s="120"/>
    </row>
    <row r="27" spans="1:72" ht="16.5" x14ac:dyDescent="0.3">
      <c r="A27" s="112" t="s">
        <v>8652</v>
      </c>
      <c r="B27" s="212">
        <f t="shared" si="20"/>
        <v>-163784.52320967609</v>
      </c>
      <c r="C27" s="244">
        <v>36720</v>
      </c>
      <c r="D27" s="112">
        <v>240</v>
      </c>
      <c r="E27" s="112"/>
      <c r="F27" s="219">
        <f t="shared" ref="F27" si="85">(V26-11)*(G27-G26)/11</f>
        <v>3883.7220312003101</v>
      </c>
      <c r="G27" s="210">
        <f t="shared" si="76"/>
        <v>18893.358348046884</v>
      </c>
      <c r="H27" s="212">
        <f t="shared" si="77"/>
        <v>2538.7494000000011</v>
      </c>
      <c r="I27" s="211">
        <v>2.71</v>
      </c>
      <c r="J27" s="112"/>
      <c r="K27" s="112"/>
      <c r="L27" s="243">
        <v>850000</v>
      </c>
      <c r="M27" s="210">
        <f t="shared" si="71"/>
        <v>17.99574187588242</v>
      </c>
      <c r="N27" s="212">
        <f t="shared" ref="N27" si="86">1/2+1/10+1/20+1/50+1/30+1/1+1/80+1/2+1/9+1/20+1/50+1/80+1/3+1/50+1/50+1/20+1/30+1/3+1/12+1/21+1/120+1/180+1/180+1/40+1/40+1/40+1/40+1/40+1/70+1/70+1/70+1/70+1/2</f>
        <v>4.0319841269841259</v>
      </c>
      <c r="O27" s="210">
        <f t="shared" si="79"/>
        <v>22.027726002866544</v>
      </c>
      <c r="P27" s="210">
        <f t="shared" si="80"/>
        <v>5.4476798914415401</v>
      </c>
      <c r="Q27" s="212">
        <f t="shared" si="81"/>
        <v>8.7206113817758606</v>
      </c>
      <c r="R27" s="213">
        <f t="shared" si="73"/>
        <v>368263.16066144808</v>
      </c>
      <c r="S27" s="243">
        <v>510000000</v>
      </c>
      <c r="T27" s="210">
        <f t="shared" si="82"/>
        <v>1384.8792235530002</v>
      </c>
      <c r="U27" s="112"/>
      <c r="V27" s="213">
        <f t="shared" si="83"/>
        <v>37.721893491124263</v>
      </c>
      <c r="W27" s="213">
        <f t="shared" si="8"/>
        <v>7544.3786982248521</v>
      </c>
      <c r="X27" s="213">
        <f t="shared" si="74"/>
        <v>5054.7337278106515</v>
      </c>
      <c r="Y27" s="256">
        <f>(15000*(1/1+1/2)+20000*(1/10+1/50))*W28*1.2</f>
        <v>236476331.36094671</v>
      </c>
      <c r="Z27" s="256">
        <f>(1+1/2+1/3+1/4+1/8+1/18+1/26+1/40)*W27</f>
        <v>17558.412987407064</v>
      </c>
      <c r="AA27" s="256">
        <f t="shared" si="48"/>
        <v>11062.355286853614</v>
      </c>
      <c r="AB27" s="256">
        <f t="shared" ref="AB27:AB28" si="87">(1/30+1/50+1/100)*3*T27</f>
        <v>263.12705247507</v>
      </c>
      <c r="AC27" s="256">
        <f t="shared" ref="AC27:AC28" si="88">(1/30+1/50+1/100)*3*T27</f>
        <v>263.12705247507</v>
      </c>
      <c r="AD27" s="256">
        <f t="shared" ref="AD27:AD28" si="89">(1/30+1/50+1/100)*3*T27</f>
        <v>263.12705247507</v>
      </c>
      <c r="AE27" s="256">
        <f t="shared" ref="AE27:AE28" si="90">(1/30+1/50+1/100)*3*T27</f>
        <v>263.12705247507</v>
      </c>
      <c r="AF27" s="256">
        <f>1/375*W27</f>
        <v>20.11834319526627</v>
      </c>
      <c r="AG27" s="256">
        <f t="shared" si="53"/>
        <v>3.0177514792899411</v>
      </c>
      <c r="AH27" s="256">
        <f t="shared" si="54"/>
        <v>7846.1538461538466</v>
      </c>
      <c r="AI27" s="256">
        <f t="shared" si="62"/>
        <v>5.0295857988165684</v>
      </c>
      <c r="AJ27" s="256">
        <f t="shared" si="63"/>
        <v>5.0295857988165684</v>
      </c>
      <c r="AK27" s="256">
        <f>1/100*W27/50</f>
        <v>1.5088757396449706</v>
      </c>
      <c r="AL27" s="257">
        <f t="shared" si="4"/>
        <v>15.088757396449704</v>
      </c>
      <c r="AM27" s="256">
        <f>(1+1/5+1/20)*W27</f>
        <v>9430.4733727810653</v>
      </c>
      <c r="AN27" s="256">
        <f>1/700*W27</f>
        <v>10.777683854606931</v>
      </c>
      <c r="AO27" s="256">
        <f>1/330*W27</f>
        <v>22.861753630984399</v>
      </c>
      <c r="AP27" s="256">
        <f>1/130*W27</f>
        <v>58.033682294037327</v>
      </c>
      <c r="AQ27" s="256">
        <f>1/130*W27</f>
        <v>58.033682294037327</v>
      </c>
      <c r="AR27" s="256">
        <f t="shared" si="5"/>
        <v>754.43786982248525</v>
      </c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  <c r="BJ27" s="258"/>
      <c r="BK27" s="258"/>
      <c r="BL27" s="258"/>
      <c r="BM27" s="258"/>
      <c r="BN27" s="258"/>
      <c r="BO27" s="258"/>
      <c r="BP27" s="258"/>
      <c r="BQ27" s="258"/>
      <c r="BR27" s="258"/>
      <c r="BS27" s="258"/>
      <c r="BT27" s="120"/>
    </row>
    <row r="28" spans="1:72" ht="16.5" x14ac:dyDescent="0.3">
      <c r="A28" s="112" t="s">
        <v>8746</v>
      </c>
      <c r="B28" s="212">
        <f t="shared" si="20"/>
        <v>-146226.11022226902</v>
      </c>
      <c r="C28" s="244"/>
      <c r="D28" s="112">
        <v>240</v>
      </c>
      <c r="E28" s="112"/>
      <c r="F28" s="219">
        <f>(V27+V26-11)*(G28-G27)/11</f>
        <v>10751.123791544598</v>
      </c>
      <c r="G28" s="210">
        <f>G27*1.1</f>
        <v>20782.694182851574</v>
      </c>
      <c r="H28" s="212">
        <f>H27*1.1</f>
        <v>2792.6243400000012</v>
      </c>
      <c r="I28" s="211">
        <v>2.82</v>
      </c>
      <c r="J28" s="112"/>
      <c r="K28" s="112"/>
      <c r="L28" s="243">
        <v>900000</v>
      </c>
      <c r="M28" s="210">
        <f t="shared" si="71"/>
        <v>17.322104479459014</v>
      </c>
      <c r="N28" s="212">
        <f t="shared" ref="N28" si="91">1/1+1/10+1/20+1/1+1/10+1/30+1/100+1/555+1/1+1/1+1/2+1/3+1/4+1/8+1/18+1/26+1/40+1/2+1/40+1/40+1/10+1/10+1/10+1/1+1/5+1/9+1/18+1/23+1/40+1/60+1/69+1/30+1/30+1/30+1/30+1/50+1/50+1/50+1/50+1/100+1/100+1/100+1/100+1/555</f>
        <v>8.1939250454467825</v>
      </c>
      <c r="O28" s="210">
        <f t="shared" si="79"/>
        <v>25.516029524905797</v>
      </c>
      <c r="P28" s="210">
        <f t="shared" si="80"/>
        <v>4.7029260521457648</v>
      </c>
      <c r="Q28" s="212">
        <f t="shared" si="81"/>
        <v>7.5284141644269891</v>
      </c>
      <c r="R28" s="213">
        <f t="shared" si="73"/>
        <v>317917.80112505372</v>
      </c>
      <c r="S28" s="243">
        <v>535000000</v>
      </c>
      <c r="T28" s="210">
        <f t="shared" si="82"/>
        <v>1682.8249255207841</v>
      </c>
      <c r="U28" s="112"/>
      <c r="V28" s="213">
        <f t="shared" si="83"/>
        <v>39.571005917159759</v>
      </c>
      <c r="W28" s="213">
        <f t="shared" si="8"/>
        <v>7914.2011834319519</v>
      </c>
      <c r="X28" s="213">
        <f>P28*T28*(1+1/2+1/10+1/50+1/200+1/500)</f>
        <v>12876.405325443786</v>
      </c>
      <c r="Y28" s="256">
        <f>(15000*(1/1+1/2)+20000*(1/10+1/50))*W28*1.2</f>
        <v>236476331.36094671</v>
      </c>
      <c r="Z28" s="256">
        <f>(1+1/2+1/3+1/4+1/8+1/19+1/20+1/40)*W28</f>
        <v>18487.296273227443</v>
      </c>
      <c r="AA28" s="256">
        <f>(1+1/5+1/9+1/18+1/23+1/40+1/60+1/69)*W28</f>
        <v>11604.627604836633</v>
      </c>
      <c r="AB28" s="256">
        <f t="shared" si="87"/>
        <v>319.73673584894891</v>
      </c>
      <c r="AC28" s="256">
        <f t="shared" si="88"/>
        <v>319.73673584894891</v>
      </c>
      <c r="AD28" s="256">
        <f t="shared" si="89"/>
        <v>319.73673584894891</v>
      </c>
      <c r="AE28" s="256">
        <f t="shared" si="90"/>
        <v>319.73673584894891</v>
      </c>
      <c r="AF28" s="256">
        <f>1/305*W28</f>
        <v>25.948200601416236</v>
      </c>
      <c r="AG28" s="256">
        <f>1/2500*W28</f>
        <v>3.165680473372781</v>
      </c>
      <c r="AH28" s="256">
        <f>((1+1/50)*50+(1/20)*20)*W28/50</f>
        <v>8230.7692307692305</v>
      </c>
      <c r="AI28" s="256">
        <f>1/30*W28/50</f>
        <v>5.2761341222879672</v>
      </c>
      <c r="AJ28" s="256">
        <f>1/30*W28/50</f>
        <v>5.2761341222879672</v>
      </c>
      <c r="AK28" s="256">
        <f>1/30*W28/50</f>
        <v>5.2761341222879672</v>
      </c>
      <c r="AL28" s="257">
        <f t="shared" si="4"/>
        <v>15.828402366863905</v>
      </c>
      <c r="AM28" s="256">
        <f>(1+1/5+1/20)*W28</f>
        <v>9892.7514792899401</v>
      </c>
      <c r="AN28" s="256">
        <f>1/600*W28</f>
        <v>13.190335305719922</v>
      </c>
      <c r="AO28" s="256">
        <f>1/300*W28</f>
        <v>26.380670611439843</v>
      </c>
      <c r="AP28" s="256">
        <f>1/110*W28</f>
        <v>71.947283485745018</v>
      </c>
      <c r="AQ28" s="256">
        <f>1/110*W28</f>
        <v>71.947283485745018</v>
      </c>
      <c r="AR28" s="256">
        <f>1/10*W28</f>
        <v>791.42011834319521</v>
      </c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  <c r="BJ28" s="258"/>
      <c r="BK28" s="258"/>
      <c r="BL28" s="258"/>
      <c r="BM28" s="258"/>
      <c r="BN28" s="258"/>
      <c r="BO28" s="258"/>
      <c r="BP28" s="258"/>
      <c r="BQ28" s="258"/>
      <c r="BR28" s="258"/>
      <c r="BS28" s="258"/>
      <c r="BT28" s="120"/>
    </row>
  </sheetData>
  <mergeCells count="5">
    <mergeCell ref="AM1:AU1"/>
    <mergeCell ref="AV1:BT1"/>
    <mergeCell ref="AG1:AL1"/>
    <mergeCell ref="Y1:AF1"/>
    <mergeCell ref="A1:X1"/>
  </mergeCells>
  <phoneticPr fontId="1" type="noConversion"/>
  <pageMargins left="0.7" right="0.7" top="0.75" bottom="0.75" header="0.3" footer="0.3"/>
  <ignoredErrors>
    <ignoredError sqref="F15" formula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22E6-B282-4279-AAD6-BB2E97C35D5C}">
  <sheetPr filterMode="1"/>
  <dimension ref="A1:AG1169"/>
  <sheetViews>
    <sheetView topLeftCell="C1" workbookViewId="0">
      <selection activeCell="N130" sqref="N130"/>
    </sheetView>
  </sheetViews>
  <sheetFormatPr defaultRowHeight="14.25" x14ac:dyDescent="0.2"/>
  <cols>
    <col min="2" max="3" width="28" customWidth="1"/>
    <col min="4" max="5" width="22.5" style="47" customWidth="1"/>
    <col min="9" max="9" width="9" style="47"/>
    <col min="12" max="12" width="9" style="47"/>
    <col min="13" max="13" width="9" style="248"/>
    <col min="14" max="14" width="64.75" customWidth="1"/>
  </cols>
  <sheetData>
    <row r="1" spans="1:33" ht="15.75" x14ac:dyDescent="0.3">
      <c r="A1" s="104" t="s">
        <v>542</v>
      </c>
      <c r="B1" s="104">
        <v>1</v>
      </c>
      <c r="C1" s="41"/>
      <c r="D1" s="105"/>
      <c r="E1" s="105"/>
      <c r="F1" s="104">
        <v>2</v>
      </c>
      <c r="G1" s="104">
        <v>3</v>
      </c>
      <c r="H1" s="104">
        <v>4</v>
      </c>
      <c r="I1" s="105">
        <v>5</v>
      </c>
      <c r="J1" s="104">
        <v>6</v>
      </c>
      <c r="K1" s="104">
        <v>7</v>
      </c>
      <c r="L1" s="105">
        <v>8</v>
      </c>
      <c r="M1" s="247"/>
      <c r="N1" s="104">
        <v>9</v>
      </c>
      <c r="O1" s="104">
        <v>10</v>
      </c>
      <c r="P1" s="104">
        <v>11</v>
      </c>
      <c r="Q1" s="104">
        <v>12</v>
      </c>
      <c r="R1" s="104">
        <v>13</v>
      </c>
      <c r="S1" s="104">
        <v>14</v>
      </c>
      <c r="T1" s="104">
        <v>15</v>
      </c>
      <c r="U1" s="104">
        <v>16</v>
      </c>
      <c r="V1" s="104">
        <v>17</v>
      </c>
      <c r="W1" s="104">
        <v>18</v>
      </c>
      <c r="X1" s="104">
        <v>19</v>
      </c>
      <c r="Y1" s="104">
        <v>20</v>
      </c>
      <c r="Z1" s="104">
        <v>21</v>
      </c>
      <c r="AA1" s="104">
        <v>22</v>
      </c>
      <c r="AB1" s="104">
        <v>23</v>
      </c>
      <c r="AC1" s="104">
        <v>24</v>
      </c>
      <c r="AD1" s="104">
        <v>25</v>
      </c>
      <c r="AE1" s="104">
        <v>26</v>
      </c>
      <c r="AF1" s="104">
        <v>27</v>
      </c>
      <c r="AG1" s="104">
        <v>28</v>
      </c>
    </row>
    <row r="2" spans="1:33" ht="99.75" x14ac:dyDescent="0.3">
      <c r="A2" s="104" t="s">
        <v>3131</v>
      </c>
      <c r="B2" s="104" t="s">
        <v>3132</v>
      </c>
      <c r="C2" s="41" t="s">
        <v>8624</v>
      </c>
      <c r="D2" s="105" t="s">
        <v>5770</v>
      </c>
      <c r="E2" s="105" t="s">
        <v>5771</v>
      </c>
      <c r="F2" s="104" t="s">
        <v>3133</v>
      </c>
      <c r="G2" s="104" t="s">
        <v>3134</v>
      </c>
      <c r="H2" s="104" t="s">
        <v>3135</v>
      </c>
      <c r="I2" s="105" t="s">
        <v>3136</v>
      </c>
      <c r="J2" s="104" t="s">
        <v>3137</v>
      </c>
      <c r="K2" s="104" t="s">
        <v>3138</v>
      </c>
      <c r="L2" s="105" t="s">
        <v>3139</v>
      </c>
      <c r="M2" s="247" t="s">
        <v>8736</v>
      </c>
      <c r="N2" s="104" t="s">
        <v>3140</v>
      </c>
      <c r="O2" s="104" t="s">
        <v>3141</v>
      </c>
      <c r="P2" s="104" t="s">
        <v>3142</v>
      </c>
      <c r="Q2" s="104" t="s">
        <v>3143</v>
      </c>
      <c r="R2" s="104" t="s">
        <v>3144</v>
      </c>
      <c r="S2" s="104" t="s">
        <v>3145</v>
      </c>
      <c r="T2" s="104" t="s">
        <v>3146</v>
      </c>
      <c r="U2" s="104" t="s">
        <v>3147</v>
      </c>
      <c r="V2" s="104" t="s">
        <v>3148</v>
      </c>
      <c r="W2" s="104" t="s">
        <v>3149</v>
      </c>
      <c r="X2" s="104" t="s">
        <v>3150</v>
      </c>
      <c r="Y2" s="104" t="s">
        <v>3151</v>
      </c>
      <c r="Z2" s="104" t="s">
        <v>3152</v>
      </c>
      <c r="AA2" s="104" t="s">
        <v>3153</v>
      </c>
      <c r="AB2" s="104" t="s">
        <v>3154</v>
      </c>
      <c r="AC2" s="104" t="s">
        <v>3155</v>
      </c>
      <c r="AD2" s="106" t="s">
        <v>5553</v>
      </c>
      <c r="AE2" s="104" t="s">
        <v>3156</v>
      </c>
      <c r="AF2" s="104" t="s">
        <v>3157</v>
      </c>
      <c r="AG2" s="104" t="s">
        <v>3158</v>
      </c>
    </row>
    <row r="3" spans="1:33" ht="15.75" hidden="1" x14ac:dyDescent="0.3">
      <c r="A3" s="39" t="s">
        <v>3159</v>
      </c>
      <c r="B3" s="39" t="s">
        <v>544</v>
      </c>
      <c r="C3" s="39"/>
      <c r="D3" s="39"/>
      <c r="E3" s="39"/>
      <c r="F3" s="39" t="s">
        <v>3160</v>
      </c>
      <c r="G3" s="39" t="s">
        <v>3161</v>
      </c>
      <c r="H3" s="39" t="s">
        <v>3162</v>
      </c>
      <c r="I3" s="39" t="s">
        <v>3163</v>
      </c>
      <c r="J3" s="39" t="s">
        <v>3164</v>
      </c>
      <c r="K3" s="39" t="s">
        <v>3165</v>
      </c>
      <c r="L3" s="39" t="s">
        <v>3166</v>
      </c>
      <c r="M3" s="39"/>
      <c r="N3" s="39" t="s">
        <v>545</v>
      </c>
      <c r="O3" s="39" t="s">
        <v>3167</v>
      </c>
      <c r="P3" s="39" t="s">
        <v>3168</v>
      </c>
      <c r="Q3" s="39" t="s">
        <v>3169</v>
      </c>
      <c r="R3" s="39" t="s">
        <v>3170</v>
      </c>
      <c r="S3" s="39" t="s">
        <v>3171</v>
      </c>
      <c r="T3" s="39" t="s">
        <v>3172</v>
      </c>
      <c r="U3" s="39" t="s">
        <v>268</v>
      </c>
      <c r="V3" s="39" t="s">
        <v>546</v>
      </c>
      <c r="W3" s="39" t="s">
        <v>3173</v>
      </c>
      <c r="X3" s="39" t="s">
        <v>3174</v>
      </c>
      <c r="Y3" s="39" t="s">
        <v>3175</v>
      </c>
      <c r="Z3" s="39" t="s">
        <v>3176</v>
      </c>
      <c r="AA3" s="39" t="s">
        <v>3177</v>
      </c>
      <c r="AB3" s="39" t="s">
        <v>3178</v>
      </c>
      <c r="AC3" s="39" t="s">
        <v>3179</v>
      </c>
      <c r="AD3" s="39" t="s">
        <v>3180</v>
      </c>
      <c r="AE3" s="39" t="s">
        <v>3181</v>
      </c>
      <c r="AF3" s="39" t="s">
        <v>3182</v>
      </c>
      <c r="AG3" s="39" t="s">
        <v>3183</v>
      </c>
    </row>
    <row r="4" spans="1:33" ht="15.75" hidden="1" x14ac:dyDescent="0.3">
      <c r="A4" s="39">
        <v>1178</v>
      </c>
      <c r="B4" s="39" t="s">
        <v>4485</v>
      </c>
      <c r="C4" s="39"/>
      <c r="D4" s="39">
        <v>0</v>
      </c>
      <c r="E4" s="39"/>
      <c r="F4" s="39">
        <v>120</v>
      </c>
      <c r="G4" s="39">
        <v>9</v>
      </c>
      <c r="H4" s="39">
        <v>3</v>
      </c>
      <c r="I4" s="39">
        <v>1</v>
      </c>
      <c r="J4" s="39">
        <v>1</v>
      </c>
      <c r="K4" s="39">
        <v>0</v>
      </c>
      <c r="L4" s="39">
        <v>1</v>
      </c>
      <c r="M4" s="39"/>
      <c r="N4" s="39" t="s">
        <v>4486</v>
      </c>
      <c r="O4" s="39">
        <v>10</v>
      </c>
      <c r="P4" s="39">
        <v>10</v>
      </c>
      <c r="Q4" s="39">
        <v>400</v>
      </c>
      <c r="R4" s="39">
        <v>1</v>
      </c>
      <c r="S4" s="39">
        <v>0</v>
      </c>
      <c r="T4" s="39">
        <v>0</v>
      </c>
      <c r="U4" s="39"/>
      <c r="V4" s="39"/>
      <c r="W4" s="39"/>
      <c r="X4" s="39"/>
      <c r="Y4" s="39">
        <v>3</v>
      </c>
      <c r="Z4" s="39"/>
      <c r="AA4" s="39"/>
      <c r="AB4" s="39"/>
      <c r="AC4" s="39"/>
      <c r="AD4" s="39"/>
      <c r="AE4" s="39"/>
      <c r="AF4" s="39"/>
      <c r="AG4" s="39"/>
    </row>
    <row r="5" spans="1:33" ht="15.75" hidden="1" x14ac:dyDescent="0.3">
      <c r="A5" s="39">
        <v>1210</v>
      </c>
      <c r="B5" s="40" t="s">
        <v>4541</v>
      </c>
      <c r="C5" s="40"/>
      <c r="D5" s="39">
        <v>0</v>
      </c>
      <c r="E5" s="39"/>
      <c r="F5" s="39">
        <v>120</v>
      </c>
      <c r="G5" s="41">
        <v>19</v>
      </c>
      <c r="H5" s="41">
        <v>161</v>
      </c>
      <c r="I5" s="39">
        <v>1</v>
      </c>
      <c r="J5" s="39">
        <v>1</v>
      </c>
      <c r="K5" s="39">
        <v>0</v>
      </c>
      <c r="L5" s="39">
        <v>1</v>
      </c>
      <c r="M5" s="39"/>
      <c r="N5" s="39" t="s">
        <v>4486</v>
      </c>
      <c r="O5" s="39">
        <v>10</v>
      </c>
      <c r="P5" s="39">
        <v>10</v>
      </c>
      <c r="Q5" s="39">
        <v>400</v>
      </c>
      <c r="R5" s="39">
        <v>1</v>
      </c>
      <c r="S5" s="39">
        <v>0</v>
      </c>
      <c r="T5" s="39">
        <v>0</v>
      </c>
      <c r="U5" s="39"/>
      <c r="V5" s="39"/>
      <c r="W5" s="39"/>
      <c r="X5" s="39"/>
      <c r="Y5" s="39">
        <v>3</v>
      </c>
      <c r="Z5" s="39"/>
      <c r="AA5" s="39"/>
      <c r="AB5" s="39"/>
      <c r="AC5" s="39"/>
      <c r="AD5" s="39"/>
      <c r="AE5" s="39"/>
      <c r="AF5" s="39"/>
      <c r="AG5" s="39"/>
    </row>
    <row r="6" spans="1:33" ht="15.75" hidden="1" x14ac:dyDescent="0.3">
      <c r="A6" s="39">
        <v>1208</v>
      </c>
      <c r="B6" s="40" t="s">
        <v>4538</v>
      </c>
      <c r="C6" s="40"/>
      <c r="D6" s="39">
        <v>0</v>
      </c>
      <c r="E6" s="39"/>
      <c r="F6" s="39">
        <v>120</v>
      </c>
      <c r="G6" s="39">
        <v>19</v>
      </c>
      <c r="H6" s="39">
        <v>11</v>
      </c>
      <c r="I6" s="39">
        <v>1</v>
      </c>
      <c r="J6" s="39">
        <v>1</v>
      </c>
      <c r="K6" s="39">
        <v>0</v>
      </c>
      <c r="L6" s="39">
        <v>1</v>
      </c>
      <c r="M6" s="39"/>
      <c r="N6" s="39" t="s">
        <v>4486</v>
      </c>
      <c r="O6" s="39">
        <v>10</v>
      </c>
      <c r="P6" s="39">
        <v>10</v>
      </c>
      <c r="Q6" s="39">
        <v>400</v>
      </c>
      <c r="R6" s="39">
        <v>1</v>
      </c>
      <c r="S6" s="39">
        <v>0</v>
      </c>
      <c r="T6" s="39">
        <v>0</v>
      </c>
      <c r="U6" s="39"/>
      <c r="V6" s="39"/>
      <c r="W6" s="39"/>
      <c r="X6" s="39"/>
      <c r="Y6" s="39">
        <v>3</v>
      </c>
      <c r="Z6" s="39"/>
      <c r="AA6" s="39"/>
      <c r="AB6" s="39"/>
      <c r="AC6" s="39"/>
      <c r="AD6" s="39"/>
      <c r="AE6" s="39"/>
      <c r="AF6" s="39"/>
      <c r="AG6" s="39"/>
    </row>
    <row r="7" spans="1:33" ht="15.75" hidden="1" x14ac:dyDescent="0.3">
      <c r="A7" s="39">
        <v>1209</v>
      </c>
      <c r="B7" s="39" t="s">
        <v>4539</v>
      </c>
      <c r="C7" s="39"/>
      <c r="D7" s="39">
        <v>0</v>
      </c>
      <c r="E7" s="39"/>
      <c r="F7" s="39">
        <v>81</v>
      </c>
      <c r="G7" s="39">
        <v>19</v>
      </c>
      <c r="H7" s="39">
        <v>11</v>
      </c>
      <c r="I7" s="39">
        <v>1</v>
      </c>
      <c r="J7" s="39">
        <v>0</v>
      </c>
      <c r="K7" s="39">
        <v>0</v>
      </c>
      <c r="L7" s="39">
        <v>500</v>
      </c>
      <c r="M7" s="39"/>
      <c r="N7" s="39" t="s">
        <v>4540</v>
      </c>
      <c r="O7" s="39">
        <v>15</v>
      </c>
      <c r="P7" s="39">
        <v>15</v>
      </c>
      <c r="Q7" s="39">
        <v>500</v>
      </c>
      <c r="R7" s="39">
        <v>1</v>
      </c>
      <c r="S7" s="39">
        <v>0</v>
      </c>
      <c r="T7" s="39">
        <v>0</v>
      </c>
      <c r="U7" s="39"/>
      <c r="V7" s="39"/>
      <c r="W7" s="39"/>
      <c r="X7" s="39"/>
      <c r="Y7" s="39">
        <v>3</v>
      </c>
      <c r="Z7" s="39"/>
      <c r="AA7" s="39"/>
      <c r="AB7" s="39"/>
      <c r="AC7" s="39"/>
      <c r="AD7" s="39"/>
      <c r="AE7" s="39"/>
      <c r="AF7" s="39"/>
      <c r="AG7" s="39"/>
    </row>
    <row r="8" spans="1:33" ht="15.75" hidden="1" x14ac:dyDescent="0.3">
      <c r="A8" s="39">
        <v>1120</v>
      </c>
      <c r="B8" s="39" t="s">
        <v>4389</v>
      </c>
      <c r="C8" s="39"/>
      <c r="D8" s="39">
        <v>0</v>
      </c>
      <c r="E8" s="39"/>
      <c r="F8" s="39">
        <v>81</v>
      </c>
      <c r="G8" s="39">
        <v>31</v>
      </c>
      <c r="H8" s="39">
        <v>42</v>
      </c>
      <c r="I8" s="39">
        <v>5</v>
      </c>
      <c r="J8" s="39">
        <v>0</v>
      </c>
      <c r="K8" s="39">
        <v>0</v>
      </c>
      <c r="L8" s="39">
        <v>5</v>
      </c>
      <c r="M8" s="39"/>
      <c r="N8" s="39" t="s">
        <v>4390</v>
      </c>
      <c r="O8" s="39">
        <v>5</v>
      </c>
      <c r="P8" s="39">
        <v>18</v>
      </c>
      <c r="Q8" s="39">
        <v>1200</v>
      </c>
      <c r="R8" s="39">
        <v>1</v>
      </c>
      <c r="S8" s="39">
        <v>0</v>
      </c>
      <c r="T8" s="39">
        <v>2500</v>
      </c>
      <c r="U8" s="39"/>
      <c r="V8" s="39"/>
      <c r="W8" s="39"/>
      <c r="X8" s="39"/>
      <c r="Y8" s="39">
        <v>3</v>
      </c>
      <c r="Z8" s="39"/>
      <c r="AA8" s="39"/>
      <c r="AB8" s="39"/>
      <c r="AC8" s="39"/>
      <c r="AD8" s="39"/>
      <c r="AE8" s="39"/>
      <c r="AF8" s="39"/>
      <c r="AG8" s="39"/>
    </row>
    <row r="9" spans="1:33" ht="15.75" hidden="1" x14ac:dyDescent="0.3">
      <c r="A9" s="39">
        <v>1015</v>
      </c>
      <c r="B9" s="40" t="s">
        <v>4220</v>
      </c>
      <c r="C9" s="40"/>
      <c r="D9" s="39">
        <v>0</v>
      </c>
      <c r="E9" s="39"/>
      <c r="F9" s="39">
        <v>51</v>
      </c>
      <c r="G9" s="39">
        <v>11</v>
      </c>
      <c r="H9" s="39">
        <v>160</v>
      </c>
      <c r="I9" s="39">
        <v>5</v>
      </c>
      <c r="J9" s="39">
        <v>0</v>
      </c>
      <c r="K9" s="39">
        <v>0</v>
      </c>
      <c r="L9" s="39">
        <v>100000</v>
      </c>
      <c r="M9" s="39"/>
      <c r="N9" s="39" t="s">
        <v>4221</v>
      </c>
      <c r="O9" s="39">
        <v>10</v>
      </c>
      <c r="P9" s="39">
        <v>3</v>
      </c>
      <c r="Q9" s="39">
        <v>1400</v>
      </c>
      <c r="R9" s="39">
        <v>1</v>
      </c>
      <c r="S9" s="39">
        <v>0</v>
      </c>
      <c r="T9" s="39">
        <v>3000</v>
      </c>
      <c r="U9" s="39"/>
      <c r="V9" s="39"/>
      <c r="W9" s="39"/>
      <c r="X9" s="39"/>
      <c r="Y9" s="39">
        <v>3</v>
      </c>
      <c r="Z9" s="39"/>
      <c r="AA9" s="39"/>
      <c r="AB9" s="39"/>
      <c r="AC9" s="39"/>
      <c r="AD9" s="39"/>
      <c r="AE9" s="39"/>
      <c r="AF9" s="39"/>
      <c r="AG9" s="39"/>
    </row>
    <row r="10" spans="1:33" ht="15.75" hidden="1" x14ac:dyDescent="0.3">
      <c r="A10" s="39">
        <v>1022</v>
      </c>
      <c r="B10" s="40" t="s">
        <v>4230</v>
      </c>
      <c r="C10" s="40"/>
      <c r="D10" s="39">
        <v>0</v>
      </c>
      <c r="E10" s="39"/>
      <c r="F10" s="39">
        <v>51</v>
      </c>
      <c r="G10" s="39">
        <v>11</v>
      </c>
      <c r="H10" s="39">
        <v>160</v>
      </c>
      <c r="I10" s="39">
        <v>5</v>
      </c>
      <c r="J10" s="39">
        <v>0</v>
      </c>
      <c r="K10" s="39">
        <v>0</v>
      </c>
      <c r="L10" s="39">
        <v>100000</v>
      </c>
      <c r="M10" s="39"/>
      <c r="N10" s="39" t="s">
        <v>4225</v>
      </c>
      <c r="O10" s="39">
        <v>10</v>
      </c>
      <c r="P10" s="39">
        <v>3</v>
      </c>
      <c r="Q10" s="39">
        <v>1400</v>
      </c>
      <c r="R10" s="39">
        <v>1</v>
      </c>
      <c r="S10" s="39">
        <v>0</v>
      </c>
      <c r="T10" s="39">
        <v>3000</v>
      </c>
      <c r="U10" s="39"/>
      <c r="V10" s="39"/>
      <c r="W10" s="39"/>
      <c r="X10" s="39"/>
      <c r="Y10" s="39">
        <v>3</v>
      </c>
      <c r="Z10" s="39"/>
      <c r="AA10" s="39"/>
      <c r="AB10" s="39"/>
      <c r="AC10" s="39"/>
      <c r="AD10" s="39"/>
      <c r="AE10" s="39"/>
      <c r="AF10" s="39"/>
      <c r="AG10" s="39"/>
    </row>
    <row r="11" spans="1:33" ht="15.75" hidden="1" x14ac:dyDescent="0.3">
      <c r="A11" s="39">
        <v>1023</v>
      </c>
      <c r="B11" s="40" t="s">
        <v>4231</v>
      </c>
      <c r="C11" s="40"/>
      <c r="D11" s="39">
        <v>0</v>
      </c>
      <c r="E11" s="39"/>
      <c r="F11" s="39">
        <v>51</v>
      </c>
      <c r="G11" s="39">
        <v>11</v>
      </c>
      <c r="H11" s="39">
        <v>160</v>
      </c>
      <c r="I11" s="39">
        <v>5</v>
      </c>
      <c r="J11" s="39">
        <v>0</v>
      </c>
      <c r="K11" s="39">
        <v>0</v>
      </c>
      <c r="L11" s="39">
        <v>100000</v>
      </c>
      <c r="M11" s="39"/>
      <c r="N11" s="39" t="s">
        <v>4225</v>
      </c>
      <c r="O11" s="39">
        <v>10</v>
      </c>
      <c r="P11" s="39">
        <v>3</v>
      </c>
      <c r="Q11" s="39">
        <v>1400</v>
      </c>
      <c r="R11" s="39">
        <v>1</v>
      </c>
      <c r="S11" s="39">
        <v>0</v>
      </c>
      <c r="T11" s="39">
        <v>3000</v>
      </c>
      <c r="U11" s="39"/>
      <c r="V11" s="39"/>
      <c r="W11" s="39"/>
      <c r="X11" s="39"/>
      <c r="Y11" s="39">
        <v>3</v>
      </c>
      <c r="Z11" s="39"/>
      <c r="AA11" s="39"/>
      <c r="AB11" s="39"/>
      <c r="AC11" s="39"/>
      <c r="AD11" s="39"/>
      <c r="AE11" s="39"/>
      <c r="AF11" s="39"/>
      <c r="AG11" s="39"/>
    </row>
    <row r="12" spans="1:33" ht="15.75" hidden="1" x14ac:dyDescent="0.3">
      <c r="A12" s="39">
        <v>1020</v>
      </c>
      <c r="B12" s="40" t="s">
        <v>4228</v>
      </c>
      <c r="C12" s="40"/>
      <c r="D12" s="39">
        <v>0</v>
      </c>
      <c r="E12" s="39"/>
      <c r="F12" s="39">
        <v>51</v>
      </c>
      <c r="G12" s="39">
        <v>11</v>
      </c>
      <c r="H12" s="39">
        <v>160</v>
      </c>
      <c r="I12" s="39">
        <v>5</v>
      </c>
      <c r="J12" s="39">
        <v>0</v>
      </c>
      <c r="K12" s="39">
        <v>0</v>
      </c>
      <c r="L12" s="39">
        <v>100000</v>
      </c>
      <c r="M12" s="39"/>
      <c r="N12" s="39" t="s">
        <v>4225</v>
      </c>
      <c r="O12" s="39">
        <v>10</v>
      </c>
      <c r="P12" s="39">
        <v>3</v>
      </c>
      <c r="Q12" s="39">
        <v>1400</v>
      </c>
      <c r="R12" s="39">
        <v>1</v>
      </c>
      <c r="S12" s="39">
        <v>0</v>
      </c>
      <c r="T12" s="39">
        <v>3000</v>
      </c>
      <c r="U12" s="39"/>
      <c r="V12" s="39"/>
      <c r="W12" s="39"/>
      <c r="X12" s="39"/>
      <c r="Y12" s="39">
        <v>3</v>
      </c>
      <c r="Z12" s="39"/>
      <c r="AA12" s="39"/>
      <c r="AB12" s="39"/>
      <c r="AC12" s="39"/>
      <c r="AD12" s="39"/>
      <c r="AE12" s="39"/>
      <c r="AF12" s="39"/>
      <c r="AG12" s="39"/>
    </row>
    <row r="13" spans="1:33" ht="15.75" hidden="1" x14ac:dyDescent="0.3">
      <c r="A13" s="39">
        <v>1021</v>
      </c>
      <c r="B13" s="40" t="s">
        <v>4229</v>
      </c>
      <c r="C13" s="40"/>
      <c r="D13" s="39">
        <v>0</v>
      </c>
      <c r="E13" s="39"/>
      <c r="F13" s="39">
        <v>51</v>
      </c>
      <c r="G13" s="39">
        <v>11</v>
      </c>
      <c r="H13" s="39">
        <v>160</v>
      </c>
      <c r="I13" s="39">
        <v>5</v>
      </c>
      <c r="J13" s="39">
        <v>0</v>
      </c>
      <c r="K13" s="39">
        <v>0</v>
      </c>
      <c r="L13" s="39">
        <v>100000</v>
      </c>
      <c r="M13" s="39"/>
      <c r="N13" s="39" t="s">
        <v>4225</v>
      </c>
      <c r="O13" s="39">
        <v>10</v>
      </c>
      <c r="P13" s="39">
        <v>3</v>
      </c>
      <c r="Q13" s="39">
        <v>1400</v>
      </c>
      <c r="R13" s="39">
        <v>1</v>
      </c>
      <c r="S13" s="39">
        <v>0</v>
      </c>
      <c r="T13" s="39">
        <v>3000</v>
      </c>
      <c r="U13" s="39"/>
      <c r="V13" s="39"/>
      <c r="W13" s="39"/>
      <c r="X13" s="39"/>
      <c r="Y13" s="39">
        <v>3</v>
      </c>
      <c r="Z13" s="39"/>
      <c r="AA13" s="39"/>
      <c r="AB13" s="39"/>
      <c r="AC13" s="39"/>
      <c r="AD13" s="39"/>
      <c r="AE13" s="39"/>
      <c r="AF13" s="39"/>
      <c r="AG13" s="39"/>
    </row>
    <row r="14" spans="1:33" ht="15.75" hidden="1" x14ac:dyDescent="0.3">
      <c r="A14" s="39">
        <v>1017</v>
      </c>
      <c r="B14" s="40" t="s">
        <v>4224</v>
      </c>
      <c r="C14" s="40"/>
      <c r="D14" s="39">
        <v>0</v>
      </c>
      <c r="E14" s="39"/>
      <c r="F14" s="39">
        <v>51</v>
      </c>
      <c r="G14" s="39">
        <v>11</v>
      </c>
      <c r="H14" s="39">
        <v>160</v>
      </c>
      <c r="I14" s="39">
        <v>5</v>
      </c>
      <c r="J14" s="39">
        <v>0</v>
      </c>
      <c r="K14" s="39">
        <v>0</v>
      </c>
      <c r="L14" s="39">
        <v>100000</v>
      </c>
      <c r="M14" s="39"/>
      <c r="N14" s="39" t="s">
        <v>4225</v>
      </c>
      <c r="O14" s="39">
        <v>10</v>
      </c>
      <c r="P14" s="39">
        <v>3</v>
      </c>
      <c r="Q14" s="39">
        <v>1400</v>
      </c>
      <c r="R14" s="39">
        <v>1</v>
      </c>
      <c r="S14" s="39">
        <v>0</v>
      </c>
      <c r="T14" s="39">
        <v>3000</v>
      </c>
      <c r="U14" s="39"/>
      <c r="V14" s="39"/>
      <c r="W14" s="39"/>
      <c r="X14" s="39"/>
      <c r="Y14" s="39">
        <v>3</v>
      </c>
      <c r="Z14" s="39"/>
      <c r="AA14" s="39"/>
      <c r="AB14" s="39"/>
      <c r="AC14" s="39"/>
      <c r="AD14" s="39"/>
      <c r="AE14" s="39"/>
      <c r="AF14" s="39"/>
      <c r="AG14" s="39"/>
    </row>
    <row r="15" spans="1:33" ht="15.75" hidden="1" x14ac:dyDescent="0.3">
      <c r="A15" s="39">
        <v>1024</v>
      </c>
      <c r="B15" s="40" t="s">
        <v>4232</v>
      </c>
      <c r="C15" s="40"/>
      <c r="D15" s="39">
        <v>0</v>
      </c>
      <c r="E15" s="39"/>
      <c r="F15" s="39">
        <v>51</v>
      </c>
      <c r="G15" s="39">
        <v>11</v>
      </c>
      <c r="H15" s="39">
        <v>160</v>
      </c>
      <c r="I15" s="39">
        <v>5</v>
      </c>
      <c r="J15" s="39">
        <v>0</v>
      </c>
      <c r="K15" s="39">
        <v>0</v>
      </c>
      <c r="L15" s="39">
        <v>100000</v>
      </c>
      <c r="M15" s="39"/>
      <c r="N15" s="39" t="s">
        <v>4225</v>
      </c>
      <c r="O15" s="39">
        <v>10</v>
      </c>
      <c r="P15" s="39">
        <v>3</v>
      </c>
      <c r="Q15" s="39">
        <v>1400</v>
      </c>
      <c r="R15" s="39">
        <v>1</v>
      </c>
      <c r="S15" s="39">
        <v>0</v>
      </c>
      <c r="T15" s="39">
        <v>3000</v>
      </c>
      <c r="U15" s="39"/>
      <c r="V15" s="39"/>
      <c r="W15" s="39"/>
      <c r="X15" s="39"/>
      <c r="Y15" s="39">
        <v>3</v>
      </c>
      <c r="Z15" s="39"/>
      <c r="AA15" s="39"/>
      <c r="AB15" s="39"/>
      <c r="AC15" s="39"/>
      <c r="AD15" s="39"/>
      <c r="AE15" s="39"/>
      <c r="AF15" s="39"/>
      <c r="AG15" s="39"/>
    </row>
    <row r="16" spans="1:33" ht="15.75" hidden="1" x14ac:dyDescent="0.3">
      <c r="A16" s="39">
        <v>1025</v>
      </c>
      <c r="B16" s="40" t="s">
        <v>4233</v>
      </c>
      <c r="C16" s="40"/>
      <c r="D16" s="39">
        <v>0</v>
      </c>
      <c r="E16" s="39"/>
      <c r="F16" s="39">
        <v>51</v>
      </c>
      <c r="G16" s="39">
        <v>11</v>
      </c>
      <c r="H16" s="39">
        <v>160</v>
      </c>
      <c r="I16" s="39">
        <v>5</v>
      </c>
      <c r="J16" s="39">
        <v>0</v>
      </c>
      <c r="K16" s="39">
        <v>0</v>
      </c>
      <c r="L16" s="39">
        <v>100000</v>
      </c>
      <c r="M16" s="39"/>
      <c r="N16" s="39" t="s">
        <v>4225</v>
      </c>
      <c r="O16" s="39">
        <v>10</v>
      </c>
      <c r="P16" s="39">
        <v>3</v>
      </c>
      <c r="Q16" s="39">
        <v>1400</v>
      </c>
      <c r="R16" s="39">
        <v>1</v>
      </c>
      <c r="S16" s="39">
        <v>0</v>
      </c>
      <c r="T16" s="39">
        <v>3000</v>
      </c>
      <c r="U16" s="39"/>
      <c r="V16" s="39"/>
      <c r="W16" s="39"/>
      <c r="X16" s="39"/>
      <c r="Y16" s="39">
        <v>3</v>
      </c>
      <c r="Z16" s="39"/>
      <c r="AA16" s="39"/>
      <c r="AB16" s="39"/>
      <c r="AC16" s="39"/>
      <c r="AD16" s="39"/>
      <c r="AE16" s="39"/>
      <c r="AF16" s="39"/>
      <c r="AG16" s="39"/>
    </row>
    <row r="17" spans="1:33" ht="15.75" hidden="1" x14ac:dyDescent="0.3">
      <c r="A17" s="39">
        <v>1018</v>
      </c>
      <c r="B17" s="40" t="s">
        <v>4226</v>
      </c>
      <c r="C17" s="40"/>
      <c r="D17" s="39">
        <v>0</v>
      </c>
      <c r="E17" s="39"/>
      <c r="F17" s="39">
        <v>51</v>
      </c>
      <c r="G17" s="39">
        <v>11</v>
      </c>
      <c r="H17" s="39">
        <v>160</v>
      </c>
      <c r="I17" s="39">
        <v>5</v>
      </c>
      <c r="J17" s="39">
        <v>0</v>
      </c>
      <c r="K17" s="39">
        <v>0</v>
      </c>
      <c r="L17" s="39">
        <v>100000</v>
      </c>
      <c r="M17" s="39"/>
      <c r="N17" s="39" t="s">
        <v>4225</v>
      </c>
      <c r="O17" s="39">
        <v>10</v>
      </c>
      <c r="P17" s="39">
        <v>3</v>
      </c>
      <c r="Q17" s="39">
        <v>1400</v>
      </c>
      <c r="R17" s="39">
        <v>1</v>
      </c>
      <c r="S17" s="39">
        <v>0</v>
      </c>
      <c r="T17" s="39">
        <v>3000</v>
      </c>
      <c r="U17" s="39"/>
      <c r="V17" s="39"/>
      <c r="W17" s="39"/>
      <c r="X17" s="39"/>
      <c r="Y17" s="39">
        <v>3</v>
      </c>
      <c r="Z17" s="39"/>
      <c r="AA17" s="39"/>
      <c r="AB17" s="39"/>
      <c r="AC17" s="39"/>
      <c r="AD17" s="39"/>
      <c r="AE17" s="39"/>
      <c r="AF17" s="39"/>
      <c r="AG17" s="39"/>
    </row>
    <row r="18" spans="1:33" ht="15.75" hidden="1" x14ac:dyDescent="0.3">
      <c r="A18" s="39">
        <v>1019</v>
      </c>
      <c r="B18" s="40" t="s">
        <v>4227</v>
      </c>
      <c r="C18" s="40"/>
      <c r="D18" s="39">
        <v>0</v>
      </c>
      <c r="E18" s="39"/>
      <c r="F18" s="39">
        <v>51</v>
      </c>
      <c r="G18" s="39">
        <v>11</v>
      </c>
      <c r="H18" s="39">
        <v>160</v>
      </c>
      <c r="I18" s="39">
        <v>5</v>
      </c>
      <c r="J18" s="39">
        <v>0</v>
      </c>
      <c r="K18" s="39">
        <v>0</v>
      </c>
      <c r="L18" s="39">
        <v>100000</v>
      </c>
      <c r="M18" s="39"/>
      <c r="N18" s="39" t="s">
        <v>4225</v>
      </c>
      <c r="O18" s="39">
        <v>10</v>
      </c>
      <c r="P18" s="39">
        <v>3</v>
      </c>
      <c r="Q18" s="39">
        <v>1400</v>
      </c>
      <c r="R18" s="39">
        <v>1</v>
      </c>
      <c r="S18" s="39">
        <v>0</v>
      </c>
      <c r="T18" s="39">
        <v>3000</v>
      </c>
      <c r="U18" s="39"/>
      <c r="V18" s="39"/>
      <c r="W18" s="39"/>
      <c r="X18" s="39"/>
      <c r="Y18" s="39">
        <v>3</v>
      </c>
      <c r="Z18" s="39"/>
      <c r="AA18" s="39"/>
      <c r="AB18" s="39"/>
      <c r="AC18" s="39"/>
      <c r="AD18" s="39"/>
      <c r="AE18" s="39"/>
      <c r="AF18" s="39"/>
      <c r="AG18" s="39"/>
    </row>
    <row r="19" spans="1:33" ht="15.75" hidden="1" x14ac:dyDescent="0.3">
      <c r="A19" s="39">
        <v>1027</v>
      </c>
      <c r="B19" s="40" t="s">
        <v>4234</v>
      </c>
      <c r="C19" s="40"/>
      <c r="D19" s="39">
        <v>0</v>
      </c>
      <c r="E19" s="39"/>
      <c r="F19" s="39">
        <v>51</v>
      </c>
      <c r="G19" s="39">
        <v>11</v>
      </c>
      <c r="H19" s="39">
        <v>160</v>
      </c>
      <c r="I19" s="39">
        <v>5</v>
      </c>
      <c r="J19" s="39">
        <v>0</v>
      </c>
      <c r="K19" s="39">
        <v>0</v>
      </c>
      <c r="L19" s="39">
        <v>100000</v>
      </c>
      <c r="M19" s="39"/>
      <c r="N19" s="39" t="s">
        <v>4225</v>
      </c>
      <c r="O19" s="39">
        <v>10</v>
      </c>
      <c r="P19" s="39">
        <v>3</v>
      </c>
      <c r="Q19" s="39">
        <v>1400</v>
      </c>
      <c r="R19" s="39">
        <v>1</v>
      </c>
      <c r="S19" s="39">
        <v>0</v>
      </c>
      <c r="T19" s="39">
        <v>3000</v>
      </c>
      <c r="U19" s="39"/>
      <c r="V19" s="39"/>
      <c r="W19" s="39"/>
      <c r="X19" s="39"/>
      <c r="Y19" s="39">
        <v>3</v>
      </c>
      <c r="Z19" s="39"/>
      <c r="AA19" s="39"/>
      <c r="AB19" s="39"/>
      <c r="AC19" s="39"/>
      <c r="AD19" s="39"/>
      <c r="AE19" s="39"/>
      <c r="AF19" s="39"/>
      <c r="AG19" s="39"/>
    </row>
    <row r="20" spans="1:33" ht="15.75" x14ac:dyDescent="0.3">
      <c r="A20" s="104">
        <v>19</v>
      </c>
      <c r="B20" s="107" t="s">
        <v>3195</v>
      </c>
      <c r="C20" s="204">
        <v>0</v>
      </c>
      <c r="D20" s="105">
        <v>1</v>
      </c>
      <c r="E20" s="105">
        <v>0</v>
      </c>
      <c r="F20" s="104">
        <v>51</v>
      </c>
      <c r="G20" s="104">
        <v>11</v>
      </c>
      <c r="H20" s="104">
        <v>160</v>
      </c>
      <c r="I20" s="105">
        <v>5</v>
      </c>
      <c r="J20" s="104">
        <v>0</v>
      </c>
      <c r="K20" s="104">
        <v>0</v>
      </c>
      <c r="L20" s="105">
        <v>10</v>
      </c>
      <c r="M20" s="245"/>
      <c r="N20" s="104" t="s">
        <v>3196</v>
      </c>
      <c r="O20" s="104">
        <v>20</v>
      </c>
      <c r="P20" s="104">
        <v>10</v>
      </c>
      <c r="Q20" s="104">
        <v>2000</v>
      </c>
      <c r="R20" s="104">
        <v>1</v>
      </c>
      <c r="S20" s="104">
        <v>0</v>
      </c>
      <c r="T20" s="104">
        <v>2200</v>
      </c>
      <c r="U20" s="104"/>
      <c r="V20" s="104"/>
      <c r="W20" s="104"/>
      <c r="X20" s="104"/>
      <c r="Y20" s="104">
        <v>3</v>
      </c>
      <c r="Z20" s="104"/>
      <c r="AA20" s="104"/>
      <c r="AB20" s="104"/>
      <c r="AC20" s="104">
        <v>10</v>
      </c>
      <c r="AD20" s="104"/>
      <c r="AE20" s="104"/>
      <c r="AF20" s="104"/>
      <c r="AG20" s="104"/>
    </row>
    <row r="21" spans="1:33" ht="15.75" hidden="1" x14ac:dyDescent="0.3">
      <c r="A21" s="39">
        <v>9</v>
      </c>
      <c r="B21" s="40" t="s">
        <v>3184</v>
      </c>
      <c r="C21" s="40"/>
      <c r="D21" s="39">
        <v>0</v>
      </c>
      <c r="E21" s="39"/>
      <c r="F21" s="39">
        <v>52</v>
      </c>
      <c r="G21" s="39">
        <v>10</v>
      </c>
      <c r="H21" s="39">
        <v>1</v>
      </c>
      <c r="I21" s="39">
        <v>5</v>
      </c>
      <c r="J21" s="39">
        <v>0</v>
      </c>
      <c r="K21" s="39">
        <v>1</v>
      </c>
      <c r="L21" s="39">
        <v>10</v>
      </c>
      <c r="M21" s="39"/>
      <c r="N21" s="39" t="s">
        <v>3185</v>
      </c>
      <c r="O21" s="39">
        <v>5</v>
      </c>
      <c r="P21" s="39">
        <v>10</v>
      </c>
      <c r="Q21" s="39">
        <v>2000</v>
      </c>
      <c r="R21" s="39">
        <v>1</v>
      </c>
      <c r="S21" s="39">
        <v>0</v>
      </c>
      <c r="T21" s="39">
        <v>2200</v>
      </c>
      <c r="U21" s="39"/>
      <c r="V21" s="39"/>
      <c r="W21" s="39"/>
      <c r="X21" s="39"/>
      <c r="Y21" s="39">
        <v>3</v>
      </c>
      <c r="Z21" s="39"/>
      <c r="AA21" s="39"/>
      <c r="AB21" s="39"/>
      <c r="AC21" s="39">
        <v>10</v>
      </c>
      <c r="AD21" s="39"/>
      <c r="AE21" s="39"/>
      <c r="AF21" s="39"/>
      <c r="AG21" s="39"/>
    </row>
    <row r="22" spans="1:33" ht="15.75" hidden="1" x14ac:dyDescent="0.3">
      <c r="A22" s="39">
        <v>1059</v>
      </c>
      <c r="B22" s="40" t="s">
        <v>4290</v>
      </c>
      <c r="C22" s="40"/>
      <c r="D22" s="39">
        <v>0</v>
      </c>
      <c r="E22" s="39"/>
      <c r="F22" s="39">
        <v>83</v>
      </c>
      <c r="G22" s="39">
        <v>18</v>
      </c>
      <c r="H22" s="39">
        <v>27</v>
      </c>
      <c r="I22" s="39">
        <v>10</v>
      </c>
      <c r="J22" s="39">
        <v>1</v>
      </c>
      <c r="K22" s="39">
        <v>0</v>
      </c>
      <c r="L22" s="39">
        <v>120000</v>
      </c>
      <c r="M22" s="39"/>
      <c r="N22" s="39" t="s">
        <v>4291</v>
      </c>
      <c r="O22" s="39">
        <v>10</v>
      </c>
      <c r="P22" s="39">
        <v>5</v>
      </c>
      <c r="Q22" s="39">
        <v>1500</v>
      </c>
      <c r="R22" s="39">
        <v>1</v>
      </c>
      <c r="S22" s="39">
        <v>0</v>
      </c>
      <c r="T22" s="39">
        <v>2500</v>
      </c>
      <c r="U22" s="39"/>
      <c r="V22" s="39"/>
      <c r="W22" s="39"/>
      <c r="X22" s="39"/>
      <c r="Y22" s="39">
        <v>3</v>
      </c>
      <c r="Z22" s="39"/>
      <c r="AA22" s="39"/>
      <c r="AB22" s="39"/>
      <c r="AC22" s="39"/>
      <c r="AD22" s="39"/>
      <c r="AE22" s="39"/>
      <c r="AF22" s="39"/>
      <c r="AG22" s="39"/>
    </row>
    <row r="23" spans="1:33" ht="15.75" hidden="1" x14ac:dyDescent="0.3">
      <c r="A23" s="39">
        <v>1060</v>
      </c>
      <c r="B23" s="39" t="s">
        <v>4292</v>
      </c>
      <c r="C23" s="39"/>
      <c r="D23" s="39">
        <v>0</v>
      </c>
      <c r="E23" s="39"/>
      <c r="F23" s="39">
        <v>83</v>
      </c>
      <c r="G23" s="39">
        <v>18</v>
      </c>
      <c r="H23" s="39">
        <v>27</v>
      </c>
      <c r="I23" s="39">
        <v>10</v>
      </c>
      <c r="J23" s="39">
        <v>1</v>
      </c>
      <c r="K23" s="39">
        <v>0</v>
      </c>
      <c r="L23" s="39">
        <v>12</v>
      </c>
      <c r="M23" s="39"/>
      <c r="N23" s="39" t="s">
        <v>4291</v>
      </c>
      <c r="O23" s="39">
        <v>10</v>
      </c>
      <c r="P23" s="39">
        <v>7</v>
      </c>
      <c r="Q23" s="39">
        <v>1500</v>
      </c>
      <c r="R23" s="39">
        <v>1</v>
      </c>
      <c r="S23" s="39">
        <v>0</v>
      </c>
      <c r="T23" s="39">
        <v>2500</v>
      </c>
      <c r="U23" s="39"/>
      <c r="V23" s="39"/>
      <c r="W23" s="39"/>
      <c r="X23" s="39"/>
      <c r="Y23" s="39">
        <v>3</v>
      </c>
      <c r="Z23" s="39"/>
      <c r="AA23" s="39"/>
      <c r="AB23" s="39"/>
      <c r="AC23" s="39"/>
      <c r="AD23" s="39"/>
      <c r="AE23" s="39"/>
      <c r="AF23" s="39"/>
      <c r="AG23" s="39"/>
    </row>
    <row r="24" spans="1:33" ht="15.75" hidden="1" x14ac:dyDescent="0.3">
      <c r="A24" s="39">
        <v>21</v>
      </c>
      <c r="B24" s="40" t="s">
        <v>3198</v>
      </c>
      <c r="C24" s="40"/>
      <c r="D24" s="39">
        <v>0</v>
      </c>
      <c r="E24" s="39"/>
      <c r="F24" s="39">
        <v>52</v>
      </c>
      <c r="G24" s="39">
        <v>18</v>
      </c>
      <c r="H24" s="39">
        <v>27</v>
      </c>
      <c r="I24" s="39">
        <v>10</v>
      </c>
      <c r="J24" s="39">
        <v>1</v>
      </c>
      <c r="K24" s="39">
        <v>0</v>
      </c>
      <c r="L24" s="39">
        <v>10</v>
      </c>
      <c r="M24" s="39"/>
      <c r="N24" s="39" t="s">
        <v>3196</v>
      </c>
      <c r="O24" s="39">
        <v>20</v>
      </c>
      <c r="P24" s="39">
        <v>10</v>
      </c>
      <c r="Q24" s="39">
        <v>2000</v>
      </c>
      <c r="R24" s="39">
        <v>1</v>
      </c>
      <c r="S24" s="39">
        <v>0</v>
      </c>
      <c r="T24" s="39">
        <v>2200</v>
      </c>
      <c r="U24" s="39"/>
      <c r="V24" s="39"/>
      <c r="W24" s="39"/>
      <c r="X24" s="39"/>
      <c r="Y24" s="39">
        <v>3</v>
      </c>
      <c r="Z24" s="39"/>
      <c r="AA24" s="39"/>
      <c r="AB24" s="39"/>
      <c r="AC24" s="39">
        <v>10</v>
      </c>
      <c r="AD24" s="39"/>
      <c r="AE24" s="39"/>
      <c r="AF24" s="39"/>
      <c r="AG24" s="39"/>
    </row>
    <row r="25" spans="1:33" ht="15.75" hidden="1" x14ac:dyDescent="0.3">
      <c r="A25" s="39">
        <v>1200</v>
      </c>
      <c r="B25" s="39" t="s">
        <v>4525</v>
      </c>
      <c r="C25" s="39"/>
      <c r="D25" s="39">
        <v>0</v>
      </c>
      <c r="E25" s="39"/>
      <c r="F25" s="39">
        <v>100</v>
      </c>
      <c r="G25" s="39">
        <v>19</v>
      </c>
      <c r="H25" s="39">
        <v>72</v>
      </c>
      <c r="I25" s="39">
        <v>10</v>
      </c>
      <c r="J25" s="39">
        <v>0</v>
      </c>
      <c r="K25" s="39">
        <v>0</v>
      </c>
      <c r="L25" s="39">
        <v>250</v>
      </c>
      <c r="M25" s="39"/>
      <c r="N25" s="39" t="s">
        <v>4526</v>
      </c>
      <c r="O25" s="39">
        <v>18</v>
      </c>
      <c r="P25" s="39">
        <v>15</v>
      </c>
      <c r="Q25" s="39">
        <v>500</v>
      </c>
      <c r="R25" s="39">
        <v>1</v>
      </c>
      <c r="S25" s="39">
        <v>0</v>
      </c>
      <c r="T25" s="39">
        <v>1800</v>
      </c>
      <c r="U25" s="39"/>
      <c r="V25" s="39"/>
      <c r="W25" s="39"/>
      <c r="X25" s="39"/>
      <c r="Y25" s="39">
        <v>3</v>
      </c>
      <c r="Z25" s="39"/>
      <c r="AA25" s="39"/>
      <c r="AB25" s="39"/>
      <c r="AC25" s="39"/>
      <c r="AD25" s="39"/>
      <c r="AE25" s="39"/>
      <c r="AF25" s="39"/>
      <c r="AG25" s="39"/>
    </row>
    <row r="26" spans="1:33" ht="15.75" hidden="1" x14ac:dyDescent="0.3">
      <c r="A26" s="39">
        <v>1356</v>
      </c>
      <c r="B26" s="40" t="s">
        <v>4754</v>
      </c>
      <c r="C26" s="40"/>
      <c r="D26" s="39">
        <v>0</v>
      </c>
      <c r="E26" s="39"/>
      <c r="F26" s="39">
        <v>120</v>
      </c>
      <c r="G26" s="39">
        <v>19</v>
      </c>
      <c r="H26" s="39">
        <v>27</v>
      </c>
      <c r="I26" s="39">
        <v>10</v>
      </c>
      <c r="J26" s="39">
        <v>1</v>
      </c>
      <c r="K26" s="39">
        <v>0</v>
      </c>
      <c r="L26" s="39">
        <v>12</v>
      </c>
      <c r="M26" s="39"/>
      <c r="N26" s="39" t="s">
        <v>4755</v>
      </c>
      <c r="O26" s="39">
        <v>10</v>
      </c>
      <c r="P26" s="39">
        <v>5</v>
      </c>
      <c r="Q26" s="39">
        <v>1500</v>
      </c>
      <c r="R26" s="39">
        <v>1</v>
      </c>
      <c r="S26" s="39">
        <v>0</v>
      </c>
      <c r="T26" s="39">
        <v>2500</v>
      </c>
      <c r="U26" s="39"/>
      <c r="V26" s="39"/>
      <c r="W26" s="39"/>
      <c r="X26" s="39"/>
      <c r="Y26" s="39">
        <v>3</v>
      </c>
      <c r="Z26" s="39"/>
      <c r="AA26" s="39"/>
      <c r="AB26" s="39"/>
      <c r="AC26" s="39"/>
      <c r="AD26" s="39"/>
      <c r="AE26" s="39"/>
      <c r="AF26" s="39"/>
      <c r="AG26" s="39"/>
    </row>
    <row r="27" spans="1:33" ht="15.75" hidden="1" x14ac:dyDescent="0.3">
      <c r="A27" s="39">
        <v>1198</v>
      </c>
      <c r="B27" s="39" t="s">
        <v>4521</v>
      </c>
      <c r="C27" s="39"/>
      <c r="D27" s="39">
        <v>0</v>
      </c>
      <c r="E27" s="39"/>
      <c r="F27" s="39">
        <v>81</v>
      </c>
      <c r="G27" s="39">
        <v>12</v>
      </c>
      <c r="H27" s="39">
        <v>0</v>
      </c>
      <c r="I27" s="39">
        <v>10</v>
      </c>
      <c r="J27" s="39">
        <v>0</v>
      </c>
      <c r="K27" s="39">
        <v>0</v>
      </c>
      <c r="L27" s="39">
        <v>500</v>
      </c>
      <c r="M27" s="39"/>
      <c r="N27" s="39" t="s">
        <v>4522</v>
      </c>
      <c r="O27" s="39">
        <v>15</v>
      </c>
      <c r="P27" s="39">
        <v>17</v>
      </c>
      <c r="Q27" s="39">
        <v>900</v>
      </c>
      <c r="R27" s="39">
        <v>1</v>
      </c>
      <c r="S27" s="39">
        <v>0</v>
      </c>
      <c r="T27" s="39">
        <v>2000</v>
      </c>
      <c r="U27" s="39"/>
      <c r="V27" s="39"/>
      <c r="W27" s="39"/>
      <c r="X27" s="39"/>
      <c r="Y27" s="39">
        <v>3</v>
      </c>
      <c r="Z27" s="39"/>
      <c r="AA27" s="39"/>
      <c r="AB27" s="39"/>
      <c r="AC27" s="39"/>
      <c r="AD27" s="39"/>
      <c r="AE27" s="39"/>
      <c r="AF27" s="39"/>
      <c r="AG27" s="39"/>
    </row>
    <row r="28" spans="1:33" ht="15.75" hidden="1" x14ac:dyDescent="0.3">
      <c r="A28" s="39">
        <v>1201</v>
      </c>
      <c r="B28" s="39" t="s">
        <v>4527</v>
      </c>
      <c r="C28" s="39"/>
      <c r="D28" s="39">
        <v>0</v>
      </c>
      <c r="E28" s="39"/>
      <c r="F28" s="39">
        <v>52</v>
      </c>
      <c r="G28" s="39">
        <v>11</v>
      </c>
      <c r="H28" s="39">
        <v>72</v>
      </c>
      <c r="I28" s="39">
        <v>10</v>
      </c>
      <c r="J28" s="39">
        <v>0</v>
      </c>
      <c r="K28" s="39">
        <v>0</v>
      </c>
      <c r="L28" s="39">
        <v>1</v>
      </c>
      <c r="M28" s="39"/>
      <c r="N28" s="39" t="s">
        <v>4528</v>
      </c>
      <c r="O28" s="39">
        <v>22</v>
      </c>
      <c r="P28" s="39">
        <v>15</v>
      </c>
      <c r="Q28" s="39">
        <v>1000</v>
      </c>
      <c r="R28" s="39">
        <v>1</v>
      </c>
      <c r="S28" s="39">
        <v>0</v>
      </c>
      <c r="T28" s="39">
        <v>2800</v>
      </c>
      <c r="U28" s="39"/>
      <c r="V28" s="39"/>
      <c r="W28" s="39"/>
      <c r="X28" s="39"/>
      <c r="Y28" s="39">
        <v>3</v>
      </c>
      <c r="Z28" s="39"/>
      <c r="AA28" s="39"/>
      <c r="AB28" s="39"/>
      <c r="AC28" s="39"/>
      <c r="AD28" s="39"/>
      <c r="AE28" s="39"/>
      <c r="AF28" s="39"/>
      <c r="AG28" s="39"/>
    </row>
    <row r="29" spans="1:33" ht="15.75" hidden="1" x14ac:dyDescent="0.3">
      <c r="A29" s="39">
        <v>1199</v>
      </c>
      <c r="B29" s="39" t="s">
        <v>4523</v>
      </c>
      <c r="C29" s="39"/>
      <c r="D29" s="39">
        <v>0</v>
      </c>
      <c r="E29" s="39"/>
      <c r="F29" s="39">
        <v>104</v>
      </c>
      <c r="G29" s="39">
        <v>45</v>
      </c>
      <c r="H29" s="39">
        <v>71</v>
      </c>
      <c r="I29" s="39">
        <v>10</v>
      </c>
      <c r="J29" s="39">
        <v>0</v>
      </c>
      <c r="K29" s="39">
        <v>0</v>
      </c>
      <c r="L29" s="39">
        <v>500</v>
      </c>
      <c r="M29" s="39"/>
      <c r="N29" s="39" t="s">
        <v>4524</v>
      </c>
      <c r="O29" s="39">
        <v>20</v>
      </c>
      <c r="P29" s="39">
        <v>15</v>
      </c>
      <c r="Q29" s="39">
        <v>500</v>
      </c>
      <c r="R29" s="39">
        <v>1</v>
      </c>
      <c r="S29" s="39">
        <v>0</v>
      </c>
      <c r="T29" s="39">
        <v>1500</v>
      </c>
      <c r="U29" s="39"/>
      <c r="V29" s="39"/>
      <c r="W29" s="39"/>
      <c r="X29" s="39"/>
      <c r="Y29" s="39">
        <v>3</v>
      </c>
      <c r="Z29" s="39"/>
      <c r="AA29" s="39"/>
      <c r="AB29" s="39"/>
      <c r="AC29" s="39"/>
      <c r="AD29" s="39"/>
      <c r="AE29" s="39"/>
      <c r="AF29" s="39"/>
      <c r="AG29" s="39"/>
    </row>
    <row r="30" spans="1:33" ht="15.75" hidden="1" x14ac:dyDescent="0.3">
      <c r="A30" s="39">
        <v>1038</v>
      </c>
      <c r="B30" s="40" t="s">
        <v>4255</v>
      </c>
      <c r="C30" s="40"/>
      <c r="D30" s="39">
        <v>0</v>
      </c>
      <c r="E30" s="39"/>
      <c r="F30" s="39">
        <v>83</v>
      </c>
      <c r="G30" s="39">
        <v>19</v>
      </c>
      <c r="H30" s="39">
        <v>162</v>
      </c>
      <c r="I30" s="39">
        <v>12</v>
      </c>
      <c r="J30" s="39">
        <v>0</v>
      </c>
      <c r="K30" s="39">
        <v>0</v>
      </c>
      <c r="L30" s="39">
        <v>15000000</v>
      </c>
      <c r="M30" s="39"/>
      <c r="N30" s="39" t="s">
        <v>4256</v>
      </c>
      <c r="O30" s="39">
        <v>13</v>
      </c>
      <c r="P30" s="39">
        <v>6</v>
      </c>
      <c r="Q30" s="39">
        <v>1500</v>
      </c>
      <c r="R30" s="39">
        <v>1</v>
      </c>
      <c r="S30" s="39">
        <v>0</v>
      </c>
      <c r="T30" s="39">
        <v>2500</v>
      </c>
      <c r="U30" s="39"/>
      <c r="V30" s="39"/>
      <c r="W30" s="39"/>
      <c r="X30" s="39"/>
      <c r="Y30" s="39">
        <v>3</v>
      </c>
      <c r="Z30" s="39"/>
      <c r="AA30" s="39"/>
      <c r="AB30" s="39"/>
      <c r="AC30" s="39"/>
      <c r="AD30" s="39"/>
      <c r="AE30" s="39"/>
      <c r="AF30" s="39"/>
      <c r="AG30" s="39"/>
    </row>
    <row r="31" spans="1:33" ht="15.75" hidden="1" x14ac:dyDescent="0.3">
      <c r="A31" s="39">
        <v>1039</v>
      </c>
      <c r="B31" s="39" t="s">
        <v>4257</v>
      </c>
      <c r="C31" s="39"/>
      <c r="D31" s="39">
        <v>0</v>
      </c>
      <c r="E31" s="39"/>
      <c r="F31" s="39">
        <v>83</v>
      </c>
      <c r="G31" s="39">
        <v>19</v>
      </c>
      <c r="H31" s="39">
        <v>162</v>
      </c>
      <c r="I31" s="39">
        <v>12</v>
      </c>
      <c r="J31" s="39">
        <v>0</v>
      </c>
      <c r="K31" s="39">
        <v>0</v>
      </c>
      <c r="L31" s="39">
        <v>15</v>
      </c>
      <c r="M31" s="39"/>
      <c r="N31" s="39" t="s">
        <v>4256</v>
      </c>
      <c r="O31" s="39">
        <v>13</v>
      </c>
      <c r="P31" s="39">
        <v>8</v>
      </c>
      <c r="Q31" s="39">
        <v>1500</v>
      </c>
      <c r="R31" s="39">
        <v>1</v>
      </c>
      <c r="S31" s="39">
        <v>0</v>
      </c>
      <c r="T31" s="39">
        <v>2500</v>
      </c>
      <c r="U31" s="39"/>
      <c r="V31" s="39"/>
      <c r="W31" s="39"/>
      <c r="X31" s="39"/>
      <c r="Y31" s="39">
        <v>3</v>
      </c>
      <c r="Z31" s="39"/>
      <c r="AA31" s="39"/>
      <c r="AB31" s="39"/>
      <c r="AC31" s="39"/>
      <c r="AD31" s="39"/>
      <c r="AE31" s="39"/>
      <c r="AF31" s="39"/>
      <c r="AG31" s="39"/>
    </row>
    <row r="32" spans="1:33" ht="15.75" hidden="1" x14ac:dyDescent="0.3">
      <c r="A32" s="39">
        <v>1028</v>
      </c>
      <c r="B32" s="39" t="s">
        <v>4235</v>
      </c>
      <c r="C32" s="39"/>
      <c r="D32" s="39">
        <v>0</v>
      </c>
      <c r="E32" s="39"/>
      <c r="F32" s="39">
        <v>52</v>
      </c>
      <c r="G32" s="39">
        <v>11</v>
      </c>
      <c r="H32" s="39">
        <v>161</v>
      </c>
      <c r="I32" s="39">
        <v>12</v>
      </c>
      <c r="J32" s="39">
        <v>0</v>
      </c>
      <c r="K32" s="39">
        <v>0</v>
      </c>
      <c r="L32" s="39">
        <v>15</v>
      </c>
      <c r="M32" s="39"/>
      <c r="N32" s="39" t="s">
        <v>4236</v>
      </c>
      <c r="O32" s="39">
        <v>12</v>
      </c>
      <c r="P32" s="39">
        <v>4</v>
      </c>
      <c r="Q32" s="39">
        <v>1400</v>
      </c>
      <c r="R32" s="39">
        <v>1</v>
      </c>
      <c r="S32" s="39">
        <v>0</v>
      </c>
      <c r="T32" s="39">
        <v>3000</v>
      </c>
      <c r="U32" s="39"/>
      <c r="V32" s="39"/>
      <c r="W32" s="39"/>
      <c r="X32" s="39"/>
      <c r="Y32" s="39">
        <v>3</v>
      </c>
      <c r="Z32" s="39"/>
      <c r="AA32" s="39"/>
      <c r="AB32" s="39"/>
      <c r="AC32" s="39"/>
      <c r="AD32" s="39"/>
      <c r="AE32" s="39"/>
      <c r="AF32" s="39"/>
      <c r="AG32" s="39"/>
    </row>
    <row r="33" spans="1:33" ht="15.75" hidden="1" x14ac:dyDescent="0.3">
      <c r="A33" s="39">
        <v>20</v>
      </c>
      <c r="B33" s="40" t="s">
        <v>3197</v>
      </c>
      <c r="C33" s="40"/>
      <c r="D33" s="39">
        <v>0</v>
      </c>
      <c r="E33" s="39"/>
      <c r="F33" s="39">
        <v>52</v>
      </c>
      <c r="G33" s="39">
        <v>11</v>
      </c>
      <c r="H33" s="39">
        <v>161</v>
      </c>
      <c r="I33" s="39">
        <v>12</v>
      </c>
      <c r="J33" s="39">
        <v>0</v>
      </c>
      <c r="K33" s="39">
        <v>0</v>
      </c>
      <c r="L33" s="39">
        <v>10</v>
      </c>
      <c r="M33" s="39"/>
      <c r="N33" s="39" t="s">
        <v>3196</v>
      </c>
      <c r="O33" s="39">
        <v>20</v>
      </c>
      <c r="P33" s="39">
        <v>10</v>
      </c>
      <c r="Q33" s="39">
        <v>2000</v>
      </c>
      <c r="R33" s="39">
        <v>1</v>
      </c>
      <c r="S33" s="39">
        <v>0</v>
      </c>
      <c r="T33" s="39">
        <v>2200</v>
      </c>
      <c r="U33" s="39"/>
      <c r="V33" s="39"/>
      <c r="W33" s="39"/>
      <c r="X33" s="39"/>
      <c r="Y33" s="39">
        <v>3</v>
      </c>
      <c r="Z33" s="39"/>
      <c r="AA33" s="39"/>
      <c r="AB33" s="39"/>
      <c r="AC33" s="39">
        <v>10</v>
      </c>
      <c r="AD33" s="39"/>
      <c r="AE33" s="39"/>
      <c r="AF33" s="39"/>
      <c r="AG33" s="39"/>
    </row>
    <row r="34" spans="1:33" ht="15.75" hidden="1" x14ac:dyDescent="0.3">
      <c r="A34" s="39">
        <v>1057</v>
      </c>
      <c r="B34" s="39" t="s">
        <v>4287</v>
      </c>
      <c r="C34" s="39"/>
      <c r="D34" s="39">
        <v>0</v>
      </c>
      <c r="E34" s="39"/>
      <c r="F34" s="39">
        <v>81</v>
      </c>
      <c r="G34" s="39">
        <v>17</v>
      </c>
      <c r="H34" s="39">
        <v>26</v>
      </c>
      <c r="I34" s="39">
        <v>13</v>
      </c>
      <c r="J34" s="39">
        <v>0</v>
      </c>
      <c r="K34" s="39">
        <v>0</v>
      </c>
      <c r="L34" s="39">
        <v>18</v>
      </c>
      <c r="M34" s="39"/>
      <c r="N34" s="39" t="s">
        <v>4288</v>
      </c>
      <c r="O34" s="39">
        <v>12</v>
      </c>
      <c r="P34" s="39">
        <v>5</v>
      </c>
      <c r="Q34" s="39">
        <v>1500</v>
      </c>
      <c r="R34" s="39">
        <v>1</v>
      </c>
      <c r="S34" s="39">
        <v>0</v>
      </c>
      <c r="T34" s="39">
        <v>2500</v>
      </c>
      <c r="U34" s="39"/>
      <c r="V34" s="39"/>
      <c r="W34" s="39"/>
      <c r="X34" s="39"/>
      <c r="Y34" s="39">
        <v>3</v>
      </c>
      <c r="Z34" s="39"/>
      <c r="AA34" s="39"/>
      <c r="AB34" s="39"/>
      <c r="AC34" s="39"/>
      <c r="AD34" s="39"/>
      <c r="AE34" s="39"/>
      <c r="AF34" s="39"/>
      <c r="AG34" s="39"/>
    </row>
    <row r="35" spans="1:33" ht="15.75" hidden="1" x14ac:dyDescent="0.3">
      <c r="A35" s="39">
        <v>1058</v>
      </c>
      <c r="B35" s="39" t="s">
        <v>4289</v>
      </c>
      <c r="C35" s="39"/>
      <c r="D35" s="39">
        <v>0</v>
      </c>
      <c r="E35" s="39"/>
      <c r="F35" s="39">
        <v>81</v>
      </c>
      <c r="G35" s="39">
        <v>17</v>
      </c>
      <c r="H35" s="39">
        <v>26</v>
      </c>
      <c r="I35" s="39">
        <v>13</v>
      </c>
      <c r="J35" s="39">
        <v>0</v>
      </c>
      <c r="K35" s="39">
        <v>0</v>
      </c>
      <c r="L35" s="39">
        <v>18</v>
      </c>
      <c r="M35" s="39"/>
      <c r="N35" s="39" t="s">
        <v>4288</v>
      </c>
      <c r="O35" s="39">
        <v>12</v>
      </c>
      <c r="P35" s="39">
        <v>7</v>
      </c>
      <c r="Q35" s="39">
        <v>1500</v>
      </c>
      <c r="R35" s="39">
        <v>1</v>
      </c>
      <c r="S35" s="39">
        <v>0</v>
      </c>
      <c r="T35" s="39">
        <v>2500</v>
      </c>
      <c r="U35" s="39"/>
      <c r="V35" s="39"/>
      <c r="W35" s="39"/>
      <c r="X35" s="39"/>
      <c r="Y35" s="39">
        <v>3</v>
      </c>
      <c r="Z35" s="39"/>
      <c r="AA35" s="39"/>
      <c r="AB35" s="39"/>
      <c r="AC35" s="39"/>
      <c r="AD35" s="39"/>
      <c r="AE35" s="39"/>
      <c r="AF35" s="39"/>
      <c r="AG35" s="39"/>
    </row>
    <row r="36" spans="1:33" ht="15.75" hidden="1" x14ac:dyDescent="0.3">
      <c r="A36" s="39">
        <v>23</v>
      </c>
      <c r="B36" s="40" t="s">
        <v>3200</v>
      </c>
      <c r="C36" s="40"/>
      <c r="D36" s="39">
        <v>0</v>
      </c>
      <c r="E36" s="39"/>
      <c r="F36" s="39">
        <v>52</v>
      </c>
      <c r="G36" s="39">
        <v>17</v>
      </c>
      <c r="H36" s="39">
        <v>26</v>
      </c>
      <c r="I36" s="39">
        <v>13</v>
      </c>
      <c r="J36" s="39">
        <v>0</v>
      </c>
      <c r="K36" s="39">
        <v>0</v>
      </c>
      <c r="L36" s="39">
        <v>10</v>
      </c>
      <c r="M36" s="39"/>
      <c r="N36" s="39" t="s">
        <v>3196</v>
      </c>
      <c r="O36" s="39">
        <v>20</v>
      </c>
      <c r="P36" s="39">
        <v>10</v>
      </c>
      <c r="Q36" s="39">
        <v>2000</v>
      </c>
      <c r="R36" s="39">
        <v>1</v>
      </c>
      <c r="S36" s="39">
        <v>0</v>
      </c>
      <c r="T36" s="39">
        <v>2200</v>
      </c>
      <c r="U36" s="39"/>
      <c r="V36" s="39"/>
      <c r="W36" s="39"/>
      <c r="X36" s="39"/>
      <c r="Y36" s="39">
        <v>3</v>
      </c>
      <c r="Z36" s="39"/>
      <c r="AA36" s="39"/>
      <c r="AB36" s="39"/>
      <c r="AC36" s="39">
        <v>10</v>
      </c>
      <c r="AD36" s="39"/>
      <c r="AE36" s="39"/>
      <c r="AF36" s="39"/>
      <c r="AG36" s="39"/>
    </row>
    <row r="37" spans="1:33" ht="15.75" hidden="1" x14ac:dyDescent="0.3">
      <c r="A37" s="39">
        <v>1055</v>
      </c>
      <c r="B37" s="39" t="s">
        <v>4284</v>
      </c>
      <c r="C37" s="39"/>
      <c r="D37" s="39">
        <v>0</v>
      </c>
      <c r="E37" s="39"/>
      <c r="F37" s="39">
        <v>81</v>
      </c>
      <c r="G37" s="39">
        <v>17</v>
      </c>
      <c r="H37" s="39">
        <v>25</v>
      </c>
      <c r="I37" s="39">
        <v>13</v>
      </c>
      <c r="J37" s="39">
        <v>0</v>
      </c>
      <c r="K37" s="39">
        <v>0</v>
      </c>
      <c r="L37" s="39">
        <v>17</v>
      </c>
      <c r="M37" s="39"/>
      <c r="N37" s="39" t="s">
        <v>4285</v>
      </c>
      <c r="O37" s="39">
        <v>12</v>
      </c>
      <c r="P37" s="39">
        <v>5</v>
      </c>
      <c r="Q37" s="39">
        <v>1500</v>
      </c>
      <c r="R37" s="39">
        <v>1</v>
      </c>
      <c r="S37" s="39">
        <v>0</v>
      </c>
      <c r="T37" s="39">
        <v>2500</v>
      </c>
      <c r="U37" s="39"/>
      <c r="V37" s="39"/>
      <c r="W37" s="39"/>
      <c r="X37" s="39"/>
      <c r="Y37" s="39">
        <v>3</v>
      </c>
      <c r="Z37" s="39"/>
      <c r="AA37" s="39"/>
      <c r="AB37" s="39"/>
      <c r="AC37" s="39"/>
      <c r="AD37" s="39"/>
      <c r="AE37" s="39"/>
      <c r="AF37" s="39"/>
      <c r="AG37" s="39"/>
    </row>
    <row r="38" spans="1:33" ht="15.75" hidden="1" x14ac:dyDescent="0.3">
      <c r="A38" s="39">
        <v>1056</v>
      </c>
      <c r="B38" s="39" t="s">
        <v>4286</v>
      </c>
      <c r="C38" s="39"/>
      <c r="D38" s="39">
        <v>0</v>
      </c>
      <c r="E38" s="39"/>
      <c r="F38" s="39">
        <v>81</v>
      </c>
      <c r="G38" s="39">
        <v>17</v>
      </c>
      <c r="H38" s="39">
        <v>25</v>
      </c>
      <c r="I38" s="39">
        <v>13</v>
      </c>
      <c r="J38" s="39">
        <v>0</v>
      </c>
      <c r="K38" s="39">
        <v>0</v>
      </c>
      <c r="L38" s="39">
        <v>17</v>
      </c>
      <c r="M38" s="39"/>
      <c r="N38" s="39" t="s">
        <v>4285</v>
      </c>
      <c r="O38" s="39">
        <v>12</v>
      </c>
      <c r="P38" s="39">
        <v>7</v>
      </c>
      <c r="Q38" s="39">
        <v>1500</v>
      </c>
      <c r="R38" s="39">
        <v>1</v>
      </c>
      <c r="S38" s="39">
        <v>0</v>
      </c>
      <c r="T38" s="39">
        <v>2500</v>
      </c>
      <c r="U38" s="39"/>
      <c r="V38" s="39"/>
      <c r="W38" s="39"/>
      <c r="X38" s="39"/>
      <c r="Y38" s="39">
        <v>3</v>
      </c>
      <c r="Z38" s="39"/>
      <c r="AA38" s="39"/>
      <c r="AB38" s="39"/>
      <c r="AC38" s="39"/>
      <c r="AD38" s="39"/>
      <c r="AE38" s="39"/>
      <c r="AF38" s="39"/>
      <c r="AG38" s="39"/>
    </row>
    <row r="39" spans="1:33" ht="15.75" hidden="1" x14ac:dyDescent="0.3">
      <c r="A39" s="39">
        <v>22</v>
      </c>
      <c r="B39" s="40" t="s">
        <v>3199</v>
      </c>
      <c r="C39" s="40"/>
      <c r="D39" s="39">
        <v>0</v>
      </c>
      <c r="E39" s="39"/>
      <c r="F39" s="39">
        <v>52</v>
      </c>
      <c r="G39" s="39">
        <v>17</v>
      </c>
      <c r="H39" s="39">
        <v>25</v>
      </c>
      <c r="I39" s="39">
        <v>13</v>
      </c>
      <c r="J39" s="39">
        <v>0</v>
      </c>
      <c r="K39" s="39">
        <v>0</v>
      </c>
      <c r="L39" s="39">
        <v>10</v>
      </c>
      <c r="M39" s="39"/>
      <c r="N39" s="39" t="s">
        <v>3196</v>
      </c>
      <c r="O39" s="39">
        <v>20</v>
      </c>
      <c r="P39" s="39">
        <v>10</v>
      </c>
      <c r="Q39" s="39">
        <v>2000</v>
      </c>
      <c r="R39" s="39">
        <v>1</v>
      </c>
      <c r="S39" s="39">
        <v>0</v>
      </c>
      <c r="T39" s="39">
        <v>2200</v>
      </c>
      <c r="U39" s="39"/>
      <c r="V39" s="39"/>
      <c r="W39" s="39"/>
      <c r="X39" s="39"/>
      <c r="Y39" s="39">
        <v>3</v>
      </c>
      <c r="Z39" s="39"/>
      <c r="AA39" s="39"/>
      <c r="AB39" s="39"/>
      <c r="AC39" s="39">
        <v>10</v>
      </c>
      <c r="AD39" s="39"/>
      <c r="AE39" s="39"/>
      <c r="AF39" s="39"/>
      <c r="AG39" s="39"/>
    </row>
    <row r="40" spans="1:33" ht="15.75" hidden="1" x14ac:dyDescent="0.3">
      <c r="A40" s="39">
        <v>1093</v>
      </c>
      <c r="B40" s="39" t="s">
        <v>4347</v>
      </c>
      <c r="C40" s="39"/>
      <c r="D40" s="39">
        <v>0</v>
      </c>
      <c r="E40" s="39"/>
      <c r="F40" s="39">
        <v>52</v>
      </c>
      <c r="G40" s="39">
        <v>19</v>
      </c>
      <c r="H40" s="39">
        <v>43</v>
      </c>
      <c r="I40" s="39">
        <v>13</v>
      </c>
      <c r="J40" s="39">
        <v>0</v>
      </c>
      <c r="K40" s="39">
        <v>0</v>
      </c>
      <c r="L40" s="39">
        <v>20</v>
      </c>
      <c r="M40" s="39"/>
      <c r="N40" s="39" t="s">
        <v>4348</v>
      </c>
      <c r="O40" s="39">
        <v>10</v>
      </c>
      <c r="P40" s="39">
        <v>7</v>
      </c>
      <c r="Q40" s="39">
        <v>1400</v>
      </c>
      <c r="R40" s="39">
        <v>1</v>
      </c>
      <c r="S40" s="39">
        <v>0</v>
      </c>
      <c r="T40" s="39">
        <v>3000</v>
      </c>
      <c r="U40" s="39"/>
      <c r="V40" s="39"/>
      <c r="W40" s="39"/>
      <c r="X40" s="39"/>
      <c r="Y40" s="39">
        <v>3</v>
      </c>
      <c r="Z40" s="39"/>
      <c r="AA40" s="39"/>
      <c r="AB40" s="39"/>
      <c r="AC40" s="39"/>
      <c r="AD40" s="39"/>
      <c r="AE40" s="39"/>
      <c r="AF40" s="39"/>
      <c r="AG40" s="39"/>
    </row>
    <row r="41" spans="1:33" ht="15.75" hidden="1" x14ac:dyDescent="0.3">
      <c r="A41" s="39">
        <v>1364</v>
      </c>
      <c r="B41" s="40" t="s">
        <v>4766</v>
      </c>
      <c r="C41" s="40"/>
      <c r="D41" s="39">
        <v>0</v>
      </c>
      <c r="E41" s="39"/>
      <c r="F41" s="39">
        <v>81</v>
      </c>
      <c r="G41" s="39">
        <v>19</v>
      </c>
      <c r="H41" s="39">
        <v>100</v>
      </c>
      <c r="I41" s="39">
        <v>15</v>
      </c>
      <c r="J41" s="39">
        <v>0</v>
      </c>
      <c r="K41" s="39">
        <v>0</v>
      </c>
      <c r="L41" s="39">
        <v>25</v>
      </c>
      <c r="M41" s="39"/>
      <c r="N41" s="39" t="s">
        <v>4767</v>
      </c>
      <c r="O41" s="39">
        <v>15</v>
      </c>
      <c r="P41" s="39">
        <v>30</v>
      </c>
      <c r="Q41" s="39">
        <v>600</v>
      </c>
      <c r="R41" s="39">
        <v>1</v>
      </c>
      <c r="S41" s="39">
        <v>0</v>
      </c>
      <c r="T41" s="39">
        <v>1200</v>
      </c>
      <c r="U41" s="39"/>
      <c r="V41" s="39"/>
      <c r="W41" s="39"/>
      <c r="X41" s="39"/>
      <c r="Y41" s="39">
        <v>3</v>
      </c>
      <c r="Z41" s="39"/>
      <c r="AA41" s="39"/>
      <c r="AB41" s="39"/>
      <c r="AC41" s="39"/>
      <c r="AD41" s="39"/>
      <c r="AE41" s="39"/>
      <c r="AF41" s="39"/>
      <c r="AG41" s="39"/>
    </row>
    <row r="42" spans="1:33" ht="15.75" hidden="1" x14ac:dyDescent="0.3">
      <c r="A42" s="39">
        <v>1030</v>
      </c>
      <c r="B42" s="39" t="s">
        <v>4239</v>
      </c>
      <c r="C42" s="39"/>
      <c r="D42" s="39">
        <v>0</v>
      </c>
      <c r="E42" s="39"/>
      <c r="F42" s="39">
        <v>83</v>
      </c>
      <c r="G42" s="39">
        <v>19</v>
      </c>
      <c r="H42" s="39">
        <v>100</v>
      </c>
      <c r="I42" s="39">
        <v>15</v>
      </c>
      <c r="J42" s="39">
        <v>0</v>
      </c>
      <c r="K42" s="39">
        <v>0</v>
      </c>
      <c r="L42" s="39">
        <v>25</v>
      </c>
      <c r="M42" s="39"/>
      <c r="N42" s="39" t="s">
        <v>4240</v>
      </c>
      <c r="O42" s="39">
        <v>15</v>
      </c>
      <c r="P42" s="39">
        <v>8</v>
      </c>
      <c r="Q42" s="39">
        <v>1500</v>
      </c>
      <c r="R42" s="39">
        <v>1</v>
      </c>
      <c r="S42" s="39">
        <v>0</v>
      </c>
      <c r="T42" s="39">
        <v>2500</v>
      </c>
      <c r="U42" s="39"/>
      <c r="V42" s="39"/>
      <c r="W42" s="39"/>
      <c r="X42" s="39"/>
      <c r="Y42" s="39">
        <v>3</v>
      </c>
      <c r="Z42" s="39"/>
      <c r="AA42" s="39"/>
      <c r="AB42" s="39"/>
      <c r="AC42" s="39"/>
      <c r="AD42" s="39"/>
      <c r="AE42" s="39"/>
      <c r="AF42" s="39"/>
      <c r="AG42" s="39"/>
    </row>
    <row r="43" spans="1:33" ht="15.75" hidden="1" x14ac:dyDescent="0.3">
      <c r="A43" s="39">
        <v>24</v>
      </c>
      <c r="B43" s="40" t="s">
        <v>3201</v>
      </c>
      <c r="C43" s="40"/>
      <c r="D43" s="39">
        <v>0</v>
      </c>
      <c r="E43" s="39"/>
      <c r="F43" s="39">
        <v>52</v>
      </c>
      <c r="G43" s="39">
        <v>19</v>
      </c>
      <c r="H43" s="39">
        <v>100</v>
      </c>
      <c r="I43" s="39">
        <v>15</v>
      </c>
      <c r="J43" s="39">
        <v>0</v>
      </c>
      <c r="K43" s="39">
        <v>0</v>
      </c>
      <c r="L43" s="39">
        <v>10</v>
      </c>
      <c r="M43" s="39"/>
      <c r="N43" s="39" t="s">
        <v>3202</v>
      </c>
      <c r="O43" s="39">
        <v>20</v>
      </c>
      <c r="P43" s="39">
        <v>10</v>
      </c>
      <c r="Q43" s="39">
        <v>2000</v>
      </c>
      <c r="R43" s="39">
        <v>1</v>
      </c>
      <c r="S43" s="39">
        <v>0</v>
      </c>
      <c r="T43" s="39">
        <v>2200</v>
      </c>
      <c r="U43" s="39"/>
      <c r="V43" s="39"/>
      <c r="W43" s="39"/>
      <c r="X43" s="39"/>
      <c r="Y43" s="39">
        <v>3</v>
      </c>
      <c r="Z43" s="39"/>
      <c r="AA43" s="39"/>
      <c r="AB43" s="39"/>
      <c r="AC43" s="39">
        <v>10</v>
      </c>
      <c r="AD43" s="39"/>
      <c r="AE43" s="39"/>
      <c r="AF43" s="39"/>
      <c r="AG43" s="39"/>
    </row>
    <row r="44" spans="1:33" ht="15.75" hidden="1" x14ac:dyDescent="0.3">
      <c r="A44" s="39">
        <v>1036</v>
      </c>
      <c r="B44" s="40" t="s">
        <v>4251</v>
      </c>
      <c r="C44" s="40"/>
      <c r="D44" s="39">
        <v>0</v>
      </c>
      <c r="E44" s="39"/>
      <c r="F44" s="39">
        <v>82</v>
      </c>
      <c r="G44" s="39">
        <v>19</v>
      </c>
      <c r="H44" s="39">
        <v>163</v>
      </c>
      <c r="I44" s="39">
        <v>16</v>
      </c>
      <c r="J44" s="39">
        <v>0</v>
      </c>
      <c r="K44" s="39">
        <v>0</v>
      </c>
      <c r="L44" s="39">
        <v>42</v>
      </c>
      <c r="M44" s="39"/>
      <c r="N44" s="39" t="s">
        <v>4252</v>
      </c>
      <c r="O44" s="39">
        <v>15</v>
      </c>
      <c r="P44" s="39">
        <v>8</v>
      </c>
      <c r="Q44" s="39">
        <v>900</v>
      </c>
      <c r="R44" s="39">
        <v>1</v>
      </c>
      <c r="S44" s="39">
        <v>0</v>
      </c>
      <c r="T44" s="39">
        <v>2500</v>
      </c>
      <c r="U44" s="39"/>
      <c r="V44" s="39"/>
      <c r="W44" s="39"/>
      <c r="X44" s="39"/>
      <c r="Y44" s="39">
        <v>3</v>
      </c>
      <c r="Z44" s="39"/>
      <c r="AA44" s="39"/>
      <c r="AB44" s="39"/>
      <c r="AC44" s="39"/>
      <c r="AD44" s="39"/>
      <c r="AE44" s="39"/>
      <c r="AF44" s="39"/>
      <c r="AG44" s="39"/>
    </row>
    <row r="45" spans="1:33" ht="15.75" hidden="1" x14ac:dyDescent="0.3">
      <c r="A45" s="39">
        <v>1100</v>
      </c>
      <c r="B45" s="39" t="s">
        <v>4359</v>
      </c>
      <c r="C45" s="39"/>
      <c r="D45" s="39">
        <v>0</v>
      </c>
      <c r="E45" s="39"/>
      <c r="F45" s="39">
        <v>81</v>
      </c>
      <c r="G45" s="39">
        <v>19</v>
      </c>
      <c r="H45" s="39">
        <v>90</v>
      </c>
      <c r="I45" s="39">
        <v>16</v>
      </c>
      <c r="J45" s="39">
        <v>0</v>
      </c>
      <c r="K45" s="39">
        <v>0</v>
      </c>
      <c r="L45" s="39">
        <v>32</v>
      </c>
      <c r="M45" s="39"/>
      <c r="N45" s="39" t="s">
        <v>4360</v>
      </c>
      <c r="O45" s="39">
        <v>13</v>
      </c>
      <c r="P45" s="39">
        <v>10</v>
      </c>
      <c r="Q45" s="39">
        <v>1300</v>
      </c>
      <c r="R45" s="39">
        <v>1</v>
      </c>
      <c r="S45" s="39">
        <v>0</v>
      </c>
      <c r="T45" s="39">
        <v>2500</v>
      </c>
      <c r="U45" s="39"/>
      <c r="V45" s="39"/>
      <c r="W45" s="39"/>
      <c r="X45" s="39"/>
      <c r="Y45" s="39">
        <v>3</v>
      </c>
      <c r="Z45" s="39"/>
      <c r="AA45" s="39"/>
      <c r="AB45" s="39"/>
      <c r="AC45" s="39"/>
      <c r="AD45" s="39"/>
      <c r="AE45" s="39"/>
      <c r="AF45" s="39"/>
      <c r="AG45" s="39"/>
    </row>
    <row r="46" spans="1:33" ht="15.75" hidden="1" x14ac:dyDescent="0.3">
      <c r="A46" s="39">
        <v>1101</v>
      </c>
      <c r="B46" s="39" t="s">
        <v>4361</v>
      </c>
      <c r="C46" s="39"/>
      <c r="D46" s="39">
        <v>0</v>
      </c>
      <c r="E46" s="39"/>
      <c r="F46" s="39">
        <v>81</v>
      </c>
      <c r="G46" s="39">
        <v>19</v>
      </c>
      <c r="H46" s="39">
        <v>90</v>
      </c>
      <c r="I46" s="39">
        <v>16</v>
      </c>
      <c r="J46" s="39">
        <v>0</v>
      </c>
      <c r="K46" s="39">
        <v>0</v>
      </c>
      <c r="L46" s="39">
        <v>32</v>
      </c>
      <c r="M46" s="39"/>
      <c r="N46" s="39" t="s">
        <v>4360</v>
      </c>
      <c r="O46" s="39">
        <v>13</v>
      </c>
      <c r="P46" s="39">
        <v>12</v>
      </c>
      <c r="Q46" s="39">
        <v>1300</v>
      </c>
      <c r="R46" s="39">
        <v>1</v>
      </c>
      <c r="S46" s="39">
        <v>0</v>
      </c>
      <c r="T46" s="39">
        <v>2500</v>
      </c>
      <c r="U46" s="39"/>
      <c r="V46" s="39"/>
      <c r="W46" s="39"/>
      <c r="X46" s="39"/>
      <c r="Y46" s="39">
        <v>3</v>
      </c>
      <c r="Z46" s="39"/>
      <c r="AA46" s="39"/>
      <c r="AB46" s="39"/>
      <c r="AC46" s="39"/>
      <c r="AD46" s="39"/>
      <c r="AE46" s="39"/>
      <c r="AF46" s="39"/>
      <c r="AG46" s="39"/>
    </row>
    <row r="47" spans="1:33" ht="15.75" hidden="1" x14ac:dyDescent="0.3">
      <c r="A47" s="39">
        <v>1096</v>
      </c>
      <c r="B47" s="39" t="s">
        <v>4352</v>
      </c>
      <c r="C47" s="39"/>
      <c r="D47" s="39">
        <v>0</v>
      </c>
      <c r="E47" s="39"/>
      <c r="F47" s="39">
        <v>81</v>
      </c>
      <c r="G47" s="39">
        <v>19</v>
      </c>
      <c r="H47" s="39">
        <v>45</v>
      </c>
      <c r="I47" s="39">
        <v>16</v>
      </c>
      <c r="J47" s="39">
        <v>0</v>
      </c>
      <c r="K47" s="39">
        <v>0</v>
      </c>
      <c r="L47" s="39">
        <v>37</v>
      </c>
      <c r="M47" s="39"/>
      <c r="N47" s="39" t="s">
        <v>4353</v>
      </c>
      <c r="O47" s="39">
        <v>12</v>
      </c>
      <c r="P47" s="39">
        <v>7</v>
      </c>
      <c r="Q47" s="39">
        <v>1200</v>
      </c>
      <c r="R47" s="39">
        <v>1</v>
      </c>
      <c r="S47" s="39">
        <v>0</v>
      </c>
      <c r="T47" s="39">
        <v>2500</v>
      </c>
      <c r="U47" s="39"/>
      <c r="V47" s="39"/>
      <c r="W47" s="39"/>
      <c r="X47" s="39"/>
      <c r="Y47" s="39">
        <v>3</v>
      </c>
      <c r="Z47" s="39"/>
      <c r="AA47" s="39"/>
      <c r="AB47" s="39"/>
      <c r="AC47" s="39"/>
      <c r="AD47" s="39"/>
      <c r="AE47" s="39"/>
      <c r="AF47" s="39"/>
      <c r="AG47" s="39"/>
    </row>
    <row r="48" spans="1:33" ht="15.75" hidden="1" x14ac:dyDescent="0.3">
      <c r="A48" s="39">
        <v>1097</v>
      </c>
      <c r="B48" s="39" t="s">
        <v>4354</v>
      </c>
      <c r="C48" s="39"/>
      <c r="D48" s="39">
        <v>0</v>
      </c>
      <c r="E48" s="39"/>
      <c r="F48" s="39">
        <v>81</v>
      </c>
      <c r="G48" s="39">
        <v>19</v>
      </c>
      <c r="H48" s="39">
        <v>45</v>
      </c>
      <c r="I48" s="39">
        <v>16</v>
      </c>
      <c r="J48" s="39">
        <v>0</v>
      </c>
      <c r="K48" s="39">
        <v>0</v>
      </c>
      <c r="L48" s="39">
        <v>37</v>
      </c>
      <c r="M48" s="39"/>
      <c r="N48" s="39" t="s">
        <v>4353</v>
      </c>
      <c r="O48" s="39">
        <v>12</v>
      </c>
      <c r="P48" s="39">
        <v>9</v>
      </c>
      <c r="Q48" s="39">
        <v>1200</v>
      </c>
      <c r="R48" s="39">
        <v>1</v>
      </c>
      <c r="S48" s="39">
        <v>0</v>
      </c>
      <c r="T48" s="39">
        <v>2500</v>
      </c>
      <c r="U48" s="39"/>
      <c r="V48" s="39"/>
      <c r="W48" s="39"/>
      <c r="X48" s="39"/>
      <c r="Y48" s="39">
        <v>3</v>
      </c>
      <c r="Z48" s="39"/>
      <c r="AA48" s="39"/>
      <c r="AB48" s="39"/>
      <c r="AC48" s="39"/>
      <c r="AD48" s="39"/>
      <c r="AE48" s="39"/>
      <c r="AF48" s="39"/>
      <c r="AG48" s="39"/>
    </row>
    <row r="49" spans="1:33" ht="15.75" hidden="1" x14ac:dyDescent="0.3">
      <c r="A49" s="39">
        <v>1105</v>
      </c>
      <c r="B49" s="39" t="s">
        <v>4368</v>
      </c>
      <c r="C49" s="39"/>
      <c r="D49" s="39">
        <v>0</v>
      </c>
      <c r="E49" s="39"/>
      <c r="F49" s="39">
        <v>53</v>
      </c>
      <c r="G49" s="39">
        <v>19</v>
      </c>
      <c r="H49" s="39">
        <v>70</v>
      </c>
      <c r="I49" s="39">
        <v>16</v>
      </c>
      <c r="J49" s="39">
        <v>0</v>
      </c>
      <c r="K49" s="39">
        <v>0</v>
      </c>
      <c r="L49" s="39">
        <v>35</v>
      </c>
      <c r="M49" s="39"/>
      <c r="N49" s="39" t="s">
        <v>4369</v>
      </c>
      <c r="O49" s="39">
        <v>13</v>
      </c>
      <c r="P49" s="39">
        <v>10</v>
      </c>
      <c r="Q49" s="39">
        <v>1200</v>
      </c>
      <c r="R49" s="39">
        <v>1</v>
      </c>
      <c r="S49" s="39">
        <v>0</v>
      </c>
      <c r="T49" s="39">
        <v>2500</v>
      </c>
      <c r="U49" s="39"/>
      <c r="V49" s="39"/>
      <c r="W49" s="39"/>
      <c r="X49" s="39"/>
      <c r="Y49" s="39">
        <v>3</v>
      </c>
      <c r="Z49" s="39"/>
      <c r="AA49" s="39"/>
      <c r="AB49" s="39"/>
      <c r="AC49" s="39"/>
      <c r="AD49" s="39"/>
      <c r="AE49" s="39"/>
      <c r="AF49" s="39"/>
      <c r="AG49" s="39"/>
    </row>
    <row r="50" spans="1:33" ht="15.75" hidden="1" x14ac:dyDescent="0.3">
      <c r="A50" s="39">
        <v>1094</v>
      </c>
      <c r="B50" s="39" t="s">
        <v>4349</v>
      </c>
      <c r="C50" s="39"/>
      <c r="D50" s="39">
        <v>0</v>
      </c>
      <c r="E50" s="39"/>
      <c r="F50" s="39">
        <v>53</v>
      </c>
      <c r="G50" s="39">
        <v>19</v>
      </c>
      <c r="H50" s="39">
        <v>44</v>
      </c>
      <c r="I50" s="39">
        <v>16</v>
      </c>
      <c r="J50" s="39">
        <v>0</v>
      </c>
      <c r="K50" s="39">
        <v>0</v>
      </c>
      <c r="L50" s="39">
        <v>38</v>
      </c>
      <c r="M50" s="39"/>
      <c r="N50" s="39" t="s">
        <v>4350</v>
      </c>
      <c r="O50" s="39">
        <v>40</v>
      </c>
      <c r="P50" s="39">
        <v>15</v>
      </c>
      <c r="Q50" s="39">
        <v>1200</v>
      </c>
      <c r="R50" s="39">
        <v>1</v>
      </c>
      <c r="S50" s="39">
        <v>0</v>
      </c>
      <c r="T50" s="39">
        <v>2500</v>
      </c>
      <c r="U50" s="39"/>
      <c r="V50" s="39"/>
      <c r="W50" s="39"/>
      <c r="X50" s="39"/>
      <c r="Y50" s="39">
        <v>3</v>
      </c>
      <c r="Z50" s="39"/>
      <c r="AA50" s="39"/>
      <c r="AB50" s="39"/>
      <c r="AC50" s="39"/>
      <c r="AD50" s="39"/>
      <c r="AE50" s="39"/>
      <c r="AF50" s="39"/>
      <c r="AG50" s="39"/>
    </row>
    <row r="51" spans="1:33" ht="15.75" hidden="1" x14ac:dyDescent="0.3">
      <c r="A51" s="39">
        <v>1095</v>
      </c>
      <c r="B51" s="39" t="s">
        <v>4351</v>
      </c>
      <c r="C51" s="39"/>
      <c r="D51" s="39">
        <v>0</v>
      </c>
      <c r="E51" s="39"/>
      <c r="F51" s="39">
        <v>53</v>
      </c>
      <c r="G51" s="39">
        <v>19</v>
      </c>
      <c r="H51" s="39">
        <v>44</v>
      </c>
      <c r="I51" s="39">
        <v>16</v>
      </c>
      <c r="J51" s="39">
        <v>0</v>
      </c>
      <c r="K51" s="39">
        <v>0</v>
      </c>
      <c r="L51" s="39">
        <v>38</v>
      </c>
      <c r="M51" s="39"/>
      <c r="N51" s="39" t="s">
        <v>4350</v>
      </c>
      <c r="O51" s="39">
        <v>40</v>
      </c>
      <c r="P51" s="39">
        <v>17</v>
      </c>
      <c r="Q51" s="39">
        <v>1200</v>
      </c>
      <c r="R51" s="39">
        <v>1</v>
      </c>
      <c r="S51" s="39">
        <v>0</v>
      </c>
      <c r="T51" s="39">
        <v>2500</v>
      </c>
      <c r="U51" s="39"/>
      <c r="V51" s="39"/>
      <c r="W51" s="39"/>
      <c r="X51" s="39"/>
      <c r="Y51" s="39">
        <v>3</v>
      </c>
      <c r="Z51" s="39"/>
      <c r="AA51" s="39"/>
      <c r="AB51" s="39"/>
      <c r="AC51" s="39"/>
      <c r="AD51" s="39"/>
      <c r="AE51" s="39"/>
      <c r="AF51" s="39"/>
      <c r="AG51" s="39"/>
    </row>
    <row r="52" spans="1:33" ht="15.75" hidden="1" x14ac:dyDescent="0.3">
      <c r="A52" s="39">
        <v>1043</v>
      </c>
      <c r="B52" s="39" t="s">
        <v>4263</v>
      </c>
      <c r="C52" s="39"/>
      <c r="D52" s="39">
        <v>0</v>
      </c>
      <c r="E52" s="39"/>
      <c r="F52" s="39">
        <v>83</v>
      </c>
      <c r="G52" s="39">
        <v>10</v>
      </c>
      <c r="H52" s="39">
        <v>21005</v>
      </c>
      <c r="I52" s="39">
        <v>16</v>
      </c>
      <c r="J52" s="39">
        <v>0</v>
      </c>
      <c r="K52" s="39">
        <v>0</v>
      </c>
      <c r="L52" s="39">
        <v>30</v>
      </c>
      <c r="M52" s="39"/>
      <c r="N52" s="39" t="s">
        <v>4264</v>
      </c>
      <c r="O52" s="39">
        <v>12</v>
      </c>
      <c r="P52" s="39">
        <v>7</v>
      </c>
      <c r="Q52" s="39">
        <v>1500</v>
      </c>
      <c r="R52" s="39">
        <v>1</v>
      </c>
      <c r="S52" s="39">
        <v>0</v>
      </c>
      <c r="T52" s="39">
        <v>2500</v>
      </c>
      <c r="U52" s="39"/>
      <c r="V52" s="39"/>
      <c r="W52" s="39"/>
      <c r="X52" s="39"/>
      <c r="Y52" s="39">
        <v>3</v>
      </c>
      <c r="Z52" s="39"/>
      <c r="AA52" s="39"/>
      <c r="AB52" s="39"/>
      <c r="AC52" s="39"/>
      <c r="AD52" s="39"/>
      <c r="AE52" s="39"/>
      <c r="AF52" s="39"/>
      <c r="AG52" s="39"/>
    </row>
    <row r="53" spans="1:33" ht="15.75" hidden="1" x14ac:dyDescent="0.3">
      <c r="A53" s="39">
        <v>1044</v>
      </c>
      <c r="B53" s="39" t="s">
        <v>4265</v>
      </c>
      <c r="C53" s="39"/>
      <c r="D53" s="39">
        <v>0</v>
      </c>
      <c r="E53" s="39"/>
      <c r="F53" s="39">
        <v>83</v>
      </c>
      <c r="G53" s="39">
        <v>10</v>
      </c>
      <c r="H53" s="39">
        <v>1</v>
      </c>
      <c r="I53" s="39">
        <v>16</v>
      </c>
      <c r="J53" s="39">
        <v>0</v>
      </c>
      <c r="K53" s="39">
        <v>0</v>
      </c>
      <c r="L53" s="39">
        <v>30</v>
      </c>
      <c r="M53" s="39"/>
      <c r="N53" s="39" t="s">
        <v>4264</v>
      </c>
      <c r="O53" s="39">
        <v>12</v>
      </c>
      <c r="P53" s="39">
        <v>9</v>
      </c>
      <c r="Q53" s="39">
        <v>1500</v>
      </c>
      <c r="R53" s="39">
        <v>1</v>
      </c>
      <c r="S53" s="39">
        <v>0</v>
      </c>
      <c r="T53" s="39">
        <v>2500</v>
      </c>
      <c r="U53" s="39"/>
      <c r="V53" s="39"/>
      <c r="W53" s="39"/>
      <c r="X53" s="39"/>
      <c r="Y53" s="39">
        <v>3</v>
      </c>
      <c r="Z53" s="39"/>
      <c r="AA53" s="39"/>
      <c r="AB53" s="39"/>
      <c r="AC53" s="39"/>
      <c r="AD53" s="39"/>
      <c r="AE53" s="39"/>
      <c r="AF53" s="39"/>
      <c r="AG53" s="39"/>
    </row>
    <row r="54" spans="1:33" ht="15.75" hidden="1" x14ac:dyDescent="0.3">
      <c r="A54" s="39">
        <v>1098</v>
      </c>
      <c r="B54" s="39" t="s">
        <v>4355</v>
      </c>
      <c r="C54" s="39"/>
      <c r="D54" s="39">
        <v>0</v>
      </c>
      <c r="E54" s="39"/>
      <c r="F54" s="39">
        <v>82</v>
      </c>
      <c r="G54" s="39">
        <v>19</v>
      </c>
      <c r="H54" s="39">
        <v>48</v>
      </c>
      <c r="I54" s="39">
        <v>16</v>
      </c>
      <c r="J54" s="39">
        <v>0</v>
      </c>
      <c r="K54" s="39">
        <v>0</v>
      </c>
      <c r="L54" s="39">
        <v>42</v>
      </c>
      <c r="M54" s="39"/>
      <c r="N54" s="39" t="s">
        <v>4356</v>
      </c>
      <c r="O54" s="39">
        <v>15</v>
      </c>
      <c r="P54" s="39">
        <v>12</v>
      </c>
      <c r="Q54" s="39">
        <v>1000</v>
      </c>
      <c r="R54" s="39">
        <v>1</v>
      </c>
      <c r="S54" s="39">
        <v>0</v>
      </c>
      <c r="T54" s="39">
        <v>2300</v>
      </c>
      <c r="U54" s="39"/>
      <c r="V54" s="39"/>
      <c r="W54" s="39"/>
      <c r="X54" s="39"/>
      <c r="Y54" s="39">
        <v>3</v>
      </c>
      <c r="Z54" s="39"/>
      <c r="AA54" s="39"/>
      <c r="AB54" s="39"/>
      <c r="AC54" s="39"/>
      <c r="AD54" s="39"/>
      <c r="AE54" s="39"/>
      <c r="AF54" s="39"/>
      <c r="AG54" s="39"/>
    </row>
    <row r="55" spans="1:33" ht="15.75" hidden="1" x14ac:dyDescent="0.3">
      <c r="A55" s="39">
        <v>1088</v>
      </c>
      <c r="B55" s="39" t="s">
        <v>4339</v>
      </c>
      <c r="C55" s="39"/>
      <c r="D55" s="39">
        <v>0</v>
      </c>
      <c r="E55" s="39"/>
      <c r="F55" s="39">
        <v>81</v>
      </c>
      <c r="G55" s="39">
        <v>19</v>
      </c>
      <c r="H55" s="39">
        <v>36</v>
      </c>
      <c r="I55" s="39">
        <v>17</v>
      </c>
      <c r="J55" s="39">
        <v>0</v>
      </c>
      <c r="K55" s="39">
        <v>0</v>
      </c>
      <c r="L55" s="39">
        <v>50</v>
      </c>
      <c r="M55" s="39"/>
      <c r="N55" s="39" t="s">
        <v>4340</v>
      </c>
      <c r="O55" s="39">
        <v>15</v>
      </c>
      <c r="P55" s="39">
        <v>11</v>
      </c>
      <c r="Q55" s="39">
        <v>1200</v>
      </c>
      <c r="R55" s="39">
        <v>1</v>
      </c>
      <c r="S55" s="39">
        <v>0</v>
      </c>
      <c r="T55" s="39">
        <v>2500</v>
      </c>
      <c r="U55" s="39"/>
      <c r="V55" s="39"/>
      <c r="W55" s="39"/>
      <c r="X55" s="39"/>
      <c r="Y55" s="39">
        <v>3</v>
      </c>
      <c r="Z55" s="39"/>
      <c r="AA55" s="39"/>
      <c r="AB55" s="39"/>
      <c r="AC55" s="39"/>
      <c r="AD55" s="39"/>
      <c r="AE55" s="39"/>
      <c r="AF55" s="39"/>
      <c r="AG55" s="39"/>
    </row>
    <row r="56" spans="1:33" ht="15.75" hidden="1" x14ac:dyDescent="0.3">
      <c r="A56" s="39">
        <v>1089</v>
      </c>
      <c r="B56" s="39" t="s">
        <v>4341</v>
      </c>
      <c r="C56" s="39"/>
      <c r="D56" s="39">
        <v>0</v>
      </c>
      <c r="E56" s="39"/>
      <c r="F56" s="39">
        <v>81</v>
      </c>
      <c r="G56" s="39">
        <v>19</v>
      </c>
      <c r="H56" s="39">
        <v>36</v>
      </c>
      <c r="I56" s="39">
        <v>17</v>
      </c>
      <c r="J56" s="39">
        <v>0</v>
      </c>
      <c r="K56" s="39">
        <v>0</v>
      </c>
      <c r="L56" s="39">
        <v>50</v>
      </c>
      <c r="M56" s="39"/>
      <c r="N56" s="39" t="s">
        <v>4340</v>
      </c>
      <c r="O56" s="39">
        <v>15</v>
      </c>
      <c r="P56" s="39">
        <v>13</v>
      </c>
      <c r="Q56" s="39">
        <v>1200</v>
      </c>
      <c r="R56" s="39">
        <v>1</v>
      </c>
      <c r="S56" s="39">
        <v>0</v>
      </c>
      <c r="T56" s="39">
        <v>2500</v>
      </c>
      <c r="U56" s="39"/>
      <c r="V56" s="39"/>
      <c r="W56" s="39"/>
      <c r="X56" s="39"/>
      <c r="Y56" s="39">
        <v>3</v>
      </c>
      <c r="Z56" s="39"/>
      <c r="AA56" s="39"/>
      <c r="AB56" s="39"/>
      <c r="AC56" s="39"/>
      <c r="AD56" s="39"/>
      <c r="AE56" s="39"/>
      <c r="AF56" s="39"/>
      <c r="AG56" s="39"/>
    </row>
    <row r="57" spans="1:33" ht="15.75" hidden="1" x14ac:dyDescent="0.3">
      <c r="A57" s="39">
        <v>1099</v>
      </c>
      <c r="B57" s="39" t="s">
        <v>4357</v>
      </c>
      <c r="C57" s="39"/>
      <c r="D57" s="39">
        <v>0</v>
      </c>
      <c r="E57" s="39"/>
      <c r="F57" s="39">
        <v>82</v>
      </c>
      <c r="G57" s="39">
        <v>19</v>
      </c>
      <c r="H57" s="39">
        <v>49</v>
      </c>
      <c r="I57" s="39">
        <v>17</v>
      </c>
      <c r="J57" s="39">
        <v>0</v>
      </c>
      <c r="K57" s="39">
        <v>0</v>
      </c>
      <c r="L57" s="39">
        <v>54</v>
      </c>
      <c r="M57" s="39"/>
      <c r="N57" s="39" t="s">
        <v>4358</v>
      </c>
      <c r="O57" s="39">
        <v>15</v>
      </c>
      <c r="P57" s="39">
        <v>13</v>
      </c>
      <c r="Q57" s="39">
        <v>1000</v>
      </c>
      <c r="R57" s="39">
        <v>1</v>
      </c>
      <c r="S57" s="39">
        <v>0</v>
      </c>
      <c r="T57" s="39">
        <v>2300</v>
      </c>
      <c r="U57" s="39"/>
      <c r="V57" s="39"/>
      <c r="W57" s="39"/>
      <c r="X57" s="39"/>
      <c r="Y57" s="39">
        <v>3</v>
      </c>
      <c r="Z57" s="39"/>
      <c r="AA57" s="39"/>
      <c r="AB57" s="39"/>
      <c r="AC57" s="39"/>
      <c r="AD57" s="39"/>
      <c r="AE57" s="39"/>
      <c r="AF57" s="39"/>
      <c r="AG57" s="39"/>
    </row>
    <row r="58" spans="1:33" ht="15.75" hidden="1" x14ac:dyDescent="0.3">
      <c r="A58" s="39">
        <v>1091</v>
      </c>
      <c r="B58" s="39" t="s">
        <v>4344</v>
      </c>
      <c r="C58" s="39"/>
      <c r="D58" s="39">
        <v>0</v>
      </c>
      <c r="E58" s="39"/>
      <c r="F58" s="39">
        <v>81</v>
      </c>
      <c r="G58" s="39">
        <v>19</v>
      </c>
      <c r="H58" s="39">
        <v>38</v>
      </c>
      <c r="I58" s="39">
        <v>18</v>
      </c>
      <c r="J58" s="39">
        <v>0</v>
      </c>
      <c r="K58" s="39">
        <v>0</v>
      </c>
      <c r="L58" s="39">
        <v>53</v>
      </c>
      <c r="M58" s="39"/>
      <c r="N58" s="39" t="s">
        <v>4345</v>
      </c>
      <c r="O58" s="39">
        <v>15</v>
      </c>
      <c r="P58" s="39">
        <v>12</v>
      </c>
      <c r="Q58" s="39">
        <v>1200</v>
      </c>
      <c r="R58" s="39">
        <v>1</v>
      </c>
      <c r="S58" s="39">
        <v>0</v>
      </c>
      <c r="T58" s="39">
        <v>2500</v>
      </c>
      <c r="U58" s="39"/>
      <c r="V58" s="39"/>
      <c r="W58" s="39"/>
      <c r="X58" s="39"/>
      <c r="Y58" s="39">
        <v>3</v>
      </c>
      <c r="Z58" s="39"/>
      <c r="AA58" s="39"/>
      <c r="AB58" s="39"/>
      <c r="AC58" s="39"/>
      <c r="AD58" s="39"/>
      <c r="AE58" s="39"/>
      <c r="AF58" s="39"/>
      <c r="AG58" s="39"/>
    </row>
    <row r="59" spans="1:33" ht="15.75" hidden="1" x14ac:dyDescent="0.3">
      <c r="A59" s="39">
        <v>1092</v>
      </c>
      <c r="B59" s="39" t="s">
        <v>4346</v>
      </c>
      <c r="C59" s="39"/>
      <c r="D59" s="39">
        <v>0</v>
      </c>
      <c r="E59" s="39"/>
      <c r="F59" s="39">
        <v>81</v>
      </c>
      <c r="G59" s="39">
        <v>19</v>
      </c>
      <c r="H59" s="39">
        <v>38</v>
      </c>
      <c r="I59" s="39">
        <v>18</v>
      </c>
      <c r="J59" s="39">
        <v>0</v>
      </c>
      <c r="K59" s="39">
        <v>0</v>
      </c>
      <c r="L59" s="39">
        <v>53</v>
      </c>
      <c r="M59" s="39"/>
      <c r="N59" s="39" t="s">
        <v>4345</v>
      </c>
      <c r="O59" s="39">
        <v>15</v>
      </c>
      <c r="P59" s="39">
        <v>14</v>
      </c>
      <c r="Q59" s="39">
        <v>1200</v>
      </c>
      <c r="R59" s="39">
        <v>1</v>
      </c>
      <c r="S59" s="39">
        <v>0</v>
      </c>
      <c r="T59" s="39">
        <v>2500</v>
      </c>
      <c r="U59" s="39"/>
      <c r="V59" s="39"/>
      <c r="W59" s="39"/>
      <c r="X59" s="39"/>
      <c r="Y59" s="39">
        <v>3</v>
      </c>
      <c r="Z59" s="39"/>
      <c r="AA59" s="39"/>
      <c r="AB59" s="39"/>
      <c r="AC59" s="39"/>
      <c r="AD59" s="39"/>
      <c r="AE59" s="39"/>
      <c r="AF59" s="39"/>
      <c r="AG59" s="39"/>
    </row>
    <row r="60" spans="1:33" ht="15.75" hidden="1" x14ac:dyDescent="0.3">
      <c r="A60" s="39">
        <v>1046</v>
      </c>
      <c r="B60" s="39" t="s">
        <v>4268</v>
      </c>
      <c r="C60" s="39"/>
      <c r="D60" s="39">
        <v>0</v>
      </c>
      <c r="E60" s="39"/>
      <c r="F60" s="39">
        <v>86</v>
      </c>
      <c r="G60" s="39">
        <v>14</v>
      </c>
      <c r="H60" s="39">
        <v>20</v>
      </c>
      <c r="I60" s="39">
        <v>18</v>
      </c>
      <c r="J60" s="39">
        <v>1</v>
      </c>
      <c r="K60" s="39">
        <v>0</v>
      </c>
      <c r="L60" s="39">
        <v>85</v>
      </c>
      <c r="M60" s="39"/>
      <c r="N60" s="39" t="s">
        <v>4269</v>
      </c>
      <c r="O60" s="39">
        <v>13</v>
      </c>
      <c r="P60" s="39">
        <v>13</v>
      </c>
      <c r="Q60" s="39">
        <v>1500</v>
      </c>
      <c r="R60" s="39">
        <v>1</v>
      </c>
      <c r="S60" s="39">
        <v>0</v>
      </c>
      <c r="T60" s="39">
        <v>2500</v>
      </c>
      <c r="U60" s="39"/>
      <c r="V60" s="39"/>
      <c r="W60" s="39"/>
      <c r="X60" s="39"/>
      <c r="Y60" s="39">
        <v>3</v>
      </c>
      <c r="Z60" s="39"/>
      <c r="AA60" s="39"/>
      <c r="AB60" s="39"/>
      <c r="AC60" s="39"/>
      <c r="AD60" s="39"/>
      <c r="AE60" s="39"/>
      <c r="AF60" s="39"/>
      <c r="AG60" s="39"/>
    </row>
    <row r="61" spans="1:33" ht="15.75" hidden="1" x14ac:dyDescent="0.3">
      <c r="A61" s="39">
        <v>10</v>
      </c>
      <c r="B61" s="40" t="s">
        <v>3186</v>
      </c>
      <c r="C61" s="40"/>
      <c r="D61" s="39">
        <v>0</v>
      </c>
      <c r="E61" s="39"/>
      <c r="F61" s="39">
        <v>52</v>
      </c>
      <c r="G61" s="39">
        <v>14</v>
      </c>
      <c r="H61" s="39">
        <v>20</v>
      </c>
      <c r="I61" s="39">
        <v>18</v>
      </c>
      <c r="J61" s="39">
        <v>1</v>
      </c>
      <c r="K61" s="39">
        <v>0</v>
      </c>
      <c r="L61" s="39">
        <v>10</v>
      </c>
      <c r="M61" s="39"/>
      <c r="N61" s="39" t="s">
        <v>3185</v>
      </c>
      <c r="O61" s="39">
        <v>5</v>
      </c>
      <c r="P61" s="39">
        <v>10</v>
      </c>
      <c r="Q61" s="39">
        <v>2000</v>
      </c>
      <c r="R61" s="39">
        <v>1</v>
      </c>
      <c r="S61" s="39">
        <v>0</v>
      </c>
      <c r="T61" s="39">
        <v>2200</v>
      </c>
      <c r="U61" s="39"/>
      <c r="V61" s="39"/>
      <c r="W61" s="39"/>
      <c r="X61" s="39"/>
      <c r="Y61" s="39">
        <v>3</v>
      </c>
      <c r="Z61" s="39"/>
      <c r="AA61" s="39"/>
      <c r="AB61" s="39"/>
      <c r="AC61" s="39">
        <v>10</v>
      </c>
      <c r="AD61" s="39"/>
      <c r="AE61" s="39"/>
      <c r="AF61" s="39"/>
      <c r="AG61" s="39"/>
    </row>
    <row r="62" spans="1:33" ht="15.75" hidden="1" x14ac:dyDescent="0.3">
      <c r="A62" s="39">
        <v>1040</v>
      </c>
      <c r="B62" s="39" t="s">
        <v>4258</v>
      </c>
      <c r="C62" s="39"/>
      <c r="D62" s="39">
        <v>0</v>
      </c>
      <c r="E62" s="39"/>
      <c r="F62" s="39">
        <v>84</v>
      </c>
      <c r="G62" s="39">
        <v>32</v>
      </c>
      <c r="H62" s="39">
        <v>83</v>
      </c>
      <c r="I62" s="39">
        <v>18</v>
      </c>
      <c r="J62" s="39">
        <v>0</v>
      </c>
      <c r="K62" s="39">
        <v>0</v>
      </c>
      <c r="L62" s="39">
        <v>45</v>
      </c>
      <c r="M62" s="39"/>
      <c r="N62" s="39" t="s">
        <v>4259</v>
      </c>
      <c r="O62" s="39">
        <v>15</v>
      </c>
      <c r="P62" s="39">
        <v>10</v>
      </c>
      <c r="Q62" s="39">
        <v>1200</v>
      </c>
      <c r="R62" s="39">
        <v>1</v>
      </c>
      <c r="S62" s="39">
        <v>0</v>
      </c>
      <c r="T62" s="39">
        <v>2500</v>
      </c>
      <c r="U62" s="39"/>
      <c r="V62" s="39"/>
      <c r="W62" s="39"/>
      <c r="X62" s="39"/>
      <c r="Y62" s="39">
        <v>3</v>
      </c>
      <c r="Z62" s="39"/>
      <c r="AA62" s="39"/>
      <c r="AB62" s="39"/>
      <c r="AC62" s="39"/>
      <c r="AD62" s="39"/>
      <c r="AE62" s="39"/>
      <c r="AF62" s="39"/>
      <c r="AG62" s="39"/>
    </row>
    <row r="63" spans="1:33" ht="15.75" hidden="1" x14ac:dyDescent="0.3">
      <c r="A63" s="39">
        <v>1048</v>
      </c>
      <c r="B63" s="39" t="s">
        <v>4272</v>
      </c>
      <c r="C63" s="39"/>
      <c r="D63" s="39">
        <v>0</v>
      </c>
      <c r="E63" s="39"/>
      <c r="F63" s="39">
        <v>87</v>
      </c>
      <c r="G63" s="39">
        <v>15</v>
      </c>
      <c r="H63" s="39">
        <v>21</v>
      </c>
      <c r="I63" s="39">
        <v>18</v>
      </c>
      <c r="J63" s="39">
        <v>1</v>
      </c>
      <c r="K63" s="39">
        <v>0</v>
      </c>
      <c r="L63" s="39">
        <v>90</v>
      </c>
      <c r="M63" s="39"/>
      <c r="N63" s="39" t="s">
        <v>4271</v>
      </c>
      <c r="O63" s="39">
        <v>12</v>
      </c>
      <c r="P63" s="39">
        <v>17</v>
      </c>
      <c r="Q63" s="39">
        <v>1500</v>
      </c>
      <c r="R63" s="39">
        <v>1</v>
      </c>
      <c r="S63" s="39">
        <v>0</v>
      </c>
      <c r="T63" s="39">
        <v>2500</v>
      </c>
      <c r="U63" s="39"/>
      <c r="V63" s="39"/>
      <c r="W63" s="39"/>
      <c r="X63" s="39"/>
      <c r="Y63" s="39">
        <v>3</v>
      </c>
      <c r="Z63" s="39"/>
      <c r="AA63" s="39"/>
      <c r="AB63" s="39"/>
      <c r="AC63" s="39"/>
      <c r="AD63" s="39"/>
      <c r="AE63" s="39"/>
      <c r="AF63" s="39"/>
      <c r="AG63" s="39"/>
    </row>
    <row r="64" spans="1:33" ht="15.75" hidden="1" x14ac:dyDescent="0.3">
      <c r="A64" s="39">
        <v>1047</v>
      </c>
      <c r="B64" s="39" t="s">
        <v>4270</v>
      </c>
      <c r="C64" s="39"/>
      <c r="D64" s="39">
        <v>0</v>
      </c>
      <c r="E64" s="39"/>
      <c r="F64" s="39">
        <v>87</v>
      </c>
      <c r="G64" s="39">
        <v>15</v>
      </c>
      <c r="H64" s="39">
        <v>21</v>
      </c>
      <c r="I64" s="39">
        <v>18</v>
      </c>
      <c r="J64" s="39">
        <v>1</v>
      </c>
      <c r="K64" s="39">
        <v>0</v>
      </c>
      <c r="L64" s="39">
        <v>90</v>
      </c>
      <c r="M64" s="39"/>
      <c r="N64" s="39" t="s">
        <v>4271</v>
      </c>
      <c r="O64" s="39">
        <v>12</v>
      </c>
      <c r="P64" s="39">
        <v>15</v>
      </c>
      <c r="Q64" s="39">
        <v>1500</v>
      </c>
      <c r="R64" s="39">
        <v>1</v>
      </c>
      <c r="S64" s="39">
        <v>0</v>
      </c>
      <c r="T64" s="39">
        <v>2500</v>
      </c>
      <c r="U64" s="39"/>
      <c r="V64" s="39"/>
      <c r="W64" s="39"/>
      <c r="X64" s="39"/>
      <c r="Y64" s="39">
        <v>3</v>
      </c>
      <c r="Z64" s="39"/>
      <c r="AA64" s="39"/>
      <c r="AB64" s="39"/>
      <c r="AC64" s="39"/>
      <c r="AD64" s="39"/>
      <c r="AE64" s="39"/>
      <c r="AF64" s="39"/>
      <c r="AG64" s="39"/>
    </row>
    <row r="65" spans="1:33" ht="15.75" hidden="1" x14ac:dyDescent="0.3">
      <c r="A65" s="39">
        <v>1158</v>
      </c>
      <c r="B65" s="39" t="s">
        <v>4453</v>
      </c>
      <c r="C65" s="39"/>
      <c r="D65" s="39">
        <v>0</v>
      </c>
      <c r="E65" s="39"/>
      <c r="F65" s="39">
        <v>81</v>
      </c>
      <c r="G65" s="39">
        <v>19</v>
      </c>
      <c r="H65" s="39">
        <v>74</v>
      </c>
      <c r="I65" s="39">
        <v>18</v>
      </c>
      <c r="J65" s="39">
        <v>0</v>
      </c>
      <c r="K65" s="39">
        <v>0</v>
      </c>
      <c r="L65" s="39">
        <v>2000</v>
      </c>
      <c r="M65" s="39"/>
      <c r="N65" s="39" t="s">
        <v>4454</v>
      </c>
      <c r="O65" s="39">
        <v>25</v>
      </c>
      <c r="P65" s="39">
        <v>35</v>
      </c>
      <c r="Q65" s="39">
        <v>2500</v>
      </c>
      <c r="R65" s="39">
        <v>1</v>
      </c>
      <c r="S65" s="39">
        <v>0</v>
      </c>
      <c r="T65" s="39">
        <v>1500</v>
      </c>
      <c r="U65" s="39"/>
      <c r="V65" s="39"/>
      <c r="W65" s="39"/>
      <c r="X65" s="39"/>
      <c r="Y65" s="39">
        <v>3</v>
      </c>
      <c r="Z65" s="39"/>
      <c r="AA65" s="39"/>
      <c r="AB65" s="39"/>
      <c r="AC65" s="39"/>
      <c r="AD65" s="39"/>
      <c r="AE65" s="39"/>
      <c r="AF65" s="39"/>
      <c r="AG65" s="39"/>
    </row>
    <row r="66" spans="1:33" ht="15.75" hidden="1" x14ac:dyDescent="0.3">
      <c r="A66" s="39">
        <v>1049</v>
      </c>
      <c r="B66" s="40" t="s">
        <v>4273</v>
      </c>
      <c r="C66" s="40"/>
      <c r="D66" s="39">
        <v>0</v>
      </c>
      <c r="E66" s="39"/>
      <c r="F66" s="39">
        <v>88</v>
      </c>
      <c r="G66" s="39">
        <v>14</v>
      </c>
      <c r="H66" s="39">
        <v>22</v>
      </c>
      <c r="I66" s="39">
        <v>19</v>
      </c>
      <c r="J66" s="39">
        <v>1</v>
      </c>
      <c r="K66" s="39">
        <v>0</v>
      </c>
      <c r="L66" s="39">
        <v>95</v>
      </c>
      <c r="M66" s="39"/>
      <c r="N66" s="39" t="s">
        <v>4274</v>
      </c>
      <c r="O66" s="39">
        <v>13</v>
      </c>
      <c r="P66" s="39">
        <v>13</v>
      </c>
      <c r="Q66" s="39">
        <v>1500</v>
      </c>
      <c r="R66" s="39">
        <v>1</v>
      </c>
      <c r="S66" s="39">
        <v>0</v>
      </c>
      <c r="T66" s="39">
        <v>2500</v>
      </c>
      <c r="U66" s="39"/>
      <c r="V66" s="39"/>
      <c r="W66" s="39"/>
      <c r="X66" s="39"/>
      <c r="Y66" s="39">
        <v>3</v>
      </c>
      <c r="Z66" s="39"/>
      <c r="AA66" s="39"/>
      <c r="AB66" s="39"/>
      <c r="AC66" s="39"/>
      <c r="AD66" s="39"/>
      <c r="AE66" s="39"/>
      <c r="AF66" s="39"/>
      <c r="AG66" s="39"/>
    </row>
    <row r="67" spans="1:33" ht="15.75" hidden="1" x14ac:dyDescent="0.3">
      <c r="A67" s="39">
        <v>1050</v>
      </c>
      <c r="B67" s="40" t="s">
        <v>4275</v>
      </c>
      <c r="C67" s="40"/>
      <c r="D67" s="39">
        <v>0</v>
      </c>
      <c r="E67" s="39"/>
      <c r="F67" s="39">
        <v>89</v>
      </c>
      <c r="G67" s="39">
        <v>14</v>
      </c>
      <c r="H67" s="39">
        <v>23</v>
      </c>
      <c r="I67" s="39">
        <v>20</v>
      </c>
      <c r="J67" s="39">
        <v>1</v>
      </c>
      <c r="K67" s="39">
        <v>0</v>
      </c>
      <c r="L67" s="39">
        <v>100</v>
      </c>
      <c r="M67" s="39"/>
      <c r="N67" s="39" t="s">
        <v>4276</v>
      </c>
      <c r="O67" s="39">
        <v>15</v>
      </c>
      <c r="P67" s="39">
        <v>14</v>
      </c>
      <c r="Q67" s="39">
        <v>1200</v>
      </c>
      <c r="R67" s="39">
        <v>1</v>
      </c>
      <c r="S67" s="39">
        <v>0</v>
      </c>
      <c r="T67" s="39">
        <v>2300</v>
      </c>
      <c r="U67" s="39"/>
      <c r="V67" s="39"/>
      <c r="W67" s="39"/>
      <c r="X67" s="39"/>
      <c r="Y67" s="39">
        <v>3</v>
      </c>
      <c r="Z67" s="39"/>
      <c r="AA67" s="39"/>
      <c r="AB67" s="39"/>
      <c r="AC67" s="39"/>
      <c r="AD67" s="39"/>
      <c r="AE67" s="39"/>
      <c r="AF67" s="39"/>
      <c r="AG67" s="39"/>
    </row>
    <row r="68" spans="1:33" ht="15.75" hidden="1" x14ac:dyDescent="0.3">
      <c r="A68" s="39">
        <v>1041</v>
      </c>
      <c r="B68" s="39" t="s">
        <v>4260</v>
      </c>
      <c r="C68" s="39"/>
      <c r="D68" s="39">
        <v>0</v>
      </c>
      <c r="E68" s="39"/>
      <c r="F68" s="39">
        <v>81</v>
      </c>
      <c r="G68" s="39">
        <v>19</v>
      </c>
      <c r="H68" s="39">
        <v>80</v>
      </c>
      <c r="I68" s="39">
        <v>20</v>
      </c>
      <c r="J68" s="39">
        <v>0</v>
      </c>
      <c r="K68" s="39">
        <v>0</v>
      </c>
      <c r="L68" s="39">
        <v>25</v>
      </c>
      <c r="M68" s="39"/>
      <c r="N68" s="39" t="s">
        <v>4261</v>
      </c>
      <c r="O68" s="39">
        <v>25</v>
      </c>
      <c r="P68" s="39">
        <v>11</v>
      </c>
      <c r="Q68" s="39">
        <v>1200</v>
      </c>
      <c r="R68" s="39">
        <v>1</v>
      </c>
      <c r="S68" s="39">
        <v>0</v>
      </c>
      <c r="T68" s="39">
        <v>2500</v>
      </c>
      <c r="U68" s="39"/>
      <c r="V68" s="39"/>
      <c r="W68" s="39"/>
      <c r="X68" s="39"/>
      <c r="Y68" s="39">
        <v>3</v>
      </c>
      <c r="Z68" s="39"/>
      <c r="AA68" s="39"/>
      <c r="AB68" s="39"/>
      <c r="AC68" s="39"/>
      <c r="AD68" s="39"/>
      <c r="AE68" s="39"/>
      <c r="AF68" s="39"/>
      <c r="AG68" s="39"/>
    </row>
    <row r="69" spans="1:33" ht="15.75" hidden="1" x14ac:dyDescent="0.3">
      <c r="A69" s="39">
        <v>1042</v>
      </c>
      <c r="B69" s="39" t="s">
        <v>4262</v>
      </c>
      <c r="C69" s="39"/>
      <c r="D69" s="39">
        <v>0</v>
      </c>
      <c r="E69" s="39"/>
      <c r="F69" s="39">
        <v>81</v>
      </c>
      <c r="G69" s="39">
        <v>19</v>
      </c>
      <c r="H69" s="39">
        <v>80</v>
      </c>
      <c r="I69" s="39">
        <v>20</v>
      </c>
      <c r="J69" s="39">
        <v>0</v>
      </c>
      <c r="K69" s="39">
        <v>0</v>
      </c>
      <c r="L69" s="39">
        <v>25</v>
      </c>
      <c r="M69" s="39"/>
      <c r="N69" s="39" t="s">
        <v>4261</v>
      </c>
      <c r="O69" s="39">
        <v>25</v>
      </c>
      <c r="P69" s="39">
        <v>13</v>
      </c>
      <c r="Q69" s="39">
        <v>1200</v>
      </c>
      <c r="R69" s="39">
        <v>1</v>
      </c>
      <c r="S69" s="39">
        <v>0</v>
      </c>
      <c r="T69" s="39">
        <v>2500</v>
      </c>
      <c r="U69" s="39"/>
      <c r="V69" s="39"/>
      <c r="W69" s="39"/>
      <c r="X69" s="39"/>
      <c r="Y69" s="39">
        <v>3</v>
      </c>
      <c r="Z69" s="39"/>
      <c r="AA69" s="39"/>
      <c r="AB69" s="39"/>
      <c r="AC69" s="39"/>
      <c r="AD69" s="39"/>
      <c r="AE69" s="39"/>
      <c r="AF69" s="39"/>
      <c r="AG69" s="39"/>
    </row>
    <row r="70" spans="1:33" ht="15.75" hidden="1" x14ac:dyDescent="0.3">
      <c r="A70" s="39">
        <v>1045</v>
      </c>
      <c r="B70" s="39" t="s">
        <v>4266</v>
      </c>
      <c r="C70" s="39"/>
      <c r="D70" s="39">
        <v>0</v>
      </c>
      <c r="E70" s="39"/>
      <c r="F70" s="39">
        <v>85</v>
      </c>
      <c r="G70" s="39">
        <v>13</v>
      </c>
      <c r="H70" s="39">
        <v>10</v>
      </c>
      <c r="I70" s="39">
        <v>20</v>
      </c>
      <c r="J70" s="39">
        <v>0</v>
      </c>
      <c r="K70" s="39">
        <v>0</v>
      </c>
      <c r="L70" s="39">
        <v>28</v>
      </c>
      <c r="M70" s="39"/>
      <c r="N70" s="39" t="s">
        <v>4267</v>
      </c>
      <c r="O70" s="39">
        <v>14</v>
      </c>
      <c r="P70" s="39">
        <v>12</v>
      </c>
      <c r="Q70" s="39">
        <v>1500</v>
      </c>
      <c r="R70" s="39">
        <v>1</v>
      </c>
      <c r="S70" s="39">
        <v>0</v>
      </c>
      <c r="T70" s="39">
        <v>2500</v>
      </c>
      <c r="U70" s="39"/>
      <c r="V70" s="39"/>
      <c r="W70" s="39"/>
      <c r="X70" s="39"/>
      <c r="Y70" s="39">
        <v>3</v>
      </c>
      <c r="Z70" s="39"/>
      <c r="AA70" s="39"/>
      <c r="AB70" s="39"/>
      <c r="AC70" s="39"/>
      <c r="AD70" s="39"/>
      <c r="AE70" s="39"/>
      <c r="AF70" s="39"/>
      <c r="AG70" s="39"/>
    </row>
    <row r="71" spans="1:33" ht="15.75" hidden="1" x14ac:dyDescent="0.3">
      <c r="A71" s="39">
        <v>1054</v>
      </c>
      <c r="B71" s="39" t="s">
        <v>4282</v>
      </c>
      <c r="C71" s="39"/>
      <c r="D71" s="39">
        <v>0</v>
      </c>
      <c r="E71" s="39"/>
      <c r="F71" s="39">
        <v>90</v>
      </c>
      <c r="G71" s="39">
        <v>16</v>
      </c>
      <c r="H71" s="39">
        <v>24</v>
      </c>
      <c r="I71" s="39">
        <v>21</v>
      </c>
      <c r="J71" s="39">
        <v>0</v>
      </c>
      <c r="K71" s="39">
        <v>1</v>
      </c>
      <c r="L71" s="39">
        <v>60</v>
      </c>
      <c r="M71" s="39"/>
      <c r="N71" s="39" t="s">
        <v>4283</v>
      </c>
      <c r="O71" s="39">
        <v>12</v>
      </c>
      <c r="P71" s="39">
        <v>12</v>
      </c>
      <c r="Q71" s="39">
        <v>1000</v>
      </c>
      <c r="R71" s="39">
        <v>1</v>
      </c>
      <c r="S71" s="39">
        <v>0</v>
      </c>
      <c r="T71" s="39">
        <v>2500</v>
      </c>
      <c r="U71" s="39"/>
      <c r="V71" s="39"/>
      <c r="W71" s="39"/>
      <c r="X71" s="39"/>
      <c r="Y71" s="39">
        <v>3</v>
      </c>
      <c r="Z71" s="39"/>
      <c r="AA71" s="39"/>
      <c r="AB71" s="39"/>
      <c r="AC71" s="39"/>
      <c r="AD71" s="39"/>
      <c r="AE71" s="39"/>
      <c r="AF71" s="39"/>
      <c r="AG71" s="39"/>
    </row>
    <row r="72" spans="1:33" ht="15.75" hidden="1" x14ac:dyDescent="0.3">
      <c r="A72" s="39">
        <v>26</v>
      </c>
      <c r="B72" s="40" t="s">
        <v>3204</v>
      </c>
      <c r="C72" s="40"/>
      <c r="D72" s="39">
        <v>0</v>
      </c>
      <c r="E72" s="39"/>
      <c r="F72" s="39">
        <v>52</v>
      </c>
      <c r="G72" s="39">
        <v>16</v>
      </c>
      <c r="H72" s="39">
        <v>24</v>
      </c>
      <c r="I72" s="39">
        <v>21</v>
      </c>
      <c r="J72" s="39">
        <v>0</v>
      </c>
      <c r="K72" s="39">
        <v>1</v>
      </c>
      <c r="L72" s="39">
        <v>10</v>
      </c>
      <c r="M72" s="39"/>
      <c r="N72" s="39" t="s">
        <v>3202</v>
      </c>
      <c r="O72" s="39">
        <v>20</v>
      </c>
      <c r="P72" s="39">
        <v>10</v>
      </c>
      <c r="Q72" s="39">
        <v>2000</v>
      </c>
      <c r="R72" s="39">
        <v>1</v>
      </c>
      <c r="S72" s="39">
        <v>0</v>
      </c>
      <c r="T72" s="39">
        <v>2200</v>
      </c>
      <c r="U72" s="39"/>
      <c r="V72" s="39"/>
      <c r="W72" s="39"/>
      <c r="X72" s="39"/>
      <c r="Y72" s="39">
        <v>3</v>
      </c>
      <c r="Z72" s="39"/>
      <c r="AA72" s="39"/>
      <c r="AB72" s="39"/>
      <c r="AC72" s="39">
        <v>10</v>
      </c>
      <c r="AD72" s="39"/>
      <c r="AE72" s="39"/>
      <c r="AF72" s="39"/>
      <c r="AG72" s="39"/>
    </row>
    <row r="73" spans="1:33" ht="15.75" hidden="1" x14ac:dyDescent="0.3">
      <c r="A73" s="39">
        <v>1031</v>
      </c>
      <c r="B73" s="39" t="s">
        <v>4241</v>
      </c>
      <c r="C73" s="39"/>
      <c r="D73" s="39">
        <v>0</v>
      </c>
      <c r="E73" s="39"/>
      <c r="F73" s="39">
        <v>81</v>
      </c>
      <c r="G73" s="39">
        <v>19</v>
      </c>
      <c r="H73" s="39">
        <v>101</v>
      </c>
      <c r="I73" s="39">
        <v>22</v>
      </c>
      <c r="J73" s="39">
        <v>0</v>
      </c>
      <c r="K73" s="39">
        <v>0</v>
      </c>
      <c r="L73" s="39">
        <v>90</v>
      </c>
      <c r="M73" s="39"/>
      <c r="N73" s="39" t="s">
        <v>4242</v>
      </c>
      <c r="O73" s="39">
        <v>15</v>
      </c>
      <c r="P73" s="39">
        <v>10</v>
      </c>
      <c r="Q73" s="39">
        <v>1500</v>
      </c>
      <c r="R73" s="39">
        <v>1</v>
      </c>
      <c r="S73" s="39">
        <v>0</v>
      </c>
      <c r="T73" s="39">
        <v>2000</v>
      </c>
      <c r="U73" s="39"/>
      <c r="V73" s="39"/>
      <c r="W73" s="39"/>
      <c r="X73" s="39"/>
      <c r="Y73" s="39">
        <v>3</v>
      </c>
      <c r="Z73" s="39"/>
      <c r="AA73" s="39"/>
      <c r="AB73" s="39"/>
      <c r="AC73" s="39"/>
      <c r="AD73" s="39"/>
      <c r="AE73" s="39"/>
      <c r="AF73" s="39"/>
      <c r="AG73" s="39"/>
    </row>
    <row r="74" spans="1:33" ht="15.75" hidden="1" x14ac:dyDescent="0.3">
      <c r="A74" s="39">
        <v>1032</v>
      </c>
      <c r="B74" s="39" t="s">
        <v>4243</v>
      </c>
      <c r="C74" s="39"/>
      <c r="D74" s="39">
        <v>0</v>
      </c>
      <c r="E74" s="39"/>
      <c r="F74" s="39">
        <v>81</v>
      </c>
      <c r="G74" s="39">
        <v>19</v>
      </c>
      <c r="H74" s="39">
        <v>101</v>
      </c>
      <c r="I74" s="39">
        <v>22</v>
      </c>
      <c r="J74" s="39">
        <v>0</v>
      </c>
      <c r="K74" s="39">
        <v>0</v>
      </c>
      <c r="L74" s="39">
        <v>90</v>
      </c>
      <c r="M74" s="39"/>
      <c r="N74" s="39" t="s">
        <v>4244</v>
      </c>
      <c r="O74" s="39">
        <v>15</v>
      </c>
      <c r="P74" s="39">
        <v>12</v>
      </c>
      <c r="Q74" s="39">
        <v>1500</v>
      </c>
      <c r="R74" s="39">
        <v>1</v>
      </c>
      <c r="S74" s="39">
        <v>0</v>
      </c>
      <c r="T74" s="39">
        <v>2000</v>
      </c>
      <c r="U74" s="39"/>
      <c r="V74" s="39"/>
      <c r="W74" s="39"/>
      <c r="X74" s="39"/>
      <c r="Y74" s="39">
        <v>3</v>
      </c>
      <c r="Z74" s="39"/>
      <c r="AA74" s="39"/>
      <c r="AB74" s="39"/>
      <c r="AC74" s="39"/>
      <c r="AD74" s="39"/>
      <c r="AE74" s="39"/>
      <c r="AF74" s="39"/>
      <c r="AG74" s="39"/>
    </row>
    <row r="75" spans="1:33" ht="15.75" hidden="1" x14ac:dyDescent="0.3">
      <c r="A75" s="39">
        <v>1289</v>
      </c>
      <c r="B75" s="39" t="s">
        <v>4673</v>
      </c>
      <c r="C75" s="39"/>
      <c r="D75" s="39">
        <v>0</v>
      </c>
      <c r="E75" s="39"/>
      <c r="F75" s="39">
        <v>81</v>
      </c>
      <c r="G75" s="39">
        <v>19</v>
      </c>
      <c r="H75" s="39">
        <v>101</v>
      </c>
      <c r="I75" s="39">
        <v>22</v>
      </c>
      <c r="J75" s="39">
        <v>0</v>
      </c>
      <c r="K75" s="39">
        <v>0</v>
      </c>
      <c r="L75" s="39">
        <v>180</v>
      </c>
      <c r="M75" s="39"/>
      <c r="N75" s="39" t="s">
        <v>4674</v>
      </c>
      <c r="O75" s="39">
        <v>15</v>
      </c>
      <c r="P75" s="39">
        <v>12</v>
      </c>
      <c r="Q75" s="39">
        <v>1500</v>
      </c>
      <c r="R75" s="39">
        <v>1</v>
      </c>
      <c r="S75" s="39">
        <v>0</v>
      </c>
      <c r="T75" s="39">
        <v>2000</v>
      </c>
      <c r="U75" s="39"/>
      <c r="V75" s="39"/>
      <c r="W75" s="39"/>
      <c r="X75" s="39"/>
      <c r="Y75" s="39">
        <v>3</v>
      </c>
      <c r="Z75" s="39"/>
      <c r="AA75" s="39"/>
      <c r="AB75" s="39"/>
      <c r="AC75" s="39"/>
      <c r="AD75" s="39"/>
      <c r="AE75" s="39"/>
      <c r="AF75" s="39"/>
      <c r="AG75" s="39"/>
    </row>
    <row r="76" spans="1:33" ht="15.75" hidden="1" x14ac:dyDescent="0.3">
      <c r="A76" s="39">
        <v>1132</v>
      </c>
      <c r="B76" s="39" t="s">
        <v>4410</v>
      </c>
      <c r="C76" s="39"/>
      <c r="D76" s="39">
        <v>0</v>
      </c>
      <c r="E76" s="39"/>
      <c r="F76" s="39">
        <v>81</v>
      </c>
      <c r="G76" s="39">
        <v>19</v>
      </c>
      <c r="H76" s="39">
        <v>46</v>
      </c>
      <c r="I76" s="39">
        <v>24</v>
      </c>
      <c r="J76" s="39">
        <v>1</v>
      </c>
      <c r="K76" s="39">
        <v>0</v>
      </c>
      <c r="L76" s="39">
        <v>330</v>
      </c>
      <c r="M76" s="39"/>
      <c r="N76" s="39" t="s">
        <v>4411</v>
      </c>
      <c r="O76" s="39">
        <v>15</v>
      </c>
      <c r="P76" s="39">
        <v>12</v>
      </c>
      <c r="Q76" s="39">
        <v>1200</v>
      </c>
      <c r="R76" s="39">
        <v>1</v>
      </c>
      <c r="S76" s="39">
        <v>0</v>
      </c>
      <c r="T76" s="39">
        <v>2500</v>
      </c>
      <c r="U76" s="39"/>
      <c r="V76" s="39"/>
      <c r="W76" s="39"/>
      <c r="X76" s="39"/>
      <c r="Y76" s="39">
        <v>3</v>
      </c>
      <c r="Z76" s="39"/>
      <c r="AA76" s="39"/>
      <c r="AB76" s="39"/>
      <c r="AC76" s="39"/>
      <c r="AD76" s="39"/>
      <c r="AE76" s="39"/>
      <c r="AF76" s="39"/>
      <c r="AG76" s="39"/>
    </row>
    <row r="77" spans="1:33" ht="15.75" hidden="1" x14ac:dyDescent="0.3">
      <c r="A77" s="39">
        <v>1133</v>
      </c>
      <c r="B77" s="39" t="s">
        <v>4412</v>
      </c>
      <c r="C77" s="39"/>
      <c r="D77" s="39">
        <v>0</v>
      </c>
      <c r="E77" s="39"/>
      <c r="F77" s="39">
        <v>81</v>
      </c>
      <c r="G77" s="39">
        <v>19</v>
      </c>
      <c r="H77" s="39">
        <v>46</v>
      </c>
      <c r="I77" s="39">
        <v>24</v>
      </c>
      <c r="J77" s="39">
        <v>1</v>
      </c>
      <c r="K77" s="39">
        <v>0</v>
      </c>
      <c r="L77" s="39">
        <v>330</v>
      </c>
      <c r="M77" s="39"/>
      <c r="N77" s="39" t="s">
        <v>4411</v>
      </c>
      <c r="O77" s="39">
        <v>15</v>
      </c>
      <c r="P77" s="39">
        <v>14</v>
      </c>
      <c r="Q77" s="39">
        <v>1200</v>
      </c>
      <c r="R77" s="39">
        <v>1</v>
      </c>
      <c r="S77" s="39">
        <v>0</v>
      </c>
      <c r="T77" s="39">
        <v>2500</v>
      </c>
      <c r="U77" s="39"/>
      <c r="V77" s="39"/>
      <c r="W77" s="39"/>
      <c r="X77" s="39"/>
      <c r="Y77" s="39">
        <v>3</v>
      </c>
      <c r="Z77" s="39"/>
      <c r="AA77" s="39"/>
      <c r="AB77" s="39"/>
      <c r="AC77" s="39"/>
      <c r="AD77" s="39"/>
      <c r="AE77" s="39"/>
      <c r="AF77" s="39"/>
      <c r="AG77" s="39"/>
    </row>
    <row r="78" spans="1:33" ht="15.75" hidden="1" x14ac:dyDescent="0.3">
      <c r="A78" s="39">
        <v>1211</v>
      </c>
      <c r="B78" s="39" t="s">
        <v>4542</v>
      </c>
      <c r="C78" s="39"/>
      <c r="D78" s="39">
        <v>0</v>
      </c>
      <c r="E78" s="39"/>
      <c r="F78" s="39">
        <v>81</v>
      </c>
      <c r="G78" s="39">
        <v>19</v>
      </c>
      <c r="H78" s="39">
        <v>11</v>
      </c>
      <c r="I78" s="39">
        <v>24</v>
      </c>
      <c r="J78" s="39">
        <v>1</v>
      </c>
      <c r="K78" s="39">
        <v>0</v>
      </c>
      <c r="L78" s="39">
        <v>1500</v>
      </c>
      <c r="M78" s="39"/>
      <c r="N78" s="39" t="s">
        <v>4411</v>
      </c>
      <c r="O78" s="39">
        <v>15</v>
      </c>
      <c r="P78" s="39">
        <v>12</v>
      </c>
      <c r="Q78" s="39">
        <v>1200</v>
      </c>
      <c r="R78" s="39">
        <v>1</v>
      </c>
      <c r="S78" s="39">
        <v>0</v>
      </c>
      <c r="T78" s="39">
        <v>2500</v>
      </c>
      <c r="U78" s="39"/>
      <c r="V78" s="39"/>
      <c r="W78" s="39"/>
      <c r="X78" s="39"/>
      <c r="Y78" s="39">
        <v>3</v>
      </c>
      <c r="Z78" s="39"/>
      <c r="AA78" s="39"/>
      <c r="AB78" s="39"/>
      <c r="AC78" s="39"/>
      <c r="AD78" s="39"/>
      <c r="AE78" s="39"/>
      <c r="AF78" s="39"/>
      <c r="AG78" s="39"/>
    </row>
    <row r="79" spans="1:33" ht="15.75" hidden="1" x14ac:dyDescent="0.3">
      <c r="A79" s="39">
        <v>1367</v>
      </c>
      <c r="B79" s="40" t="s">
        <v>4771</v>
      </c>
      <c r="C79" s="40"/>
      <c r="D79" s="39">
        <v>0</v>
      </c>
      <c r="E79" s="39"/>
      <c r="F79" s="39">
        <v>94</v>
      </c>
      <c r="G79" s="39">
        <v>40</v>
      </c>
      <c r="H79" s="39">
        <v>40</v>
      </c>
      <c r="I79" s="39">
        <v>25</v>
      </c>
      <c r="J79" s="39">
        <v>1</v>
      </c>
      <c r="K79" s="39">
        <v>0</v>
      </c>
      <c r="L79" s="39">
        <v>160</v>
      </c>
      <c r="M79" s="39"/>
      <c r="N79" s="39" t="s">
        <v>4322</v>
      </c>
      <c r="O79" s="39">
        <v>13</v>
      </c>
      <c r="P79" s="39">
        <v>15</v>
      </c>
      <c r="Q79" s="39">
        <v>2000</v>
      </c>
      <c r="R79" s="39">
        <v>1</v>
      </c>
      <c r="S79" s="39">
        <v>0</v>
      </c>
      <c r="T79" s="39">
        <v>3000</v>
      </c>
      <c r="U79" s="39"/>
      <c r="V79" s="39"/>
      <c r="W79" s="39"/>
      <c r="X79" s="39"/>
      <c r="Y79" s="39">
        <v>3</v>
      </c>
      <c r="Z79" s="39"/>
      <c r="AA79" s="39"/>
      <c r="AB79" s="39"/>
      <c r="AC79" s="39"/>
      <c r="AD79" s="39"/>
      <c r="AE79" s="39"/>
      <c r="AF79" s="39"/>
      <c r="AG79" s="39"/>
    </row>
    <row r="80" spans="1:33" ht="15.75" hidden="1" x14ac:dyDescent="0.3">
      <c r="A80" s="39">
        <v>1076</v>
      </c>
      <c r="B80" s="39" t="s">
        <v>4321</v>
      </c>
      <c r="C80" s="39"/>
      <c r="D80" s="39">
        <v>0</v>
      </c>
      <c r="E80" s="39"/>
      <c r="F80" s="39">
        <v>94</v>
      </c>
      <c r="G80" s="39">
        <v>40</v>
      </c>
      <c r="H80" s="39">
        <v>40</v>
      </c>
      <c r="I80" s="39">
        <v>25</v>
      </c>
      <c r="J80" s="39">
        <v>1</v>
      </c>
      <c r="K80" s="39">
        <v>0</v>
      </c>
      <c r="L80" s="39">
        <v>160</v>
      </c>
      <c r="M80" s="39"/>
      <c r="N80" s="39" t="s">
        <v>4322</v>
      </c>
      <c r="O80" s="39">
        <v>13</v>
      </c>
      <c r="P80" s="39">
        <v>13</v>
      </c>
      <c r="Q80" s="39">
        <v>2000</v>
      </c>
      <c r="R80" s="39">
        <v>1</v>
      </c>
      <c r="S80" s="39">
        <v>0</v>
      </c>
      <c r="T80" s="39">
        <v>3000</v>
      </c>
      <c r="U80" s="39"/>
      <c r="V80" s="39"/>
      <c r="W80" s="39"/>
      <c r="X80" s="39"/>
      <c r="Y80" s="39">
        <v>3</v>
      </c>
      <c r="Z80" s="39"/>
      <c r="AA80" s="39"/>
      <c r="AB80" s="39"/>
      <c r="AC80" s="39"/>
      <c r="AD80" s="39"/>
      <c r="AE80" s="39"/>
      <c r="AF80" s="39"/>
      <c r="AG80" s="39"/>
    </row>
    <row r="81" spans="1:33" ht="15.75" hidden="1" x14ac:dyDescent="0.3">
      <c r="A81" s="39">
        <v>1077</v>
      </c>
      <c r="B81" s="40" t="s">
        <v>4323</v>
      </c>
      <c r="C81" s="40"/>
      <c r="D81" s="39">
        <v>0</v>
      </c>
      <c r="E81" s="39"/>
      <c r="F81" s="39">
        <v>94</v>
      </c>
      <c r="G81" s="39">
        <v>40</v>
      </c>
      <c r="H81" s="39">
        <v>40</v>
      </c>
      <c r="I81" s="39">
        <v>25</v>
      </c>
      <c r="J81" s="39">
        <v>1</v>
      </c>
      <c r="K81" s="39">
        <v>0</v>
      </c>
      <c r="L81" s="39">
        <v>160</v>
      </c>
      <c r="M81" s="39"/>
      <c r="N81" s="39" t="s">
        <v>4322</v>
      </c>
      <c r="O81" s="39">
        <v>13</v>
      </c>
      <c r="P81" s="39">
        <v>15</v>
      </c>
      <c r="Q81" s="39">
        <v>2000</v>
      </c>
      <c r="R81" s="39">
        <v>1</v>
      </c>
      <c r="S81" s="39">
        <v>0</v>
      </c>
      <c r="T81" s="39">
        <v>3000</v>
      </c>
      <c r="U81" s="39"/>
      <c r="V81" s="39"/>
      <c r="W81" s="39"/>
      <c r="X81" s="39"/>
      <c r="Y81" s="39">
        <v>3</v>
      </c>
      <c r="Z81" s="39"/>
      <c r="AA81" s="39"/>
      <c r="AB81" s="39"/>
      <c r="AC81" s="39"/>
      <c r="AD81" s="39"/>
      <c r="AE81" s="39"/>
      <c r="AF81" s="39"/>
      <c r="AG81" s="39"/>
    </row>
    <row r="82" spans="1:33" ht="15.75" hidden="1" x14ac:dyDescent="0.3">
      <c r="A82" s="39">
        <v>1078</v>
      </c>
      <c r="B82" s="39" t="s">
        <v>4324</v>
      </c>
      <c r="C82" s="39"/>
      <c r="D82" s="39">
        <v>0</v>
      </c>
      <c r="E82" s="39"/>
      <c r="F82" s="39">
        <v>95</v>
      </c>
      <c r="G82" s="39">
        <v>41</v>
      </c>
      <c r="H82" s="39">
        <v>50</v>
      </c>
      <c r="I82" s="39">
        <v>25</v>
      </c>
      <c r="J82" s="39">
        <v>1</v>
      </c>
      <c r="K82" s="39">
        <v>0</v>
      </c>
      <c r="L82" s="39">
        <v>160</v>
      </c>
      <c r="M82" s="39"/>
      <c r="N82" s="39" t="s">
        <v>4325</v>
      </c>
      <c r="O82" s="39">
        <v>15</v>
      </c>
      <c r="P82" s="39">
        <v>13</v>
      </c>
      <c r="Q82" s="39">
        <v>2000</v>
      </c>
      <c r="R82" s="39">
        <v>1</v>
      </c>
      <c r="S82" s="39">
        <v>0</v>
      </c>
      <c r="T82" s="39">
        <v>3000</v>
      </c>
      <c r="U82" s="39"/>
      <c r="V82" s="39"/>
      <c r="W82" s="39"/>
      <c r="X82" s="39"/>
      <c r="Y82" s="39">
        <v>3</v>
      </c>
      <c r="Z82" s="39"/>
      <c r="AA82" s="39"/>
      <c r="AB82" s="39"/>
      <c r="AC82" s="39"/>
      <c r="AD82" s="39"/>
      <c r="AE82" s="39"/>
      <c r="AF82" s="39"/>
      <c r="AG82" s="39"/>
    </row>
    <row r="83" spans="1:33" ht="15.75" hidden="1" x14ac:dyDescent="0.3">
      <c r="A83" s="39">
        <v>1079</v>
      </c>
      <c r="B83" s="40" t="s">
        <v>4326</v>
      </c>
      <c r="C83" s="40"/>
      <c r="D83" s="39">
        <v>0</v>
      </c>
      <c r="E83" s="39"/>
      <c r="F83" s="39">
        <v>95</v>
      </c>
      <c r="G83" s="39">
        <v>41</v>
      </c>
      <c r="H83" s="39">
        <v>50</v>
      </c>
      <c r="I83" s="39">
        <v>25</v>
      </c>
      <c r="J83" s="39">
        <v>1</v>
      </c>
      <c r="K83" s="39">
        <v>0</v>
      </c>
      <c r="L83" s="39">
        <v>160</v>
      </c>
      <c r="M83" s="39"/>
      <c r="N83" s="39" t="s">
        <v>4325</v>
      </c>
      <c r="O83" s="39">
        <v>15</v>
      </c>
      <c r="P83" s="39">
        <v>15</v>
      </c>
      <c r="Q83" s="39">
        <v>2000</v>
      </c>
      <c r="R83" s="39">
        <v>1</v>
      </c>
      <c r="S83" s="39">
        <v>0</v>
      </c>
      <c r="T83" s="39">
        <v>3000</v>
      </c>
      <c r="U83" s="39"/>
      <c r="V83" s="39"/>
      <c r="W83" s="39"/>
      <c r="X83" s="39"/>
      <c r="Y83" s="39">
        <v>3</v>
      </c>
      <c r="Z83" s="39"/>
      <c r="AA83" s="39"/>
      <c r="AB83" s="39"/>
      <c r="AC83" s="39"/>
      <c r="AD83" s="39"/>
      <c r="AE83" s="39"/>
      <c r="AF83" s="39"/>
      <c r="AG83" s="39"/>
    </row>
    <row r="84" spans="1:33" ht="15.75" hidden="1" x14ac:dyDescent="0.3">
      <c r="A84" s="39">
        <v>1080</v>
      </c>
      <c r="B84" s="39" t="s">
        <v>4327</v>
      </c>
      <c r="C84" s="39"/>
      <c r="D84" s="39">
        <v>0</v>
      </c>
      <c r="E84" s="39"/>
      <c r="F84" s="39">
        <v>96</v>
      </c>
      <c r="G84" s="39">
        <v>42</v>
      </c>
      <c r="H84" s="39">
        <v>51</v>
      </c>
      <c r="I84" s="39">
        <v>25</v>
      </c>
      <c r="J84" s="39">
        <v>1</v>
      </c>
      <c r="K84" s="39">
        <v>0</v>
      </c>
      <c r="L84" s="39">
        <v>160</v>
      </c>
      <c r="M84" s="39"/>
      <c r="N84" s="39" t="s">
        <v>4328</v>
      </c>
      <c r="O84" s="39">
        <v>15</v>
      </c>
      <c r="P84" s="39">
        <v>12</v>
      </c>
      <c r="Q84" s="39">
        <v>2000</v>
      </c>
      <c r="R84" s="39">
        <v>1</v>
      </c>
      <c r="S84" s="39">
        <v>0</v>
      </c>
      <c r="T84" s="39">
        <v>3000</v>
      </c>
      <c r="U84" s="39"/>
      <c r="V84" s="39"/>
      <c r="W84" s="39"/>
      <c r="X84" s="39"/>
      <c r="Y84" s="39">
        <v>3</v>
      </c>
      <c r="Z84" s="39"/>
      <c r="AA84" s="39"/>
      <c r="AB84" s="39"/>
      <c r="AC84" s="39">
        <v>10</v>
      </c>
      <c r="AD84" s="39"/>
      <c r="AE84" s="39"/>
      <c r="AF84" s="39"/>
      <c r="AG84" s="39"/>
    </row>
    <row r="85" spans="1:33" ht="15.75" hidden="1" x14ac:dyDescent="0.3">
      <c r="A85" s="39">
        <v>1081</v>
      </c>
      <c r="B85" s="39" t="s">
        <v>4329</v>
      </c>
      <c r="C85" s="39"/>
      <c r="D85" s="39">
        <v>0</v>
      </c>
      <c r="E85" s="39"/>
      <c r="F85" s="39">
        <v>96</v>
      </c>
      <c r="G85" s="39">
        <v>42</v>
      </c>
      <c r="H85" s="39">
        <v>51</v>
      </c>
      <c r="I85" s="39">
        <v>25</v>
      </c>
      <c r="J85" s="39">
        <v>1</v>
      </c>
      <c r="K85" s="39">
        <v>0</v>
      </c>
      <c r="L85" s="39">
        <v>160</v>
      </c>
      <c r="M85" s="39"/>
      <c r="N85" s="39" t="s">
        <v>4330</v>
      </c>
      <c r="O85" s="39">
        <v>15</v>
      </c>
      <c r="P85" s="39">
        <v>14</v>
      </c>
      <c r="Q85" s="39">
        <v>2000</v>
      </c>
      <c r="R85" s="39">
        <v>1</v>
      </c>
      <c r="S85" s="39">
        <v>0</v>
      </c>
      <c r="T85" s="39">
        <v>3000</v>
      </c>
      <c r="U85" s="39"/>
      <c r="V85" s="39"/>
      <c r="W85" s="39"/>
      <c r="X85" s="39"/>
      <c r="Y85" s="39">
        <v>3</v>
      </c>
      <c r="Z85" s="39"/>
      <c r="AA85" s="39"/>
      <c r="AB85" s="39"/>
      <c r="AC85" s="39"/>
      <c r="AD85" s="39"/>
      <c r="AE85" s="39"/>
      <c r="AF85" s="39"/>
      <c r="AG85" s="39"/>
    </row>
    <row r="86" spans="1:33" ht="15.75" hidden="1" x14ac:dyDescent="0.3">
      <c r="A86" s="39">
        <v>1082</v>
      </c>
      <c r="B86" s="39" t="s">
        <v>4331</v>
      </c>
      <c r="C86" s="39"/>
      <c r="D86" s="39">
        <v>0</v>
      </c>
      <c r="E86" s="39"/>
      <c r="F86" s="39">
        <v>96</v>
      </c>
      <c r="G86" s="39">
        <v>42</v>
      </c>
      <c r="H86" s="39">
        <v>52</v>
      </c>
      <c r="I86" s="39">
        <v>25</v>
      </c>
      <c r="J86" s="39">
        <v>1</v>
      </c>
      <c r="K86" s="39">
        <v>0</v>
      </c>
      <c r="L86" s="39">
        <v>160</v>
      </c>
      <c r="M86" s="39"/>
      <c r="N86" s="39" t="s">
        <v>4330</v>
      </c>
      <c r="O86" s="39">
        <v>15</v>
      </c>
      <c r="P86" s="39">
        <v>12</v>
      </c>
      <c r="Q86" s="39">
        <v>2000</v>
      </c>
      <c r="R86" s="39">
        <v>1</v>
      </c>
      <c r="S86" s="39">
        <v>0</v>
      </c>
      <c r="T86" s="39">
        <v>3000</v>
      </c>
      <c r="U86" s="39"/>
      <c r="V86" s="39"/>
      <c r="W86" s="39"/>
      <c r="X86" s="39"/>
      <c r="Y86" s="39">
        <v>3</v>
      </c>
      <c r="Z86" s="39"/>
      <c r="AA86" s="39"/>
      <c r="AB86" s="39"/>
      <c r="AC86" s="39"/>
      <c r="AD86" s="39"/>
      <c r="AE86" s="39"/>
      <c r="AF86" s="39"/>
      <c r="AG86" s="39"/>
    </row>
    <row r="87" spans="1:33" ht="15.75" hidden="1" x14ac:dyDescent="0.3">
      <c r="A87" s="39">
        <v>1083</v>
      </c>
      <c r="B87" s="39" t="s">
        <v>4332</v>
      </c>
      <c r="C87" s="39"/>
      <c r="D87" s="39">
        <v>0</v>
      </c>
      <c r="E87" s="39"/>
      <c r="F87" s="39">
        <v>96</v>
      </c>
      <c r="G87" s="39">
        <v>42</v>
      </c>
      <c r="H87" s="39">
        <v>52</v>
      </c>
      <c r="I87" s="39">
        <v>25</v>
      </c>
      <c r="J87" s="39">
        <v>1</v>
      </c>
      <c r="K87" s="39">
        <v>0</v>
      </c>
      <c r="L87" s="39">
        <v>160</v>
      </c>
      <c r="M87" s="39"/>
      <c r="N87" s="39" t="s">
        <v>4330</v>
      </c>
      <c r="O87" s="39">
        <v>15</v>
      </c>
      <c r="P87" s="39">
        <v>14</v>
      </c>
      <c r="Q87" s="39">
        <v>2000</v>
      </c>
      <c r="R87" s="39">
        <v>1</v>
      </c>
      <c r="S87" s="39">
        <v>0</v>
      </c>
      <c r="T87" s="39">
        <v>3000</v>
      </c>
      <c r="U87" s="39"/>
      <c r="V87" s="39"/>
      <c r="W87" s="39"/>
      <c r="X87" s="39"/>
      <c r="Y87" s="39">
        <v>3</v>
      </c>
      <c r="Z87" s="39"/>
      <c r="AA87" s="39"/>
      <c r="AB87" s="39"/>
      <c r="AC87" s="39"/>
      <c r="AD87" s="39"/>
      <c r="AE87" s="39"/>
      <c r="AF87" s="39"/>
      <c r="AG87" s="39"/>
    </row>
    <row r="88" spans="1:33" ht="15.75" hidden="1" x14ac:dyDescent="0.3">
      <c r="A88" s="39">
        <v>1084</v>
      </c>
      <c r="B88" s="39" t="s">
        <v>4333</v>
      </c>
      <c r="C88" s="39"/>
      <c r="D88" s="39">
        <v>0</v>
      </c>
      <c r="E88" s="39"/>
      <c r="F88" s="39">
        <v>96</v>
      </c>
      <c r="G88" s="39">
        <v>42</v>
      </c>
      <c r="H88" s="39">
        <v>53</v>
      </c>
      <c r="I88" s="39">
        <v>25</v>
      </c>
      <c r="J88" s="39">
        <v>1</v>
      </c>
      <c r="K88" s="39">
        <v>0</v>
      </c>
      <c r="L88" s="39">
        <v>160</v>
      </c>
      <c r="M88" s="39"/>
      <c r="N88" s="39" t="s">
        <v>4330</v>
      </c>
      <c r="O88" s="39">
        <v>15</v>
      </c>
      <c r="P88" s="39">
        <v>12</v>
      </c>
      <c r="Q88" s="39">
        <v>1500</v>
      </c>
      <c r="R88" s="39">
        <v>1</v>
      </c>
      <c r="S88" s="39">
        <v>0</v>
      </c>
      <c r="T88" s="39">
        <v>3000</v>
      </c>
      <c r="U88" s="39"/>
      <c r="V88" s="39"/>
      <c r="W88" s="39"/>
      <c r="X88" s="39"/>
      <c r="Y88" s="39">
        <v>3</v>
      </c>
      <c r="Z88" s="39"/>
      <c r="AA88" s="39"/>
      <c r="AB88" s="39"/>
      <c r="AC88" s="39"/>
      <c r="AD88" s="39"/>
      <c r="AE88" s="39"/>
      <c r="AF88" s="39"/>
      <c r="AG88" s="39"/>
    </row>
    <row r="89" spans="1:33" ht="15.75" hidden="1" x14ac:dyDescent="0.3">
      <c r="A89" s="39">
        <v>1085</v>
      </c>
      <c r="B89" s="40" t="s">
        <v>4334</v>
      </c>
      <c r="C89" s="40"/>
      <c r="D89" s="39">
        <v>0</v>
      </c>
      <c r="E89" s="39"/>
      <c r="F89" s="39">
        <v>96</v>
      </c>
      <c r="G89" s="39">
        <v>42</v>
      </c>
      <c r="H89" s="39">
        <v>53</v>
      </c>
      <c r="I89" s="39">
        <v>25</v>
      </c>
      <c r="J89" s="39">
        <v>1</v>
      </c>
      <c r="K89" s="39">
        <v>0</v>
      </c>
      <c r="L89" s="39">
        <v>160</v>
      </c>
      <c r="M89" s="39"/>
      <c r="N89" s="39" t="s">
        <v>4330</v>
      </c>
      <c r="O89" s="39">
        <v>15</v>
      </c>
      <c r="P89" s="39">
        <v>14</v>
      </c>
      <c r="Q89" s="39">
        <v>1500</v>
      </c>
      <c r="R89" s="39">
        <v>1</v>
      </c>
      <c r="S89" s="39">
        <v>0</v>
      </c>
      <c r="T89" s="39">
        <v>3000</v>
      </c>
      <c r="U89" s="39"/>
      <c r="V89" s="39"/>
      <c r="W89" s="39"/>
      <c r="X89" s="39"/>
      <c r="Y89" s="39">
        <v>3</v>
      </c>
      <c r="Z89" s="39"/>
      <c r="AA89" s="39"/>
      <c r="AB89" s="39"/>
      <c r="AC89" s="39"/>
      <c r="AD89" s="39"/>
      <c r="AE89" s="39"/>
      <c r="AF89" s="39"/>
      <c r="AG89" s="39"/>
    </row>
    <row r="90" spans="1:33" ht="15.75" hidden="1" x14ac:dyDescent="0.3">
      <c r="A90" s="39">
        <v>1073</v>
      </c>
      <c r="B90" s="39" t="s">
        <v>4317</v>
      </c>
      <c r="C90" s="39"/>
      <c r="D90" s="39">
        <v>0</v>
      </c>
      <c r="E90" s="39"/>
      <c r="F90" s="39">
        <v>93</v>
      </c>
      <c r="G90" s="39">
        <v>22</v>
      </c>
      <c r="H90" s="39">
        <v>28</v>
      </c>
      <c r="I90" s="39">
        <v>26</v>
      </c>
      <c r="J90" s="39">
        <v>0</v>
      </c>
      <c r="K90" s="39">
        <v>0</v>
      </c>
      <c r="L90" s="39">
        <v>200</v>
      </c>
      <c r="M90" s="39"/>
      <c r="N90" s="39" t="s">
        <v>4316</v>
      </c>
      <c r="O90" s="39">
        <v>15</v>
      </c>
      <c r="P90" s="39">
        <v>17</v>
      </c>
      <c r="Q90" s="39">
        <v>900</v>
      </c>
      <c r="R90" s="39">
        <v>1</v>
      </c>
      <c r="S90" s="39">
        <v>0</v>
      </c>
      <c r="T90" s="39">
        <v>2500</v>
      </c>
      <c r="U90" s="39"/>
      <c r="V90" s="39"/>
      <c r="W90" s="39"/>
      <c r="X90" s="39"/>
      <c r="Y90" s="39">
        <v>3</v>
      </c>
      <c r="Z90" s="39"/>
      <c r="AA90" s="39"/>
      <c r="AB90" s="39"/>
      <c r="AC90" s="39"/>
      <c r="AD90" s="39"/>
      <c r="AE90" s="39"/>
      <c r="AF90" s="39"/>
      <c r="AG90" s="39"/>
    </row>
    <row r="91" spans="1:33" ht="15.75" hidden="1" x14ac:dyDescent="0.3">
      <c r="A91" s="39">
        <v>1072</v>
      </c>
      <c r="B91" s="40" t="s">
        <v>4315</v>
      </c>
      <c r="C91" s="40"/>
      <c r="D91" s="39">
        <v>0</v>
      </c>
      <c r="E91" s="39"/>
      <c r="F91" s="39">
        <v>93</v>
      </c>
      <c r="G91" s="39">
        <v>22</v>
      </c>
      <c r="H91" s="39">
        <v>28</v>
      </c>
      <c r="I91" s="39">
        <v>26</v>
      </c>
      <c r="J91" s="39">
        <v>0</v>
      </c>
      <c r="K91" s="39">
        <v>0</v>
      </c>
      <c r="L91" s="39">
        <v>200</v>
      </c>
      <c r="M91" s="39"/>
      <c r="N91" s="39" t="s">
        <v>4316</v>
      </c>
      <c r="O91" s="39">
        <v>15</v>
      </c>
      <c r="P91" s="39">
        <v>15</v>
      </c>
      <c r="Q91" s="39">
        <v>900</v>
      </c>
      <c r="R91" s="39">
        <v>1</v>
      </c>
      <c r="S91" s="39">
        <v>0</v>
      </c>
      <c r="T91" s="39">
        <v>2500</v>
      </c>
      <c r="U91" s="39"/>
      <c r="V91" s="39"/>
      <c r="W91" s="39"/>
      <c r="X91" s="39"/>
      <c r="Y91" s="39">
        <v>3</v>
      </c>
      <c r="Z91" s="39"/>
      <c r="AA91" s="39"/>
      <c r="AB91" s="39"/>
      <c r="AC91" s="39"/>
      <c r="AD91" s="39"/>
      <c r="AE91" s="39"/>
      <c r="AF91" s="39"/>
      <c r="AG91" s="39"/>
    </row>
    <row r="92" spans="1:33" ht="15.75" hidden="1" x14ac:dyDescent="0.3">
      <c r="A92" s="39">
        <v>1074</v>
      </c>
      <c r="B92" s="39" t="s">
        <v>4318</v>
      </c>
      <c r="C92" s="39"/>
      <c r="D92" s="39">
        <v>0</v>
      </c>
      <c r="E92" s="39"/>
      <c r="F92" s="39">
        <v>90</v>
      </c>
      <c r="G92" s="39">
        <v>16</v>
      </c>
      <c r="H92" s="39">
        <v>29</v>
      </c>
      <c r="I92" s="39">
        <v>26</v>
      </c>
      <c r="J92" s="39">
        <v>1</v>
      </c>
      <c r="K92" s="39">
        <v>1</v>
      </c>
      <c r="L92" s="39">
        <v>180</v>
      </c>
      <c r="M92" s="39"/>
      <c r="N92" s="39" t="s">
        <v>4319</v>
      </c>
      <c r="O92" s="39">
        <v>15</v>
      </c>
      <c r="P92" s="39">
        <v>12</v>
      </c>
      <c r="Q92" s="39">
        <v>1500</v>
      </c>
      <c r="R92" s="39">
        <v>1</v>
      </c>
      <c r="S92" s="39">
        <v>0</v>
      </c>
      <c r="T92" s="39">
        <v>2500</v>
      </c>
      <c r="U92" s="39"/>
      <c r="V92" s="39"/>
      <c r="W92" s="39"/>
      <c r="X92" s="39"/>
      <c r="Y92" s="39">
        <v>3</v>
      </c>
      <c r="Z92" s="39"/>
      <c r="AA92" s="39"/>
      <c r="AB92" s="39"/>
      <c r="AC92" s="39"/>
      <c r="AD92" s="39"/>
      <c r="AE92" s="39"/>
      <c r="AF92" s="39"/>
      <c r="AG92" s="39"/>
    </row>
    <row r="93" spans="1:33" ht="15.75" hidden="1" x14ac:dyDescent="0.3">
      <c r="A93" s="39">
        <v>1075</v>
      </c>
      <c r="B93" s="39" t="s">
        <v>4320</v>
      </c>
      <c r="C93" s="39"/>
      <c r="D93" s="39">
        <v>0</v>
      </c>
      <c r="E93" s="39"/>
      <c r="F93" s="39">
        <v>90</v>
      </c>
      <c r="G93" s="39">
        <v>16</v>
      </c>
      <c r="H93" s="39">
        <v>29</v>
      </c>
      <c r="I93" s="39">
        <v>26</v>
      </c>
      <c r="J93" s="39">
        <v>1</v>
      </c>
      <c r="K93" s="39">
        <v>1</v>
      </c>
      <c r="L93" s="39">
        <v>180</v>
      </c>
      <c r="M93" s="39"/>
      <c r="N93" s="39" t="s">
        <v>4319</v>
      </c>
      <c r="O93" s="39">
        <v>15</v>
      </c>
      <c r="P93" s="39">
        <v>14</v>
      </c>
      <c r="Q93" s="39">
        <v>1500</v>
      </c>
      <c r="R93" s="39">
        <v>1</v>
      </c>
      <c r="S93" s="39">
        <v>0</v>
      </c>
      <c r="T93" s="39">
        <v>2500</v>
      </c>
      <c r="U93" s="39"/>
      <c r="V93" s="39"/>
      <c r="W93" s="39"/>
      <c r="X93" s="39"/>
      <c r="Y93" s="39">
        <v>3</v>
      </c>
      <c r="Z93" s="39"/>
      <c r="AA93" s="39"/>
      <c r="AB93" s="39"/>
      <c r="AC93" s="39"/>
      <c r="AD93" s="39"/>
      <c r="AE93" s="39"/>
      <c r="AF93" s="39"/>
      <c r="AG93" s="39"/>
    </row>
    <row r="94" spans="1:33" ht="15.75" hidden="1" x14ac:dyDescent="0.3">
      <c r="A94" s="39">
        <v>1117</v>
      </c>
      <c r="B94" s="39" t="s">
        <v>4384</v>
      </c>
      <c r="C94" s="39"/>
      <c r="D94" s="39">
        <v>0</v>
      </c>
      <c r="E94" s="39"/>
      <c r="F94" s="39">
        <v>81</v>
      </c>
      <c r="G94" s="39">
        <v>19</v>
      </c>
      <c r="H94" s="39">
        <v>82</v>
      </c>
      <c r="I94" s="39">
        <v>26</v>
      </c>
      <c r="J94" s="39">
        <v>1</v>
      </c>
      <c r="K94" s="39">
        <v>0</v>
      </c>
      <c r="L94" s="39">
        <v>230</v>
      </c>
      <c r="M94" s="39"/>
      <c r="N94" s="39" t="s">
        <v>4385</v>
      </c>
      <c r="O94" s="39">
        <v>15</v>
      </c>
      <c r="P94" s="39">
        <v>13</v>
      </c>
      <c r="Q94" s="39">
        <v>1200</v>
      </c>
      <c r="R94" s="39">
        <v>1</v>
      </c>
      <c r="S94" s="39">
        <v>0</v>
      </c>
      <c r="T94" s="39">
        <v>2000</v>
      </c>
      <c r="U94" s="39"/>
      <c r="V94" s="39"/>
      <c r="W94" s="39"/>
      <c r="X94" s="39"/>
      <c r="Y94" s="39">
        <v>3</v>
      </c>
      <c r="Z94" s="39"/>
      <c r="AA94" s="39"/>
      <c r="AB94" s="39"/>
      <c r="AC94" s="39"/>
      <c r="AD94" s="39"/>
      <c r="AE94" s="39"/>
      <c r="AF94" s="39"/>
      <c r="AG94" s="39"/>
    </row>
    <row r="95" spans="1:33" ht="15.75" hidden="1" x14ac:dyDescent="0.3">
      <c r="A95" s="39">
        <v>1118</v>
      </c>
      <c r="B95" s="39" t="s">
        <v>4386</v>
      </c>
      <c r="C95" s="39"/>
      <c r="D95" s="39">
        <v>0</v>
      </c>
      <c r="E95" s="39"/>
      <c r="F95" s="39">
        <v>81</v>
      </c>
      <c r="G95" s="39">
        <v>19</v>
      </c>
      <c r="H95" s="39">
        <v>82</v>
      </c>
      <c r="I95" s="39">
        <v>26</v>
      </c>
      <c r="J95" s="39">
        <v>1</v>
      </c>
      <c r="K95" s="39">
        <v>0</v>
      </c>
      <c r="L95" s="39">
        <v>230</v>
      </c>
      <c r="M95" s="39"/>
      <c r="N95" s="39" t="s">
        <v>4385</v>
      </c>
      <c r="O95" s="39">
        <v>15</v>
      </c>
      <c r="P95" s="39">
        <v>15</v>
      </c>
      <c r="Q95" s="39">
        <v>1200</v>
      </c>
      <c r="R95" s="39">
        <v>1</v>
      </c>
      <c r="S95" s="39">
        <v>0</v>
      </c>
      <c r="T95" s="39">
        <v>2000</v>
      </c>
      <c r="U95" s="39"/>
      <c r="V95" s="39"/>
      <c r="W95" s="39"/>
      <c r="X95" s="39"/>
      <c r="Y95" s="39">
        <v>3</v>
      </c>
      <c r="Z95" s="39"/>
      <c r="AA95" s="39"/>
      <c r="AB95" s="39"/>
      <c r="AC95" s="39"/>
      <c r="AD95" s="39"/>
      <c r="AE95" s="39"/>
      <c r="AF95" s="39"/>
      <c r="AG95" s="39"/>
    </row>
    <row r="96" spans="1:33" ht="15.75" hidden="1" x14ac:dyDescent="0.3">
      <c r="A96" s="39">
        <v>1305</v>
      </c>
      <c r="B96" s="39" t="s">
        <v>4692</v>
      </c>
      <c r="C96" s="39"/>
      <c r="D96" s="39">
        <v>0</v>
      </c>
      <c r="E96" s="39"/>
      <c r="F96" s="39">
        <v>81</v>
      </c>
      <c r="G96" s="39">
        <v>19</v>
      </c>
      <c r="H96" s="39">
        <v>82</v>
      </c>
      <c r="I96" s="39">
        <v>26</v>
      </c>
      <c r="J96" s="39">
        <v>1</v>
      </c>
      <c r="K96" s="39">
        <v>0</v>
      </c>
      <c r="L96" s="39">
        <v>460</v>
      </c>
      <c r="M96" s="39"/>
      <c r="N96" s="39" t="s">
        <v>4385</v>
      </c>
      <c r="O96" s="39">
        <v>15</v>
      </c>
      <c r="P96" s="39">
        <v>13</v>
      </c>
      <c r="Q96" s="39">
        <v>1200</v>
      </c>
      <c r="R96" s="39">
        <v>1</v>
      </c>
      <c r="S96" s="39">
        <v>0</v>
      </c>
      <c r="T96" s="39">
        <v>2000</v>
      </c>
      <c r="U96" s="39"/>
      <c r="V96" s="39"/>
      <c r="W96" s="39"/>
      <c r="X96" s="39"/>
      <c r="Y96" s="39">
        <v>3</v>
      </c>
      <c r="Z96" s="39"/>
      <c r="AA96" s="39"/>
      <c r="AB96" s="39"/>
      <c r="AC96" s="39"/>
      <c r="AD96" s="39"/>
      <c r="AE96" s="39"/>
      <c r="AF96" s="39"/>
      <c r="AG96" s="39"/>
    </row>
    <row r="97" spans="1:33" ht="15.75" hidden="1" x14ac:dyDescent="0.3">
      <c r="A97" s="39">
        <v>1204</v>
      </c>
      <c r="B97" s="39" t="s">
        <v>4532</v>
      </c>
      <c r="C97" s="39"/>
      <c r="D97" s="39">
        <v>0</v>
      </c>
      <c r="E97" s="39"/>
      <c r="F97" s="39">
        <v>81</v>
      </c>
      <c r="G97" s="39">
        <v>19</v>
      </c>
      <c r="H97" s="39">
        <v>42</v>
      </c>
      <c r="I97" s="39">
        <v>26</v>
      </c>
      <c r="J97" s="39">
        <v>1</v>
      </c>
      <c r="K97" s="39">
        <v>0</v>
      </c>
      <c r="L97" s="39">
        <v>210</v>
      </c>
      <c r="M97" s="39"/>
      <c r="N97" s="39" t="s">
        <v>4382</v>
      </c>
      <c r="O97" s="39">
        <v>15</v>
      </c>
      <c r="P97" s="39">
        <v>13</v>
      </c>
      <c r="Q97" s="39">
        <v>1500</v>
      </c>
      <c r="R97" s="39">
        <v>1</v>
      </c>
      <c r="S97" s="39">
        <v>0</v>
      </c>
      <c r="T97" s="39">
        <v>2000</v>
      </c>
      <c r="U97" s="39"/>
      <c r="V97" s="39"/>
      <c r="W97" s="39"/>
      <c r="X97" s="39"/>
      <c r="Y97" s="39">
        <v>3</v>
      </c>
      <c r="Z97" s="39"/>
      <c r="AA97" s="39"/>
      <c r="AB97" s="39"/>
      <c r="AC97" s="39"/>
      <c r="AD97" s="39"/>
      <c r="AE97" s="39"/>
      <c r="AF97" s="39"/>
      <c r="AG97" s="39"/>
    </row>
    <row r="98" spans="1:33" ht="15.75" hidden="1" x14ac:dyDescent="0.3">
      <c r="A98" s="39">
        <v>1115</v>
      </c>
      <c r="B98" s="39" t="s">
        <v>4381</v>
      </c>
      <c r="C98" s="39"/>
      <c r="D98" s="39">
        <v>0</v>
      </c>
      <c r="E98" s="39"/>
      <c r="F98" s="39">
        <v>81</v>
      </c>
      <c r="G98" s="39">
        <v>19</v>
      </c>
      <c r="H98" s="39">
        <v>81</v>
      </c>
      <c r="I98" s="39">
        <v>26</v>
      </c>
      <c r="J98" s="39">
        <v>1</v>
      </c>
      <c r="K98" s="39">
        <v>0</v>
      </c>
      <c r="L98" s="39">
        <v>210</v>
      </c>
      <c r="M98" s="39"/>
      <c r="N98" s="39" t="s">
        <v>4382</v>
      </c>
      <c r="O98" s="39">
        <v>15</v>
      </c>
      <c r="P98" s="39">
        <v>13</v>
      </c>
      <c r="Q98" s="39">
        <v>1500</v>
      </c>
      <c r="R98" s="39">
        <v>1</v>
      </c>
      <c r="S98" s="39">
        <v>0</v>
      </c>
      <c r="T98" s="39">
        <v>2000</v>
      </c>
      <c r="U98" s="39"/>
      <c r="V98" s="39"/>
      <c r="W98" s="39"/>
      <c r="X98" s="39"/>
      <c r="Y98" s="39">
        <v>3</v>
      </c>
      <c r="Z98" s="39"/>
      <c r="AA98" s="39"/>
      <c r="AB98" s="39"/>
      <c r="AC98" s="39"/>
      <c r="AD98" s="39"/>
      <c r="AE98" s="39"/>
      <c r="AF98" s="39"/>
      <c r="AG98" s="39"/>
    </row>
    <row r="99" spans="1:33" ht="15.75" hidden="1" x14ac:dyDescent="0.3">
      <c r="A99" s="39">
        <v>1116</v>
      </c>
      <c r="B99" s="39" t="s">
        <v>4383</v>
      </c>
      <c r="C99" s="39"/>
      <c r="D99" s="39">
        <v>0</v>
      </c>
      <c r="E99" s="39"/>
      <c r="F99" s="39">
        <v>81</v>
      </c>
      <c r="G99" s="39">
        <v>19</v>
      </c>
      <c r="H99" s="39">
        <v>81</v>
      </c>
      <c r="I99" s="39">
        <v>26</v>
      </c>
      <c r="J99" s="39">
        <v>1</v>
      </c>
      <c r="K99" s="39">
        <v>0</v>
      </c>
      <c r="L99" s="39">
        <v>210</v>
      </c>
      <c r="M99" s="39"/>
      <c r="N99" s="39" t="s">
        <v>4382</v>
      </c>
      <c r="O99" s="39">
        <v>15</v>
      </c>
      <c r="P99" s="39">
        <v>15</v>
      </c>
      <c r="Q99" s="39">
        <v>1500</v>
      </c>
      <c r="R99" s="39">
        <v>1</v>
      </c>
      <c r="S99" s="39">
        <v>0</v>
      </c>
      <c r="T99" s="39">
        <v>2000</v>
      </c>
      <c r="U99" s="39"/>
      <c r="V99" s="39"/>
      <c r="W99" s="39"/>
      <c r="X99" s="39"/>
      <c r="Y99" s="39">
        <v>3</v>
      </c>
      <c r="Z99" s="39"/>
      <c r="AA99" s="39"/>
      <c r="AB99" s="39"/>
      <c r="AC99" s="39"/>
      <c r="AD99" s="39"/>
      <c r="AE99" s="39"/>
      <c r="AF99" s="39"/>
      <c r="AG99" s="39"/>
    </row>
    <row r="100" spans="1:33" ht="15.75" hidden="1" x14ac:dyDescent="0.3">
      <c r="A100" s="39">
        <v>1304</v>
      </c>
      <c r="B100" s="39" t="s">
        <v>4691</v>
      </c>
      <c r="C100" s="39"/>
      <c r="D100" s="39">
        <v>0</v>
      </c>
      <c r="E100" s="39"/>
      <c r="F100" s="39">
        <v>81</v>
      </c>
      <c r="G100" s="39">
        <v>19</v>
      </c>
      <c r="H100" s="39">
        <v>81</v>
      </c>
      <c r="I100" s="39">
        <v>26</v>
      </c>
      <c r="J100" s="39">
        <v>1</v>
      </c>
      <c r="K100" s="39">
        <v>0</v>
      </c>
      <c r="L100" s="39">
        <v>420</v>
      </c>
      <c r="M100" s="39"/>
      <c r="N100" s="39" t="s">
        <v>4382</v>
      </c>
      <c r="O100" s="39">
        <v>15</v>
      </c>
      <c r="P100" s="39">
        <v>13</v>
      </c>
      <c r="Q100" s="39">
        <v>1500</v>
      </c>
      <c r="R100" s="39">
        <v>1</v>
      </c>
      <c r="S100" s="39">
        <v>0</v>
      </c>
      <c r="T100" s="39">
        <v>2000</v>
      </c>
      <c r="U100" s="39"/>
      <c r="V100" s="39"/>
      <c r="W100" s="39"/>
      <c r="X100" s="39"/>
      <c r="Y100" s="39">
        <v>3</v>
      </c>
      <c r="Z100" s="39"/>
      <c r="AA100" s="39"/>
      <c r="AB100" s="39"/>
      <c r="AC100" s="39"/>
      <c r="AD100" s="39"/>
      <c r="AE100" s="39"/>
      <c r="AF100" s="39"/>
      <c r="AG100" s="39"/>
    </row>
    <row r="101" spans="1:33" ht="15.75" x14ac:dyDescent="0.3">
      <c r="A101" s="104">
        <v>1106</v>
      </c>
      <c r="B101" s="104" t="s">
        <v>3398</v>
      </c>
      <c r="C101" s="41">
        <v>0</v>
      </c>
      <c r="D101" s="105">
        <v>1</v>
      </c>
      <c r="E101" s="105" t="s">
        <v>5718</v>
      </c>
      <c r="F101" s="104">
        <v>81</v>
      </c>
      <c r="G101" s="104">
        <v>19</v>
      </c>
      <c r="H101" s="104">
        <v>73</v>
      </c>
      <c r="I101" s="105">
        <v>26</v>
      </c>
      <c r="J101" s="104">
        <v>0</v>
      </c>
      <c r="K101" s="104">
        <v>0</v>
      </c>
      <c r="L101" s="105">
        <v>230</v>
      </c>
      <c r="M101" s="245"/>
      <c r="N101" s="104" t="s">
        <v>4370</v>
      </c>
      <c r="O101" s="104">
        <v>15</v>
      </c>
      <c r="P101" s="104">
        <v>13</v>
      </c>
      <c r="Q101" s="104">
        <v>1500</v>
      </c>
      <c r="R101" s="104">
        <v>1</v>
      </c>
      <c r="S101" s="104">
        <v>0</v>
      </c>
      <c r="T101" s="104">
        <v>2000</v>
      </c>
      <c r="U101" s="104"/>
      <c r="V101" s="104"/>
      <c r="W101" s="104"/>
      <c r="X101" s="104"/>
      <c r="Y101" s="104">
        <v>3</v>
      </c>
      <c r="Z101" s="104"/>
      <c r="AA101" s="104"/>
      <c r="AB101" s="104"/>
      <c r="AC101" s="104"/>
      <c r="AD101" s="104"/>
      <c r="AE101" s="104"/>
      <c r="AF101" s="104"/>
      <c r="AG101" s="104"/>
    </row>
    <row r="102" spans="1:33" ht="15.75" x14ac:dyDescent="0.3">
      <c r="A102" s="104">
        <v>1107</v>
      </c>
      <c r="B102" s="104" t="s">
        <v>3400</v>
      </c>
      <c r="C102" s="41">
        <v>0</v>
      </c>
      <c r="D102" s="105">
        <v>1</v>
      </c>
      <c r="E102" s="105" t="s">
        <v>5718</v>
      </c>
      <c r="F102" s="104">
        <v>81</v>
      </c>
      <c r="G102" s="104">
        <v>19</v>
      </c>
      <c r="H102" s="104">
        <v>73</v>
      </c>
      <c r="I102" s="105">
        <v>26</v>
      </c>
      <c r="J102" s="104">
        <v>0</v>
      </c>
      <c r="K102" s="104">
        <v>0</v>
      </c>
      <c r="L102" s="105">
        <v>230</v>
      </c>
      <c r="M102" s="245"/>
      <c r="N102" s="104" t="s">
        <v>4370</v>
      </c>
      <c r="O102" s="104">
        <v>15</v>
      </c>
      <c r="P102" s="104">
        <v>15</v>
      </c>
      <c r="Q102" s="104">
        <v>1500</v>
      </c>
      <c r="R102" s="104">
        <v>1</v>
      </c>
      <c r="S102" s="104">
        <v>0</v>
      </c>
      <c r="T102" s="104">
        <v>2000</v>
      </c>
      <c r="U102" s="104"/>
      <c r="V102" s="104"/>
      <c r="W102" s="104"/>
      <c r="X102" s="104"/>
      <c r="Y102" s="104">
        <v>3</v>
      </c>
      <c r="Z102" s="104"/>
      <c r="AA102" s="104"/>
      <c r="AB102" s="104"/>
      <c r="AC102" s="104"/>
      <c r="AD102" s="104"/>
      <c r="AE102" s="104"/>
      <c r="AF102" s="104"/>
      <c r="AG102" s="104"/>
    </row>
    <row r="103" spans="1:33" ht="15.75" hidden="1" x14ac:dyDescent="0.3">
      <c r="A103" s="39">
        <v>1302</v>
      </c>
      <c r="B103" s="39" t="s">
        <v>4688</v>
      </c>
      <c r="C103" s="39"/>
      <c r="D103" s="39">
        <v>0</v>
      </c>
      <c r="E103" s="39"/>
      <c r="F103" s="39">
        <v>81</v>
      </c>
      <c r="G103" s="39">
        <v>19</v>
      </c>
      <c r="H103" s="39">
        <v>73</v>
      </c>
      <c r="I103" s="39">
        <v>26</v>
      </c>
      <c r="J103" s="39">
        <v>0</v>
      </c>
      <c r="K103" s="39">
        <v>0</v>
      </c>
      <c r="L103" s="39">
        <v>460</v>
      </c>
      <c r="M103" s="39"/>
      <c r="N103" s="39" t="s">
        <v>4689</v>
      </c>
      <c r="O103" s="39">
        <v>15</v>
      </c>
      <c r="P103" s="39">
        <v>13</v>
      </c>
      <c r="Q103" s="39">
        <v>1500</v>
      </c>
      <c r="R103" s="39">
        <v>1</v>
      </c>
      <c r="S103" s="39">
        <v>0</v>
      </c>
      <c r="T103" s="39">
        <v>2000</v>
      </c>
      <c r="U103" s="39"/>
      <c r="V103" s="39"/>
      <c r="W103" s="39"/>
      <c r="X103" s="39"/>
      <c r="Y103" s="39">
        <v>3</v>
      </c>
      <c r="Z103" s="39"/>
      <c r="AA103" s="39"/>
      <c r="AB103" s="39"/>
      <c r="AC103" s="39"/>
      <c r="AD103" s="39"/>
      <c r="AE103" s="39"/>
      <c r="AF103" s="39"/>
      <c r="AG103" s="39"/>
    </row>
    <row r="104" spans="1:33" ht="15.75" hidden="1" x14ac:dyDescent="0.3">
      <c r="A104" s="39">
        <v>1102</v>
      </c>
      <c r="B104" s="39" t="s">
        <v>4362</v>
      </c>
      <c r="C104" s="39"/>
      <c r="D104" s="39">
        <v>0</v>
      </c>
      <c r="E104" s="39"/>
      <c r="F104" s="39">
        <v>81</v>
      </c>
      <c r="G104" s="39">
        <v>19</v>
      </c>
      <c r="H104" s="39">
        <v>91</v>
      </c>
      <c r="I104" s="39">
        <v>27</v>
      </c>
      <c r="J104" s="39">
        <v>0</v>
      </c>
      <c r="K104" s="39">
        <v>1</v>
      </c>
      <c r="L104" s="39">
        <v>200</v>
      </c>
      <c r="M104" s="39"/>
      <c r="N104" s="39" t="s">
        <v>4363</v>
      </c>
      <c r="O104" s="39">
        <v>13</v>
      </c>
      <c r="P104" s="39">
        <v>12</v>
      </c>
      <c r="Q104" s="39">
        <v>1000</v>
      </c>
      <c r="R104" s="39">
        <v>1</v>
      </c>
      <c r="S104" s="39">
        <v>0</v>
      </c>
      <c r="T104" s="39">
        <v>2500</v>
      </c>
      <c r="U104" s="39"/>
      <c r="V104" s="39"/>
      <c r="W104" s="39"/>
      <c r="X104" s="39"/>
      <c r="Y104" s="39">
        <v>3</v>
      </c>
      <c r="Z104" s="39"/>
      <c r="AA104" s="39"/>
      <c r="AB104" s="39"/>
      <c r="AC104" s="39"/>
      <c r="AD104" s="39"/>
      <c r="AE104" s="39"/>
      <c r="AF104" s="39"/>
      <c r="AG104" s="39"/>
    </row>
    <row r="105" spans="1:33" ht="15.75" hidden="1" x14ac:dyDescent="0.3">
      <c r="A105" s="39">
        <v>1103</v>
      </c>
      <c r="B105" s="39" t="s">
        <v>4364</v>
      </c>
      <c r="C105" s="39"/>
      <c r="D105" s="39">
        <v>0</v>
      </c>
      <c r="E105" s="39"/>
      <c r="F105" s="39">
        <v>81</v>
      </c>
      <c r="G105" s="39">
        <v>19</v>
      </c>
      <c r="H105" s="39">
        <v>91</v>
      </c>
      <c r="I105" s="39">
        <v>27</v>
      </c>
      <c r="J105" s="39">
        <v>0</v>
      </c>
      <c r="K105" s="39">
        <v>1</v>
      </c>
      <c r="L105" s="39">
        <v>100</v>
      </c>
      <c r="M105" s="39"/>
      <c r="N105" s="39" t="s">
        <v>4365</v>
      </c>
      <c r="O105" s="39">
        <v>17</v>
      </c>
      <c r="P105" s="39">
        <v>20</v>
      </c>
      <c r="Q105" s="39">
        <v>600</v>
      </c>
      <c r="R105" s="39">
        <v>1</v>
      </c>
      <c r="S105" s="39">
        <v>0</v>
      </c>
      <c r="T105" s="39">
        <v>1800</v>
      </c>
      <c r="U105" s="39"/>
      <c r="V105" s="39"/>
      <c r="W105" s="39"/>
      <c r="X105" s="39"/>
      <c r="Y105" s="39">
        <v>3</v>
      </c>
      <c r="Z105" s="39"/>
      <c r="AA105" s="39"/>
      <c r="AB105" s="39"/>
      <c r="AC105" s="39"/>
      <c r="AD105" s="39"/>
      <c r="AE105" s="39"/>
      <c r="AF105" s="39"/>
      <c r="AG105" s="39"/>
    </row>
    <row r="106" spans="1:33" ht="15.75" hidden="1" x14ac:dyDescent="0.3">
      <c r="A106" s="39">
        <v>1104</v>
      </c>
      <c r="B106" s="39" t="s">
        <v>4366</v>
      </c>
      <c r="C106" s="39"/>
      <c r="D106" s="39">
        <v>0</v>
      </c>
      <c r="E106" s="39"/>
      <c r="F106" s="39">
        <v>81</v>
      </c>
      <c r="G106" s="39">
        <v>19</v>
      </c>
      <c r="H106" s="39">
        <v>91</v>
      </c>
      <c r="I106" s="39">
        <v>27</v>
      </c>
      <c r="J106" s="39">
        <v>0</v>
      </c>
      <c r="K106" s="39">
        <v>1</v>
      </c>
      <c r="L106" s="39">
        <v>1</v>
      </c>
      <c r="M106" s="39"/>
      <c r="N106" s="39" t="s">
        <v>4367</v>
      </c>
      <c r="O106" s="39">
        <v>15</v>
      </c>
      <c r="P106" s="39">
        <v>20</v>
      </c>
      <c r="Q106" s="39">
        <v>600</v>
      </c>
      <c r="R106" s="39">
        <v>1</v>
      </c>
      <c r="S106" s="39">
        <v>0</v>
      </c>
      <c r="T106" s="39">
        <v>2000</v>
      </c>
      <c r="U106" s="39"/>
      <c r="V106" s="39"/>
      <c r="W106" s="39"/>
      <c r="X106" s="39"/>
      <c r="Y106" s="39">
        <v>3</v>
      </c>
      <c r="Z106" s="39"/>
      <c r="AA106" s="39"/>
      <c r="AB106" s="39"/>
      <c r="AC106" s="39"/>
      <c r="AD106" s="39"/>
      <c r="AE106" s="39"/>
      <c r="AF106" s="39"/>
      <c r="AG106" s="39"/>
    </row>
    <row r="107" spans="1:33" ht="15.75" hidden="1" x14ac:dyDescent="0.3">
      <c r="A107" s="39">
        <v>1033</v>
      </c>
      <c r="B107" s="39" t="s">
        <v>4245</v>
      </c>
      <c r="C107" s="39"/>
      <c r="D107" s="39">
        <v>0</v>
      </c>
      <c r="E107" s="39"/>
      <c r="F107" s="39">
        <v>81</v>
      </c>
      <c r="G107" s="39">
        <v>19</v>
      </c>
      <c r="H107" s="39">
        <v>102</v>
      </c>
      <c r="I107" s="39">
        <v>28</v>
      </c>
      <c r="J107" s="39">
        <v>0</v>
      </c>
      <c r="K107" s="39">
        <v>1</v>
      </c>
      <c r="L107" s="39">
        <v>300</v>
      </c>
      <c r="M107" s="39"/>
      <c r="N107" s="39" t="s">
        <v>4246</v>
      </c>
      <c r="O107" s="39">
        <v>15</v>
      </c>
      <c r="P107" s="39">
        <v>13</v>
      </c>
      <c r="Q107" s="39">
        <v>1500</v>
      </c>
      <c r="R107" s="39">
        <v>1</v>
      </c>
      <c r="S107" s="39">
        <v>0</v>
      </c>
      <c r="T107" s="39">
        <v>1500</v>
      </c>
      <c r="U107" s="39"/>
      <c r="V107" s="39"/>
      <c r="W107" s="39"/>
      <c r="X107" s="39"/>
      <c r="Y107" s="39">
        <v>3</v>
      </c>
      <c r="Z107" s="39"/>
      <c r="AA107" s="39"/>
      <c r="AB107" s="39"/>
      <c r="AC107" s="39"/>
      <c r="AD107" s="39"/>
      <c r="AE107" s="39"/>
      <c r="AF107" s="39"/>
      <c r="AG107" s="39"/>
    </row>
    <row r="108" spans="1:33" ht="15.75" hidden="1" x14ac:dyDescent="0.3">
      <c r="A108" s="39">
        <v>1290</v>
      </c>
      <c r="B108" s="39" t="s">
        <v>4675</v>
      </c>
      <c r="C108" s="39"/>
      <c r="D108" s="39">
        <v>0</v>
      </c>
      <c r="E108" s="39"/>
      <c r="F108" s="39">
        <v>81</v>
      </c>
      <c r="G108" s="39">
        <v>19</v>
      </c>
      <c r="H108" s="39">
        <v>102</v>
      </c>
      <c r="I108" s="39">
        <v>28</v>
      </c>
      <c r="J108" s="39">
        <v>0</v>
      </c>
      <c r="K108" s="39">
        <v>1</v>
      </c>
      <c r="L108" s="39">
        <v>600</v>
      </c>
      <c r="M108" s="39"/>
      <c r="N108" s="39" t="s">
        <v>4246</v>
      </c>
      <c r="O108" s="39">
        <v>15</v>
      </c>
      <c r="P108" s="39">
        <v>13</v>
      </c>
      <c r="Q108" s="39">
        <v>1500</v>
      </c>
      <c r="R108" s="39">
        <v>1</v>
      </c>
      <c r="S108" s="39">
        <v>0</v>
      </c>
      <c r="T108" s="39">
        <v>1500</v>
      </c>
      <c r="U108" s="39"/>
      <c r="V108" s="39"/>
      <c r="W108" s="39"/>
      <c r="X108" s="39"/>
      <c r="Y108" s="39">
        <v>3</v>
      </c>
      <c r="Z108" s="39"/>
      <c r="AA108" s="39"/>
      <c r="AB108" s="39"/>
      <c r="AC108" s="39"/>
      <c r="AD108" s="39"/>
      <c r="AE108" s="39"/>
      <c r="AF108" s="39"/>
      <c r="AG108" s="39"/>
    </row>
    <row r="109" spans="1:33" ht="15.75" hidden="1" x14ac:dyDescent="0.3">
      <c r="A109" s="39">
        <v>1192</v>
      </c>
      <c r="B109" s="39" t="s">
        <v>4511</v>
      </c>
      <c r="C109" s="39"/>
      <c r="D109" s="39">
        <v>0</v>
      </c>
      <c r="E109" s="39"/>
      <c r="F109" s="39">
        <v>81</v>
      </c>
      <c r="G109" s="39">
        <v>19</v>
      </c>
      <c r="H109" s="39">
        <v>102</v>
      </c>
      <c r="I109" s="39">
        <v>28</v>
      </c>
      <c r="J109" s="39">
        <v>0</v>
      </c>
      <c r="K109" s="39">
        <v>1</v>
      </c>
      <c r="L109" s="39">
        <v>300</v>
      </c>
      <c r="M109" s="39"/>
      <c r="N109" s="39" t="s">
        <v>4246</v>
      </c>
      <c r="O109" s="39">
        <v>15</v>
      </c>
      <c r="P109" s="39">
        <v>13</v>
      </c>
      <c r="Q109" s="39">
        <v>1500</v>
      </c>
      <c r="R109" s="39">
        <v>1</v>
      </c>
      <c r="S109" s="39">
        <v>0</v>
      </c>
      <c r="T109" s="39">
        <v>1500</v>
      </c>
      <c r="U109" s="39"/>
      <c r="V109" s="39"/>
      <c r="W109" s="39"/>
      <c r="X109" s="39"/>
      <c r="Y109" s="39">
        <v>3</v>
      </c>
      <c r="Z109" s="39"/>
      <c r="AA109" s="39"/>
      <c r="AB109" s="39"/>
      <c r="AC109" s="39"/>
      <c r="AD109" s="39"/>
      <c r="AE109" s="39"/>
      <c r="AF109" s="39"/>
      <c r="AG109" s="39"/>
    </row>
    <row r="110" spans="1:33" ht="15.75" hidden="1" x14ac:dyDescent="0.3">
      <c r="A110" s="39">
        <v>1222</v>
      </c>
      <c r="B110" s="39" t="s">
        <v>4557</v>
      </c>
      <c r="C110" s="39"/>
      <c r="D110" s="39">
        <v>0</v>
      </c>
      <c r="E110" s="39"/>
      <c r="F110" s="41">
        <v>81</v>
      </c>
      <c r="G110" s="41">
        <v>19</v>
      </c>
      <c r="H110" s="41">
        <v>142</v>
      </c>
      <c r="I110" s="39">
        <v>28</v>
      </c>
      <c r="J110" s="39">
        <v>1</v>
      </c>
      <c r="K110" s="39">
        <v>0</v>
      </c>
      <c r="L110" s="39">
        <v>190</v>
      </c>
      <c r="M110" s="39"/>
      <c r="N110" s="39" t="s">
        <v>4558</v>
      </c>
      <c r="O110" s="39">
        <v>15</v>
      </c>
      <c r="P110" s="39">
        <v>15</v>
      </c>
      <c r="Q110" s="39">
        <v>2000</v>
      </c>
      <c r="R110" s="39">
        <v>1</v>
      </c>
      <c r="S110" s="39">
        <v>0</v>
      </c>
      <c r="T110" s="39">
        <v>2500</v>
      </c>
      <c r="U110" s="39"/>
      <c r="V110" s="39"/>
      <c r="W110" s="39"/>
      <c r="X110" s="39"/>
      <c r="Y110" s="39">
        <v>3</v>
      </c>
      <c r="Z110" s="39"/>
      <c r="AA110" s="39"/>
      <c r="AB110" s="39"/>
      <c r="AC110" s="39"/>
      <c r="AD110" s="39"/>
      <c r="AE110" s="39"/>
      <c r="AF110" s="39"/>
      <c r="AG110" s="39"/>
    </row>
    <row r="111" spans="1:33" ht="15.75" hidden="1" x14ac:dyDescent="0.3">
      <c r="A111" s="39">
        <v>1292</v>
      </c>
      <c r="B111" s="39" t="s">
        <v>4677</v>
      </c>
      <c r="C111" s="39"/>
      <c r="D111" s="39">
        <v>0</v>
      </c>
      <c r="E111" s="39"/>
      <c r="F111" s="39">
        <v>81</v>
      </c>
      <c r="G111" s="39">
        <v>19</v>
      </c>
      <c r="H111" s="39">
        <v>142</v>
      </c>
      <c r="I111" s="39">
        <v>28</v>
      </c>
      <c r="J111" s="39">
        <v>1</v>
      </c>
      <c r="K111" s="39">
        <v>0</v>
      </c>
      <c r="L111" s="39">
        <v>380</v>
      </c>
      <c r="M111" s="39"/>
      <c r="N111" s="39" t="s">
        <v>4558</v>
      </c>
      <c r="O111" s="39">
        <v>15</v>
      </c>
      <c r="P111" s="39">
        <v>15</v>
      </c>
      <c r="Q111" s="39">
        <v>2000</v>
      </c>
      <c r="R111" s="39">
        <v>1</v>
      </c>
      <c r="S111" s="39">
        <v>0</v>
      </c>
      <c r="T111" s="39">
        <v>2500</v>
      </c>
      <c r="U111" s="39"/>
      <c r="V111" s="39"/>
      <c r="W111" s="39"/>
      <c r="X111" s="39"/>
      <c r="Y111" s="39">
        <v>3</v>
      </c>
      <c r="Z111" s="39"/>
      <c r="AA111" s="39"/>
      <c r="AB111" s="39"/>
      <c r="AC111" s="39"/>
      <c r="AD111" s="39"/>
      <c r="AE111" s="39"/>
      <c r="AF111" s="39"/>
      <c r="AG111" s="39"/>
    </row>
    <row r="112" spans="1:33" ht="15.75" hidden="1" x14ac:dyDescent="0.3">
      <c r="A112" s="39">
        <v>1108</v>
      </c>
      <c r="B112" s="39" t="s">
        <v>4371</v>
      </c>
      <c r="C112" s="39"/>
      <c r="D112" s="39">
        <v>0</v>
      </c>
      <c r="E112" s="39"/>
      <c r="F112" s="39">
        <v>81</v>
      </c>
      <c r="G112" s="39">
        <v>19</v>
      </c>
      <c r="H112" s="39">
        <v>74</v>
      </c>
      <c r="I112" s="39">
        <v>28</v>
      </c>
      <c r="J112" s="39">
        <v>0</v>
      </c>
      <c r="K112" s="39">
        <v>0</v>
      </c>
      <c r="L112" s="39">
        <v>180</v>
      </c>
      <c r="M112" s="39"/>
      <c r="N112" s="39" t="s">
        <v>4372</v>
      </c>
      <c r="O112" s="39">
        <v>15</v>
      </c>
      <c r="P112" s="39">
        <v>13</v>
      </c>
      <c r="Q112" s="39">
        <v>500</v>
      </c>
      <c r="R112" s="39">
        <v>1</v>
      </c>
      <c r="S112" s="39">
        <v>0</v>
      </c>
      <c r="T112" s="39">
        <v>1500</v>
      </c>
      <c r="U112" s="39"/>
      <c r="V112" s="39"/>
      <c r="W112" s="39"/>
      <c r="X112" s="39"/>
      <c r="Y112" s="39">
        <v>3</v>
      </c>
      <c r="Z112" s="39"/>
      <c r="AA112" s="39"/>
      <c r="AB112" s="39"/>
      <c r="AC112" s="39"/>
      <c r="AD112" s="39"/>
      <c r="AE112" s="39"/>
      <c r="AF112" s="39"/>
      <c r="AG112" s="39"/>
    </row>
    <row r="113" spans="1:33" ht="15.75" hidden="1" x14ac:dyDescent="0.3">
      <c r="A113" s="39">
        <v>1109</v>
      </c>
      <c r="B113" s="39" t="s">
        <v>4373</v>
      </c>
      <c r="C113" s="39"/>
      <c r="D113" s="39">
        <v>0</v>
      </c>
      <c r="E113" s="39"/>
      <c r="F113" s="39">
        <v>81</v>
      </c>
      <c r="G113" s="39">
        <v>19</v>
      </c>
      <c r="H113" s="39">
        <v>74</v>
      </c>
      <c r="I113" s="39">
        <v>28</v>
      </c>
      <c r="J113" s="39">
        <v>0</v>
      </c>
      <c r="K113" s="39">
        <v>0</v>
      </c>
      <c r="L113" s="39">
        <v>180</v>
      </c>
      <c r="M113" s="39"/>
      <c r="N113" s="39" t="s">
        <v>4372</v>
      </c>
      <c r="O113" s="39">
        <v>15</v>
      </c>
      <c r="P113" s="39">
        <v>15</v>
      </c>
      <c r="Q113" s="39">
        <v>500</v>
      </c>
      <c r="R113" s="39">
        <v>1</v>
      </c>
      <c r="S113" s="39">
        <v>0</v>
      </c>
      <c r="T113" s="39">
        <v>1500</v>
      </c>
      <c r="U113" s="39"/>
      <c r="V113" s="39"/>
      <c r="W113" s="39"/>
      <c r="X113" s="39"/>
      <c r="Y113" s="39">
        <v>3</v>
      </c>
      <c r="Z113" s="39"/>
      <c r="AA113" s="39"/>
      <c r="AB113" s="39"/>
      <c r="AC113" s="39"/>
      <c r="AD113" s="39"/>
      <c r="AE113" s="39"/>
      <c r="AF113" s="39"/>
      <c r="AG113" s="39"/>
    </row>
    <row r="114" spans="1:33" ht="15.75" hidden="1" x14ac:dyDescent="0.3">
      <c r="A114" s="39">
        <v>1301</v>
      </c>
      <c r="B114" s="39" t="s">
        <v>4687</v>
      </c>
      <c r="C114" s="39"/>
      <c r="D114" s="39">
        <v>0</v>
      </c>
      <c r="E114" s="39"/>
      <c r="F114" s="39">
        <v>81</v>
      </c>
      <c r="G114" s="39">
        <v>19</v>
      </c>
      <c r="H114" s="39">
        <v>74</v>
      </c>
      <c r="I114" s="39">
        <v>28</v>
      </c>
      <c r="J114" s="39">
        <v>0</v>
      </c>
      <c r="K114" s="39">
        <v>0</v>
      </c>
      <c r="L114" s="39">
        <v>360</v>
      </c>
      <c r="M114" s="39"/>
      <c r="N114" s="39" t="s">
        <v>4372</v>
      </c>
      <c r="O114" s="39">
        <v>15</v>
      </c>
      <c r="P114" s="39">
        <v>13</v>
      </c>
      <c r="Q114" s="39">
        <v>500</v>
      </c>
      <c r="R114" s="39">
        <v>1</v>
      </c>
      <c r="S114" s="39">
        <v>0</v>
      </c>
      <c r="T114" s="39">
        <v>1500</v>
      </c>
      <c r="U114" s="39"/>
      <c r="V114" s="39"/>
      <c r="W114" s="39"/>
      <c r="X114" s="39"/>
      <c r="Y114" s="39">
        <v>3</v>
      </c>
      <c r="Z114" s="39"/>
      <c r="AA114" s="39"/>
      <c r="AB114" s="39"/>
      <c r="AC114" s="39"/>
      <c r="AD114" s="39"/>
      <c r="AE114" s="39"/>
      <c r="AF114" s="39"/>
      <c r="AG114" s="39"/>
    </row>
    <row r="115" spans="1:33" ht="15.75" x14ac:dyDescent="0.3">
      <c r="A115" s="104">
        <v>1003</v>
      </c>
      <c r="B115" s="107" t="s">
        <v>4211</v>
      </c>
      <c r="C115" s="204"/>
      <c r="D115" s="105">
        <v>1</v>
      </c>
      <c r="E115" s="111" t="s">
        <v>5767</v>
      </c>
      <c r="F115" s="104">
        <v>81</v>
      </c>
      <c r="G115" s="104">
        <v>19</v>
      </c>
      <c r="H115" s="104">
        <v>110</v>
      </c>
      <c r="I115" s="105">
        <v>30</v>
      </c>
      <c r="J115" s="104">
        <v>1</v>
      </c>
      <c r="K115" s="104">
        <v>0</v>
      </c>
      <c r="L115" s="105">
        <v>30000</v>
      </c>
      <c r="M115" s="245"/>
      <c r="N115" s="104" t="s">
        <v>4212</v>
      </c>
      <c r="O115" s="104">
        <v>15</v>
      </c>
      <c r="P115" s="104">
        <v>999</v>
      </c>
      <c r="Q115" s="104">
        <v>1100</v>
      </c>
      <c r="R115" s="104">
        <v>1</v>
      </c>
      <c r="S115" s="104">
        <v>0</v>
      </c>
      <c r="T115" s="104">
        <v>800</v>
      </c>
      <c r="U115" s="104"/>
      <c r="V115" s="104"/>
      <c r="W115" s="104"/>
      <c r="X115" s="104"/>
      <c r="Y115" s="104">
        <v>3</v>
      </c>
      <c r="Z115" s="104"/>
      <c r="AA115" s="104"/>
      <c r="AB115" s="104"/>
      <c r="AC115" s="104"/>
      <c r="AD115" s="104"/>
      <c r="AE115" s="104"/>
      <c r="AF115" s="104"/>
      <c r="AG115" s="104"/>
    </row>
    <row r="116" spans="1:33" ht="15.75" x14ac:dyDescent="0.3">
      <c r="A116" s="104">
        <v>985</v>
      </c>
      <c r="B116" s="107" t="s">
        <v>4187</v>
      </c>
      <c r="C116" s="204"/>
      <c r="D116" s="105">
        <v>1</v>
      </c>
      <c r="E116" s="111" t="s">
        <v>5713</v>
      </c>
      <c r="F116" s="104">
        <v>81</v>
      </c>
      <c r="G116" s="104">
        <v>19</v>
      </c>
      <c r="H116" s="104">
        <v>111</v>
      </c>
      <c r="I116" s="105">
        <v>30</v>
      </c>
      <c r="J116" s="104">
        <v>1</v>
      </c>
      <c r="K116" s="104">
        <v>0</v>
      </c>
      <c r="L116" s="105">
        <v>1</v>
      </c>
      <c r="M116" s="245"/>
      <c r="N116" s="104" t="s">
        <v>4188</v>
      </c>
      <c r="O116" s="104">
        <v>15</v>
      </c>
      <c r="P116" s="104">
        <v>999</v>
      </c>
      <c r="Q116" s="104">
        <v>1100</v>
      </c>
      <c r="R116" s="104">
        <v>1</v>
      </c>
      <c r="S116" s="104">
        <v>0</v>
      </c>
      <c r="T116" s="104">
        <v>800</v>
      </c>
      <c r="U116" s="104"/>
      <c r="V116" s="104"/>
      <c r="W116" s="104"/>
      <c r="X116" s="104"/>
      <c r="Y116" s="104">
        <v>3</v>
      </c>
      <c r="Z116" s="104"/>
      <c r="AA116" s="104"/>
      <c r="AB116" s="104"/>
      <c r="AC116" s="104"/>
      <c r="AD116" s="104"/>
      <c r="AE116" s="104"/>
      <c r="AF116" s="104"/>
      <c r="AG116" s="104"/>
    </row>
    <row r="117" spans="1:33" ht="15.75" x14ac:dyDescent="0.3">
      <c r="A117" s="104">
        <v>993</v>
      </c>
      <c r="B117" s="107" t="s">
        <v>4193</v>
      </c>
      <c r="C117" s="204" t="s">
        <v>8635</v>
      </c>
      <c r="D117" s="105">
        <v>1</v>
      </c>
      <c r="E117" s="111" t="s">
        <v>5747</v>
      </c>
      <c r="F117" s="104">
        <v>81</v>
      </c>
      <c r="G117" s="104">
        <v>19</v>
      </c>
      <c r="H117" s="104">
        <v>111</v>
      </c>
      <c r="I117" s="105">
        <v>30</v>
      </c>
      <c r="J117" s="104">
        <v>1</v>
      </c>
      <c r="K117" s="104">
        <v>0</v>
      </c>
      <c r="L117" s="105">
        <v>1</v>
      </c>
      <c r="M117" s="247"/>
      <c r="N117" s="104" t="s">
        <v>4194</v>
      </c>
      <c r="O117" s="104">
        <v>15</v>
      </c>
      <c r="P117" s="104">
        <v>999</v>
      </c>
      <c r="Q117" s="104">
        <v>1100</v>
      </c>
      <c r="R117" s="104">
        <v>1</v>
      </c>
      <c r="S117" s="104">
        <v>0</v>
      </c>
      <c r="T117" s="104">
        <v>800</v>
      </c>
      <c r="U117" s="104"/>
      <c r="V117" s="104"/>
      <c r="W117" s="104"/>
      <c r="X117" s="104"/>
      <c r="Y117" s="104">
        <v>3</v>
      </c>
      <c r="Z117" s="104"/>
      <c r="AA117" s="104"/>
      <c r="AB117" s="104"/>
      <c r="AC117" s="104"/>
      <c r="AD117" s="104"/>
      <c r="AE117" s="104"/>
      <c r="AF117" s="104"/>
      <c r="AG117" s="104"/>
    </row>
    <row r="118" spans="1:33" ht="15.75" x14ac:dyDescent="0.3">
      <c r="A118" s="104">
        <v>997</v>
      </c>
      <c r="B118" s="107" t="s">
        <v>4199</v>
      </c>
      <c r="C118" s="204"/>
      <c r="D118" s="105">
        <v>1</v>
      </c>
      <c r="E118" s="111" t="s">
        <v>5761</v>
      </c>
      <c r="F118" s="104">
        <v>81</v>
      </c>
      <c r="G118" s="104">
        <v>19</v>
      </c>
      <c r="H118" s="104">
        <v>110</v>
      </c>
      <c r="I118" s="105">
        <v>30</v>
      </c>
      <c r="J118" s="104">
        <v>1</v>
      </c>
      <c r="K118" s="104">
        <v>0</v>
      </c>
      <c r="L118" s="105">
        <v>8000</v>
      </c>
      <c r="M118" s="245"/>
      <c r="N118" s="104" t="s">
        <v>4200</v>
      </c>
      <c r="O118" s="104">
        <v>15</v>
      </c>
      <c r="P118" s="104">
        <v>999</v>
      </c>
      <c r="Q118" s="104">
        <v>1100</v>
      </c>
      <c r="R118" s="104">
        <v>1</v>
      </c>
      <c r="S118" s="104">
        <v>0</v>
      </c>
      <c r="T118" s="104">
        <v>800</v>
      </c>
      <c r="U118" s="104"/>
      <c r="V118" s="104"/>
      <c r="W118" s="104"/>
      <c r="X118" s="104"/>
      <c r="Y118" s="104">
        <v>3</v>
      </c>
      <c r="Z118" s="104"/>
      <c r="AA118" s="104"/>
      <c r="AB118" s="104"/>
      <c r="AC118" s="104"/>
      <c r="AD118" s="104"/>
      <c r="AE118" s="104"/>
      <c r="AF118" s="104"/>
      <c r="AG118" s="104"/>
    </row>
    <row r="119" spans="1:33" ht="15.75" x14ac:dyDescent="0.3">
      <c r="A119" s="104">
        <v>73</v>
      </c>
      <c r="B119" s="107" t="s">
        <v>3269</v>
      </c>
      <c r="C119" s="204">
        <v>0</v>
      </c>
      <c r="D119" s="105">
        <v>1</v>
      </c>
      <c r="E119" s="105" t="s">
        <v>5709</v>
      </c>
      <c r="F119" s="104">
        <v>104</v>
      </c>
      <c r="G119" s="104">
        <v>45</v>
      </c>
      <c r="H119" s="104">
        <v>47</v>
      </c>
      <c r="I119" s="105">
        <v>30</v>
      </c>
      <c r="J119" s="104">
        <v>1</v>
      </c>
      <c r="K119" s="104">
        <v>1</v>
      </c>
      <c r="L119" s="105">
        <v>2400</v>
      </c>
      <c r="M119" s="245"/>
      <c r="N119" s="104" t="s">
        <v>3270</v>
      </c>
      <c r="O119" s="104">
        <v>17</v>
      </c>
      <c r="P119" s="104">
        <v>999</v>
      </c>
      <c r="Q119" s="104">
        <v>1100</v>
      </c>
      <c r="R119" s="104">
        <v>1</v>
      </c>
      <c r="S119" s="104">
        <v>0</v>
      </c>
      <c r="T119" s="104">
        <v>920</v>
      </c>
      <c r="U119" s="104"/>
      <c r="V119" s="104"/>
      <c r="W119" s="104"/>
      <c r="X119" s="104"/>
      <c r="Y119" s="104">
        <v>3</v>
      </c>
      <c r="Z119" s="104"/>
      <c r="AA119" s="104"/>
      <c r="AB119" s="104"/>
      <c r="AC119" s="104"/>
      <c r="AD119" s="104"/>
      <c r="AE119" s="104"/>
      <c r="AF119" s="104"/>
      <c r="AG119" s="104"/>
    </row>
    <row r="120" spans="1:33" ht="15.75" x14ac:dyDescent="0.3">
      <c r="A120" s="104">
        <v>74</v>
      </c>
      <c r="B120" s="107" t="s">
        <v>3271</v>
      </c>
      <c r="C120" s="204">
        <v>0</v>
      </c>
      <c r="D120" s="105">
        <v>1</v>
      </c>
      <c r="E120" s="105" t="s">
        <v>5709</v>
      </c>
      <c r="F120" s="104">
        <v>97</v>
      </c>
      <c r="G120" s="104">
        <v>19</v>
      </c>
      <c r="H120" s="104">
        <v>33</v>
      </c>
      <c r="I120" s="105">
        <v>30</v>
      </c>
      <c r="J120" s="104">
        <v>1</v>
      </c>
      <c r="K120" s="104">
        <v>1</v>
      </c>
      <c r="L120" s="105">
        <v>2400</v>
      </c>
      <c r="M120" s="245"/>
      <c r="N120" s="104" t="s">
        <v>3272</v>
      </c>
      <c r="O120" s="104">
        <v>17</v>
      </c>
      <c r="P120" s="104">
        <v>999</v>
      </c>
      <c r="Q120" s="104">
        <v>1100</v>
      </c>
      <c r="R120" s="104">
        <v>1</v>
      </c>
      <c r="S120" s="104">
        <v>0</v>
      </c>
      <c r="T120" s="104">
        <v>650</v>
      </c>
      <c r="U120" s="104"/>
      <c r="V120" s="104"/>
      <c r="W120" s="104"/>
      <c r="X120" s="104"/>
      <c r="Y120" s="104">
        <v>3</v>
      </c>
      <c r="Z120" s="104"/>
      <c r="AA120" s="104"/>
      <c r="AB120" s="104"/>
      <c r="AC120" s="104"/>
      <c r="AD120" s="104"/>
      <c r="AE120" s="104"/>
      <c r="AF120" s="104"/>
      <c r="AG120" s="104"/>
    </row>
    <row r="121" spans="1:33" ht="15.75" x14ac:dyDescent="0.3">
      <c r="A121" s="104">
        <v>991</v>
      </c>
      <c r="B121" s="107" t="s">
        <v>4191</v>
      </c>
      <c r="C121" s="204" t="s">
        <v>8632</v>
      </c>
      <c r="D121" s="105">
        <v>1</v>
      </c>
      <c r="E121" s="111" t="s">
        <v>5737</v>
      </c>
      <c r="F121" s="104">
        <v>81</v>
      </c>
      <c r="G121" s="104">
        <v>19</v>
      </c>
      <c r="H121" s="104">
        <v>111</v>
      </c>
      <c r="I121" s="105">
        <v>30</v>
      </c>
      <c r="J121" s="104">
        <v>1</v>
      </c>
      <c r="K121" s="104">
        <v>0</v>
      </c>
      <c r="L121" s="105">
        <v>1</v>
      </c>
      <c r="M121" s="247"/>
      <c r="N121" s="104" t="s">
        <v>4192</v>
      </c>
      <c r="O121" s="104">
        <v>15</v>
      </c>
      <c r="P121" s="104">
        <v>999</v>
      </c>
      <c r="Q121" s="104">
        <v>1100</v>
      </c>
      <c r="R121" s="104">
        <v>1</v>
      </c>
      <c r="S121" s="104">
        <v>0</v>
      </c>
      <c r="T121" s="104">
        <v>800</v>
      </c>
      <c r="U121" s="104"/>
      <c r="V121" s="104"/>
      <c r="W121" s="104"/>
      <c r="X121" s="104"/>
      <c r="Y121" s="104">
        <v>3</v>
      </c>
      <c r="Z121" s="104"/>
      <c r="AA121" s="104"/>
      <c r="AB121" s="104"/>
      <c r="AC121" s="104"/>
      <c r="AD121" s="104"/>
      <c r="AE121" s="104"/>
      <c r="AF121" s="104"/>
      <c r="AG121" s="104"/>
    </row>
    <row r="122" spans="1:33" ht="15.75" hidden="1" x14ac:dyDescent="0.3">
      <c r="A122" s="39">
        <v>32</v>
      </c>
      <c r="B122" s="40" t="s">
        <v>3209</v>
      </c>
      <c r="C122" s="40"/>
      <c r="D122" s="39">
        <v>0</v>
      </c>
      <c r="E122" s="39"/>
      <c r="F122" s="39">
        <v>81</v>
      </c>
      <c r="G122" s="39">
        <v>19</v>
      </c>
      <c r="H122" s="39">
        <v>112</v>
      </c>
      <c r="I122" s="39">
        <v>30</v>
      </c>
      <c r="J122" s="39">
        <v>1</v>
      </c>
      <c r="K122" s="39">
        <v>0</v>
      </c>
      <c r="L122" s="42">
        <v>1000</v>
      </c>
      <c r="M122" s="42"/>
      <c r="N122" s="39" t="s">
        <v>3210</v>
      </c>
      <c r="O122" s="39">
        <v>25</v>
      </c>
      <c r="P122" s="39">
        <v>999</v>
      </c>
      <c r="Q122" s="39">
        <v>800</v>
      </c>
      <c r="R122" s="42">
        <v>1</v>
      </c>
      <c r="S122" s="42">
        <v>0</v>
      </c>
      <c r="T122" s="39">
        <v>600</v>
      </c>
      <c r="U122" s="39"/>
      <c r="V122" s="42"/>
      <c r="W122" s="42"/>
      <c r="X122" s="42"/>
      <c r="Y122" s="39">
        <v>3</v>
      </c>
      <c r="Z122" s="42"/>
      <c r="AA122" s="42"/>
      <c r="AB122" s="42"/>
      <c r="AC122" s="42"/>
      <c r="AD122" s="42"/>
      <c r="AE122" s="42"/>
      <c r="AF122" s="42"/>
      <c r="AG122" s="42"/>
    </row>
    <row r="123" spans="1:33" ht="15.75" x14ac:dyDescent="0.3">
      <c r="A123" s="104">
        <v>1004</v>
      </c>
      <c r="B123" s="107" t="s">
        <v>4213</v>
      </c>
      <c r="C123" s="204"/>
      <c r="D123" s="105">
        <v>1</v>
      </c>
      <c r="E123" s="111" t="s">
        <v>5768</v>
      </c>
      <c r="F123" s="104">
        <v>81</v>
      </c>
      <c r="G123" s="104">
        <v>19</v>
      </c>
      <c r="H123" s="104">
        <v>111</v>
      </c>
      <c r="I123" s="105">
        <v>30</v>
      </c>
      <c r="J123" s="104">
        <v>1</v>
      </c>
      <c r="K123" s="104">
        <v>0</v>
      </c>
      <c r="L123" s="105">
        <v>40000</v>
      </c>
      <c r="M123" s="245"/>
      <c r="N123" s="104" t="s">
        <v>4214</v>
      </c>
      <c r="O123" s="104">
        <v>15</v>
      </c>
      <c r="P123" s="104">
        <v>999</v>
      </c>
      <c r="Q123" s="104">
        <v>1100</v>
      </c>
      <c r="R123" s="104">
        <v>1</v>
      </c>
      <c r="S123" s="104">
        <v>0</v>
      </c>
      <c r="T123" s="104">
        <v>800</v>
      </c>
      <c r="U123" s="104"/>
      <c r="V123" s="104"/>
      <c r="W123" s="104"/>
      <c r="X123" s="104"/>
      <c r="Y123" s="104">
        <v>3</v>
      </c>
      <c r="Z123" s="104"/>
      <c r="AA123" s="104"/>
      <c r="AB123" s="104"/>
      <c r="AC123" s="104"/>
      <c r="AD123" s="104"/>
      <c r="AE123" s="104"/>
      <c r="AF123" s="104"/>
      <c r="AG123" s="104"/>
    </row>
    <row r="124" spans="1:33" ht="15.75" x14ac:dyDescent="0.3">
      <c r="A124" s="104">
        <v>1001</v>
      </c>
      <c r="B124" s="107" t="s">
        <v>4207</v>
      </c>
      <c r="C124" s="204"/>
      <c r="D124" s="105">
        <v>1</v>
      </c>
      <c r="E124" s="111" t="s">
        <v>5765</v>
      </c>
      <c r="F124" s="104">
        <v>81</v>
      </c>
      <c r="G124" s="104">
        <v>19</v>
      </c>
      <c r="H124" s="104">
        <v>110</v>
      </c>
      <c r="I124" s="105">
        <v>30</v>
      </c>
      <c r="J124" s="104">
        <v>1</v>
      </c>
      <c r="K124" s="104">
        <v>0</v>
      </c>
      <c r="L124" s="105">
        <v>21000</v>
      </c>
      <c r="M124" s="245"/>
      <c r="N124" s="104" t="s">
        <v>4208</v>
      </c>
      <c r="O124" s="104">
        <v>15</v>
      </c>
      <c r="P124" s="104">
        <v>999</v>
      </c>
      <c r="Q124" s="104">
        <v>1100</v>
      </c>
      <c r="R124" s="104">
        <v>1</v>
      </c>
      <c r="S124" s="104">
        <v>0</v>
      </c>
      <c r="T124" s="104">
        <v>800</v>
      </c>
      <c r="U124" s="104"/>
      <c r="V124" s="104"/>
      <c r="W124" s="104"/>
      <c r="X124" s="104"/>
      <c r="Y124" s="104">
        <v>3</v>
      </c>
      <c r="Z124" s="104"/>
      <c r="AA124" s="104"/>
      <c r="AB124" s="104"/>
      <c r="AC124" s="104"/>
      <c r="AD124" s="104"/>
      <c r="AE124" s="104"/>
      <c r="AF124" s="104"/>
      <c r="AG124" s="104"/>
    </row>
    <row r="125" spans="1:33" ht="15.75" x14ac:dyDescent="0.3">
      <c r="A125" s="104">
        <v>1002</v>
      </c>
      <c r="B125" s="107" t="s">
        <v>4209</v>
      </c>
      <c r="C125" s="204"/>
      <c r="D125" s="105">
        <v>1</v>
      </c>
      <c r="E125" s="111" t="s">
        <v>5766</v>
      </c>
      <c r="F125" s="104">
        <v>81</v>
      </c>
      <c r="G125" s="104">
        <v>19</v>
      </c>
      <c r="H125" s="104">
        <v>111</v>
      </c>
      <c r="I125" s="105">
        <v>30</v>
      </c>
      <c r="J125" s="104">
        <v>1</v>
      </c>
      <c r="K125" s="104">
        <v>0</v>
      </c>
      <c r="L125" s="105">
        <v>25000</v>
      </c>
      <c r="M125" s="245"/>
      <c r="N125" s="104" t="s">
        <v>4210</v>
      </c>
      <c r="O125" s="104">
        <v>15</v>
      </c>
      <c r="P125" s="104">
        <v>999</v>
      </c>
      <c r="Q125" s="104">
        <v>1100</v>
      </c>
      <c r="R125" s="104">
        <v>1</v>
      </c>
      <c r="S125" s="104">
        <v>0</v>
      </c>
      <c r="T125" s="104">
        <v>800</v>
      </c>
      <c r="U125" s="104"/>
      <c r="V125" s="104"/>
      <c r="W125" s="104"/>
      <c r="X125" s="104"/>
      <c r="Y125" s="104">
        <v>3</v>
      </c>
      <c r="Z125" s="104"/>
      <c r="AA125" s="104"/>
      <c r="AB125" s="104"/>
      <c r="AC125" s="104"/>
      <c r="AD125" s="104"/>
      <c r="AE125" s="104"/>
      <c r="AF125" s="104"/>
      <c r="AG125" s="104"/>
    </row>
    <row r="126" spans="1:33" ht="15.75" x14ac:dyDescent="0.3">
      <c r="A126" s="104">
        <v>998</v>
      </c>
      <c r="B126" s="107" t="s">
        <v>4201</v>
      </c>
      <c r="C126" s="204"/>
      <c r="D126" s="105">
        <v>1</v>
      </c>
      <c r="E126" s="111" t="s">
        <v>5762</v>
      </c>
      <c r="F126" s="104">
        <v>81</v>
      </c>
      <c r="G126" s="104">
        <v>19</v>
      </c>
      <c r="H126" s="104">
        <v>111</v>
      </c>
      <c r="I126" s="105">
        <v>30</v>
      </c>
      <c r="J126" s="104">
        <v>1</v>
      </c>
      <c r="K126" s="104">
        <v>0</v>
      </c>
      <c r="L126" s="105">
        <v>11000</v>
      </c>
      <c r="M126" s="245"/>
      <c r="N126" s="104" t="s">
        <v>4202</v>
      </c>
      <c r="O126" s="104">
        <v>15</v>
      </c>
      <c r="P126" s="104">
        <v>999</v>
      </c>
      <c r="Q126" s="104">
        <v>1100</v>
      </c>
      <c r="R126" s="104">
        <v>1</v>
      </c>
      <c r="S126" s="104">
        <v>0</v>
      </c>
      <c r="T126" s="104">
        <v>800</v>
      </c>
      <c r="U126" s="104"/>
      <c r="V126" s="104"/>
      <c r="W126" s="104"/>
      <c r="X126" s="104"/>
      <c r="Y126" s="104">
        <v>3</v>
      </c>
      <c r="Z126" s="104"/>
      <c r="AA126" s="104"/>
      <c r="AB126" s="104"/>
      <c r="AC126" s="104"/>
      <c r="AD126" s="104"/>
      <c r="AE126" s="104"/>
      <c r="AF126" s="104"/>
      <c r="AG126" s="104"/>
    </row>
    <row r="127" spans="1:33" ht="15.75" x14ac:dyDescent="0.3">
      <c r="A127" s="104">
        <v>1005</v>
      </c>
      <c r="B127" s="107" t="s">
        <v>4215</v>
      </c>
      <c r="C127" s="204"/>
      <c r="D127" s="105">
        <v>1</v>
      </c>
      <c r="E127" s="111" t="s">
        <v>5769</v>
      </c>
      <c r="F127" s="104">
        <v>81</v>
      </c>
      <c r="G127" s="104">
        <v>19</v>
      </c>
      <c r="H127" s="104">
        <v>110</v>
      </c>
      <c r="I127" s="105">
        <v>30</v>
      </c>
      <c r="J127" s="104">
        <v>1</v>
      </c>
      <c r="K127" s="104">
        <v>0</v>
      </c>
      <c r="L127" s="105">
        <v>50000</v>
      </c>
      <c r="M127" s="245"/>
      <c r="N127" s="104" t="s">
        <v>4216</v>
      </c>
      <c r="O127" s="104">
        <v>15</v>
      </c>
      <c r="P127" s="104">
        <v>999</v>
      </c>
      <c r="Q127" s="104">
        <v>1100</v>
      </c>
      <c r="R127" s="104">
        <v>1</v>
      </c>
      <c r="S127" s="104">
        <v>0</v>
      </c>
      <c r="T127" s="104">
        <v>800</v>
      </c>
      <c r="U127" s="104"/>
      <c r="V127" s="104"/>
      <c r="W127" s="104"/>
      <c r="X127" s="104"/>
      <c r="Y127" s="104">
        <v>3</v>
      </c>
      <c r="Z127" s="104"/>
      <c r="AA127" s="104"/>
      <c r="AB127" s="104"/>
      <c r="AC127" s="104"/>
      <c r="AD127" s="104"/>
      <c r="AE127" s="104"/>
      <c r="AF127" s="104"/>
      <c r="AG127" s="104"/>
    </row>
    <row r="128" spans="1:33" ht="15.75" x14ac:dyDescent="0.3">
      <c r="A128" s="104">
        <v>55</v>
      </c>
      <c r="B128" s="107" t="s">
        <v>3251</v>
      </c>
      <c r="C128" s="204">
        <v>0</v>
      </c>
      <c r="D128" s="105">
        <v>1</v>
      </c>
      <c r="E128" s="105" t="s">
        <v>5707</v>
      </c>
      <c r="F128" s="104">
        <v>81</v>
      </c>
      <c r="G128" s="104">
        <v>19</v>
      </c>
      <c r="H128" s="104">
        <v>112</v>
      </c>
      <c r="I128" s="105">
        <v>30</v>
      </c>
      <c r="J128" s="104">
        <v>1</v>
      </c>
      <c r="K128" s="104">
        <v>0</v>
      </c>
      <c r="L128" s="105">
        <v>2000</v>
      </c>
      <c r="M128" s="245"/>
      <c r="N128" s="104" t="s">
        <v>3252</v>
      </c>
      <c r="O128" s="104">
        <v>25</v>
      </c>
      <c r="P128" s="104">
        <v>999</v>
      </c>
      <c r="Q128" s="104">
        <v>1100</v>
      </c>
      <c r="R128" s="104">
        <v>1</v>
      </c>
      <c r="S128" s="104">
        <v>0</v>
      </c>
      <c r="T128" s="104">
        <v>600</v>
      </c>
      <c r="U128" s="104"/>
      <c r="V128" s="104"/>
      <c r="W128" s="104"/>
      <c r="X128" s="104"/>
      <c r="Y128" s="104">
        <v>3</v>
      </c>
      <c r="Z128" s="104"/>
      <c r="AA128" s="104"/>
      <c r="AB128" s="104"/>
      <c r="AC128" s="104"/>
      <c r="AD128" s="104"/>
      <c r="AE128" s="104"/>
      <c r="AF128" s="104"/>
      <c r="AG128" s="104"/>
    </row>
    <row r="129" spans="1:33" ht="15.75" x14ac:dyDescent="0.3">
      <c r="A129" s="104">
        <v>56</v>
      </c>
      <c r="B129" s="107" t="s">
        <v>3253</v>
      </c>
      <c r="C129" s="204">
        <v>0</v>
      </c>
      <c r="D129" s="105">
        <v>1</v>
      </c>
      <c r="E129" s="105" t="s">
        <v>5707</v>
      </c>
      <c r="F129" s="104">
        <v>81</v>
      </c>
      <c r="G129" s="104">
        <v>19</v>
      </c>
      <c r="H129" s="104">
        <v>111</v>
      </c>
      <c r="I129" s="105">
        <v>30</v>
      </c>
      <c r="J129" s="104">
        <v>1</v>
      </c>
      <c r="K129" s="104">
        <v>0</v>
      </c>
      <c r="L129" s="105">
        <v>2600</v>
      </c>
      <c r="M129" s="245"/>
      <c r="N129" s="104" t="s">
        <v>3254</v>
      </c>
      <c r="O129" s="104">
        <v>15</v>
      </c>
      <c r="P129" s="104">
        <v>999</v>
      </c>
      <c r="Q129" s="104">
        <v>1100</v>
      </c>
      <c r="R129" s="104">
        <v>1</v>
      </c>
      <c r="S129" s="104">
        <v>0</v>
      </c>
      <c r="T129" s="104">
        <v>600</v>
      </c>
      <c r="U129" s="104"/>
      <c r="V129" s="104"/>
      <c r="W129" s="104"/>
      <c r="X129" s="104"/>
      <c r="Y129" s="104">
        <v>3</v>
      </c>
      <c r="Z129" s="104"/>
      <c r="AA129" s="104"/>
      <c r="AB129" s="104"/>
      <c r="AC129" s="104"/>
      <c r="AD129" s="104"/>
      <c r="AE129" s="104"/>
      <c r="AF129" s="104"/>
      <c r="AG129" s="104"/>
    </row>
    <row r="130" spans="1:33" ht="15.75" x14ac:dyDescent="0.3">
      <c r="A130" s="104">
        <v>57</v>
      </c>
      <c r="B130" s="107" t="s">
        <v>3255</v>
      </c>
      <c r="C130" s="204">
        <v>0</v>
      </c>
      <c r="D130" s="105">
        <v>1</v>
      </c>
      <c r="E130" s="105" t="s">
        <v>5707</v>
      </c>
      <c r="F130" s="104">
        <v>81</v>
      </c>
      <c r="G130" s="104">
        <v>19</v>
      </c>
      <c r="H130" s="104">
        <v>110</v>
      </c>
      <c r="I130" s="105">
        <v>30</v>
      </c>
      <c r="J130" s="104">
        <v>1</v>
      </c>
      <c r="K130" s="104">
        <v>0</v>
      </c>
      <c r="L130" s="105">
        <v>2800</v>
      </c>
      <c r="M130" s="245"/>
      <c r="N130" s="104" t="s">
        <v>3256</v>
      </c>
      <c r="O130" s="104">
        <v>15</v>
      </c>
      <c r="P130" s="104">
        <v>999</v>
      </c>
      <c r="Q130" s="104">
        <v>1100</v>
      </c>
      <c r="R130" s="104">
        <v>1</v>
      </c>
      <c r="S130" s="104">
        <v>0</v>
      </c>
      <c r="T130" s="104">
        <v>600</v>
      </c>
      <c r="U130" s="104"/>
      <c r="V130" s="104"/>
      <c r="W130" s="104"/>
      <c r="X130" s="104"/>
      <c r="Y130" s="104">
        <v>3</v>
      </c>
      <c r="Z130" s="104"/>
      <c r="AA130" s="104"/>
      <c r="AB130" s="104"/>
      <c r="AC130" s="104"/>
      <c r="AD130" s="104"/>
      <c r="AE130" s="104"/>
      <c r="AF130" s="104"/>
      <c r="AG130" s="104"/>
    </row>
    <row r="131" spans="1:33" ht="15.75" x14ac:dyDescent="0.3">
      <c r="A131" s="104">
        <v>995</v>
      </c>
      <c r="B131" s="107" t="s">
        <v>4195</v>
      </c>
      <c r="C131" s="204"/>
      <c r="D131" s="105">
        <v>1</v>
      </c>
      <c r="E131" s="111" t="s">
        <v>5759</v>
      </c>
      <c r="F131" s="104">
        <v>81</v>
      </c>
      <c r="G131" s="104">
        <v>19</v>
      </c>
      <c r="H131" s="104">
        <v>112</v>
      </c>
      <c r="I131" s="105">
        <v>30</v>
      </c>
      <c r="J131" s="104">
        <v>1</v>
      </c>
      <c r="K131" s="104">
        <v>0</v>
      </c>
      <c r="L131" s="105">
        <v>3000</v>
      </c>
      <c r="M131" s="245"/>
      <c r="N131" s="104" t="s">
        <v>4196</v>
      </c>
      <c r="O131" s="104">
        <v>25</v>
      </c>
      <c r="P131" s="104">
        <v>999</v>
      </c>
      <c r="Q131" s="104">
        <v>1100</v>
      </c>
      <c r="R131" s="104">
        <v>1</v>
      </c>
      <c r="S131" s="104">
        <v>0</v>
      </c>
      <c r="T131" s="104">
        <v>800</v>
      </c>
      <c r="U131" s="104"/>
      <c r="V131" s="104"/>
      <c r="W131" s="104"/>
      <c r="X131" s="104"/>
      <c r="Y131" s="104">
        <v>3</v>
      </c>
      <c r="Z131" s="104"/>
      <c r="AA131" s="104"/>
      <c r="AB131" s="104"/>
      <c r="AC131" s="104"/>
      <c r="AD131" s="104"/>
      <c r="AE131" s="104"/>
      <c r="AF131" s="104"/>
      <c r="AG131" s="104"/>
    </row>
    <row r="132" spans="1:33" ht="15.75" x14ac:dyDescent="0.3">
      <c r="A132" s="104">
        <v>999</v>
      </c>
      <c r="B132" s="107" t="s">
        <v>4203</v>
      </c>
      <c r="C132" s="204"/>
      <c r="D132" s="105">
        <v>1</v>
      </c>
      <c r="E132" s="111" t="s">
        <v>5763</v>
      </c>
      <c r="F132" s="104">
        <v>81</v>
      </c>
      <c r="G132" s="104">
        <v>19</v>
      </c>
      <c r="H132" s="104">
        <v>110</v>
      </c>
      <c r="I132" s="105">
        <v>30</v>
      </c>
      <c r="J132" s="104">
        <v>1</v>
      </c>
      <c r="K132" s="104">
        <v>0</v>
      </c>
      <c r="L132" s="105">
        <v>15000</v>
      </c>
      <c r="M132" s="245"/>
      <c r="N132" s="104" t="s">
        <v>4204</v>
      </c>
      <c r="O132" s="104">
        <v>15</v>
      </c>
      <c r="P132" s="104">
        <v>999</v>
      </c>
      <c r="Q132" s="104">
        <v>1100</v>
      </c>
      <c r="R132" s="104">
        <v>1</v>
      </c>
      <c r="S132" s="104">
        <v>0</v>
      </c>
      <c r="T132" s="104">
        <v>800</v>
      </c>
      <c r="U132" s="104"/>
      <c r="V132" s="104"/>
      <c r="W132" s="104"/>
      <c r="X132" s="104"/>
      <c r="Y132" s="104">
        <v>3</v>
      </c>
      <c r="Z132" s="104"/>
      <c r="AA132" s="104"/>
      <c r="AB132" s="104"/>
      <c r="AC132" s="104"/>
      <c r="AD132" s="104"/>
      <c r="AE132" s="104"/>
      <c r="AF132" s="104"/>
      <c r="AG132" s="104"/>
    </row>
    <row r="133" spans="1:33" ht="15.75" x14ac:dyDescent="0.3">
      <c r="A133" s="104">
        <v>1000</v>
      </c>
      <c r="B133" s="107" t="s">
        <v>4205</v>
      </c>
      <c r="C133" s="204"/>
      <c r="D133" s="105">
        <v>1</v>
      </c>
      <c r="E133" s="111" t="s">
        <v>5764</v>
      </c>
      <c r="F133" s="104">
        <v>81</v>
      </c>
      <c r="G133" s="104">
        <v>19</v>
      </c>
      <c r="H133" s="104">
        <v>111</v>
      </c>
      <c r="I133" s="105">
        <v>30</v>
      </c>
      <c r="J133" s="104">
        <v>1</v>
      </c>
      <c r="K133" s="104">
        <v>0</v>
      </c>
      <c r="L133" s="105">
        <v>19000</v>
      </c>
      <c r="M133" s="245"/>
      <c r="N133" s="104" t="s">
        <v>4206</v>
      </c>
      <c r="O133" s="104">
        <v>15</v>
      </c>
      <c r="P133" s="104">
        <v>999</v>
      </c>
      <c r="Q133" s="104">
        <v>1100</v>
      </c>
      <c r="R133" s="104">
        <v>1</v>
      </c>
      <c r="S133" s="104">
        <v>0</v>
      </c>
      <c r="T133" s="104">
        <v>800</v>
      </c>
      <c r="U133" s="104"/>
      <c r="V133" s="104"/>
      <c r="W133" s="104"/>
      <c r="X133" s="104"/>
      <c r="Y133" s="104">
        <v>3</v>
      </c>
      <c r="Z133" s="104"/>
      <c r="AA133" s="104"/>
      <c r="AB133" s="104"/>
      <c r="AC133" s="104"/>
      <c r="AD133" s="104"/>
      <c r="AE133" s="104"/>
      <c r="AF133" s="104"/>
      <c r="AG133" s="104"/>
    </row>
    <row r="134" spans="1:33" ht="15.75" x14ac:dyDescent="0.3">
      <c r="A134" s="104">
        <v>996</v>
      </c>
      <c r="B134" s="107" t="s">
        <v>4197</v>
      </c>
      <c r="C134" s="204"/>
      <c r="D134" s="105">
        <v>1</v>
      </c>
      <c r="E134" s="111" t="s">
        <v>5760</v>
      </c>
      <c r="F134" s="104">
        <v>81</v>
      </c>
      <c r="G134" s="104">
        <v>19</v>
      </c>
      <c r="H134" s="104">
        <v>111</v>
      </c>
      <c r="I134" s="105">
        <v>30</v>
      </c>
      <c r="J134" s="104">
        <v>1</v>
      </c>
      <c r="K134" s="104">
        <v>0</v>
      </c>
      <c r="L134" s="105">
        <v>5000</v>
      </c>
      <c r="M134" s="245"/>
      <c r="N134" s="104" t="s">
        <v>4198</v>
      </c>
      <c r="O134" s="104">
        <v>15</v>
      </c>
      <c r="P134" s="104">
        <v>999</v>
      </c>
      <c r="Q134" s="104">
        <v>1100</v>
      </c>
      <c r="R134" s="104">
        <v>1</v>
      </c>
      <c r="S134" s="104">
        <v>0</v>
      </c>
      <c r="T134" s="104">
        <v>800</v>
      </c>
      <c r="U134" s="104"/>
      <c r="V134" s="104"/>
      <c r="W134" s="104"/>
      <c r="X134" s="104"/>
      <c r="Y134" s="104">
        <v>3</v>
      </c>
      <c r="Z134" s="104"/>
      <c r="AA134" s="104"/>
      <c r="AB134" s="104"/>
      <c r="AC134" s="104"/>
      <c r="AD134" s="104"/>
      <c r="AE134" s="104"/>
      <c r="AF134" s="104"/>
      <c r="AG134" s="104"/>
    </row>
    <row r="135" spans="1:33" ht="15.75" x14ac:dyDescent="0.3">
      <c r="A135" s="104">
        <v>989</v>
      </c>
      <c r="B135" s="107" t="s">
        <v>4189</v>
      </c>
      <c r="C135" s="204"/>
      <c r="D135" s="105">
        <v>1</v>
      </c>
      <c r="E135" s="111" t="s">
        <v>5729</v>
      </c>
      <c r="F135" s="104">
        <v>81</v>
      </c>
      <c r="G135" s="104">
        <v>19</v>
      </c>
      <c r="H135" s="104">
        <v>111</v>
      </c>
      <c r="I135" s="105">
        <v>30</v>
      </c>
      <c r="J135" s="104">
        <v>1</v>
      </c>
      <c r="K135" s="104">
        <v>0</v>
      </c>
      <c r="L135" s="105">
        <v>1</v>
      </c>
      <c r="M135" s="245"/>
      <c r="N135" s="104" t="s">
        <v>4190</v>
      </c>
      <c r="O135" s="104">
        <v>15</v>
      </c>
      <c r="P135" s="104">
        <v>999</v>
      </c>
      <c r="Q135" s="104">
        <v>1100</v>
      </c>
      <c r="R135" s="104">
        <v>1</v>
      </c>
      <c r="S135" s="104">
        <v>0</v>
      </c>
      <c r="T135" s="104">
        <v>800</v>
      </c>
      <c r="U135" s="104"/>
      <c r="V135" s="104"/>
      <c r="W135" s="104"/>
      <c r="X135" s="104"/>
      <c r="Y135" s="104">
        <v>3</v>
      </c>
      <c r="Z135" s="104"/>
      <c r="AA135" s="104"/>
      <c r="AB135" s="104"/>
      <c r="AC135" s="104"/>
      <c r="AD135" s="104"/>
      <c r="AE135" s="104"/>
      <c r="AF135" s="104"/>
      <c r="AG135" s="104"/>
    </row>
    <row r="136" spans="1:33" ht="15.75" hidden="1" x14ac:dyDescent="0.3">
      <c r="A136" s="39">
        <v>1119</v>
      </c>
      <c r="B136" s="39" t="s">
        <v>4387</v>
      </c>
      <c r="C136" s="39"/>
      <c r="D136" s="39">
        <v>0</v>
      </c>
      <c r="E136" s="39"/>
      <c r="F136" s="39">
        <v>103</v>
      </c>
      <c r="G136" s="39">
        <v>43</v>
      </c>
      <c r="H136" s="39">
        <v>41</v>
      </c>
      <c r="I136" s="39">
        <v>30</v>
      </c>
      <c r="J136" s="39">
        <v>0</v>
      </c>
      <c r="K136" s="39">
        <v>0</v>
      </c>
      <c r="L136" s="39">
        <v>300</v>
      </c>
      <c r="M136" s="39"/>
      <c r="N136" s="39" t="s">
        <v>4388</v>
      </c>
      <c r="O136" s="39">
        <v>1</v>
      </c>
      <c r="P136" s="39">
        <v>1</v>
      </c>
      <c r="Q136" s="39">
        <v>1200</v>
      </c>
      <c r="R136" s="39">
        <v>1</v>
      </c>
      <c r="S136" s="39">
        <v>0</v>
      </c>
      <c r="T136" s="39">
        <v>2500</v>
      </c>
      <c r="U136" s="39"/>
      <c r="V136" s="39"/>
      <c r="W136" s="39"/>
      <c r="X136" s="39"/>
      <c r="Y136" s="39">
        <v>3</v>
      </c>
      <c r="Z136" s="39"/>
      <c r="AA136" s="39"/>
      <c r="AB136" s="39"/>
      <c r="AC136" s="39"/>
      <c r="AD136" s="39"/>
      <c r="AE136" s="39"/>
      <c r="AF136" s="39"/>
      <c r="AG136" s="39"/>
    </row>
    <row r="137" spans="1:33" ht="15.75" hidden="1" x14ac:dyDescent="0.3">
      <c r="A137" s="39">
        <v>1312</v>
      </c>
      <c r="B137" s="39" t="s">
        <v>4700</v>
      </c>
      <c r="C137" s="39"/>
      <c r="D137" s="39">
        <v>0</v>
      </c>
      <c r="E137" s="39"/>
      <c r="F137" s="39">
        <v>103</v>
      </c>
      <c r="G137" s="39">
        <v>43</v>
      </c>
      <c r="H137" s="39">
        <v>41</v>
      </c>
      <c r="I137" s="39">
        <v>30</v>
      </c>
      <c r="J137" s="39">
        <v>0</v>
      </c>
      <c r="K137" s="39">
        <v>0</v>
      </c>
      <c r="L137" s="39">
        <v>600</v>
      </c>
      <c r="M137" s="39"/>
      <c r="N137" s="39" t="s">
        <v>4388</v>
      </c>
      <c r="O137" s="39">
        <v>1</v>
      </c>
      <c r="P137" s="39">
        <v>1</v>
      </c>
      <c r="Q137" s="39">
        <v>1200</v>
      </c>
      <c r="R137" s="39">
        <v>1</v>
      </c>
      <c r="S137" s="39">
        <v>0</v>
      </c>
      <c r="T137" s="39">
        <v>2500</v>
      </c>
      <c r="U137" s="39"/>
      <c r="V137" s="39"/>
      <c r="W137" s="39"/>
      <c r="X137" s="39"/>
      <c r="Y137" s="39">
        <v>3</v>
      </c>
      <c r="Z137" s="39"/>
      <c r="AA137" s="39"/>
      <c r="AB137" s="39"/>
      <c r="AC137" s="39"/>
      <c r="AD137" s="39"/>
      <c r="AE137" s="39"/>
      <c r="AF137" s="39"/>
      <c r="AG137" s="39"/>
    </row>
    <row r="138" spans="1:33" ht="15.75" hidden="1" x14ac:dyDescent="0.3">
      <c r="A138" s="39">
        <v>1063</v>
      </c>
      <c r="B138" s="39" t="s">
        <v>4297</v>
      </c>
      <c r="C138" s="39"/>
      <c r="D138" s="39">
        <v>0</v>
      </c>
      <c r="E138" s="39"/>
      <c r="F138" s="39">
        <v>97</v>
      </c>
      <c r="G138" s="39">
        <v>19</v>
      </c>
      <c r="H138" s="39">
        <v>32</v>
      </c>
      <c r="I138" s="39">
        <v>30</v>
      </c>
      <c r="J138" s="39">
        <v>1</v>
      </c>
      <c r="K138" s="39">
        <v>0</v>
      </c>
      <c r="L138" s="39">
        <v>280</v>
      </c>
      <c r="M138" s="39"/>
      <c r="N138" s="39" t="s">
        <v>4298</v>
      </c>
      <c r="O138" s="39">
        <v>15</v>
      </c>
      <c r="P138" s="39">
        <v>15</v>
      </c>
      <c r="Q138" s="39">
        <v>1000</v>
      </c>
      <c r="R138" s="39">
        <v>1</v>
      </c>
      <c r="S138" s="39">
        <v>0</v>
      </c>
      <c r="T138" s="39">
        <v>2000</v>
      </c>
      <c r="U138" s="39"/>
      <c r="V138" s="39"/>
      <c r="W138" s="39"/>
      <c r="X138" s="39"/>
      <c r="Y138" s="39">
        <v>3</v>
      </c>
      <c r="Z138" s="39"/>
      <c r="AA138" s="39"/>
      <c r="AB138" s="39"/>
      <c r="AC138" s="39"/>
      <c r="AD138" s="39"/>
      <c r="AE138" s="39"/>
      <c r="AF138" s="39"/>
      <c r="AG138" s="39"/>
    </row>
    <row r="139" spans="1:33" ht="15.75" hidden="1" x14ac:dyDescent="0.3">
      <c r="A139" s="39">
        <v>1297</v>
      </c>
      <c r="B139" s="39" t="s">
        <v>4683</v>
      </c>
      <c r="C139" s="39"/>
      <c r="D139" s="39">
        <v>0</v>
      </c>
      <c r="E139" s="39"/>
      <c r="F139" s="39">
        <v>97</v>
      </c>
      <c r="G139" s="39">
        <v>19</v>
      </c>
      <c r="H139" s="39">
        <v>32</v>
      </c>
      <c r="I139" s="39">
        <v>30</v>
      </c>
      <c r="J139" s="39">
        <v>1</v>
      </c>
      <c r="K139" s="39">
        <v>0</v>
      </c>
      <c r="L139" s="39">
        <v>560</v>
      </c>
      <c r="M139" s="39"/>
      <c r="N139" s="39" t="s">
        <v>4298</v>
      </c>
      <c r="O139" s="39">
        <v>15</v>
      </c>
      <c r="P139" s="39">
        <v>13</v>
      </c>
      <c r="Q139" s="39">
        <v>1000</v>
      </c>
      <c r="R139" s="39">
        <v>1</v>
      </c>
      <c r="S139" s="39">
        <v>0</v>
      </c>
      <c r="T139" s="39">
        <v>2000</v>
      </c>
      <c r="U139" s="39"/>
      <c r="V139" s="39"/>
      <c r="W139" s="39"/>
      <c r="X139" s="39"/>
      <c r="Y139" s="39">
        <v>3</v>
      </c>
      <c r="Z139" s="39"/>
      <c r="AA139" s="39"/>
      <c r="AB139" s="39"/>
      <c r="AC139" s="39"/>
      <c r="AD139" s="39"/>
      <c r="AE139" s="39"/>
      <c r="AF139" s="39"/>
      <c r="AG139" s="39"/>
    </row>
    <row r="140" spans="1:33" ht="15.75" hidden="1" x14ac:dyDescent="0.3">
      <c r="A140" s="39">
        <v>1064</v>
      </c>
      <c r="B140" s="39" t="s">
        <v>4299</v>
      </c>
      <c r="C140" s="39"/>
      <c r="D140" s="39">
        <v>0</v>
      </c>
      <c r="E140" s="39"/>
      <c r="F140" s="39">
        <v>97</v>
      </c>
      <c r="G140" s="39">
        <v>19</v>
      </c>
      <c r="H140" s="39">
        <v>33</v>
      </c>
      <c r="I140" s="39">
        <v>30</v>
      </c>
      <c r="J140" s="39">
        <v>1</v>
      </c>
      <c r="K140" s="39">
        <v>0</v>
      </c>
      <c r="L140" s="39">
        <v>280</v>
      </c>
      <c r="M140" s="39"/>
      <c r="N140" s="39" t="s">
        <v>4300</v>
      </c>
      <c r="O140" s="39">
        <v>15</v>
      </c>
      <c r="P140" s="39">
        <v>15</v>
      </c>
      <c r="Q140" s="39">
        <v>1000</v>
      </c>
      <c r="R140" s="39">
        <v>1</v>
      </c>
      <c r="S140" s="39">
        <v>0</v>
      </c>
      <c r="T140" s="39">
        <v>2000</v>
      </c>
      <c r="U140" s="39"/>
      <c r="V140" s="39"/>
      <c r="W140" s="39"/>
      <c r="X140" s="39"/>
      <c r="Y140" s="39">
        <v>3</v>
      </c>
      <c r="Z140" s="39"/>
      <c r="AA140" s="39"/>
      <c r="AB140" s="39"/>
      <c r="AC140" s="39"/>
      <c r="AD140" s="39"/>
      <c r="AE140" s="39"/>
      <c r="AF140" s="39"/>
      <c r="AG140" s="39"/>
    </row>
    <row r="141" spans="1:33" ht="15.75" hidden="1" x14ac:dyDescent="0.3">
      <c r="A141" s="39">
        <v>1299</v>
      </c>
      <c r="B141" s="39" t="s">
        <v>4685</v>
      </c>
      <c r="C141" s="39"/>
      <c r="D141" s="39">
        <v>0</v>
      </c>
      <c r="E141" s="39"/>
      <c r="F141" s="39">
        <v>97</v>
      </c>
      <c r="G141" s="39">
        <v>19</v>
      </c>
      <c r="H141" s="39">
        <v>33</v>
      </c>
      <c r="I141" s="39">
        <v>30</v>
      </c>
      <c r="J141" s="39">
        <v>1</v>
      </c>
      <c r="K141" s="39">
        <v>0</v>
      </c>
      <c r="L141" s="39">
        <v>560</v>
      </c>
      <c r="M141" s="39"/>
      <c r="N141" s="39" t="s">
        <v>4300</v>
      </c>
      <c r="O141" s="39">
        <v>15</v>
      </c>
      <c r="P141" s="39">
        <v>13</v>
      </c>
      <c r="Q141" s="39">
        <v>1000</v>
      </c>
      <c r="R141" s="39">
        <v>1</v>
      </c>
      <c r="S141" s="39">
        <v>0</v>
      </c>
      <c r="T141" s="39">
        <v>2000</v>
      </c>
      <c r="U141" s="39"/>
      <c r="V141" s="39"/>
      <c r="W141" s="39"/>
      <c r="X141" s="39"/>
      <c r="Y141" s="39">
        <v>3</v>
      </c>
      <c r="Z141" s="39"/>
      <c r="AA141" s="39"/>
      <c r="AB141" s="39"/>
      <c r="AC141" s="39"/>
      <c r="AD141" s="39"/>
      <c r="AE141" s="39"/>
      <c r="AF141" s="39"/>
      <c r="AG141" s="39"/>
    </row>
    <row r="142" spans="1:33" ht="15.75" hidden="1" x14ac:dyDescent="0.3">
      <c r="A142" s="39">
        <v>1062</v>
      </c>
      <c r="B142" s="39" t="s">
        <v>4295</v>
      </c>
      <c r="C142" s="39"/>
      <c r="D142" s="39">
        <v>0</v>
      </c>
      <c r="E142" s="39"/>
      <c r="F142" s="39">
        <v>97</v>
      </c>
      <c r="G142" s="39">
        <v>19</v>
      </c>
      <c r="H142" s="39">
        <v>30</v>
      </c>
      <c r="I142" s="39">
        <v>30</v>
      </c>
      <c r="J142" s="39">
        <v>1</v>
      </c>
      <c r="K142" s="39">
        <v>0</v>
      </c>
      <c r="L142" s="39">
        <v>260</v>
      </c>
      <c r="M142" s="39"/>
      <c r="N142" s="39" t="s">
        <v>4296</v>
      </c>
      <c r="O142" s="39">
        <v>15</v>
      </c>
      <c r="P142" s="39">
        <v>15</v>
      </c>
      <c r="Q142" s="39">
        <v>1000</v>
      </c>
      <c r="R142" s="39">
        <v>1</v>
      </c>
      <c r="S142" s="39">
        <v>0</v>
      </c>
      <c r="T142" s="39">
        <v>2000</v>
      </c>
      <c r="U142" s="39"/>
      <c r="V142" s="39"/>
      <c r="W142" s="39"/>
      <c r="X142" s="39"/>
      <c r="Y142" s="39">
        <v>3</v>
      </c>
      <c r="Z142" s="39"/>
      <c r="AA142" s="39"/>
      <c r="AB142" s="39"/>
      <c r="AC142" s="39"/>
      <c r="AD142" s="39"/>
      <c r="AE142" s="39"/>
      <c r="AF142" s="39"/>
      <c r="AG142" s="39"/>
    </row>
    <row r="143" spans="1:33" ht="15.75" hidden="1" x14ac:dyDescent="0.3">
      <c r="A143" s="39">
        <v>1296</v>
      </c>
      <c r="B143" s="39" t="s">
        <v>4682</v>
      </c>
      <c r="C143" s="39"/>
      <c r="D143" s="39">
        <v>0</v>
      </c>
      <c r="E143" s="39"/>
      <c r="F143" s="39">
        <v>97</v>
      </c>
      <c r="G143" s="39">
        <v>19</v>
      </c>
      <c r="H143" s="39">
        <v>30</v>
      </c>
      <c r="I143" s="39">
        <v>30</v>
      </c>
      <c r="J143" s="39">
        <v>1</v>
      </c>
      <c r="K143" s="39">
        <v>0</v>
      </c>
      <c r="L143" s="39">
        <v>520</v>
      </c>
      <c r="M143" s="39"/>
      <c r="N143" s="39" t="s">
        <v>4296</v>
      </c>
      <c r="O143" s="39">
        <v>15</v>
      </c>
      <c r="P143" s="39">
        <v>13</v>
      </c>
      <c r="Q143" s="39">
        <v>1000</v>
      </c>
      <c r="R143" s="39">
        <v>1</v>
      </c>
      <c r="S143" s="39">
        <v>0</v>
      </c>
      <c r="T143" s="39">
        <v>2000</v>
      </c>
      <c r="U143" s="39"/>
      <c r="V143" s="39"/>
      <c r="W143" s="39"/>
      <c r="X143" s="39"/>
      <c r="Y143" s="39">
        <v>3</v>
      </c>
      <c r="Z143" s="39"/>
      <c r="AA143" s="39"/>
      <c r="AB143" s="39"/>
      <c r="AC143" s="39"/>
      <c r="AD143" s="39"/>
      <c r="AE143" s="39"/>
      <c r="AF143" s="39"/>
      <c r="AG143" s="39"/>
    </row>
    <row r="144" spans="1:33" ht="15.75" hidden="1" x14ac:dyDescent="0.3">
      <c r="A144" s="39">
        <v>1065</v>
      </c>
      <c r="B144" s="39" t="s">
        <v>4301</v>
      </c>
      <c r="C144" s="39"/>
      <c r="D144" s="39">
        <v>0</v>
      </c>
      <c r="E144" s="39"/>
      <c r="F144" s="39">
        <v>91</v>
      </c>
      <c r="G144" s="39">
        <v>20</v>
      </c>
      <c r="H144" s="39">
        <v>31</v>
      </c>
      <c r="I144" s="39">
        <v>31</v>
      </c>
      <c r="J144" s="39">
        <v>1</v>
      </c>
      <c r="K144" s="39">
        <v>0</v>
      </c>
      <c r="L144" s="39">
        <v>290</v>
      </c>
      <c r="M144" s="39"/>
      <c r="N144" s="39" t="s">
        <v>4302</v>
      </c>
      <c r="O144" s="39">
        <v>20</v>
      </c>
      <c r="P144" s="39">
        <v>20</v>
      </c>
      <c r="Q144" s="39">
        <v>800</v>
      </c>
      <c r="R144" s="39">
        <v>1</v>
      </c>
      <c r="S144" s="39">
        <v>0</v>
      </c>
      <c r="T144" s="39">
        <v>1700</v>
      </c>
      <c r="U144" s="39"/>
      <c r="V144" s="39"/>
      <c r="W144" s="39"/>
      <c r="X144" s="39"/>
      <c r="Y144" s="39">
        <v>3</v>
      </c>
      <c r="Z144" s="39"/>
      <c r="AA144" s="39"/>
      <c r="AB144" s="39"/>
      <c r="AC144" s="39"/>
      <c r="AD144" s="39"/>
      <c r="AE144" s="39"/>
      <c r="AF144" s="39"/>
      <c r="AG144" s="39"/>
    </row>
    <row r="145" spans="1:33" ht="15.75" hidden="1" x14ac:dyDescent="0.3">
      <c r="A145" s="39">
        <v>1066</v>
      </c>
      <c r="B145" s="39" t="s">
        <v>4303</v>
      </c>
      <c r="C145" s="39"/>
      <c r="D145" s="39">
        <v>0</v>
      </c>
      <c r="E145" s="39"/>
      <c r="F145" s="39">
        <v>91</v>
      </c>
      <c r="G145" s="39">
        <v>20</v>
      </c>
      <c r="H145" s="39">
        <v>31</v>
      </c>
      <c r="I145" s="39">
        <v>31</v>
      </c>
      <c r="J145" s="39">
        <v>1</v>
      </c>
      <c r="K145" s="39">
        <v>0</v>
      </c>
      <c r="L145" s="39">
        <v>290</v>
      </c>
      <c r="M145" s="39"/>
      <c r="N145" s="39" t="s">
        <v>4304</v>
      </c>
      <c r="O145" s="39">
        <v>20</v>
      </c>
      <c r="P145" s="39">
        <v>20</v>
      </c>
      <c r="Q145" s="39">
        <v>800</v>
      </c>
      <c r="R145" s="39">
        <v>1</v>
      </c>
      <c r="S145" s="39">
        <v>0</v>
      </c>
      <c r="T145" s="39">
        <v>1500</v>
      </c>
      <c r="U145" s="39"/>
      <c r="V145" s="39"/>
      <c r="W145" s="39"/>
      <c r="X145" s="39"/>
      <c r="Y145" s="39">
        <v>3</v>
      </c>
      <c r="Z145" s="39"/>
      <c r="AA145" s="39"/>
      <c r="AB145" s="39"/>
      <c r="AC145" s="39"/>
      <c r="AD145" s="39"/>
      <c r="AE145" s="39"/>
      <c r="AF145" s="39"/>
      <c r="AG145" s="39"/>
    </row>
    <row r="146" spans="1:33" ht="15.75" hidden="1" x14ac:dyDescent="0.3">
      <c r="A146" s="39">
        <v>1298</v>
      </c>
      <c r="B146" s="39" t="s">
        <v>4684</v>
      </c>
      <c r="C146" s="39"/>
      <c r="D146" s="39">
        <v>0</v>
      </c>
      <c r="E146" s="39"/>
      <c r="F146" s="39">
        <v>91</v>
      </c>
      <c r="G146" s="39">
        <v>20</v>
      </c>
      <c r="H146" s="39">
        <v>31</v>
      </c>
      <c r="I146" s="39">
        <v>31</v>
      </c>
      <c r="J146" s="39">
        <v>1</v>
      </c>
      <c r="K146" s="39">
        <v>0</v>
      </c>
      <c r="L146" s="39">
        <v>580</v>
      </c>
      <c r="M146" s="39"/>
      <c r="N146" s="39" t="s">
        <v>4302</v>
      </c>
      <c r="O146" s="39">
        <v>20</v>
      </c>
      <c r="P146" s="39">
        <v>20</v>
      </c>
      <c r="Q146" s="39">
        <v>800</v>
      </c>
      <c r="R146" s="39">
        <v>1</v>
      </c>
      <c r="S146" s="39">
        <v>0</v>
      </c>
      <c r="T146" s="39">
        <v>1700</v>
      </c>
      <c r="U146" s="39"/>
      <c r="V146" s="39"/>
      <c r="W146" s="39"/>
      <c r="X146" s="39"/>
      <c r="Y146" s="39">
        <v>3</v>
      </c>
      <c r="Z146" s="39"/>
      <c r="AA146" s="39"/>
      <c r="AB146" s="39"/>
      <c r="AC146" s="39"/>
      <c r="AD146" s="39"/>
      <c r="AE146" s="39"/>
      <c r="AF146" s="39"/>
      <c r="AG146" s="39"/>
    </row>
    <row r="147" spans="1:33" ht="15.75" hidden="1" x14ac:dyDescent="0.3">
      <c r="A147" s="39">
        <v>1110</v>
      </c>
      <c r="B147" s="39" t="s">
        <v>4374</v>
      </c>
      <c r="C147" s="39"/>
      <c r="D147" s="39">
        <v>0</v>
      </c>
      <c r="E147" s="39"/>
      <c r="F147" s="39">
        <v>81</v>
      </c>
      <c r="G147" s="39">
        <v>19</v>
      </c>
      <c r="H147" s="39">
        <v>120</v>
      </c>
      <c r="I147" s="39">
        <v>31</v>
      </c>
      <c r="J147" s="39">
        <v>0</v>
      </c>
      <c r="K147" s="39">
        <v>0</v>
      </c>
      <c r="L147" s="39">
        <v>250</v>
      </c>
      <c r="M147" s="39"/>
      <c r="N147" s="39" t="s">
        <v>4375</v>
      </c>
      <c r="O147" s="39">
        <v>15</v>
      </c>
      <c r="P147" s="39">
        <v>13</v>
      </c>
      <c r="Q147" s="39">
        <v>1500</v>
      </c>
      <c r="R147" s="39">
        <v>1</v>
      </c>
      <c r="S147" s="39">
        <v>0</v>
      </c>
      <c r="T147" s="39">
        <v>1800</v>
      </c>
      <c r="U147" s="39"/>
      <c r="V147" s="39"/>
      <c r="W147" s="39"/>
      <c r="X147" s="39"/>
      <c r="Y147" s="39">
        <v>3</v>
      </c>
      <c r="Z147" s="39"/>
      <c r="AA147" s="39"/>
      <c r="AB147" s="39"/>
      <c r="AC147" s="39"/>
      <c r="AD147" s="39"/>
      <c r="AE147" s="39"/>
      <c r="AF147" s="39"/>
      <c r="AG147" s="39"/>
    </row>
    <row r="148" spans="1:33" ht="15.75" hidden="1" x14ac:dyDescent="0.3">
      <c r="A148" s="39">
        <v>1111</v>
      </c>
      <c r="B148" s="39" t="s">
        <v>4376</v>
      </c>
      <c r="C148" s="39"/>
      <c r="D148" s="39">
        <v>0</v>
      </c>
      <c r="E148" s="39"/>
      <c r="F148" s="39">
        <v>81</v>
      </c>
      <c r="G148" s="39">
        <v>19</v>
      </c>
      <c r="H148" s="39">
        <v>120</v>
      </c>
      <c r="I148" s="39">
        <v>31</v>
      </c>
      <c r="J148" s="39">
        <v>0</v>
      </c>
      <c r="K148" s="39">
        <v>0</v>
      </c>
      <c r="L148" s="39">
        <v>250</v>
      </c>
      <c r="M148" s="39"/>
      <c r="N148" s="39" t="s">
        <v>4375</v>
      </c>
      <c r="O148" s="39">
        <v>15</v>
      </c>
      <c r="P148" s="39">
        <v>15</v>
      </c>
      <c r="Q148" s="39">
        <v>1500</v>
      </c>
      <c r="R148" s="39">
        <v>1</v>
      </c>
      <c r="S148" s="39">
        <v>0</v>
      </c>
      <c r="T148" s="39">
        <v>1800</v>
      </c>
      <c r="U148" s="39"/>
      <c r="V148" s="39"/>
      <c r="W148" s="39"/>
      <c r="X148" s="39"/>
      <c r="Y148" s="39">
        <v>3</v>
      </c>
      <c r="Z148" s="39"/>
      <c r="AA148" s="39"/>
      <c r="AB148" s="39"/>
      <c r="AC148" s="39"/>
      <c r="AD148" s="39"/>
      <c r="AE148" s="39"/>
      <c r="AF148" s="39"/>
      <c r="AG148" s="39"/>
    </row>
    <row r="149" spans="1:33" ht="15.75" hidden="1" x14ac:dyDescent="0.3">
      <c r="A149" s="39">
        <v>1303</v>
      </c>
      <c r="B149" s="39" t="s">
        <v>4690</v>
      </c>
      <c r="C149" s="39"/>
      <c r="D149" s="39">
        <v>0</v>
      </c>
      <c r="E149" s="39"/>
      <c r="F149" s="39">
        <v>81</v>
      </c>
      <c r="G149" s="39">
        <v>19</v>
      </c>
      <c r="H149" s="39">
        <v>120</v>
      </c>
      <c r="I149" s="39">
        <v>31</v>
      </c>
      <c r="J149" s="39">
        <v>0</v>
      </c>
      <c r="K149" s="39">
        <v>0</v>
      </c>
      <c r="L149" s="39">
        <v>500</v>
      </c>
      <c r="M149" s="39"/>
      <c r="N149" s="39" t="s">
        <v>4375</v>
      </c>
      <c r="O149" s="39">
        <v>15</v>
      </c>
      <c r="P149" s="39">
        <v>13</v>
      </c>
      <c r="Q149" s="39">
        <v>1500</v>
      </c>
      <c r="R149" s="39">
        <v>1</v>
      </c>
      <c r="S149" s="39">
        <v>0</v>
      </c>
      <c r="T149" s="39">
        <v>1800</v>
      </c>
      <c r="U149" s="39"/>
      <c r="V149" s="39"/>
      <c r="W149" s="39"/>
      <c r="X149" s="39"/>
      <c r="Y149" s="39">
        <v>3</v>
      </c>
      <c r="Z149" s="39"/>
      <c r="AA149" s="39"/>
      <c r="AB149" s="39"/>
      <c r="AC149" s="39"/>
      <c r="AD149" s="39"/>
      <c r="AE149" s="39"/>
      <c r="AF149" s="39"/>
      <c r="AG149" s="39"/>
    </row>
    <row r="150" spans="1:33" ht="15.75" hidden="1" x14ac:dyDescent="0.3">
      <c r="A150" s="39">
        <v>1155</v>
      </c>
      <c r="B150" s="39" t="s">
        <v>4448</v>
      </c>
      <c r="C150" s="39"/>
      <c r="D150" s="39">
        <v>0</v>
      </c>
      <c r="E150" s="39"/>
      <c r="F150" s="39">
        <v>89</v>
      </c>
      <c r="G150" s="39">
        <v>19</v>
      </c>
      <c r="H150" s="39">
        <v>44</v>
      </c>
      <c r="I150" s="39">
        <v>32</v>
      </c>
      <c r="J150" s="39">
        <v>0</v>
      </c>
      <c r="K150" s="39">
        <v>0</v>
      </c>
      <c r="L150" s="39">
        <v>800</v>
      </c>
      <c r="M150" s="39"/>
      <c r="N150" s="39" t="s">
        <v>4449</v>
      </c>
      <c r="O150" s="39">
        <v>40</v>
      </c>
      <c r="P150" s="39">
        <v>15</v>
      </c>
      <c r="Q150" s="39">
        <v>1200</v>
      </c>
      <c r="R150" s="39">
        <v>1</v>
      </c>
      <c r="S150" s="39">
        <v>0</v>
      </c>
      <c r="T150" s="39">
        <v>2500</v>
      </c>
      <c r="U150" s="39"/>
      <c r="V150" s="39"/>
      <c r="W150" s="39"/>
      <c r="X150" s="39"/>
      <c r="Y150" s="39">
        <v>3</v>
      </c>
      <c r="Z150" s="39"/>
      <c r="AA150" s="39"/>
      <c r="AB150" s="39"/>
      <c r="AC150" s="39"/>
      <c r="AD150" s="39"/>
      <c r="AE150" s="39"/>
      <c r="AF150" s="39"/>
      <c r="AG150" s="39"/>
    </row>
    <row r="151" spans="1:33" ht="15.75" hidden="1" x14ac:dyDescent="0.3">
      <c r="A151" s="39">
        <v>1122</v>
      </c>
      <c r="B151" s="39" t="s">
        <v>4393</v>
      </c>
      <c r="C151" s="39"/>
      <c r="D151" s="39">
        <v>0</v>
      </c>
      <c r="E151" s="39"/>
      <c r="F151" s="39">
        <v>81</v>
      </c>
      <c r="G151" s="39">
        <v>19</v>
      </c>
      <c r="H151" s="39">
        <v>110</v>
      </c>
      <c r="I151" s="39">
        <v>32</v>
      </c>
      <c r="J151" s="39">
        <v>1</v>
      </c>
      <c r="K151" s="39">
        <v>0</v>
      </c>
      <c r="L151" s="39">
        <v>320</v>
      </c>
      <c r="M151" s="39"/>
      <c r="N151" s="39" t="s">
        <v>4394</v>
      </c>
      <c r="O151" s="39">
        <v>15</v>
      </c>
      <c r="P151" s="39">
        <v>13</v>
      </c>
      <c r="Q151" s="39">
        <v>1200</v>
      </c>
      <c r="R151" s="39">
        <v>1</v>
      </c>
      <c r="S151" s="39">
        <v>0</v>
      </c>
      <c r="T151" s="39">
        <v>2000</v>
      </c>
      <c r="U151" s="39"/>
      <c r="V151" s="39"/>
      <c r="W151" s="39"/>
      <c r="X151" s="39"/>
      <c r="Y151" s="39">
        <v>3</v>
      </c>
      <c r="Z151" s="39"/>
      <c r="AA151" s="39"/>
      <c r="AB151" s="39"/>
      <c r="AC151" s="39"/>
      <c r="AD151" s="39"/>
      <c r="AE151" s="39"/>
      <c r="AF151" s="39"/>
      <c r="AG151" s="39"/>
    </row>
    <row r="152" spans="1:33" ht="15.75" hidden="1" x14ac:dyDescent="0.3">
      <c r="A152" s="39">
        <v>1123</v>
      </c>
      <c r="B152" s="39" t="s">
        <v>4395</v>
      </c>
      <c r="C152" s="39"/>
      <c r="D152" s="39">
        <v>0</v>
      </c>
      <c r="E152" s="39"/>
      <c r="F152" s="39">
        <v>81</v>
      </c>
      <c r="G152" s="39">
        <v>19</v>
      </c>
      <c r="H152" s="39">
        <v>110</v>
      </c>
      <c r="I152" s="39">
        <v>32</v>
      </c>
      <c r="J152" s="39">
        <v>1</v>
      </c>
      <c r="K152" s="39">
        <v>0</v>
      </c>
      <c r="L152" s="39">
        <v>320</v>
      </c>
      <c r="M152" s="39"/>
      <c r="N152" s="39" t="s">
        <v>4394</v>
      </c>
      <c r="O152" s="39">
        <v>15</v>
      </c>
      <c r="P152" s="39">
        <v>15</v>
      </c>
      <c r="Q152" s="39">
        <v>1200</v>
      </c>
      <c r="R152" s="39">
        <v>1</v>
      </c>
      <c r="S152" s="39">
        <v>0</v>
      </c>
      <c r="T152" s="39">
        <v>2000</v>
      </c>
      <c r="U152" s="39"/>
      <c r="V152" s="39"/>
      <c r="W152" s="39"/>
      <c r="X152" s="39"/>
      <c r="Y152" s="39">
        <v>3</v>
      </c>
      <c r="Z152" s="39"/>
      <c r="AA152" s="39"/>
      <c r="AB152" s="39"/>
      <c r="AC152" s="39"/>
      <c r="AD152" s="39"/>
      <c r="AE152" s="39"/>
      <c r="AF152" s="39"/>
      <c r="AG152" s="39"/>
    </row>
    <row r="153" spans="1:33" ht="15.75" hidden="1" x14ac:dyDescent="0.3">
      <c r="A153" s="39">
        <v>1309</v>
      </c>
      <c r="B153" s="39" t="s">
        <v>4697</v>
      </c>
      <c r="C153" s="39"/>
      <c r="D153" s="39">
        <v>0</v>
      </c>
      <c r="E153" s="39"/>
      <c r="F153" s="39">
        <v>81</v>
      </c>
      <c r="G153" s="39">
        <v>19</v>
      </c>
      <c r="H153" s="39">
        <v>110</v>
      </c>
      <c r="I153" s="39">
        <v>32</v>
      </c>
      <c r="J153" s="39">
        <v>1</v>
      </c>
      <c r="K153" s="39">
        <v>0</v>
      </c>
      <c r="L153" s="39">
        <v>640</v>
      </c>
      <c r="M153" s="39"/>
      <c r="N153" s="39" t="s">
        <v>4394</v>
      </c>
      <c r="O153" s="39">
        <v>15</v>
      </c>
      <c r="P153" s="39">
        <v>13</v>
      </c>
      <c r="Q153" s="39">
        <v>1200</v>
      </c>
      <c r="R153" s="39">
        <v>1</v>
      </c>
      <c r="S153" s="39">
        <v>0</v>
      </c>
      <c r="T153" s="39">
        <v>2000</v>
      </c>
      <c r="U153" s="39"/>
      <c r="V153" s="39"/>
      <c r="W153" s="39"/>
      <c r="X153" s="39"/>
      <c r="Y153" s="39">
        <v>3</v>
      </c>
      <c r="Z153" s="39"/>
      <c r="AA153" s="39"/>
      <c r="AB153" s="39"/>
      <c r="AC153" s="39"/>
      <c r="AD153" s="39"/>
      <c r="AE153" s="39"/>
      <c r="AF153" s="39"/>
      <c r="AG153" s="39"/>
    </row>
    <row r="154" spans="1:33" ht="15.75" hidden="1" x14ac:dyDescent="0.3">
      <c r="A154" s="39">
        <v>1227</v>
      </c>
      <c r="B154" s="39" t="s">
        <v>4567</v>
      </c>
      <c r="C154" s="39"/>
      <c r="D154" s="39">
        <v>0</v>
      </c>
      <c r="E154" s="39"/>
      <c r="F154" s="39">
        <v>104</v>
      </c>
      <c r="G154" s="39">
        <v>45</v>
      </c>
      <c r="H154" s="39">
        <v>147</v>
      </c>
      <c r="I154" s="39">
        <v>32</v>
      </c>
      <c r="J154" s="39">
        <v>1</v>
      </c>
      <c r="K154" s="39">
        <v>1</v>
      </c>
      <c r="L154" s="39">
        <v>240</v>
      </c>
      <c r="M154" s="39"/>
      <c r="N154" s="39" t="s">
        <v>4568</v>
      </c>
      <c r="O154" s="39">
        <v>20</v>
      </c>
      <c r="P154" s="39">
        <v>20</v>
      </c>
      <c r="Q154" s="39">
        <v>1000</v>
      </c>
      <c r="R154" s="39">
        <v>1</v>
      </c>
      <c r="S154" s="39">
        <v>0</v>
      </c>
      <c r="T154" s="39">
        <v>2000</v>
      </c>
      <c r="U154" s="39"/>
      <c r="V154" s="39"/>
      <c r="W154" s="39"/>
      <c r="X154" s="39"/>
      <c r="Y154" s="39">
        <v>3</v>
      </c>
      <c r="Z154" s="39"/>
      <c r="AA154" s="39"/>
      <c r="AB154" s="39"/>
      <c r="AC154" s="39"/>
      <c r="AD154" s="39"/>
      <c r="AE154" s="39"/>
      <c r="AF154" s="39"/>
      <c r="AG154" s="39"/>
    </row>
    <row r="155" spans="1:33" ht="15.75" hidden="1" x14ac:dyDescent="0.3">
      <c r="A155" s="39">
        <v>1331</v>
      </c>
      <c r="B155" s="39" t="s">
        <v>4720</v>
      </c>
      <c r="C155" s="39"/>
      <c r="D155" s="39">
        <v>0</v>
      </c>
      <c r="E155" s="39"/>
      <c r="F155" s="39">
        <v>104</v>
      </c>
      <c r="G155" s="39">
        <v>45</v>
      </c>
      <c r="H155" s="39">
        <v>147</v>
      </c>
      <c r="I155" s="39">
        <v>32</v>
      </c>
      <c r="J155" s="39">
        <v>1</v>
      </c>
      <c r="K155" s="39">
        <v>1</v>
      </c>
      <c r="L155" s="39">
        <v>480</v>
      </c>
      <c r="M155" s="39"/>
      <c r="N155" s="39" t="s">
        <v>4568</v>
      </c>
      <c r="O155" s="39">
        <v>20</v>
      </c>
      <c r="P155" s="39">
        <v>20</v>
      </c>
      <c r="Q155" s="39">
        <v>1000</v>
      </c>
      <c r="R155" s="39">
        <v>1</v>
      </c>
      <c r="S155" s="39">
        <v>0</v>
      </c>
      <c r="T155" s="39">
        <v>2000</v>
      </c>
      <c r="U155" s="39"/>
      <c r="V155" s="39"/>
      <c r="W155" s="39"/>
      <c r="X155" s="39"/>
      <c r="Y155" s="39">
        <v>3</v>
      </c>
      <c r="Z155" s="39"/>
      <c r="AA155" s="39"/>
      <c r="AB155" s="39"/>
      <c r="AC155" s="39"/>
      <c r="AD155" s="39"/>
      <c r="AE155" s="39"/>
      <c r="AF155" s="39"/>
      <c r="AG155" s="39"/>
    </row>
    <row r="156" spans="1:33" ht="15.75" hidden="1" x14ac:dyDescent="0.3">
      <c r="A156" s="39">
        <v>1225</v>
      </c>
      <c r="B156" s="39" t="s">
        <v>4563</v>
      </c>
      <c r="C156" s="39"/>
      <c r="D156" s="39">
        <v>0</v>
      </c>
      <c r="E156" s="39"/>
      <c r="F156" s="39">
        <v>81</v>
      </c>
      <c r="G156" s="39">
        <v>19</v>
      </c>
      <c r="H156" s="39">
        <v>145</v>
      </c>
      <c r="I156" s="39">
        <v>32</v>
      </c>
      <c r="J156" s="39">
        <v>1</v>
      </c>
      <c r="K156" s="39">
        <v>0</v>
      </c>
      <c r="L156" s="39">
        <v>380</v>
      </c>
      <c r="M156" s="39"/>
      <c r="N156" s="39" t="s">
        <v>4564</v>
      </c>
      <c r="O156" s="39">
        <v>15</v>
      </c>
      <c r="P156" s="39">
        <v>13</v>
      </c>
      <c r="Q156" s="39">
        <v>1300</v>
      </c>
      <c r="R156" s="39">
        <v>1</v>
      </c>
      <c r="S156" s="39">
        <v>0</v>
      </c>
      <c r="T156" s="39">
        <v>2000</v>
      </c>
      <c r="U156" s="39"/>
      <c r="V156" s="39"/>
      <c r="W156" s="39"/>
      <c r="X156" s="39"/>
      <c r="Y156" s="39">
        <v>3</v>
      </c>
      <c r="Z156" s="39"/>
      <c r="AA156" s="39"/>
      <c r="AB156" s="39"/>
      <c r="AC156" s="39"/>
      <c r="AD156" s="39"/>
      <c r="AE156" s="39"/>
      <c r="AF156" s="39"/>
      <c r="AG156" s="39"/>
    </row>
    <row r="157" spans="1:33" ht="15.75" hidden="1" x14ac:dyDescent="0.3">
      <c r="A157" s="39">
        <v>1329</v>
      </c>
      <c r="B157" s="39" t="s">
        <v>4718</v>
      </c>
      <c r="C157" s="39"/>
      <c r="D157" s="39">
        <v>0</v>
      </c>
      <c r="E157" s="39"/>
      <c r="F157" s="39">
        <v>81</v>
      </c>
      <c r="G157" s="39">
        <v>19</v>
      </c>
      <c r="H157" s="39">
        <v>145</v>
      </c>
      <c r="I157" s="39">
        <v>32</v>
      </c>
      <c r="J157" s="39">
        <v>1</v>
      </c>
      <c r="K157" s="39">
        <v>0</v>
      </c>
      <c r="L157" s="39">
        <v>760</v>
      </c>
      <c r="M157" s="39"/>
      <c r="N157" s="39" t="s">
        <v>4564</v>
      </c>
      <c r="O157" s="39">
        <v>15</v>
      </c>
      <c r="P157" s="39">
        <v>13</v>
      </c>
      <c r="Q157" s="39">
        <v>1300</v>
      </c>
      <c r="R157" s="39">
        <v>1</v>
      </c>
      <c r="S157" s="39">
        <v>0</v>
      </c>
      <c r="T157" s="39">
        <v>2000</v>
      </c>
      <c r="U157" s="39"/>
      <c r="V157" s="39"/>
      <c r="W157" s="39"/>
      <c r="X157" s="39"/>
      <c r="Y157" s="39">
        <v>3</v>
      </c>
      <c r="Z157" s="39"/>
      <c r="AA157" s="39"/>
      <c r="AB157" s="39"/>
      <c r="AC157" s="39"/>
      <c r="AD157" s="39"/>
      <c r="AE157" s="39"/>
      <c r="AF157" s="39"/>
      <c r="AG157" s="39"/>
    </row>
    <row r="158" spans="1:33" ht="15.75" hidden="1" x14ac:dyDescent="0.3">
      <c r="A158" s="39">
        <v>1228</v>
      </c>
      <c r="B158" s="40" t="s">
        <v>4569</v>
      </c>
      <c r="C158" s="40"/>
      <c r="D158" s="39">
        <v>0</v>
      </c>
      <c r="E158" s="39"/>
      <c r="F158" s="39">
        <v>81</v>
      </c>
      <c r="G158" s="39">
        <v>19</v>
      </c>
      <c r="H158" s="39">
        <v>173</v>
      </c>
      <c r="I158" s="39">
        <v>32</v>
      </c>
      <c r="J158" s="39">
        <v>0</v>
      </c>
      <c r="K158" s="39">
        <v>0</v>
      </c>
      <c r="L158" s="39">
        <v>360</v>
      </c>
      <c r="M158" s="39"/>
      <c r="N158" s="39" t="s">
        <v>4570</v>
      </c>
      <c r="O158" s="39">
        <v>15</v>
      </c>
      <c r="P158" s="39">
        <v>13</v>
      </c>
      <c r="Q158" s="39">
        <v>1400</v>
      </c>
      <c r="R158" s="39">
        <v>1</v>
      </c>
      <c r="S158" s="39">
        <v>0</v>
      </c>
      <c r="T158" s="39">
        <v>2000</v>
      </c>
      <c r="U158" s="39"/>
      <c r="V158" s="39"/>
      <c r="W158" s="39"/>
      <c r="X158" s="39"/>
      <c r="Y158" s="39">
        <v>3</v>
      </c>
      <c r="Z158" s="39"/>
      <c r="AA158" s="39"/>
      <c r="AB158" s="39"/>
      <c r="AC158" s="39"/>
      <c r="AD158" s="39"/>
      <c r="AE158" s="39"/>
      <c r="AF158" s="39"/>
      <c r="AG158" s="39"/>
    </row>
    <row r="159" spans="1:33" ht="15.75" hidden="1" x14ac:dyDescent="0.3">
      <c r="A159" s="39">
        <v>1153</v>
      </c>
      <c r="B159" s="39" t="s">
        <v>4445</v>
      </c>
      <c r="C159" s="39"/>
      <c r="D159" s="39">
        <v>0</v>
      </c>
      <c r="E159" s="39"/>
      <c r="F159" s="39">
        <v>113</v>
      </c>
      <c r="G159" s="39">
        <v>54</v>
      </c>
      <c r="H159" s="39">
        <v>170</v>
      </c>
      <c r="I159" s="39">
        <v>32</v>
      </c>
      <c r="J159" s="39">
        <v>1</v>
      </c>
      <c r="K159" s="39">
        <v>0</v>
      </c>
      <c r="L159" s="39">
        <v>1</v>
      </c>
      <c r="M159" s="39"/>
      <c r="N159" s="39" t="s">
        <v>4446</v>
      </c>
      <c r="O159" s="39">
        <v>20</v>
      </c>
      <c r="P159" s="39">
        <v>25</v>
      </c>
      <c r="Q159" s="39">
        <v>0</v>
      </c>
      <c r="R159" s="39">
        <v>1</v>
      </c>
      <c r="S159" s="39">
        <v>0</v>
      </c>
      <c r="T159" s="39">
        <v>0</v>
      </c>
      <c r="U159" s="39"/>
      <c r="V159" s="39"/>
      <c r="W159" s="39"/>
      <c r="X159" s="39"/>
      <c r="Y159" s="39">
        <v>3</v>
      </c>
      <c r="Z159" s="39"/>
      <c r="AA159" s="39"/>
      <c r="AB159" s="39"/>
      <c r="AC159" s="39"/>
      <c r="AD159" s="39"/>
      <c r="AE159" s="39"/>
      <c r="AF159" s="39"/>
      <c r="AG159" s="39"/>
    </row>
    <row r="160" spans="1:33" ht="15.75" hidden="1" x14ac:dyDescent="0.3">
      <c r="A160" s="39">
        <v>1154</v>
      </c>
      <c r="B160" s="40" t="s">
        <v>4447</v>
      </c>
      <c r="C160" s="40"/>
      <c r="D160" s="39">
        <v>0</v>
      </c>
      <c r="E160" s="39"/>
      <c r="F160" s="39">
        <v>114</v>
      </c>
      <c r="G160" s="39">
        <v>55</v>
      </c>
      <c r="H160" s="39">
        <v>171</v>
      </c>
      <c r="I160" s="39">
        <v>32</v>
      </c>
      <c r="J160" s="39">
        <v>1</v>
      </c>
      <c r="K160" s="39">
        <v>0</v>
      </c>
      <c r="L160" s="39">
        <v>1</v>
      </c>
      <c r="M160" s="39"/>
      <c r="N160" s="39" t="s">
        <v>4446</v>
      </c>
      <c r="O160" s="39">
        <v>20</v>
      </c>
      <c r="P160" s="39">
        <v>25</v>
      </c>
      <c r="Q160" s="39">
        <v>0</v>
      </c>
      <c r="R160" s="39">
        <v>1</v>
      </c>
      <c r="S160" s="39">
        <v>0</v>
      </c>
      <c r="T160" s="39">
        <v>0</v>
      </c>
      <c r="U160" s="39"/>
      <c r="V160" s="39"/>
      <c r="W160" s="39"/>
      <c r="X160" s="39"/>
      <c r="Y160" s="39">
        <v>3</v>
      </c>
      <c r="Z160" s="39"/>
      <c r="AA160" s="39"/>
      <c r="AB160" s="39"/>
      <c r="AC160" s="39"/>
      <c r="AD160" s="39"/>
      <c r="AE160" s="39"/>
      <c r="AF160" s="39"/>
      <c r="AG160" s="39"/>
    </row>
    <row r="161" spans="1:33" ht="15.75" hidden="1" x14ac:dyDescent="0.3">
      <c r="A161" s="39">
        <v>1370</v>
      </c>
      <c r="B161" s="40" t="s">
        <v>4774</v>
      </c>
      <c r="C161" s="40"/>
      <c r="D161" s="39">
        <v>0</v>
      </c>
      <c r="E161" s="39"/>
      <c r="F161" s="39">
        <v>114</v>
      </c>
      <c r="G161" s="39">
        <v>55</v>
      </c>
      <c r="H161" s="39">
        <v>34</v>
      </c>
      <c r="I161" s="39">
        <v>32</v>
      </c>
      <c r="J161" s="39">
        <v>1</v>
      </c>
      <c r="K161" s="39">
        <v>0</v>
      </c>
      <c r="L161" s="39">
        <v>1</v>
      </c>
      <c r="M161" s="39"/>
      <c r="N161" s="39" t="s">
        <v>4775</v>
      </c>
      <c r="O161" s="39">
        <v>20</v>
      </c>
      <c r="P161" s="39">
        <v>25</v>
      </c>
      <c r="Q161" s="39">
        <v>0</v>
      </c>
      <c r="R161" s="39">
        <v>1</v>
      </c>
      <c r="S161" s="39">
        <v>0</v>
      </c>
      <c r="T161" s="39">
        <v>0</v>
      </c>
      <c r="U161" s="39"/>
      <c r="V161" s="39"/>
      <c r="W161" s="39"/>
      <c r="X161" s="39"/>
      <c r="Y161" s="39">
        <v>3</v>
      </c>
      <c r="Z161" s="39"/>
      <c r="AA161" s="39"/>
      <c r="AB161" s="39"/>
      <c r="AC161" s="39"/>
      <c r="AD161" s="39"/>
      <c r="AE161" s="39"/>
      <c r="AF161" s="39"/>
      <c r="AG161" s="39"/>
    </row>
    <row r="162" spans="1:33" ht="15.75" hidden="1" x14ac:dyDescent="0.3">
      <c r="A162" s="39">
        <v>1371</v>
      </c>
      <c r="B162" s="40" t="s">
        <v>4776</v>
      </c>
      <c r="C162" s="40"/>
      <c r="D162" s="39">
        <v>0</v>
      </c>
      <c r="E162" s="39"/>
      <c r="F162" s="39">
        <v>81</v>
      </c>
      <c r="G162" s="39">
        <v>19</v>
      </c>
      <c r="H162" s="39">
        <v>454</v>
      </c>
      <c r="I162" s="39">
        <v>32</v>
      </c>
      <c r="J162" s="39">
        <v>1</v>
      </c>
      <c r="K162" s="39">
        <v>0</v>
      </c>
      <c r="L162" s="39">
        <v>1</v>
      </c>
      <c r="M162" s="39"/>
      <c r="N162" s="39" t="s">
        <v>4775</v>
      </c>
      <c r="O162" s="39">
        <v>20</v>
      </c>
      <c r="P162" s="39">
        <v>25</v>
      </c>
      <c r="Q162" s="39">
        <v>0</v>
      </c>
      <c r="R162" s="39">
        <v>1</v>
      </c>
      <c r="S162" s="39">
        <v>0</v>
      </c>
      <c r="T162" s="39">
        <v>0</v>
      </c>
      <c r="U162" s="39"/>
      <c r="V162" s="39"/>
      <c r="W162" s="39"/>
      <c r="X162" s="39"/>
      <c r="Y162" s="39">
        <v>3</v>
      </c>
      <c r="Z162" s="39"/>
      <c r="AA162" s="39"/>
      <c r="AB162" s="39"/>
      <c r="AC162" s="39"/>
      <c r="AD162" s="39"/>
      <c r="AE162" s="39"/>
      <c r="AF162" s="39"/>
      <c r="AG162" s="39"/>
    </row>
    <row r="163" spans="1:33" ht="15.75" hidden="1" x14ac:dyDescent="0.3">
      <c r="A163" s="39">
        <v>1121</v>
      </c>
      <c r="B163" s="39" t="s">
        <v>4391</v>
      </c>
      <c r="C163" s="39"/>
      <c r="D163" s="39">
        <v>0</v>
      </c>
      <c r="E163" s="39"/>
      <c r="F163" s="39">
        <v>105</v>
      </c>
      <c r="G163" s="39">
        <v>52</v>
      </c>
      <c r="H163" s="39">
        <v>39</v>
      </c>
      <c r="I163" s="39">
        <v>32</v>
      </c>
      <c r="J163" s="39">
        <v>0</v>
      </c>
      <c r="K163" s="39">
        <v>1</v>
      </c>
      <c r="L163" s="39">
        <v>350</v>
      </c>
      <c r="M163" s="39"/>
      <c r="N163" s="39" t="s">
        <v>4392</v>
      </c>
      <c r="O163" s="39">
        <v>15</v>
      </c>
      <c r="P163" s="39">
        <v>12</v>
      </c>
      <c r="Q163" s="39">
        <v>600</v>
      </c>
      <c r="R163" s="39">
        <v>1</v>
      </c>
      <c r="S163" s="39">
        <v>0</v>
      </c>
      <c r="T163" s="39">
        <v>2500</v>
      </c>
      <c r="U163" s="39"/>
      <c r="V163" s="39"/>
      <c r="W163" s="39"/>
      <c r="X163" s="39"/>
      <c r="Y163" s="39">
        <v>3</v>
      </c>
      <c r="Z163" s="39"/>
      <c r="AA163" s="39"/>
      <c r="AB163" s="39"/>
      <c r="AC163" s="39"/>
      <c r="AD163" s="39"/>
      <c r="AE163" s="39"/>
      <c r="AF163" s="39"/>
      <c r="AG163" s="39"/>
    </row>
    <row r="164" spans="1:33" ht="15.75" hidden="1" x14ac:dyDescent="0.3">
      <c r="A164" s="39">
        <v>1311</v>
      </c>
      <c r="B164" s="39" t="s">
        <v>4699</v>
      </c>
      <c r="C164" s="39"/>
      <c r="D164" s="39">
        <v>0</v>
      </c>
      <c r="E164" s="39"/>
      <c r="F164" s="39">
        <v>105</v>
      </c>
      <c r="G164" s="39">
        <v>52</v>
      </c>
      <c r="H164" s="39">
        <v>39</v>
      </c>
      <c r="I164" s="39">
        <v>32</v>
      </c>
      <c r="J164" s="39">
        <v>0</v>
      </c>
      <c r="K164" s="39">
        <v>1</v>
      </c>
      <c r="L164" s="39">
        <v>700</v>
      </c>
      <c r="M164" s="39"/>
      <c r="N164" s="39" t="s">
        <v>4392</v>
      </c>
      <c r="O164" s="39">
        <v>15</v>
      </c>
      <c r="P164" s="39">
        <v>12</v>
      </c>
      <c r="Q164" s="39">
        <v>600</v>
      </c>
      <c r="R164" s="39">
        <v>1</v>
      </c>
      <c r="S164" s="39">
        <v>0</v>
      </c>
      <c r="T164" s="39">
        <v>2500</v>
      </c>
      <c r="U164" s="39"/>
      <c r="V164" s="39"/>
      <c r="W164" s="39"/>
      <c r="X164" s="39"/>
      <c r="Y164" s="39">
        <v>3</v>
      </c>
      <c r="Z164" s="39"/>
      <c r="AA164" s="39"/>
      <c r="AB164" s="39"/>
      <c r="AC164" s="39"/>
      <c r="AD164" s="39"/>
      <c r="AE164" s="39"/>
      <c r="AF164" s="39"/>
      <c r="AG164" s="39"/>
    </row>
    <row r="165" spans="1:33" ht="15.75" hidden="1" x14ac:dyDescent="0.3">
      <c r="A165" s="39">
        <v>1229</v>
      </c>
      <c r="B165" s="40" t="s">
        <v>4571</v>
      </c>
      <c r="C165" s="40"/>
      <c r="D165" s="39">
        <v>0</v>
      </c>
      <c r="E165" s="39"/>
      <c r="F165" s="39">
        <v>81</v>
      </c>
      <c r="G165" s="39">
        <v>19</v>
      </c>
      <c r="H165" s="39">
        <v>201</v>
      </c>
      <c r="I165" s="39">
        <v>33</v>
      </c>
      <c r="J165" s="39">
        <v>1</v>
      </c>
      <c r="K165" s="39">
        <v>0</v>
      </c>
      <c r="L165" s="39">
        <v>400</v>
      </c>
      <c r="M165" s="39"/>
      <c r="N165" s="39" t="s">
        <v>4572</v>
      </c>
      <c r="O165" s="39">
        <v>18</v>
      </c>
      <c r="P165" s="39">
        <v>14</v>
      </c>
      <c r="Q165" s="39">
        <v>1300</v>
      </c>
      <c r="R165" s="39">
        <v>1</v>
      </c>
      <c r="S165" s="39">
        <v>0</v>
      </c>
      <c r="T165" s="39">
        <v>2000</v>
      </c>
      <c r="U165" s="39"/>
      <c r="V165" s="39"/>
      <c r="W165" s="39"/>
      <c r="X165" s="39"/>
      <c r="Y165" s="39">
        <v>3</v>
      </c>
      <c r="Z165" s="39"/>
      <c r="AA165" s="39"/>
      <c r="AB165" s="39"/>
      <c r="AC165" s="39"/>
      <c r="AD165" s="39"/>
      <c r="AE165" s="39"/>
      <c r="AF165" s="39"/>
      <c r="AG165" s="39"/>
    </row>
    <row r="166" spans="1:33" ht="15.75" x14ac:dyDescent="0.3">
      <c r="A166" s="104">
        <v>76</v>
      </c>
      <c r="B166" s="107" t="s">
        <v>3275</v>
      </c>
      <c r="C166" s="204">
        <v>0</v>
      </c>
      <c r="D166" s="105">
        <v>1</v>
      </c>
      <c r="E166" s="105" t="s">
        <v>5709</v>
      </c>
      <c r="F166" s="104">
        <v>81</v>
      </c>
      <c r="G166" s="104">
        <v>19</v>
      </c>
      <c r="H166" s="104">
        <v>146</v>
      </c>
      <c r="I166" s="105">
        <v>35</v>
      </c>
      <c r="J166" s="104">
        <v>0</v>
      </c>
      <c r="K166" s="104">
        <v>0</v>
      </c>
      <c r="L166" s="105">
        <v>2400</v>
      </c>
      <c r="M166" s="245"/>
      <c r="N166" s="104" t="s">
        <v>3276</v>
      </c>
      <c r="O166" s="104">
        <v>15</v>
      </c>
      <c r="P166" s="104">
        <v>999</v>
      </c>
      <c r="Q166" s="104">
        <v>1100</v>
      </c>
      <c r="R166" s="104">
        <v>1</v>
      </c>
      <c r="S166" s="104">
        <v>0</v>
      </c>
      <c r="T166" s="104">
        <v>650</v>
      </c>
      <c r="U166" s="104"/>
      <c r="V166" s="104"/>
      <c r="W166" s="104"/>
      <c r="X166" s="104"/>
      <c r="Y166" s="104">
        <v>3</v>
      </c>
      <c r="Z166" s="104"/>
      <c r="AA166" s="104"/>
      <c r="AB166" s="104"/>
      <c r="AC166" s="104"/>
      <c r="AD166" s="104"/>
      <c r="AE166" s="104"/>
      <c r="AF166" s="104"/>
      <c r="AG166" s="104"/>
    </row>
    <row r="167" spans="1:33" ht="15.75" x14ac:dyDescent="0.3">
      <c r="A167" s="104">
        <v>75</v>
      </c>
      <c r="B167" s="107" t="s">
        <v>3273</v>
      </c>
      <c r="C167" s="204">
        <v>0</v>
      </c>
      <c r="D167" s="105">
        <v>1</v>
      </c>
      <c r="E167" s="105" t="s">
        <v>5709</v>
      </c>
      <c r="F167" s="104">
        <v>81</v>
      </c>
      <c r="G167" s="104">
        <v>19</v>
      </c>
      <c r="H167" s="104">
        <v>145</v>
      </c>
      <c r="I167" s="105">
        <v>35</v>
      </c>
      <c r="J167" s="104">
        <v>1</v>
      </c>
      <c r="K167" s="104">
        <v>1</v>
      </c>
      <c r="L167" s="105">
        <v>2400</v>
      </c>
      <c r="M167" s="245"/>
      <c r="N167" s="104" t="s">
        <v>3274</v>
      </c>
      <c r="O167" s="104">
        <v>10</v>
      </c>
      <c r="P167" s="104">
        <v>999</v>
      </c>
      <c r="Q167" s="104">
        <v>1100</v>
      </c>
      <c r="R167" s="104">
        <v>1</v>
      </c>
      <c r="S167" s="104">
        <v>0</v>
      </c>
      <c r="T167" s="104">
        <v>650</v>
      </c>
      <c r="U167" s="104"/>
      <c r="V167" s="104"/>
      <c r="W167" s="104"/>
      <c r="X167" s="104"/>
      <c r="Y167" s="104">
        <v>3</v>
      </c>
      <c r="Z167" s="104"/>
      <c r="AA167" s="104"/>
      <c r="AB167" s="104"/>
      <c r="AC167" s="104"/>
      <c r="AD167" s="104"/>
      <c r="AE167" s="104"/>
      <c r="AF167" s="104"/>
      <c r="AG167" s="104"/>
    </row>
    <row r="168" spans="1:33" ht="15.75" x14ac:dyDescent="0.3">
      <c r="A168" s="104">
        <v>93</v>
      </c>
      <c r="B168" s="107" t="s">
        <v>3297</v>
      </c>
      <c r="C168" s="204"/>
      <c r="D168" s="105">
        <v>1</v>
      </c>
      <c r="E168" s="105" t="s">
        <v>5711</v>
      </c>
      <c r="F168" s="104">
        <v>81</v>
      </c>
      <c r="G168" s="104">
        <v>19</v>
      </c>
      <c r="H168" s="104">
        <v>146</v>
      </c>
      <c r="I168" s="105">
        <v>35</v>
      </c>
      <c r="J168" s="104">
        <v>1</v>
      </c>
      <c r="K168" s="104">
        <v>1</v>
      </c>
      <c r="L168" s="105">
        <v>4000</v>
      </c>
      <c r="M168" s="245"/>
      <c r="N168" s="104" t="s">
        <v>3298</v>
      </c>
      <c r="O168" s="104">
        <v>17</v>
      </c>
      <c r="P168" s="104">
        <v>999</v>
      </c>
      <c r="Q168" s="104">
        <v>1100</v>
      </c>
      <c r="R168" s="104">
        <v>1</v>
      </c>
      <c r="S168" s="104">
        <v>0</v>
      </c>
      <c r="T168" s="104">
        <v>600</v>
      </c>
      <c r="U168" s="104"/>
      <c r="V168" s="104"/>
      <c r="W168" s="104"/>
      <c r="X168" s="104"/>
      <c r="Y168" s="104">
        <v>3</v>
      </c>
      <c r="Z168" s="104"/>
      <c r="AA168" s="104"/>
      <c r="AB168" s="104"/>
      <c r="AC168" s="104"/>
      <c r="AD168" s="104"/>
      <c r="AE168" s="104"/>
      <c r="AF168" s="104"/>
      <c r="AG168" s="104"/>
    </row>
    <row r="169" spans="1:33" ht="15.75" hidden="1" x14ac:dyDescent="0.3">
      <c r="A169" s="39">
        <v>1238</v>
      </c>
      <c r="B169" s="39" t="s">
        <v>4589</v>
      </c>
      <c r="C169" s="39"/>
      <c r="D169" s="39">
        <v>0</v>
      </c>
      <c r="E169" s="39"/>
      <c r="F169" s="39">
        <v>107</v>
      </c>
      <c r="G169" s="39">
        <v>19</v>
      </c>
      <c r="H169" s="39">
        <v>166</v>
      </c>
      <c r="I169" s="39">
        <v>35</v>
      </c>
      <c r="J169" s="39">
        <v>1</v>
      </c>
      <c r="K169" s="39">
        <v>0</v>
      </c>
      <c r="L169" s="39">
        <v>1</v>
      </c>
      <c r="M169" s="39"/>
      <c r="N169" s="39" t="s">
        <v>4590</v>
      </c>
      <c r="O169" s="39">
        <v>0</v>
      </c>
      <c r="P169" s="39">
        <v>0</v>
      </c>
      <c r="Q169" s="39">
        <v>1000</v>
      </c>
      <c r="R169" s="39">
        <v>1</v>
      </c>
      <c r="S169" s="39">
        <v>0</v>
      </c>
      <c r="T169" s="39">
        <v>1500</v>
      </c>
      <c r="U169" s="39"/>
      <c r="V169" s="39"/>
      <c r="W169" s="39"/>
      <c r="X169" s="39"/>
      <c r="Y169" s="39">
        <v>3</v>
      </c>
      <c r="Z169" s="39"/>
      <c r="AA169" s="39"/>
      <c r="AB169" s="39"/>
      <c r="AC169" s="39"/>
      <c r="AD169" s="39"/>
      <c r="AE169" s="39"/>
      <c r="AF169" s="39"/>
      <c r="AG169" s="39"/>
    </row>
    <row r="170" spans="1:33" ht="15.75" hidden="1" x14ac:dyDescent="0.3">
      <c r="A170" s="39">
        <v>1239</v>
      </c>
      <c r="B170" s="39" t="s">
        <v>4591</v>
      </c>
      <c r="C170" s="39"/>
      <c r="D170" s="39">
        <v>0</v>
      </c>
      <c r="E170" s="39"/>
      <c r="F170" s="39">
        <v>107</v>
      </c>
      <c r="G170" s="39">
        <v>19</v>
      </c>
      <c r="H170" s="39">
        <v>166</v>
      </c>
      <c r="I170" s="39">
        <v>35</v>
      </c>
      <c r="J170" s="39">
        <v>1</v>
      </c>
      <c r="K170" s="39">
        <v>0</v>
      </c>
      <c r="L170" s="39">
        <v>1</v>
      </c>
      <c r="M170" s="39"/>
      <c r="N170" s="39" t="s">
        <v>4590</v>
      </c>
      <c r="O170" s="39">
        <v>0</v>
      </c>
      <c r="P170" s="39">
        <v>0</v>
      </c>
      <c r="Q170" s="39">
        <v>1000</v>
      </c>
      <c r="R170" s="39">
        <v>1</v>
      </c>
      <c r="S170" s="39">
        <v>0</v>
      </c>
      <c r="T170" s="39">
        <v>1500</v>
      </c>
      <c r="U170" s="39"/>
      <c r="V170" s="39"/>
      <c r="W170" s="39"/>
      <c r="X170" s="39"/>
      <c r="Y170" s="39">
        <v>3</v>
      </c>
      <c r="Z170" s="39"/>
      <c r="AA170" s="39"/>
      <c r="AB170" s="39"/>
      <c r="AC170" s="39"/>
      <c r="AD170" s="39"/>
      <c r="AE170" s="39"/>
      <c r="AF170" s="39"/>
      <c r="AG170" s="39"/>
    </row>
    <row r="171" spans="1:33" ht="15.75" hidden="1" x14ac:dyDescent="0.3">
      <c r="A171" s="39">
        <v>1240</v>
      </c>
      <c r="B171" s="39" t="s">
        <v>4592</v>
      </c>
      <c r="C171" s="39"/>
      <c r="D171" s="39">
        <v>0</v>
      </c>
      <c r="E171" s="39"/>
      <c r="F171" s="39">
        <v>107</v>
      </c>
      <c r="G171" s="39">
        <v>19</v>
      </c>
      <c r="H171" s="39">
        <v>166</v>
      </c>
      <c r="I171" s="39">
        <v>35</v>
      </c>
      <c r="J171" s="39">
        <v>1</v>
      </c>
      <c r="K171" s="39">
        <v>0</v>
      </c>
      <c r="L171" s="39">
        <v>1</v>
      </c>
      <c r="M171" s="39"/>
      <c r="N171" s="39" t="s">
        <v>4590</v>
      </c>
      <c r="O171" s="39">
        <v>0</v>
      </c>
      <c r="P171" s="39">
        <v>0</v>
      </c>
      <c r="Q171" s="39">
        <v>1000</v>
      </c>
      <c r="R171" s="39">
        <v>1</v>
      </c>
      <c r="S171" s="39">
        <v>0</v>
      </c>
      <c r="T171" s="39">
        <v>1500</v>
      </c>
      <c r="U171" s="39"/>
      <c r="V171" s="39"/>
      <c r="W171" s="39"/>
      <c r="X171" s="39"/>
      <c r="Y171" s="39">
        <v>3</v>
      </c>
      <c r="Z171" s="39"/>
      <c r="AA171" s="39"/>
      <c r="AB171" s="39"/>
      <c r="AC171" s="39"/>
      <c r="AD171" s="39"/>
      <c r="AE171" s="39"/>
      <c r="AF171" s="39"/>
      <c r="AG171" s="39"/>
    </row>
    <row r="172" spans="1:33" ht="15.75" hidden="1" x14ac:dyDescent="0.3">
      <c r="A172" s="39">
        <v>1241</v>
      </c>
      <c r="B172" s="39" t="s">
        <v>4593</v>
      </c>
      <c r="C172" s="39"/>
      <c r="D172" s="39">
        <v>0</v>
      </c>
      <c r="E172" s="39"/>
      <c r="F172" s="39">
        <v>107</v>
      </c>
      <c r="G172" s="39">
        <v>19</v>
      </c>
      <c r="H172" s="39">
        <v>166</v>
      </c>
      <c r="I172" s="39">
        <v>35</v>
      </c>
      <c r="J172" s="39">
        <v>1</v>
      </c>
      <c r="K172" s="39">
        <v>0</v>
      </c>
      <c r="L172" s="39">
        <v>1</v>
      </c>
      <c r="M172" s="39"/>
      <c r="N172" s="39" t="s">
        <v>4590</v>
      </c>
      <c r="O172" s="39">
        <v>0</v>
      </c>
      <c r="P172" s="39">
        <v>0</v>
      </c>
      <c r="Q172" s="39">
        <v>1000</v>
      </c>
      <c r="R172" s="39">
        <v>1</v>
      </c>
      <c r="S172" s="39">
        <v>0</v>
      </c>
      <c r="T172" s="39">
        <v>1500</v>
      </c>
      <c r="U172" s="39"/>
      <c r="V172" s="39"/>
      <c r="W172" s="39"/>
      <c r="X172" s="39"/>
      <c r="Y172" s="39">
        <v>3</v>
      </c>
      <c r="Z172" s="39"/>
      <c r="AA172" s="39"/>
      <c r="AB172" s="39"/>
      <c r="AC172" s="39"/>
      <c r="AD172" s="39"/>
      <c r="AE172" s="39"/>
      <c r="AF172" s="39"/>
      <c r="AG172" s="39"/>
    </row>
    <row r="173" spans="1:33" ht="15.75" hidden="1" x14ac:dyDescent="0.3">
      <c r="A173" s="39">
        <v>1242</v>
      </c>
      <c r="B173" s="39" t="s">
        <v>4594</v>
      </c>
      <c r="C173" s="39"/>
      <c r="D173" s="39">
        <v>0</v>
      </c>
      <c r="E173" s="39"/>
      <c r="F173" s="39">
        <v>107</v>
      </c>
      <c r="G173" s="39">
        <v>19</v>
      </c>
      <c r="H173" s="39">
        <v>166</v>
      </c>
      <c r="I173" s="39">
        <v>35</v>
      </c>
      <c r="J173" s="39">
        <v>1</v>
      </c>
      <c r="K173" s="39">
        <v>0</v>
      </c>
      <c r="L173" s="39">
        <v>1</v>
      </c>
      <c r="M173" s="39"/>
      <c r="N173" s="39" t="s">
        <v>4590</v>
      </c>
      <c r="O173" s="39">
        <v>0</v>
      </c>
      <c r="P173" s="39">
        <v>0</v>
      </c>
      <c r="Q173" s="39">
        <v>1000</v>
      </c>
      <c r="R173" s="39">
        <v>1</v>
      </c>
      <c r="S173" s="39">
        <v>0</v>
      </c>
      <c r="T173" s="39">
        <v>1500</v>
      </c>
      <c r="U173" s="39"/>
      <c r="V173" s="39"/>
      <c r="W173" s="39"/>
      <c r="X173" s="39"/>
      <c r="Y173" s="39">
        <v>3</v>
      </c>
      <c r="Z173" s="39"/>
      <c r="AA173" s="39"/>
      <c r="AB173" s="39"/>
      <c r="AC173" s="39"/>
      <c r="AD173" s="39"/>
      <c r="AE173" s="39"/>
      <c r="AF173" s="39"/>
      <c r="AG173" s="39"/>
    </row>
    <row r="174" spans="1:33" ht="15.75" hidden="1" x14ac:dyDescent="0.3">
      <c r="A174" s="39">
        <v>1243</v>
      </c>
      <c r="B174" s="39" t="s">
        <v>4595</v>
      </c>
      <c r="C174" s="39"/>
      <c r="D174" s="39">
        <v>0</v>
      </c>
      <c r="E174" s="39"/>
      <c r="F174" s="39">
        <v>107</v>
      </c>
      <c r="G174" s="39">
        <v>19</v>
      </c>
      <c r="H174" s="39">
        <v>166</v>
      </c>
      <c r="I174" s="39">
        <v>35</v>
      </c>
      <c r="J174" s="39">
        <v>1</v>
      </c>
      <c r="K174" s="39">
        <v>0</v>
      </c>
      <c r="L174" s="39">
        <v>1</v>
      </c>
      <c r="M174" s="39"/>
      <c r="N174" s="39" t="s">
        <v>4590</v>
      </c>
      <c r="O174" s="39">
        <v>0</v>
      </c>
      <c r="P174" s="39">
        <v>0</v>
      </c>
      <c r="Q174" s="39">
        <v>1000</v>
      </c>
      <c r="R174" s="39">
        <v>1</v>
      </c>
      <c r="S174" s="39">
        <v>0</v>
      </c>
      <c r="T174" s="39">
        <v>1500</v>
      </c>
      <c r="U174" s="39"/>
      <c r="V174" s="39"/>
      <c r="W174" s="39"/>
      <c r="X174" s="39"/>
      <c r="Y174" s="39">
        <v>3</v>
      </c>
      <c r="Z174" s="39"/>
      <c r="AA174" s="39"/>
      <c r="AB174" s="39"/>
      <c r="AC174" s="39"/>
      <c r="AD174" s="39"/>
      <c r="AE174" s="39"/>
      <c r="AF174" s="39"/>
      <c r="AG174" s="39"/>
    </row>
    <row r="175" spans="1:33" ht="15.75" hidden="1" x14ac:dyDescent="0.3">
      <c r="A175" s="39">
        <v>1244</v>
      </c>
      <c r="B175" s="39" t="s">
        <v>4596</v>
      </c>
      <c r="C175" s="39"/>
      <c r="D175" s="39">
        <v>0</v>
      </c>
      <c r="E175" s="39"/>
      <c r="F175" s="39">
        <v>107</v>
      </c>
      <c r="G175" s="39">
        <v>19</v>
      </c>
      <c r="H175" s="39">
        <v>166</v>
      </c>
      <c r="I175" s="39">
        <v>35</v>
      </c>
      <c r="J175" s="39">
        <v>1</v>
      </c>
      <c r="K175" s="39">
        <v>0</v>
      </c>
      <c r="L175" s="39">
        <v>1</v>
      </c>
      <c r="M175" s="39"/>
      <c r="N175" s="39" t="s">
        <v>4590</v>
      </c>
      <c r="O175" s="39">
        <v>0</v>
      </c>
      <c r="P175" s="39">
        <v>0</v>
      </c>
      <c r="Q175" s="39">
        <v>1000</v>
      </c>
      <c r="R175" s="39">
        <v>1</v>
      </c>
      <c r="S175" s="39">
        <v>0</v>
      </c>
      <c r="T175" s="39">
        <v>1500</v>
      </c>
      <c r="U175" s="39"/>
      <c r="V175" s="39"/>
      <c r="W175" s="39"/>
      <c r="X175" s="39"/>
      <c r="Y175" s="39">
        <v>3</v>
      </c>
      <c r="Z175" s="39"/>
      <c r="AA175" s="39"/>
      <c r="AB175" s="39"/>
      <c r="AC175" s="39"/>
      <c r="AD175" s="39"/>
      <c r="AE175" s="39"/>
      <c r="AF175" s="39"/>
      <c r="AG175" s="39"/>
    </row>
    <row r="176" spans="1:33" ht="15.75" hidden="1" x14ac:dyDescent="0.3">
      <c r="A176" s="39">
        <v>1245</v>
      </c>
      <c r="B176" s="39" t="s">
        <v>4597</v>
      </c>
      <c r="C176" s="39"/>
      <c r="D176" s="39">
        <v>0</v>
      </c>
      <c r="E176" s="39"/>
      <c r="F176" s="39">
        <v>107</v>
      </c>
      <c r="G176" s="39">
        <v>19</v>
      </c>
      <c r="H176" s="39">
        <v>166</v>
      </c>
      <c r="I176" s="39">
        <v>35</v>
      </c>
      <c r="J176" s="39">
        <v>1</v>
      </c>
      <c r="K176" s="39">
        <v>0</v>
      </c>
      <c r="L176" s="39">
        <v>1</v>
      </c>
      <c r="M176" s="39"/>
      <c r="N176" s="39" t="s">
        <v>4590</v>
      </c>
      <c r="O176" s="39">
        <v>0</v>
      </c>
      <c r="P176" s="39">
        <v>0</v>
      </c>
      <c r="Q176" s="39">
        <v>1000</v>
      </c>
      <c r="R176" s="39">
        <v>1</v>
      </c>
      <c r="S176" s="39">
        <v>0</v>
      </c>
      <c r="T176" s="39">
        <v>1500</v>
      </c>
      <c r="U176" s="39"/>
      <c r="V176" s="39"/>
      <c r="W176" s="39"/>
      <c r="X176" s="39"/>
      <c r="Y176" s="39">
        <v>3</v>
      </c>
      <c r="Z176" s="39"/>
      <c r="AA176" s="39"/>
      <c r="AB176" s="39"/>
      <c r="AC176" s="39"/>
      <c r="AD176" s="39"/>
      <c r="AE176" s="39"/>
      <c r="AF176" s="39"/>
      <c r="AG176" s="39"/>
    </row>
    <row r="177" spans="1:33" ht="15.75" hidden="1" x14ac:dyDescent="0.3">
      <c r="A177" s="39">
        <v>1246</v>
      </c>
      <c r="B177" s="39" t="s">
        <v>4598</v>
      </c>
      <c r="C177" s="39"/>
      <c r="D177" s="39">
        <v>0</v>
      </c>
      <c r="E177" s="39"/>
      <c r="F177" s="39">
        <v>107</v>
      </c>
      <c r="G177" s="39">
        <v>19</v>
      </c>
      <c r="H177" s="39">
        <v>166</v>
      </c>
      <c r="I177" s="39">
        <v>35</v>
      </c>
      <c r="J177" s="39">
        <v>1</v>
      </c>
      <c r="K177" s="39">
        <v>0</v>
      </c>
      <c r="L177" s="39">
        <v>1</v>
      </c>
      <c r="M177" s="39"/>
      <c r="N177" s="39" t="s">
        <v>4590</v>
      </c>
      <c r="O177" s="39">
        <v>0</v>
      </c>
      <c r="P177" s="39">
        <v>0</v>
      </c>
      <c r="Q177" s="39">
        <v>1000</v>
      </c>
      <c r="R177" s="39">
        <v>1</v>
      </c>
      <c r="S177" s="39">
        <v>0</v>
      </c>
      <c r="T177" s="39">
        <v>1500</v>
      </c>
      <c r="U177" s="39"/>
      <c r="V177" s="39"/>
      <c r="W177" s="39"/>
      <c r="X177" s="39"/>
      <c r="Y177" s="39">
        <v>3</v>
      </c>
      <c r="Z177" s="39"/>
      <c r="AA177" s="39"/>
      <c r="AB177" s="39"/>
      <c r="AC177" s="39"/>
      <c r="AD177" s="39"/>
      <c r="AE177" s="39"/>
      <c r="AF177" s="39"/>
      <c r="AG177" s="39"/>
    </row>
    <row r="178" spans="1:33" ht="15.75" hidden="1" x14ac:dyDescent="0.3">
      <c r="A178" s="39">
        <v>1223</v>
      </c>
      <c r="B178" s="39" t="s">
        <v>4559</v>
      </c>
      <c r="C178" s="39"/>
      <c r="D178" s="39">
        <v>0</v>
      </c>
      <c r="E178" s="39"/>
      <c r="F178" s="39">
        <v>81</v>
      </c>
      <c r="G178" s="39">
        <v>19</v>
      </c>
      <c r="H178" s="39">
        <v>143</v>
      </c>
      <c r="I178" s="39">
        <v>35</v>
      </c>
      <c r="J178" s="39">
        <v>1</v>
      </c>
      <c r="K178" s="39">
        <v>0</v>
      </c>
      <c r="L178" s="39">
        <v>460</v>
      </c>
      <c r="M178" s="39"/>
      <c r="N178" s="39" t="s">
        <v>4560</v>
      </c>
      <c r="O178" s="39">
        <v>18</v>
      </c>
      <c r="P178" s="39">
        <v>15</v>
      </c>
      <c r="Q178" s="39">
        <v>1500</v>
      </c>
      <c r="R178" s="39">
        <v>1</v>
      </c>
      <c r="S178" s="39">
        <v>0</v>
      </c>
      <c r="T178" s="39">
        <v>2000</v>
      </c>
      <c r="U178" s="39"/>
      <c r="V178" s="39"/>
      <c r="W178" s="39"/>
      <c r="X178" s="39"/>
      <c r="Y178" s="39">
        <v>3</v>
      </c>
      <c r="Z178" s="39"/>
      <c r="AA178" s="39"/>
      <c r="AB178" s="39"/>
      <c r="AC178" s="39"/>
      <c r="AD178" s="39"/>
      <c r="AE178" s="39"/>
      <c r="AF178" s="39"/>
      <c r="AG178" s="39"/>
    </row>
    <row r="179" spans="1:33" ht="15.75" hidden="1" x14ac:dyDescent="0.3">
      <c r="A179" s="39">
        <v>1293</v>
      </c>
      <c r="B179" s="39" t="s">
        <v>4678</v>
      </c>
      <c r="C179" s="39"/>
      <c r="D179" s="39">
        <v>0</v>
      </c>
      <c r="E179" s="39"/>
      <c r="F179" s="39">
        <v>81</v>
      </c>
      <c r="G179" s="39">
        <v>19</v>
      </c>
      <c r="H179" s="39">
        <v>143</v>
      </c>
      <c r="I179" s="39">
        <v>35</v>
      </c>
      <c r="J179" s="39">
        <v>1</v>
      </c>
      <c r="K179" s="39">
        <v>0</v>
      </c>
      <c r="L179" s="39">
        <v>920</v>
      </c>
      <c r="M179" s="39"/>
      <c r="N179" s="39" t="s">
        <v>4560</v>
      </c>
      <c r="O179" s="39">
        <v>18</v>
      </c>
      <c r="P179" s="39">
        <v>15</v>
      </c>
      <c r="Q179" s="39">
        <v>1500</v>
      </c>
      <c r="R179" s="39">
        <v>1</v>
      </c>
      <c r="S179" s="39">
        <v>0</v>
      </c>
      <c r="T179" s="39">
        <v>2000</v>
      </c>
      <c r="U179" s="39"/>
      <c r="V179" s="39"/>
      <c r="W179" s="39"/>
      <c r="X179" s="39"/>
      <c r="Y179" s="39">
        <v>3</v>
      </c>
      <c r="Z179" s="39"/>
      <c r="AA179" s="39"/>
      <c r="AB179" s="39"/>
      <c r="AC179" s="39"/>
      <c r="AD179" s="39"/>
      <c r="AE179" s="39"/>
      <c r="AF179" s="39"/>
      <c r="AG179" s="39"/>
    </row>
    <row r="180" spans="1:33" ht="15.75" hidden="1" x14ac:dyDescent="0.3">
      <c r="A180" s="39">
        <v>1124</v>
      </c>
      <c r="B180" s="39" t="s">
        <v>4396</v>
      </c>
      <c r="C180" s="39"/>
      <c r="D180" s="39">
        <v>0</v>
      </c>
      <c r="E180" s="39"/>
      <c r="F180" s="39">
        <v>81</v>
      </c>
      <c r="G180" s="39">
        <v>19</v>
      </c>
      <c r="H180" s="39">
        <v>111</v>
      </c>
      <c r="I180" s="39">
        <v>35</v>
      </c>
      <c r="J180" s="39">
        <v>1</v>
      </c>
      <c r="K180" s="39">
        <v>0</v>
      </c>
      <c r="L180" s="39">
        <v>380</v>
      </c>
      <c r="M180" s="39"/>
      <c r="N180" s="39" t="s">
        <v>4397</v>
      </c>
      <c r="O180" s="39">
        <v>15</v>
      </c>
      <c r="P180" s="39">
        <v>13</v>
      </c>
      <c r="Q180" s="39">
        <v>800</v>
      </c>
      <c r="R180" s="39">
        <v>1</v>
      </c>
      <c r="S180" s="39">
        <v>0</v>
      </c>
      <c r="T180" s="39">
        <v>2000</v>
      </c>
      <c r="U180" s="39"/>
      <c r="V180" s="39"/>
      <c r="W180" s="39"/>
      <c r="X180" s="39"/>
      <c r="Y180" s="39">
        <v>3</v>
      </c>
      <c r="Z180" s="39"/>
      <c r="AA180" s="39"/>
      <c r="AB180" s="39"/>
      <c r="AC180" s="39"/>
      <c r="AD180" s="39"/>
      <c r="AE180" s="39"/>
      <c r="AF180" s="39"/>
      <c r="AG180" s="39"/>
    </row>
    <row r="181" spans="1:33" ht="15.75" hidden="1" x14ac:dyDescent="0.3">
      <c r="A181" s="39">
        <v>1125</v>
      </c>
      <c r="B181" s="39" t="s">
        <v>4398</v>
      </c>
      <c r="C181" s="39"/>
      <c r="D181" s="39">
        <v>0</v>
      </c>
      <c r="E181" s="39"/>
      <c r="F181" s="39">
        <v>81</v>
      </c>
      <c r="G181" s="39">
        <v>19</v>
      </c>
      <c r="H181" s="39">
        <v>111</v>
      </c>
      <c r="I181" s="39">
        <v>35</v>
      </c>
      <c r="J181" s="39">
        <v>1</v>
      </c>
      <c r="K181" s="39">
        <v>0</v>
      </c>
      <c r="L181" s="39">
        <v>380</v>
      </c>
      <c r="M181" s="39"/>
      <c r="N181" s="39" t="s">
        <v>4397</v>
      </c>
      <c r="O181" s="39">
        <v>15</v>
      </c>
      <c r="P181" s="39">
        <v>15</v>
      </c>
      <c r="Q181" s="39">
        <v>800</v>
      </c>
      <c r="R181" s="39">
        <v>1</v>
      </c>
      <c r="S181" s="39">
        <v>0</v>
      </c>
      <c r="T181" s="39">
        <v>2000</v>
      </c>
      <c r="U181" s="39"/>
      <c r="V181" s="39"/>
      <c r="W181" s="39"/>
      <c r="X181" s="39"/>
      <c r="Y181" s="39">
        <v>3</v>
      </c>
      <c r="Z181" s="39"/>
      <c r="AA181" s="39"/>
      <c r="AB181" s="39"/>
      <c r="AC181" s="39"/>
      <c r="AD181" s="39"/>
      <c r="AE181" s="39"/>
      <c r="AF181" s="39"/>
      <c r="AG181" s="39"/>
    </row>
    <row r="182" spans="1:33" ht="15.75" hidden="1" x14ac:dyDescent="0.3">
      <c r="A182" s="39">
        <v>1310</v>
      </c>
      <c r="B182" s="39" t="s">
        <v>4698</v>
      </c>
      <c r="C182" s="39"/>
      <c r="D182" s="39">
        <v>0</v>
      </c>
      <c r="E182" s="39"/>
      <c r="F182" s="39">
        <v>81</v>
      </c>
      <c r="G182" s="39">
        <v>19</v>
      </c>
      <c r="H182" s="39">
        <v>111</v>
      </c>
      <c r="I182" s="39">
        <v>35</v>
      </c>
      <c r="J182" s="39">
        <v>1</v>
      </c>
      <c r="K182" s="39">
        <v>0</v>
      </c>
      <c r="L182" s="39">
        <v>760</v>
      </c>
      <c r="M182" s="39"/>
      <c r="N182" s="39" t="s">
        <v>4397</v>
      </c>
      <c r="O182" s="39">
        <v>15</v>
      </c>
      <c r="P182" s="39">
        <v>13</v>
      </c>
      <c r="Q182" s="39">
        <v>800</v>
      </c>
      <c r="R182" s="39">
        <v>1</v>
      </c>
      <c r="S182" s="39">
        <v>0</v>
      </c>
      <c r="T182" s="39">
        <v>2000</v>
      </c>
      <c r="U182" s="39"/>
      <c r="V182" s="39"/>
      <c r="W182" s="39"/>
      <c r="X182" s="39"/>
      <c r="Y182" s="39">
        <v>3</v>
      </c>
      <c r="Z182" s="39"/>
      <c r="AA182" s="39"/>
      <c r="AB182" s="39"/>
      <c r="AC182" s="39"/>
      <c r="AD182" s="39"/>
      <c r="AE182" s="39"/>
      <c r="AF182" s="39"/>
      <c r="AG182" s="39"/>
    </row>
    <row r="183" spans="1:33" ht="15.75" hidden="1" x14ac:dyDescent="0.3">
      <c r="A183" s="39">
        <v>1224</v>
      </c>
      <c r="B183" s="39" t="s">
        <v>4561</v>
      </c>
      <c r="C183" s="39"/>
      <c r="D183" s="39">
        <v>0</v>
      </c>
      <c r="E183" s="39"/>
      <c r="F183" s="39">
        <v>81</v>
      </c>
      <c r="G183" s="39">
        <v>19</v>
      </c>
      <c r="H183" s="39">
        <v>144</v>
      </c>
      <c r="I183" s="39">
        <v>35</v>
      </c>
      <c r="J183" s="39">
        <v>1</v>
      </c>
      <c r="K183" s="39">
        <v>0</v>
      </c>
      <c r="L183" s="39">
        <v>450</v>
      </c>
      <c r="M183" s="39"/>
      <c r="N183" s="39" t="s">
        <v>4562</v>
      </c>
      <c r="O183" s="39">
        <v>15</v>
      </c>
      <c r="P183" s="39">
        <v>13</v>
      </c>
      <c r="Q183" s="39">
        <v>700</v>
      </c>
      <c r="R183" s="39">
        <v>1</v>
      </c>
      <c r="S183" s="39">
        <v>0</v>
      </c>
      <c r="T183" s="39">
        <v>1800</v>
      </c>
      <c r="U183" s="39"/>
      <c r="V183" s="39"/>
      <c r="W183" s="39"/>
      <c r="X183" s="39"/>
      <c r="Y183" s="39">
        <v>3</v>
      </c>
      <c r="Z183" s="39"/>
      <c r="AA183" s="39"/>
      <c r="AB183" s="39"/>
      <c r="AC183" s="39"/>
      <c r="AD183" s="39"/>
      <c r="AE183" s="39"/>
      <c r="AF183" s="39"/>
      <c r="AG183" s="39"/>
    </row>
    <row r="184" spans="1:33" ht="15.75" hidden="1" x14ac:dyDescent="0.3">
      <c r="A184" s="39">
        <v>1328</v>
      </c>
      <c r="B184" s="40" t="s">
        <v>4717</v>
      </c>
      <c r="C184" s="40"/>
      <c r="D184" s="39">
        <v>0</v>
      </c>
      <c r="E184" s="39"/>
      <c r="F184" s="39">
        <v>81</v>
      </c>
      <c r="G184" s="39">
        <v>19</v>
      </c>
      <c r="H184" s="39">
        <v>144</v>
      </c>
      <c r="I184" s="39">
        <v>35</v>
      </c>
      <c r="J184" s="39">
        <v>1</v>
      </c>
      <c r="K184" s="39">
        <v>0</v>
      </c>
      <c r="L184" s="39">
        <v>900</v>
      </c>
      <c r="M184" s="39"/>
      <c r="N184" s="39" t="s">
        <v>4562</v>
      </c>
      <c r="O184" s="39">
        <v>15</v>
      </c>
      <c r="P184" s="39">
        <v>13</v>
      </c>
      <c r="Q184" s="39">
        <v>700</v>
      </c>
      <c r="R184" s="39">
        <v>1</v>
      </c>
      <c r="S184" s="39">
        <v>0</v>
      </c>
      <c r="T184" s="39">
        <v>1800</v>
      </c>
      <c r="U184" s="39"/>
      <c r="V184" s="39"/>
      <c r="W184" s="39"/>
      <c r="X184" s="39"/>
      <c r="Y184" s="39">
        <v>3</v>
      </c>
      <c r="Z184" s="39"/>
      <c r="AA184" s="39"/>
      <c r="AB184" s="39"/>
      <c r="AC184" s="39"/>
      <c r="AD184" s="39"/>
      <c r="AE184" s="39"/>
      <c r="AF184" s="39"/>
      <c r="AG184" s="39"/>
    </row>
    <row r="185" spans="1:33" ht="15.75" hidden="1" x14ac:dyDescent="0.3">
      <c r="A185" s="39">
        <v>1226</v>
      </c>
      <c r="B185" s="39" t="s">
        <v>4565</v>
      </c>
      <c r="C185" s="39"/>
      <c r="D185" s="39">
        <v>0</v>
      </c>
      <c r="E185" s="39"/>
      <c r="F185" s="39">
        <v>81</v>
      </c>
      <c r="G185" s="39">
        <v>19</v>
      </c>
      <c r="H185" s="39">
        <v>146</v>
      </c>
      <c r="I185" s="39">
        <v>35</v>
      </c>
      <c r="J185" s="39">
        <v>1</v>
      </c>
      <c r="K185" s="39">
        <v>0</v>
      </c>
      <c r="L185" s="39">
        <v>420</v>
      </c>
      <c r="M185" s="39"/>
      <c r="N185" s="39" t="s">
        <v>4566</v>
      </c>
      <c r="O185" s="39">
        <v>15</v>
      </c>
      <c r="P185" s="39">
        <v>13</v>
      </c>
      <c r="Q185" s="39">
        <v>1300</v>
      </c>
      <c r="R185" s="39">
        <v>1</v>
      </c>
      <c r="S185" s="39">
        <v>0</v>
      </c>
      <c r="T185" s="39">
        <v>1800</v>
      </c>
      <c r="U185" s="39"/>
      <c r="V185" s="39"/>
      <c r="W185" s="39"/>
      <c r="X185" s="39"/>
      <c r="Y185" s="39">
        <v>3</v>
      </c>
      <c r="Z185" s="39"/>
      <c r="AA185" s="39"/>
      <c r="AB185" s="39"/>
      <c r="AC185" s="39"/>
      <c r="AD185" s="39"/>
      <c r="AE185" s="39"/>
      <c r="AF185" s="39"/>
      <c r="AG185" s="39"/>
    </row>
    <row r="186" spans="1:33" ht="15.75" hidden="1" x14ac:dyDescent="0.3">
      <c r="A186" s="39">
        <v>1330</v>
      </c>
      <c r="B186" s="39" t="s">
        <v>4719</v>
      </c>
      <c r="C186" s="39"/>
      <c r="D186" s="39">
        <v>0</v>
      </c>
      <c r="E186" s="39"/>
      <c r="F186" s="39">
        <v>81</v>
      </c>
      <c r="G186" s="39">
        <v>19</v>
      </c>
      <c r="H186" s="39">
        <v>146</v>
      </c>
      <c r="I186" s="39">
        <v>35</v>
      </c>
      <c r="J186" s="39">
        <v>1</v>
      </c>
      <c r="K186" s="39">
        <v>0</v>
      </c>
      <c r="L186" s="39">
        <v>840</v>
      </c>
      <c r="M186" s="39"/>
      <c r="N186" s="39" t="s">
        <v>4566</v>
      </c>
      <c r="O186" s="39">
        <v>15</v>
      </c>
      <c r="P186" s="39">
        <v>13</v>
      </c>
      <c r="Q186" s="39">
        <v>1300</v>
      </c>
      <c r="R186" s="39">
        <v>1</v>
      </c>
      <c r="S186" s="39">
        <v>0</v>
      </c>
      <c r="T186" s="39">
        <v>1800</v>
      </c>
      <c r="U186" s="39"/>
      <c r="V186" s="39"/>
      <c r="W186" s="39"/>
      <c r="X186" s="39"/>
      <c r="Y186" s="39">
        <v>3</v>
      </c>
      <c r="Z186" s="39"/>
      <c r="AA186" s="39"/>
      <c r="AB186" s="39"/>
      <c r="AC186" s="39"/>
      <c r="AD186" s="39"/>
      <c r="AE186" s="39"/>
      <c r="AF186" s="39"/>
      <c r="AG186" s="39"/>
    </row>
    <row r="187" spans="1:33" ht="15.75" hidden="1" x14ac:dyDescent="0.3">
      <c r="A187" s="39">
        <v>1128</v>
      </c>
      <c r="B187" s="39" t="s">
        <v>4403</v>
      </c>
      <c r="C187" s="39"/>
      <c r="D187" s="39">
        <v>0</v>
      </c>
      <c r="E187" s="39"/>
      <c r="F187" s="39">
        <v>81</v>
      </c>
      <c r="G187" s="39">
        <v>19</v>
      </c>
      <c r="H187" s="39">
        <v>130</v>
      </c>
      <c r="I187" s="39">
        <v>35</v>
      </c>
      <c r="J187" s="39">
        <v>1</v>
      </c>
      <c r="K187" s="39">
        <v>0</v>
      </c>
      <c r="L187" s="39">
        <v>360</v>
      </c>
      <c r="M187" s="39"/>
      <c r="N187" s="39" t="s">
        <v>4404</v>
      </c>
      <c r="O187" s="39">
        <v>15</v>
      </c>
      <c r="P187" s="39">
        <v>13</v>
      </c>
      <c r="Q187" s="39">
        <v>600</v>
      </c>
      <c r="R187" s="39">
        <v>1</v>
      </c>
      <c r="S187" s="39">
        <v>0</v>
      </c>
      <c r="T187" s="39">
        <v>2000</v>
      </c>
      <c r="U187" s="39"/>
      <c r="V187" s="39"/>
      <c r="W187" s="39"/>
      <c r="X187" s="39"/>
      <c r="Y187" s="39">
        <v>3</v>
      </c>
      <c r="Z187" s="39"/>
      <c r="AA187" s="39"/>
      <c r="AB187" s="39"/>
      <c r="AC187" s="39"/>
      <c r="AD187" s="39"/>
      <c r="AE187" s="39"/>
      <c r="AF187" s="39"/>
      <c r="AG187" s="39"/>
    </row>
    <row r="188" spans="1:33" ht="15.75" hidden="1" x14ac:dyDescent="0.3">
      <c r="A188" s="39">
        <v>1129</v>
      </c>
      <c r="B188" s="39" t="s">
        <v>4405</v>
      </c>
      <c r="C188" s="39"/>
      <c r="D188" s="39">
        <v>0</v>
      </c>
      <c r="E188" s="39"/>
      <c r="F188" s="39">
        <v>81</v>
      </c>
      <c r="G188" s="39">
        <v>19</v>
      </c>
      <c r="H188" s="39">
        <v>130</v>
      </c>
      <c r="I188" s="39">
        <v>35</v>
      </c>
      <c r="J188" s="39">
        <v>1</v>
      </c>
      <c r="K188" s="39">
        <v>0</v>
      </c>
      <c r="L188" s="39">
        <v>360</v>
      </c>
      <c r="M188" s="39"/>
      <c r="N188" s="39" t="s">
        <v>4404</v>
      </c>
      <c r="O188" s="39">
        <v>15</v>
      </c>
      <c r="P188" s="39">
        <v>15</v>
      </c>
      <c r="Q188" s="39">
        <v>600</v>
      </c>
      <c r="R188" s="39">
        <v>1</v>
      </c>
      <c r="S188" s="39">
        <v>0</v>
      </c>
      <c r="T188" s="39">
        <v>2000</v>
      </c>
      <c r="U188" s="39"/>
      <c r="V188" s="39"/>
      <c r="W188" s="39"/>
      <c r="X188" s="39"/>
      <c r="Y188" s="39">
        <v>3</v>
      </c>
      <c r="Z188" s="39"/>
      <c r="AA188" s="39"/>
      <c r="AB188" s="39"/>
      <c r="AC188" s="39"/>
      <c r="AD188" s="39"/>
      <c r="AE188" s="39"/>
      <c r="AF188" s="39"/>
      <c r="AG188" s="39"/>
    </row>
    <row r="189" spans="1:33" ht="15.75" hidden="1" x14ac:dyDescent="0.3">
      <c r="A189" s="39">
        <v>1315</v>
      </c>
      <c r="B189" s="39" t="s">
        <v>4703</v>
      </c>
      <c r="C189" s="39"/>
      <c r="D189" s="39">
        <v>0</v>
      </c>
      <c r="E189" s="39"/>
      <c r="F189" s="39">
        <v>81</v>
      </c>
      <c r="G189" s="39">
        <v>19</v>
      </c>
      <c r="H189" s="39">
        <v>130</v>
      </c>
      <c r="I189" s="39">
        <v>35</v>
      </c>
      <c r="J189" s="39">
        <v>1</v>
      </c>
      <c r="K189" s="39">
        <v>0</v>
      </c>
      <c r="L189" s="39">
        <v>720</v>
      </c>
      <c r="M189" s="39"/>
      <c r="N189" s="39" t="s">
        <v>4404</v>
      </c>
      <c r="O189" s="39">
        <v>15</v>
      </c>
      <c r="P189" s="39">
        <v>13</v>
      </c>
      <c r="Q189" s="39">
        <v>600</v>
      </c>
      <c r="R189" s="39">
        <v>1</v>
      </c>
      <c r="S189" s="39">
        <v>0</v>
      </c>
      <c r="T189" s="39">
        <v>2000</v>
      </c>
      <c r="U189" s="39"/>
      <c r="V189" s="39"/>
      <c r="W189" s="39"/>
      <c r="X189" s="39"/>
      <c r="Y189" s="39">
        <v>3</v>
      </c>
      <c r="Z189" s="39"/>
      <c r="AA189" s="39"/>
      <c r="AB189" s="39"/>
      <c r="AC189" s="39"/>
      <c r="AD189" s="39"/>
      <c r="AE189" s="39"/>
      <c r="AF189" s="39"/>
      <c r="AG189" s="39"/>
    </row>
    <row r="190" spans="1:33" ht="15.75" hidden="1" x14ac:dyDescent="0.3">
      <c r="A190" s="39">
        <v>1202</v>
      </c>
      <c r="B190" s="39" t="s">
        <v>4529</v>
      </c>
      <c r="C190" s="39"/>
      <c r="D190" s="39">
        <v>0</v>
      </c>
      <c r="E190" s="39"/>
      <c r="F190" s="39">
        <v>81</v>
      </c>
      <c r="G190" s="39">
        <v>55</v>
      </c>
      <c r="H190" s="39">
        <v>171</v>
      </c>
      <c r="I190" s="39">
        <v>38</v>
      </c>
      <c r="J190" s="39">
        <v>1</v>
      </c>
      <c r="K190" s="39">
        <v>0</v>
      </c>
      <c r="L190" s="39">
        <v>1000</v>
      </c>
      <c r="M190" s="39"/>
      <c r="N190" s="39" t="s">
        <v>4218</v>
      </c>
      <c r="O190" s="39">
        <v>15</v>
      </c>
      <c r="P190" s="39">
        <v>15</v>
      </c>
      <c r="Q190" s="39">
        <v>1500</v>
      </c>
      <c r="R190" s="39">
        <v>1</v>
      </c>
      <c r="S190" s="39">
        <v>0</v>
      </c>
      <c r="T190" s="39">
        <v>2000</v>
      </c>
      <c r="U190" s="39"/>
      <c r="V190" s="39"/>
      <c r="W190" s="39"/>
      <c r="X190" s="39"/>
      <c r="Y190" s="39">
        <v>3</v>
      </c>
      <c r="Z190" s="39"/>
      <c r="AA190" s="39"/>
      <c r="AB190" s="39"/>
      <c r="AC190" s="39"/>
      <c r="AD190" s="39"/>
      <c r="AE190" s="39"/>
      <c r="AF190" s="39"/>
      <c r="AG190" s="39"/>
    </row>
    <row r="191" spans="1:33" ht="15.75" x14ac:dyDescent="0.3">
      <c r="A191" s="104">
        <v>83</v>
      </c>
      <c r="B191" s="107" t="s">
        <v>3283</v>
      </c>
      <c r="C191" s="204">
        <v>50</v>
      </c>
      <c r="D191" s="105">
        <v>1</v>
      </c>
      <c r="E191" s="105" t="s">
        <v>5710</v>
      </c>
      <c r="F191" s="104">
        <v>86</v>
      </c>
      <c r="G191" s="104">
        <v>14</v>
      </c>
      <c r="H191" s="104">
        <v>20</v>
      </c>
      <c r="I191" s="105">
        <v>40</v>
      </c>
      <c r="J191" s="104">
        <v>1</v>
      </c>
      <c r="K191" s="104">
        <v>0</v>
      </c>
      <c r="L191" s="105">
        <v>3000</v>
      </c>
      <c r="M191" s="245"/>
      <c r="N191" s="104" t="s">
        <v>3284</v>
      </c>
      <c r="O191" s="104">
        <v>13</v>
      </c>
      <c r="P191" s="104">
        <v>999</v>
      </c>
      <c r="Q191" s="104">
        <v>1100</v>
      </c>
      <c r="R191" s="104">
        <v>1</v>
      </c>
      <c r="S191" s="104">
        <v>0</v>
      </c>
      <c r="T191" s="104">
        <v>600</v>
      </c>
      <c r="U191" s="104"/>
      <c r="V191" s="104"/>
      <c r="W191" s="104"/>
      <c r="X191" s="104"/>
      <c r="Y191" s="104">
        <v>3</v>
      </c>
      <c r="Z191" s="104"/>
      <c r="AA191" s="104"/>
      <c r="AB191" s="104"/>
      <c r="AC191" s="104"/>
      <c r="AD191" s="104"/>
      <c r="AE191" s="104"/>
      <c r="AF191" s="104"/>
      <c r="AG191" s="104"/>
    </row>
    <row r="192" spans="1:33" ht="15.75" x14ac:dyDescent="0.3">
      <c r="A192" s="104">
        <v>84</v>
      </c>
      <c r="B192" s="107" t="s">
        <v>3285</v>
      </c>
      <c r="C192" s="204">
        <v>50</v>
      </c>
      <c r="D192" s="105">
        <v>1</v>
      </c>
      <c r="E192" s="105" t="s">
        <v>5710</v>
      </c>
      <c r="F192" s="104">
        <v>87</v>
      </c>
      <c r="G192" s="104">
        <v>15</v>
      </c>
      <c r="H192" s="104">
        <v>21</v>
      </c>
      <c r="I192" s="105">
        <v>40</v>
      </c>
      <c r="J192" s="104">
        <v>1</v>
      </c>
      <c r="K192" s="104">
        <v>0</v>
      </c>
      <c r="L192" s="105">
        <v>3000</v>
      </c>
      <c r="M192" s="245"/>
      <c r="N192" s="104" t="s">
        <v>3286</v>
      </c>
      <c r="O192" s="104">
        <v>12</v>
      </c>
      <c r="P192" s="104">
        <v>999</v>
      </c>
      <c r="Q192" s="104">
        <v>1100</v>
      </c>
      <c r="R192" s="104">
        <v>1</v>
      </c>
      <c r="S192" s="104">
        <v>0</v>
      </c>
      <c r="T192" s="104">
        <v>600</v>
      </c>
      <c r="U192" s="104"/>
      <c r="V192" s="104"/>
      <c r="W192" s="104"/>
      <c r="X192" s="104"/>
      <c r="Y192" s="104">
        <v>3</v>
      </c>
      <c r="Z192" s="104"/>
      <c r="AA192" s="104"/>
      <c r="AB192" s="104"/>
      <c r="AC192" s="104"/>
      <c r="AD192" s="104"/>
      <c r="AE192" s="104"/>
      <c r="AF192" s="104"/>
      <c r="AG192" s="104"/>
    </row>
    <row r="193" spans="1:33" ht="15.75" x14ac:dyDescent="0.3">
      <c r="A193" s="104">
        <v>85</v>
      </c>
      <c r="B193" s="107" t="s">
        <v>3287</v>
      </c>
      <c r="C193" s="204">
        <v>50</v>
      </c>
      <c r="D193" s="105">
        <v>1</v>
      </c>
      <c r="E193" s="105" t="s">
        <v>5710</v>
      </c>
      <c r="F193" s="104">
        <v>88</v>
      </c>
      <c r="G193" s="104">
        <v>14</v>
      </c>
      <c r="H193" s="104">
        <v>22</v>
      </c>
      <c r="I193" s="105">
        <v>40</v>
      </c>
      <c r="J193" s="104">
        <v>1</v>
      </c>
      <c r="K193" s="104">
        <v>0</v>
      </c>
      <c r="L193" s="105">
        <v>3000</v>
      </c>
      <c r="M193" s="245"/>
      <c r="N193" s="104" t="s">
        <v>3288</v>
      </c>
      <c r="O193" s="104">
        <v>13</v>
      </c>
      <c r="P193" s="104">
        <v>999</v>
      </c>
      <c r="Q193" s="104">
        <v>1100</v>
      </c>
      <c r="R193" s="104">
        <v>1</v>
      </c>
      <c r="S193" s="104">
        <v>0</v>
      </c>
      <c r="T193" s="104">
        <v>600</v>
      </c>
      <c r="U193" s="104"/>
      <c r="V193" s="104"/>
      <c r="W193" s="104"/>
      <c r="X193" s="104"/>
      <c r="Y193" s="104">
        <v>3</v>
      </c>
      <c r="Z193" s="104"/>
      <c r="AA193" s="104"/>
      <c r="AB193" s="104"/>
      <c r="AC193" s="104"/>
      <c r="AD193" s="104"/>
      <c r="AE193" s="104"/>
      <c r="AF193" s="104"/>
      <c r="AG193" s="104"/>
    </row>
    <row r="194" spans="1:33" ht="15.75" hidden="1" x14ac:dyDescent="0.3">
      <c r="A194" s="39">
        <v>1295</v>
      </c>
      <c r="B194" s="39" t="s">
        <v>4680</v>
      </c>
      <c r="C194" s="39"/>
      <c r="D194" s="39">
        <v>0</v>
      </c>
      <c r="E194" s="39"/>
      <c r="F194" s="39">
        <v>89</v>
      </c>
      <c r="G194" s="39">
        <v>14</v>
      </c>
      <c r="H194" s="39">
        <v>150</v>
      </c>
      <c r="I194" s="39">
        <v>40</v>
      </c>
      <c r="J194" s="39">
        <v>1</v>
      </c>
      <c r="K194" s="39">
        <v>1</v>
      </c>
      <c r="L194" s="39">
        <v>1200</v>
      </c>
      <c r="M194" s="39"/>
      <c r="N194" s="39" t="s">
        <v>4681</v>
      </c>
      <c r="O194" s="39">
        <v>15</v>
      </c>
      <c r="P194" s="39">
        <v>14</v>
      </c>
      <c r="Q194" s="39">
        <v>1200</v>
      </c>
      <c r="R194" s="39">
        <v>1</v>
      </c>
      <c r="S194" s="39">
        <v>0</v>
      </c>
      <c r="T194" s="39">
        <v>2000</v>
      </c>
      <c r="U194" s="39"/>
      <c r="V194" s="39"/>
      <c r="W194" s="39"/>
      <c r="X194" s="39"/>
      <c r="Y194" s="39">
        <v>3</v>
      </c>
      <c r="Z194" s="39"/>
      <c r="AA194" s="39"/>
      <c r="AB194" s="39"/>
      <c r="AC194" s="39"/>
      <c r="AD194" s="39"/>
      <c r="AE194" s="39"/>
      <c r="AF194" s="39"/>
      <c r="AG194" s="39"/>
    </row>
    <row r="195" spans="1:33" ht="15.75" hidden="1" x14ac:dyDescent="0.3">
      <c r="A195" s="39">
        <v>1230</v>
      </c>
      <c r="B195" s="40" t="s">
        <v>4573</v>
      </c>
      <c r="C195" s="40"/>
      <c r="D195" s="39">
        <v>0</v>
      </c>
      <c r="E195" s="39"/>
      <c r="F195" s="39">
        <v>81</v>
      </c>
      <c r="G195" s="39">
        <v>19</v>
      </c>
      <c r="H195" s="39">
        <v>202</v>
      </c>
      <c r="I195" s="39">
        <v>40</v>
      </c>
      <c r="J195" s="39">
        <v>1</v>
      </c>
      <c r="K195" s="39">
        <v>0</v>
      </c>
      <c r="L195" s="39">
        <v>480</v>
      </c>
      <c r="M195" s="39"/>
      <c r="N195" s="39" t="s">
        <v>4574</v>
      </c>
      <c r="O195" s="39">
        <v>18</v>
      </c>
      <c r="P195" s="39">
        <v>15</v>
      </c>
      <c r="Q195" s="39">
        <v>1300</v>
      </c>
      <c r="R195" s="39">
        <v>1</v>
      </c>
      <c r="S195" s="39">
        <v>0</v>
      </c>
      <c r="T195" s="39">
        <v>2000</v>
      </c>
      <c r="U195" s="39"/>
      <c r="V195" s="39"/>
      <c r="W195" s="39"/>
      <c r="X195" s="39"/>
      <c r="Y195" s="39">
        <v>3</v>
      </c>
      <c r="Z195" s="39"/>
      <c r="AA195" s="39"/>
      <c r="AB195" s="39"/>
      <c r="AC195" s="39"/>
      <c r="AD195" s="39"/>
      <c r="AE195" s="39"/>
      <c r="AF195" s="39"/>
      <c r="AG195" s="39"/>
    </row>
    <row r="196" spans="1:33" ht="15.75" hidden="1" x14ac:dyDescent="0.3">
      <c r="A196" s="39">
        <v>1234</v>
      </c>
      <c r="B196" s="40" t="s">
        <v>4581</v>
      </c>
      <c r="C196" s="40"/>
      <c r="D196" s="39">
        <v>0</v>
      </c>
      <c r="E196" s="39"/>
      <c r="F196" s="39">
        <v>94</v>
      </c>
      <c r="G196" s="39">
        <v>40</v>
      </c>
      <c r="H196" s="39">
        <v>205</v>
      </c>
      <c r="I196" s="39">
        <v>40</v>
      </c>
      <c r="J196" s="39">
        <v>1</v>
      </c>
      <c r="K196" s="39">
        <v>0</v>
      </c>
      <c r="L196" s="39">
        <v>440</v>
      </c>
      <c r="M196" s="39"/>
      <c r="N196" s="39" t="s">
        <v>4582</v>
      </c>
      <c r="O196" s="39">
        <v>18</v>
      </c>
      <c r="P196" s="39">
        <v>18</v>
      </c>
      <c r="Q196" s="39">
        <v>1200</v>
      </c>
      <c r="R196" s="39">
        <v>1</v>
      </c>
      <c r="S196" s="39">
        <v>0</v>
      </c>
      <c r="T196" s="39">
        <v>2000</v>
      </c>
      <c r="U196" s="39"/>
      <c r="V196" s="39"/>
      <c r="W196" s="39"/>
      <c r="X196" s="39"/>
      <c r="Y196" s="39">
        <v>3</v>
      </c>
      <c r="Z196" s="39"/>
      <c r="AA196" s="39"/>
      <c r="AB196" s="39"/>
      <c r="AC196" s="39"/>
      <c r="AD196" s="39"/>
      <c r="AE196" s="39"/>
      <c r="AF196" s="39"/>
      <c r="AG196" s="39"/>
    </row>
    <row r="197" spans="1:33" ht="15.75" hidden="1" x14ac:dyDescent="0.3">
      <c r="A197" s="39">
        <v>1233</v>
      </c>
      <c r="B197" s="40" t="s">
        <v>4579</v>
      </c>
      <c r="C197" s="40"/>
      <c r="D197" s="39">
        <v>0</v>
      </c>
      <c r="E197" s="39"/>
      <c r="F197" s="39">
        <v>94</v>
      </c>
      <c r="G197" s="39">
        <v>40</v>
      </c>
      <c r="H197" s="39">
        <v>205</v>
      </c>
      <c r="I197" s="39">
        <v>40</v>
      </c>
      <c r="J197" s="39">
        <v>1</v>
      </c>
      <c r="K197" s="39">
        <v>0</v>
      </c>
      <c r="L197" s="39">
        <v>440</v>
      </c>
      <c r="M197" s="39"/>
      <c r="N197" s="39" t="s">
        <v>4580</v>
      </c>
      <c r="O197" s="39">
        <v>18</v>
      </c>
      <c r="P197" s="39">
        <v>18</v>
      </c>
      <c r="Q197" s="39">
        <v>1200</v>
      </c>
      <c r="R197" s="39">
        <v>1</v>
      </c>
      <c r="S197" s="39">
        <v>0</v>
      </c>
      <c r="T197" s="39">
        <v>2000</v>
      </c>
      <c r="U197" s="39"/>
      <c r="V197" s="39"/>
      <c r="W197" s="39"/>
      <c r="X197" s="39"/>
      <c r="Y197" s="39">
        <v>3</v>
      </c>
      <c r="Z197" s="39"/>
      <c r="AA197" s="39"/>
      <c r="AB197" s="39"/>
      <c r="AC197" s="39"/>
      <c r="AD197" s="39"/>
      <c r="AE197" s="39"/>
      <c r="AF197" s="39"/>
      <c r="AG197" s="39"/>
    </row>
    <row r="198" spans="1:33" ht="15.75" hidden="1" x14ac:dyDescent="0.3">
      <c r="A198" s="39">
        <v>1334</v>
      </c>
      <c r="B198" s="39" t="s">
        <v>4725</v>
      </c>
      <c r="C198" s="39"/>
      <c r="D198" s="39">
        <v>0</v>
      </c>
      <c r="E198" s="39"/>
      <c r="F198" s="39">
        <v>94</v>
      </c>
      <c r="G198" s="39">
        <v>40</v>
      </c>
      <c r="H198" s="39">
        <v>178</v>
      </c>
      <c r="I198" s="39">
        <v>40</v>
      </c>
      <c r="J198" s="39">
        <v>1</v>
      </c>
      <c r="K198" s="39">
        <v>0</v>
      </c>
      <c r="L198" s="39">
        <v>440</v>
      </c>
      <c r="M198" s="39"/>
      <c r="N198" s="39" t="s">
        <v>4580</v>
      </c>
      <c r="O198" s="39">
        <v>18</v>
      </c>
      <c r="P198" s="39">
        <v>18</v>
      </c>
      <c r="Q198" s="39">
        <v>1200</v>
      </c>
      <c r="R198" s="39">
        <v>1</v>
      </c>
      <c r="S198" s="39">
        <v>0</v>
      </c>
      <c r="T198" s="39">
        <v>2000</v>
      </c>
      <c r="U198" s="39"/>
      <c r="V198" s="39"/>
      <c r="W198" s="39"/>
      <c r="X198" s="39"/>
      <c r="Y198" s="39">
        <v>3</v>
      </c>
      <c r="Z198" s="39"/>
      <c r="AA198" s="39"/>
      <c r="AB198" s="39"/>
      <c r="AC198" s="39"/>
      <c r="AD198" s="39"/>
      <c r="AE198" s="39"/>
      <c r="AF198" s="39"/>
      <c r="AG198" s="39"/>
    </row>
    <row r="199" spans="1:33" ht="15.75" hidden="1" x14ac:dyDescent="0.3">
      <c r="A199" s="39">
        <v>1231</v>
      </c>
      <c r="B199" s="40" t="s">
        <v>4575</v>
      </c>
      <c r="C199" s="40"/>
      <c r="D199" s="39">
        <v>0</v>
      </c>
      <c r="E199" s="39"/>
      <c r="F199" s="39">
        <v>81</v>
      </c>
      <c r="G199" s="39">
        <v>19</v>
      </c>
      <c r="H199" s="39">
        <v>203</v>
      </c>
      <c r="I199" s="39">
        <v>40</v>
      </c>
      <c r="J199" s="39">
        <v>1</v>
      </c>
      <c r="K199" s="39">
        <v>0</v>
      </c>
      <c r="L199" s="39">
        <v>580</v>
      </c>
      <c r="M199" s="39"/>
      <c r="N199" s="39" t="s">
        <v>4576</v>
      </c>
      <c r="O199" s="39">
        <v>17</v>
      </c>
      <c r="P199" s="39">
        <v>15</v>
      </c>
      <c r="Q199" s="39">
        <v>1000</v>
      </c>
      <c r="R199" s="39">
        <v>1</v>
      </c>
      <c r="S199" s="39">
        <v>0</v>
      </c>
      <c r="T199" s="39">
        <v>1800</v>
      </c>
      <c r="U199" s="39"/>
      <c r="V199" s="39"/>
      <c r="W199" s="39"/>
      <c r="X199" s="39"/>
      <c r="Y199" s="39">
        <v>3</v>
      </c>
      <c r="Z199" s="39"/>
      <c r="AA199" s="39"/>
      <c r="AB199" s="39"/>
      <c r="AC199" s="39"/>
      <c r="AD199" s="39"/>
      <c r="AE199" s="39"/>
      <c r="AF199" s="39"/>
      <c r="AG199" s="39"/>
    </row>
    <row r="200" spans="1:33" ht="15.75" hidden="1" x14ac:dyDescent="0.3">
      <c r="A200" s="39">
        <v>1333</v>
      </c>
      <c r="B200" s="39" t="s">
        <v>4723</v>
      </c>
      <c r="C200" s="39"/>
      <c r="D200" s="39">
        <v>0</v>
      </c>
      <c r="E200" s="39"/>
      <c r="F200" s="39">
        <v>81</v>
      </c>
      <c r="G200" s="39">
        <v>19</v>
      </c>
      <c r="H200" s="39">
        <v>176</v>
      </c>
      <c r="I200" s="39">
        <v>40</v>
      </c>
      <c r="J200" s="39">
        <v>1</v>
      </c>
      <c r="K200" s="39">
        <v>0</v>
      </c>
      <c r="L200" s="39">
        <v>580</v>
      </c>
      <c r="M200" s="39"/>
      <c r="N200" s="39" t="s">
        <v>4724</v>
      </c>
      <c r="O200" s="39">
        <v>17</v>
      </c>
      <c r="P200" s="39">
        <v>15</v>
      </c>
      <c r="Q200" s="39">
        <v>1000</v>
      </c>
      <c r="R200" s="39">
        <v>1</v>
      </c>
      <c r="S200" s="39">
        <v>0</v>
      </c>
      <c r="T200" s="39">
        <v>1800</v>
      </c>
      <c r="U200" s="39"/>
      <c r="V200" s="39"/>
      <c r="W200" s="39"/>
      <c r="X200" s="39"/>
      <c r="Y200" s="39">
        <v>3</v>
      </c>
      <c r="Z200" s="39"/>
      <c r="AA200" s="39"/>
      <c r="AB200" s="39"/>
      <c r="AC200" s="39"/>
      <c r="AD200" s="39"/>
      <c r="AE200" s="39"/>
      <c r="AF200" s="39"/>
      <c r="AG200" s="39"/>
    </row>
    <row r="201" spans="1:33" ht="15.75" hidden="1" x14ac:dyDescent="0.3">
      <c r="A201" s="39">
        <v>1294</v>
      </c>
      <c r="B201" s="39" t="s">
        <v>4679</v>
      </c>
      <c r="C201" s="39"/>
      <c r="D201" s="39">
        <v>0</v>
      </c>
      <c r="E201" s="39"/>
      <c r="F201" s="39">
        <v>81</v>
      </c>
      <c r="G201" s="39">
        <v>19</v>
      </c>
      <c r="H201" s="39">
        <v>152</v>
      </c>
      <c r="I201" s="39">
        <v>40</v>
      </c>
      <c r="J201" s="39">
        <v>1</v>
      </c>
      <c r="K201" s="39">
        <v>1</v>
      </c>
      <c r="L201" s="39">
        <v>1600</v>
      </c>
      <c r="M201" s="39"/>
      <c r="N201" s="39" t="s">
        <v>4338</v>
      </c>
      <c r="O201" s="39">
        <v>15</v>
      </c>
      <c r="P201" s="39">
        <v>15</v>
      </c>
      <c r="Q201" s="39">
        <v>1500</v>
      </c>
      <c r="R201" s="39">
        <v>1</v>
      </c>
      <c r="S201" s="39">
        <v>0</v>
      </c>
      <c r="T201" s="39">
        <v>2800</v>
      </c>
      <c r="U201" s="39"/>
      <c r="V201" s="39"/>
      <c r="W201" s="39"/>
      <c r="X201" s="39"/>
      <c r="Y201" s="39">
        <v>3</v>
      </c>
      <c r="Z201" s="39"/>
      <c r="AA201" s="39"/>
      <c r="AB201" s="39"/>
      <c r="AC201" s="39"/>
      <c r="AD201" s="39"/>
      <c r="AE201" s="39"/>
      <c r="AF201" s="39"/>
      <c r="AG201" s="39"/>
    </row>
    <row r="202" spans="1:33" ht="15.75" hidden="1" x14ac:dyDescent="0.3">
      <c r="A202" s="39">
        <v>1194</v>
      </c>
      <c r="B202" s="39" t="s">
        <v>4513</v>
      </c>
      <c r="C202" s="39"/>
      <c r="D202" s="39">
        <v>0</v>
      </c>
      <c r="E202" s="39"/>
      <c r="F202" s="39">
        <v>81</v>
      </c>
      <c r="G202" s="39">
        <v>19</v>
      </c>
      <c r="H202" s="39">
        <v>130</v>
      </c>
      <c r="I202" s="39">
        <v>40</v>
      </c>
      <c r="J202" s="39">
        <v>1</v>
      </c>
      <c r="K202" s="39">
        <v>0</v>
      </c>
      <c r="L202" s="39">
        <v>360</v>
      </c>
      <c r="M202" s="39"/>
      <c r="N202" s="39" t="s">
        <v>4514</v>
      </c>
      <c r="O202" s="39">
        <v>15</v>
      </c>
      <c r="P202" s="39">
        <v>15</v>
      </c>
      <c r="Q202" s="39">
        <v>600</v>
      </c>
      <c r="R202" s="39">
        <v>1</v>
      </c>
      <c r="S202" s="39">
        <v>0</v>
      </c>
      <c r="T202" s="39">
        <v>2000</v>
      </c>
      <c r="U202" s="39"/>
      <c r="V202" s="39"/>
      <c r="W202" s="39"/>
      <c r="X202" s="39"/>
      <c r="Y202" s="39">
        <v>3</v>
      </c>
      <c r="Z202" s="39"/>
      <c r="AA202" s="39"/>
      <c r="AB202" s="39"/>
      <c r="AC202" s="39"/>
      <c r="AD202" s="39"/>
      <c r="AE202" s="39"/>
      <c r="AF202" s="39"/>
      <c r="AG202" s="39"/>
    </row>
    <row r="203" spans="1:33" ht="15.75" hidden="1" x14ac:dyDescent="0.3">
      <c r="A203" s="39">
        <v>1135</v>
      </c>
      <c r="B203" s="39" t="s">
        <v>4415</v>
      </c>
      <c r="C203" s="39"/>
      <c r="D203" s="39">
        <v>0</v>
      </c>
      <c r="E203" s="39"/>
      <c r="F203" s="39">
        <v>104</v>
      </c>
      <c r="G203" s="39">
        <v>45</v>
      </c>
      <c r="H203" s="39">
        <v>47</v>
      </c>
      <c r="I203" s="39">
        <v>40</v>
      </c>
      <c r="J203" s="39">
        <v>1</v>
      </c>
      <c r="K203" s="39">
        <v>0</v>
      </c>
      <c r="L203" s="39">
        <v>370</v>
      </c>
      <c r="M203" s="39"/>
      <c r="N203" s="39" t="s">
        <v>4414</v>
      </c>
      <c r="O203" s="39">
        <v>15</v>
      </c>
      <c r="P203" s="39">
        <v>17</v>
      </c>
      <c r="Q203" s="39">
        <v>1000</v>
      </c>
      <c r="R203" s="39">
        <v>1</v>
      </c>
      <c r="S203" s="39">
        <v>0</v>
      </c>
      <c r="T203" s="39">
        <v>2500</v>
      </c>
      <c r="U203" s="39"/>
      <c r="V203" s="39"/>
      <c r="W203" s="39"/>
      <c r="X203" s="39"/>
      <c r="Y203" s="39">
        <v>3</v>
      </c>
      <c r="Z203" s="39"/>
      <c r="AA203" s="39"/>
      <c r="AB203" s="39"/>
      <c r="AC203" s="39"/>
      <c r="AD203" s="39"/>
      <c r="AE203" s="39"/>
      <c r="AF203" s="39"/>
      <c r="AG203" s="39"/>
    </row>
    <row r="204" spans="1:33" ht="15.75" hidden="1" x14ac:dyDescent="0.3">
      <c r="A204" s="39">
        <v>1136</v>
      </c>
      <c r="B204" s="39" t="s">
        <v>4416</v>
      </c>
      <c r="C204" s="39"/>
      <c r="D204" s="39">
        <v>0</v>
      </c>
      <c r="E204" s="39"/>
      <c r="F204" s="39">
        <v>104</v>
      </c>
      <c r="G204" s="39">
        <v>45</v>
      </c>
      <c r="H204" s="39">
        <v>47</v>
      </c>
      <c r="I204" s="39">
        <v>40</v>
      </c>
      <c r="J204" s="39">
        <v>1</v>
      </c>
      <c r="K204" s="39">
        <v>0</v>
      </c>
      <c r="L204" s="39">
        <v>370</v>
      </c>
      <c r="M204" s="39"/>
      <c r="N204" s="39" t="s">
        <v>4417</v>
      </c>
      <c r="O204" s="39">
        <v>15</v>
      </c>
      <c r="P204" s="39">
        <v>17</v>
      </c>
      <c r="Q204" s="39">
        <v>900</v>
      </c>
      <c r="R204" s="39">
        <v>1</v>
      </c>
      <c r="S204" s="39">
        <v>0</v>
      </c>
      <c r="T204" s="39">
        <v>2000</v>
      </c>
      <c r="U204" s="39"/>
      <c r="V204" s="39"/>
      <c r="W204" s="39"/>
      <c r="X204" s="39"/>
      <c r="Y204" s="39">
        <v>3</v>
      </c>
      <c r="Z204" s="39"/>
      <c r="AA204" s="39"/>
      <c r="AB204" s="39"/>
      <c r="AC204" s="39"/>
      <c r="AD204" s="39"/>
      <c r="AE204" s="39"/>
      <c r="AF204" s="39"/>
      <c r="AG204" s="39"/>
    </row>
    <row r="205" spans="1:33" ht="15.75" hidden="1" x14ac:dyDescent="0.3">
      <c r="A205" s="39">
        <v>1134</v>
      </c>
      <c r="B205" s="40" t="s">
        <v>4413</v>
      </c>
      <c r="C205" s="40"/>
      <c r="D205" s="39">
        <v>0</v>
      </c>
      <c r="E205" s="39"/>
      <c r="F205" s="39">
        <v>104</v>
      </c>
      <c r="G205" s="39">
        <v>45</v>
      </c>
      <c r="H205" s="39">
        <v>47</v>
      </c>
      <c r="I205" s="39">
        <v>40</v>
      </c>
      <c r="J205" s="39">
        <v>1</v>
      </c>
      <c r="K205" s="39">
        <v>0</v>
      </c>
      <c r="L205" s="39">
        <v>370</v>
      </c>
      <c r="M205" s="39"/>
      <c r="N205" s="39" t="s">
        <v>4414</v>
      </c>
      <c r="O205" s="39">
        <v>15</v>
      </c>
      <c r="P205" s="39">
        <v>15</v>
      </c>
      <c r="Q205" s="39">
        <v>1000</v>
      </c>
      <c r="R205" s="39">
        <v>1</v>
      </c>
      <c r="S205" s="39">
        <v>0</v>
      </c>
      <c r="T205" s="39">
        <v>2500</v>
      </c>
      <c r="U205" s="39"/>
      <c r="V205" s="39"/>
      <c r="W205" s="39"/>
      <c r="X205" s="39"/>
      <c r="Y205" s="39">
        <v>3</v>
      </c>
      <c r="Z205" s="39"/>
      <c r="AA205" s="39"/>
      <c r="AB205" s="39"/>
      <c r="AC205" s="39"/>
      <c r="AD205" s="39"/>
      <c r="AE205" s="39"/>
      <c r="AF205" s="39"/>
      <c r="AG205" s="39"/>
    </row>
    <row r="206" spans="1:33" ht="15.75" hidden="1" x14ac:dyDescent="0.3">
      <c r="A206" s="39">
        <v>1321</v>
      </c>
      <c r="B206" s="39" t="s">
        <v>4709</v>
      </c>
      <c r="C206" s="39"/>
      <c r="D206" s="39">
        <v>0</v>
      </c>
      <c r="E206" s="39"/>
      <c r="F206" s="39">
        <v>104</v>
      </c>
      <c r="G206" s="39">
        <v>45</v>
      </c>
      <c r="H206" s="39">
        <v>47</v>
      </c>
      <c r="I206" s="39">
        <v>40</v>
      </c>
      <c r="J206" s="39">
        <v>1</v>
      </c>
      <c r="K206" s="39">
        <v>0</v>
      </c>
      <c r="L206" s="39">
        <v>370</v>
      </c>
      <c r="M206" s="39"/>
      <c r="N206" s="39" t="s">
        <v>4414</v>
      </c>
      <c r="O206" s="39">
        <v>15</v>
      </c>
      <c r="P206" s="39">
        <v>15</v>
      </c>
      <c r="Q206" s="39">
        <v>1000</v>
      </c>
      <c r="R206" s="39">
        <v>1</v>
      </c>
      <c r="S206" s="39">
        <v>0</v>
      </c>
      <c r="T206" s="39">
        <v>2500</v>
      </c>
      <c r="U206" s="39"/>
      <c r="V206" s="39"/>
      <c r="W206" s="39"/>
      <c r="X206" s="39"/>
      <c r="Y206" s="39">
        <v>3</v>
      </c>
      <c r="Z206" s="39"/>
      <c r="AA206" s="39"/>
      <c r="AB206" s="39"/>
      <c r="AC206" s="39"/>
      <c r="AD206" s="39"/>
      <c r="AE206" s="39"/>
      <c r="AF206" s="39"/>
      <c r="AG206" s="39"/>
    </row>
    <row r="207" spans="1:33" ht="15.75" hidden="1" x14ac:dyDescent="0.3">
      <c r="A207" s="39">
        <v>1322</v>
      </c>
      <c r="B207" s="39" t="s">
        <v>4710</v>
      </c>
      <c r="C207" s="39"/>
      <c r="D207" s="39">
        <v>0</v>
      </c>
      <c r="E207" s="39"/>
      <c r="F207" s="39">
        <v>104</v>
      </c>
      <c r="G207" s="39">
        <v>45</v>
      </c>
      <c r="H207" s="39">
        <v>47</v>
      </c>
      <c r="I207" s="39">
        <v>40</v>
      </c>
      <c r="J207" s="39">
        <v>1</v>
      </c>
      <c r="K207" s="39">
        <v>0</v>
      </c>
      <c r="L207" s="39">
        <v>370</v>
      </c>
      <c r="M207" s="39"/>
      <c r="N207" s="39" t="s">
        <v>4417</v>
      </c>
      <c r="O207" s="39">
        <v>15</v>
      </c>
      <c r="P207" s="39">
        <v>17</v>
      </c>
      <c r="Q207" s="39">
        <v>900</v>
      </c>
      <c r="R207" s="39">
        <v>1</v>
      </c>
      <c r="S207" s="39">
        <v>0</v>
      </c>
      <c r="T207" s="39">
        <v>2000</v>
      </c>
      <c r="U207" s="39"/>
      <c r="V207" s="39"/>
      <c r="W207" s="39"/>
      <c r="X207" s="39"/>
      <c r="Y207" s="39">
        <v>3</v>
      </c>
      <c r="Z207" s="39"/>
      <c r="AA207" s="39"/>
      <c r="AB207" s="39"/>
      <c r="AC207" s="39"/>
      <c r="AD207" s="39"/>
      <c r="AE207" s="39"/>
      <c r="AF207" s="39"/>
      <c r="AG207" s="39"/>
    </row>
    <row r="208" spans="1:33" ht="15.75" hidden="1" x14ac:dyDescent="0.3">
      <c r="A208" s="39">
        <v>1137</v>
      </c>
      <c r="B208" s="39" t="s">
        <v>4418</v>
      </c>
      <c r="C208" s="39"/>
      <c r="D208" s="39">
        <v>0</v>
      </c>
      <c r="E208" s="39"/>
      <c r="F208" s="39">
        <v>101</v>
      </c>
      <c r="G208" s="39">
        <v>47</v>
      </c>
      <c r="H208" s="39">
        <v>61</v>
      </c>
      <c r="I208" s="39">
        <v>42</v>
      </c>
      <c r="J208" s="39">
        <v>1</v>
      </c>
      <c r="K208" s="39">
        <v>0</v>
      </c>
      <c r="L208" s="39">
        <v>450</v>
      </c>
      <c r="M208" s="39"/>
      <c r="N208" s="39" t="s">
        <v>4419</v>
      </c>
      <c r="O208" s="39">
        <v>17</v>
      </c>
      <c r="P208" s="39">
        <v>15</v>
      </c>
      <c r="Q208" s="39">
        <v>900</v>
      </c>
      <c r="R208" s="39">
        <v>1</v>
      </c>
      <c r="S208" s="39">
        <v>0</v>
      </c>
      <c r="T208" s="39">
        <v>2000</v>
      </c>
      <c r="U208" s="39"/>
      <c r="V208" s="39"/>
      <c r="W208" s="39"/>
      <c r="X208" s="39"/>
      <c r="Y208" s="39">
        <v>3</v>
      </c>
      <c r="Z208" s="39"/>
      <c r="AA208" s="39"/>
      <c r="AB208" s="39"/>
      <c r="AC208" s="39"/>
      <c r="AD208" s="39"/>
      <c r="AE208" s="39"/>
      <c r="AF208" s="39"/>
      <c r="AG208" s="39"/>
    </row>
    <row r="209" spans="1:33" ht="15.75" hidden="1" x14ac:dyDescent="0.3">
      <c r="A209" s="39">
        <v>1138</v>
      </c>
      <c r="B209" s="39" t="s">
        <v>4420</v>
      </c>
      <c r="C209" s="39"/>
      <c r="D209" s="39">
        <v>0</v>
      </c>
      <c r="E209" s="39"/>
      <c r="F209" s="39">
        <v>101</v>
      </c>
      <c r="G209" s="39">
        <v>47</v>
      </c>
      <c r="H209" s="39">
        <v>61</v>
      </c>
      <c r="I209" s="39">
        <v>42</v>
      </c>
      <c r="J209" s="39">
        <v>1</v>
      </c>
      <c r="K209" s="39">
        <v>0</v>
      </c>
      <c r="L209" s="39">
        <v>450</v>
      </c>
      <c r="M209" s="39"/>
      <c r="N209" s="39" t="s">
        <v>4419</v>
      </c>
      <c r="O209" s="39">
        <v>17</v>
      </c>
      <c r="P209" s="39">
        <v>17</v>
      </c>
      <c r="Q209" s="39">
        <v>900</v>
      </c>
      <c r="R209" s="39">
        <v>1</v>
      </c>
      <c r="S209" s="39">
        <v>0</v>
      </c>
      <c r="T209" s="39">
        <v>2000</v>
      </c>
      <c r="U209" s="39"/>
      <c r="V209" s="39"/>
      <c r="W209" s="39"/>
      <c r="X209" s="39"/>
      <c r="Y209" s="39">
        <v>3</v>
      </c>
      <c r="Z209" s="39"/>
      <c r="AA209" s="39"/>
      <c r="AB209" s="39"/>
      <c r="AC209" s="39"/>
      <c r="AD209" s="39"/>
      <c r="AE209" s="39"/>
      <c r="AF209" s="39"/>
      <c r="AG209" s="39"/>
    </row>
    <row r="210" spans="1:33" ht="15.75" hidden="1" x14ac:dyDescent="0.3">
      <c r="A210" s="39">
        <v>1139</v>
      </c>
      <c r="B210" s="39" t="s">
        <v>4421</v>
      </c>
      <c r="C210" s="39"/>
      <c r="D210" s="39">
        <v>0</v>
      </c>
      <c r="E210" s="39"/>
      <c r="F210" s="39">
        <v>101</v>
      </c>
      <c r="G210" s="39">
        <v>47</v>
      </c>
      <c r="H210" s="39">
        <v>61</v>
      </c>
      <c r="I210" s="39">
        <v>42</v>
      </c>
      <c r="J210" s="39">
        <v>1</v>
      </c>
      <c r="K210" s="39">
        <v>0</v>
      </c>
      <c r="L210" s="39">
        <v>450</v>
      </c>
      <c r="M210" s="39"/>
      <c r="N210" s="39" t="s">
        <v>4422</v>
      </c>
      <c r="O210" s="39">
        <v>17</v>
      </c>
      <c r="P210" s="39">
        <v>17</v>
      </c>
      <c r="Q210" s="39">
        <v>700</v>
      </c>
      <c r="R210" s="39">
        <v>1</v>
      </c>
      <c r="S210" s="39">
        <v>0</v>
      </c>
      <c r="T210" s="39">
        <v>1800</v>
      </c>
      <c r="U210" s="39"/>
      <c r="V210" s="39"/>
      <c r="W210" s="39"/>
      <c r="X210" s="39"/>
      <c r="Y210" s="39">
        <v>3</v>
      </c>
      <c r="Z210" s="39"/>
      <c r="AA210" s="39"/>
      <c r="AB210" s="39"/>
      <c r="AC210" s="39"/>
      <c r="AD210" s="39"/>
      <c r="AE210" s="39"/>
      <c r="AF210" s="39"/>
      <c r="AG210" s="39"/>
    </row>
    <row r="211" spans="1:33" ht="15.75" hidden="1" x14ac:dyDescent="0.3">
      <c r="A211" s="39">
        <v>1323</v>
      </c>
      <c r="B211" s="40" t="s">
        <v>4711</v>
      </c>
      <c r="C211" s="40"/>
      <c r="D211" s="39">
        <v>0</v>
      </c>
      <c r="E211" s="39"/>
      <c r="F211" s="39">
        <v>101</v>
      </c>
      <c r="G211" s="39">
        <v>47</v>
      </c>
      <c r="H211" s="39">
        <v>61</v>
      </c>
      <c r="I211" s="39">
        <v>42</v>
      </c>
      <c r="J211" s="39">
        <v>1</v>
      </c>
      <c r="K211" s="39">
        <v>0</v>
      </c>
      <c r="L211" s="39">
        <v>450</v>
      </c>
      <c r="M211" s="39"/>
      <c r="N211" s="39" t="s">
        <v>4419</v>
      </c>
      <c r="O211" s="39">
        <v>17</v>
      </c>
      <c r="P211" s="39">
        <v>15</v>
      </c>
      <c r="Q211" s="39">
        <v>900</v>
      </c>
      <c r="R211" s="39">
        <v>1</v>
      </c>
      <c r="S211" s="39">
        <v>0</v>
      </c>
      <c r="T211" s="39">
        <v>2000</v>
      </c>
      <c r="U211" s="39"/>
      <c r="V211" s="39"/>
      <c r="W211" s="39"/>
      <c r="X211" s="39"/>
      <c r="Y211" s="39">
        <v>3</v>
      </c>
      <c r="Z211" s="39"/>
      <c r="AA211" s="39"/>
      <c r="AB211" s="39"/>
      <c r="AC211" s="39"/>
      <c r="AD211" s="39"/>
      <c r="AE211" s="39"/>
      <c r="AF211" s="39"/>
      <c r="AG211" s="39"/>
    </row>
    <row r="212" spans="1:33" ht="15.75" hidden="1" x14ac:dyDescent="0.3">
      <c r="A212" s="39">
        <v>1324</v>
      </c>
      <c r="B212" s="39" t="s">
        <v>4712</v>
      </c>
      <c r="C212" s="39"/>
      <c r="D212" s="39">
        <v>0</v>
      </c>
      <c r="E212" s="39"/>
      <c r="F212" s="39">
        <v>101</v>
      </c>
      <c r="G212" s="39">
        <v>47</v>
      </c>
      <c r="H212" s="39">
        <v>61</v>
      </c>
      <c r="I212" s="39">
        <v>42</v>
      </c>
      <c r="J212" s="39">
        <v>1</v>
      </c>
      <c r="K212" s="39">
        <v>0</v>
      </c>
      <c r="L212" s="39">
        <v>450</v>
      </c>
      <c r="M212" s="39"/>
      <c r="N212" s="39" t="s">
        <v>4422</v>
      </c>
      <c r="O212" s="39">
        <v>17</v>
      </c>
      <c r="P212" s="39">
        <v>17</v>
      </c>
      <c r="Q212" s="39">
        <v>700</v>
      </c>
      <c r="R212" s="39">
        <v>1</v>
      </c>
      <c r="S212" s="39">
        <v>0</v>
      </c>
      <c r="T212" s="39">
        <v>1800</v>
      </c>
      <c r="U212" s="39"/>
      <c r="V212" s="39"/>
      <c r="W212" s="39"/>
      <c r="X212" s="39"/>
      <c r="Y212" s="39">
        <v>3</v>
      </c>
      <c r="Z212" s="39"/>
      <c r="AA212" s="39"/>
      <c r="AB212" s="39"/>
      <c r="AC212" s="39"/>
      <c r="AD212" s="39"/>
      <c r="AE212" s="39"/>
      <c r="AF212" s="39"/>
      <c r="AG212" s="39"/>
    </row>
    <row r="213" spans="1:33" ht="15.75" hidden="1" x14ac:dyDescent="0.3">
      <c r="A213" s="39">
        <v>1206</v>
      </c>
      <c r="B213" s="39" t="s">
        <v>4535</v>
      </c>
      <c r="C213" s="39"/>
      <c r="D213" s="39">
        <v>0</v>
      </c>
      <c r="E213" s="39"/>
      <c r="F213" s="39">
        <v>81</v>
      </c>
      <c r="G213" s="39">
        <v>55</v>
      </c>
      <c r="H213" s="39">
        <v>171</v>
      </c>
      <c r="I213" s="39">
        <v>43</v>
      </c>
      <c r="J213" s="39">
        <v>1</v>
      </c>
      <c r="K213" s="39">
        <v>0</v>
      </c>
      <c r="L213" s="39">
        <v>480</v>
      </c>
      <c r="M213" s="39"/>
      <c r="N213" s="39" t="s">
        <v>4424</v>
      </c>
      <c r="O213" s="39">
        <v>17</v>
      </c>
      <c r="P213" s="39">
        <v>15</v>
      </c>
      <c r="Q213" s="39">
        <v>700</v>
      </c>
      <c r="R213" s="39">
        <v>1</v>
      </c>
      <c r="S213" s="39">
        <v>0</v>
      </c>
      <c r="T213" s="39">
        <v>2000</v>
      </c>
      <c r="U213" s="39"/>
      <c r="V213" s="39"/>
      <c r="W213" s="39"/>
      <c r="X213" s="39"/>
      <c r="Y213" s="39">
        <v>3</v>
      </c>
      <c r="Z213" s="39"/>
      <c r="AA213" s="39"/>
      <c r="AB213" s="39"/>
      <c r="AC213" s="39"/>
      <c r="AD213" s="39"/>
      <c r="AE213" s="39"/>
      <c r="AF213" s="39"/>
      <c r="AG213" s="39"/>
    </row>
    <row r="214" spans="1:33" ht="15.75" x14ac:dyDescent="0.3">
      <c r="A214" s="104">
        <v>1169</v>
      </c>
      <c r="B214" s="104" t="s">
        <v>3652</v>
      </c>
      <c r="C214" s="41" t="s">
        <v>8633</v>
      </c>
      <c r="D214" s="105">
        <v>1</v>
      </c>
      <c r="E214" s="105" t="s">
        <v>5739</v>
      </c>
      <c r="F214" s="104">
        <v>81</v>
      </c>
      <c r="G214" s="104">
        <v>19</v>
      </c>
      <c r="H214" s="104">
        <v>119</v>
      </c>
      <c r="I214" s="105">
        <v>43</v>
      </c>
      <c r="J214" s="104">
        <v>1</v>
      </c>
      <c r="K214" s="104">
        <v>0</v>
      </c>
      <c r="L214" s="105">
        <v>500</v>
      </c>
      <c r="M214" s="247"/>
      <c r="N214" s="104" t="s">
        <v>4473</v>
      </c>
      <c r="O214" s="104">
        <v>17</v>
      </c>
      <c r="P214" s="104">
        <v>15</v>
      </c>
      <c r="Q214" s="104">
        <v>700</v>
      </c>
      <c r="R214" s="104">
        <v>1</v>
      </c>
      <c r="S214" s="104">
        <v>0</v>
      </c>
      <c r="T214" s="104">
        <v>2000</v>
      </c>
      <c r="U214" s="104"/>
      <c r="V214" s="104"/>
      <c r="W214" s="104"/>
      <c r="X214" s="104"/>
      <c r="Y214" s="104">
        <v>3</v>
      </c>
      <c r="Z214" s="104"/>
      <c r="AA214" s="104"/>
      <c r="AB214" s="104"/>
      <c r="AC214" s="104"/>
      <c r="AD214" s="104"/>
      <c r="AE214" s="104"/>
      <c r="AF214" s="104"/>
      <c r="AG214" s="104"/>
    </row>
    <row r="215" spans="1:33" ht="15.75" hidden="1" x14ac:dyDescent="0.3">
      <c r="A215" s="39">
        <v>1170</v>
      </c>
      <c r="B215" s="39" t="s">
        <v>4474</v>
      </c>
      <c r="C215" s="39"/>
      <c r="D215" s="39">
        <v>0</v>
      </c>
      <c r="E215" s="39"/>
      <c r="F215" s="39">
        <v>81</v>
      </c>
      <c r="G215" s="39">
        <v>19</v>
      </c>
      <c r="H215" s="39">
        <v>119</v>
      </c>
      <c r="I215" s="39">
        <v>43</v>
      </c>
      <c r="J215" s="39">
        <v>1</v>
      </c>
      <c r="K215" s="39">
        <v>0</v>
      </c>
      <c r="L215" s="39">
        <v>500</v>
      </c>
      <c r="M215" s="39"/>
      <c r="N215" s="39" t="s">
        <v>4473</v>
      </c>
      <c r="O215" s="39">
        <v>17</v>
      </c>
      <c r="P215" s="39">
        <v>15</v>
      </c>
      <c r="Q215" s="39">
        <v>700</v>
      </c>
      <c r="R215" s="39">
        <v>1</v>
      </c>
      <c r="S215" s="39">
        <v>0</v>
      </c>
      <c r="T215" s="39">
        <v>2000</v>
      </c>
      <c r="U215" s="39"/>
      <c r="V215" s="39"/>
      <c r="W215" s="39"/>
      <c r="X215" s="39"/>
      <c r="Y215" s="39">
        <v>3</v>
      </c>
      <c r="Z215" s="39"/>
      <c r="AA215" s="39"/>
      <c r="AB215" s="39"/>
      <c r="AC215" s="39"/>
      <c r="AD215" s="39"/>
      <c r="AE215" s="39"/>
      <c r="AF215" s="39"/>
      <c r="AG215" s="39"/>
    </row>
    <row r="216" spans="1:33" ht="15.75" hidden="1" x14ac:dyDescent="0.3">
      <c r="A216" s="39">
        <v>1345</v>
      </c>
      <c r="B216" s="39" t="s">
        <v>4740</v>
      </c>
      <c r="C216" s="39"/>
      <c r="D216" s="39">
        <v>0</v>
      </c>
      <c r="E216" s="39"/>
      <c r="F216" s="39">
        <v>81</v>
      </c>
      <c r="G216" s="39">
        <v>19</v>
      </c>
      <c r="H216" s="39">
        <v>119</v>
      </c>
      <c r="I216" s="39">
        <v>43</v>
      </c>
      <c r="J216" s="39">
        <v>1</v>
      </c>
      <c r="K216" s="39">
        <v>0</v>
      </c>
      <c r="L216" s="39">
        <v>500</v>
      </c>
      <c r="M216" s="39"/>
      <c r="N216" s="39" t="s">
        <v>4473</v>
      </c>
      <c r="O216" s="39">
        <v>17</v>
      </c>
      <c r="P216" s="39">
        <v>15</v>
      </c>
      <c r="Q216" s="39">
        <v>700</v>
      </c>
      <c r="R216" s="39">
        <v>1</v>
      </c>
      <c r="S216" s="39">
        <v>0</v>
      </c>
      <c r="T216" s="39">
        <v>2000</v>
      </c>
      <c r="U216" s="39"/>
      <c r="V216" s="39"/>
      <c r="W216" s="39"/>
      <c r="X216" s="39"/>
      <c r="Y216" s="39">
        <v>3</v>
      </c>
      <c r="Z216" s="39"/>
      <c r="AA216" s="39"/>
      <c r="AB216" s="39"/>
      <c r="AC216" s="39"/>
      <c r="AD216" s="39"/>
      <c r="AE216" s="39"/>
      <c r="AF216" s="39"/>
      <c r="AG216" s="39"/>
    </row>
    <row r="217" spans="1:33" ht="15.75" hidden="1" x14ac:dyDescent="0.3">
      <c r="A217" s="39">
        <v>1141</v>
      </c>
      <c r="B217" s="39" t="s">
        <v>4425</v>
      </c>
      <c r="C217" s="39"/>
      <c r="D217" s="39">
        <v>0</v>
      </c>
      <c r="E217" s="39"/>
      <c r="F217" s="39">
        <v>101</v>
      </c>
      <c r="G217" s="39">
        <v>47</v>
      </c>
      <c r="H217" s="39">
        <v>62</v>
      </c>
      <c r="I217" s="39">
        <v>43</v>
      </c>
      <c r="J217" s="39">
        <v>1</v>
      </c>
      <c r="K217" s="39">
        <v>0</v>
      </c>
      <c r="L217" s="39">
        <v>480</v>
      </c>
      <c r="M217" s="39"/>
      <c r="N217" s="39" t="s">
        <v>4424</v>
      </c>
      <c r="O217" s="39">
        <v>17</v>
      </c>
      <c r="P217" s="39">
        <v>17</v>
      </c>
      <c r="Q217" s="39">
        <v>700</v>
      </c>
      <c r="R217" s="39">
        <v>1</v>
      </c>
      <c r="S217" s="39">
        <v>0</v>
      </c>
      <c r="T217" s="39">
        <v>2000</v>
      </c>
      <c r="U217" s="39"/>
      <c r="V217" s="39"/>
      <c r="W217" s="39"/>
      <c r="X217" s="39"/>
      <c r="Y217" s="39">
        <v>3</v>
      </c>
      <c r="Z217" s="39"/>
      <c r="AA217" s="39"/>
      <c r="AB217" s="39"/>
      <c r="AC217" s="39"/>
      <c r="AD217" s="39"/>
      <c r="AE217" s="39"/>
      <c r="AF217" s="39"/>
      <c r="AG217" s="39"/>
    </row>
    <row r="218" spans="1:33" ht="15.75" hidden="1" x14ac:dyDescent="0.3">
      <c r="A218" s="39">
        <v>1140</v>
      </c>
      <c r="B218" s="40" t="s">
        <v>4423</v>
      </c>
      <c r="C218" s="40"/>
      <c r="D218" s="39">
        <v>0</v>
      </c>
      <c r="E218" s="39"/>
      <c r="F218" s="39">
        <v>101</v>
      </c>
      <c r="G218" s="39">
        <v>47</v>
      </c>
      <c r="H218" s="39">
        <v>62</v>
      </c>
      <c r="I218" s="39">
        <v>43</v>
      </c>
      <c r="J218" s="39">
        <v>1</v>
      </c>
      <c r="K218" s="39">
        <v>0</v>
      </c>
      <c r="L218" s="39">
        <v>480</v>
      </c>
      <c r="M218" s="39"/>
      <c r="N218" s="39" t="s">
        <v>4424</v>
      </c>
      <c r="O218" s="39">
        <v>17</v>
      </c>
      <c r="P218" s="39">
        <v>15</v>
      </c>
      <c r="Q218" s="39">
        <v>700</v>
      </c>
      <c r="R218" s="39">
        <v>1</v>
      </c>
      <c r="S218" s="39">
        <v>0</v>
      </c>
      <c r="T218" s="39">
        <v>2000</v>
      </c>
      <c r="U218" s="39"/>
      <c r="V218" s="39"/>
      <c r="W218" s="39"/>
      <c r="X218" s="39"/>
      <c r="Y218" s="39">
        <v>3</v>
      </c>
      <c r="Z218" s="39"/>
      <c r="AA218" s="39"/>
      <c r="AB218" s="39"/>
      <c r="AC218" s="39"/>
      <c r="AD218" s="39"/>
      <c r="AE218" s="39"/>
      <c r="AF218" s="39"/>
      <c r="AG218" s="39"/>
    </row>
    <row r="219" spans="1:33" ht="15.75" hidden="1" x14ac:dyDescent="0.3">
      <c r="A219" s="39">
        <v>1142</v>
      </c>
      <c r="B219" s="39" t="s">
        <v>4426</v>
      </c>
      <c r="C219" s="39"/>
      <c r="D219" s="39">
        <v>0</v>
      </c>
      <c r="E219" s="39"/>
      <c r="F219" s="39">
        <v>101</v>
      </c>
      <c r="G219" s="39">
        <v>47</v>
      </c>
      <c r="H219" s="39">
        <v>62</v>
      </c>
      <c r="I219" s="39">
        <v>43</v>
      </c>
      <c r="J219" s="39">
        <v>1</v>
      </c>
      <c r="K219" s="39">
        <v>0</v>
      </c>
      <c r="L219" s="39">
        <v>480</v>
      </c>
      <c r="M219" s="39"/>
      <c r="N219" s="39" t="s">
        <v>4427</v>
      </c>
      <c r="O219" s="39">
        <v>17</v>
      </c>
      <c r="P219" s="39">
        <v>17</v>
      </c>
      <c r="Q219" s="39">
        <v>500</v>
      </c>
      <c r="R219" s="39">
        <v>1</v>
      </c>
      <c r="S219" s="39">
        <v>0</v>
      </c>
      <c r="T219" s="39">
        <v>1500</v>
      </c>
      <c r="U219" s="39"/>
      <c r="V219" s="39"/>
      <c r="W219" s="39"/>
      <c r="X219" s="39"/>
      <c r="Y219" s="39">
        <v>3</v>
      </c>
      <c r="Z219" s="39"/>
      <c r="AA219" s="39"/>
      <c r="AB219" s="39"/>
      <c r="AC219" s="39"/>
      <c r="AD219" s="39"/>
      <c r="AE219" s="39"/>
      <c r="AF219" s="39"/>
      <c r="AG219" s="39"/>
    </row>
    <row r="220" spans="1:33" ht="15.75" hidden="1" x14ac:dyDescent="0.3">
      <c r="A220" s="39">
        <v>1318</v>
      </c>
      <c r="B220" s="40" t="s">
        <v>4706</v>
      </c>
      <c r="C220" s="40"/>
      <c r="D220" s="39">
        <v>0</v>
      </c>
      <c r="E220" s="39"/>
      <c r="F220" s="39">
        <v>101</v>
      </c>
      <c r="G220" s="39">
        <v>47</v>
      </c>
      <c r="H220" s="39">
        <v>62</v>
      </c>
      <c r="I220" s="39">
        <v>43</v>
      </c>
      <c r="J220" s="39">
        <v>1</v>
      </c>
      <c r="K220" s="39">
        <v>0</v>
      </c>
      <c r="L220" s="39">
        <v>480</v>
      </c>
      <c r="M220" s="39"/>
      <c r="N220" s="39" t="s">
        <v>4424</v>
      </c>
      <c r="O220" s="39">
        <v>17</v>
      </c>
      <c r="P220" s="39">
        <v>15</v>
      </c>
      <c r="Q220" s="39">
        <v>700</v>
      </c>
      <c r="R220" s="39">
        <v>1</v>
      </c>
      <c r="S220" s="39">
        <v>0</v>
      </c>
      <c r="T220" s="39">
        <v>2000</v>
      </c>
      <c r="U220" s="39"/>
      <c r="V220" s="39"/>
      <c r="W220" s="39"/>
      <c r="X220" s="39"/>
      <c r="Y220" s="39">
        <v>3</v>
      </c>
      <c r="Z220" s="39"/>
      <c r="AA220" s="39"/>
      <c r="AB220" s="39"/>
      <c r="AC220" s="39"/>
      <c r="AD220" s="39"/>
      <c r="AE220" s="39"/>
      <c r="AF220" s="39"/>
      <c r="AG220" s="39"/>
    </row>
    <row r="221" spans="1:33" ht="15.75" hidden="1" x14ac:dyDescent="0.3">
      <c r="A221" s="39">
        <v>1319</v>
      </c>
      <c r="B221" s="39" t="s">
        <v>4707</v>
      </c>
      <c r="C221" s="39"/>
      <c r="D221" s="39">
        <v>0</v>
      </c>
      <c r="E221" s="39"/>
      <c r="F221" s="39">
        <v>101</v>
      </c>
      <c r="G221" s="39">
        <v>47</v>
      </c>
      <c r="H221" s="39">
        <v>62</v>
      </c>
      <c r="I221" s="39">
        <v>43</v>
      </c>
      <c r="J221" s="39">
        <v>1</v>
      </c>
      <c r="K221" s="39">
        <v>0</v>
      </c>
      <c r="L221" s="39">
        <v>480</v>
      </c>
      <c r="M221" s="39"/>
      <c r="N221" s="39" t="s">
        <v>4427</v>
      </c>
      <c r="O221" s="39">
        <v>17</v>
      </c>
      <c r="P221" s="39">
        <v>17</v>
      </c>
      <c r="Q221" s="39">
        <v>500</v>
      </c>
      <c r="R221" s="39">
        <v>1</v>
      </c>
      <c r="S221" s="39">
        <v>0</v>
      </c>
      <c r="T221" s="39">
        <v>1500</v>
      </c>
      <c r="U221" s="39"/>
      <c r="V221" s="39"/>
      <c r="W221" s="39"/>
      <c r="X221" s="39"/>
      <c r="Y221" s="39">
        <v>3</v>
      </c>
      <c r="Z221" s="39"/>
      <c r="AA221" s="39"/>
      <c r="AB221" s="39"/>
      <c r="AC221" s="39"/>
      <c r="AD221" s="39"/>
      <c r="AE221" s="39"/>
      <c r="AF221" s="39"/>
      <c r="AG221" s="39"/>
    </row>
    <row r="222" spans="1:33" ht="15.75" x14ac:dyDescent="0.3">
      <c r="A222" s="104">
        <v>92</v>
      </c>
      <c r="B222" s="107" t="s">
        <v>3295</v>
      </c>
      <c r="C222" s="204"/>
      <c r="D222" s="105">
        <v>1</v>
      </c>
      <c r="E222" s="105" t="s">
        <v>5711</v>
      </c>
      <c r="F222" s="104">
        <v>104</v>
      </c>
      <c r="G222" s="104">
        <v>45</v>
      </c>
      <c r="H222" s="104">
        <v>47</v>
      </c>
      <c r="I222" s="105">
        <v>45</v>
      </c>
      <c r="J222" s="104">
        <v>1</v>
      </c>
      <c r="K222" s="104">
        <v>1</v>
      </c>
      <c r="L222" s="105">
        <v>4000</v>
      </c>
      <c r="M222" s="245"/>
      <c r="N222" s="104" t="s">
        <v>3296</v>
      </c>
      <c r="O222" s="104">
        <v>17</v>
      </c>
      <c r="P222" s="104">
        <v>999</v>
      </c>
      <c r="Q222" s="104">
        <v>1100</v>
      </c>
      <c r="R222" s="104">
        <v>1</v>
      </c>
      <c r="S222" s="104">
        <v>0</v>
      </c>
      <c r="T222" s="104">
        <v>920</v>
      </c>
      <c r="U222" s="104"/>
      <c r="V222" s="104"/>
      <c r="W222" s="104"/>
      <c r="X222" s="104"/>
      <c r="Y222" s="104">
        <v>3</v>
      </c>
      <c r="Z222" s="104"/>
      <c r="AA222" s="104"/>
      <c r="AB222" s="104"/>
      <c r="AC222" s="104"/>
      <c r="AD222" s="104"/>
      <c r="AE222" s="104"/>
      <c r="AF222" s="104"/>
      <c r="AG222" s="104"/>
    </row>
    <row r="223" spans="1:33" ht="15.75" x14ac:dyDescent="0.3">
      <c r="A223" s="104">
        <v>94</v>
      </c>
      <c r="B223" s="107" t="s">
        <v>3299</v>
      </c>
      <c r="C223" s="204"/>
      <c r="D223" s="105">
        <v>1</v>
      </c>
      <c r="E223" s="105" t="s">
        <v>5711</v>
      </c>
      <c r="F223" s="104">
        <v>81</v>
      </c>
      <c r="G223" s="104">
        <v>19</v>
      </c>
      <c r="H223" s="104">
        <v>145</v>
      </c>
      <c r="I223" s="105">
        <v>45</v>
      </c>
      <c r="J223" s="104">
        <v>1</v>
      </c>
      <c r="K223" s="104">
        <v>1</v>
      </c>
      <c r="L223" s="105">
        <v>4000</v>
      </c>
      <c r="M223" s="245"/>
      <c r="N223" s="104" t="s">
        <v>3300</v>
      </c>
      <c r="O223" s="104">
        <v>10</v>
      </c>
      <c r="P223" s="104">
        <v>999</v>
      </c>
      <c r="Q223" s="104">
        <v>1100</v>
      </c>
      <c r="R223" s="104">
        <v>1</v>
      </c>
      <c r="S223" s="104">
        <v>0</v>
      </c>
      <c r="T223" s="104">
        <v>600</v>
      </c>
      <c r="U223" s="104"/>
      <c r="V223" s="104"/>
      <c r="W223" s="104"/>
      <c r="X223" s="104"/>
      <c r="Y223" s="104">
        <v>3</v>
      </c>
      <c r="Z223" s="104"/>
      <c r="AA223" s="104"/>
      <c r="AB223" s="104"/>
      <c r="AC223" s="104"/>
      <c r="AD223" s="104"/>
      <c r="AE223" s="104"/>
      <c r="AF223" s="104"/>
      <c r="AG223" s="104"/>
    </row>
    <row r="224" spans="1:33" ht="15.75" hidden="1" x14ac:dyDescent="0.3">
      <c r="A224" s="39">
        <v>1236</v>
      </c>
      <c r="B224" s="39" t="s">
        <v>4585</v>
      </c>
      <c r="C224" s="39"/>
      <c r="D224" s="39">
        <v>0</v>
      </c>
      <c r="E224" s="39"/>
      <c r="F224" s="39">
        <v>81</v>
      </c>
      <c r="G224" s="39">
        <v>53</v>
      </c>
      <c r="H224" s="39">
        <v>206</v>
      </c>
      <c r="I224" s="39">
        <v>45</v>
      </c>
      <c r="J224" s="39">
        <v>1</v>
      </c>
      <c r="K224" s="39">
        <v>1</v>
      </c>
      <c r="L224" s="39">
        <v>750</v>
      </c>
      <c r="M224" s="39"/>
      <c r="N224" s="39" t="s">
        <v>4586</v>
      </c>
      <c r="O224" s="39">
        <v>22</v>
      </c>
      <c r="P224" s="39">
        <v>17</v>
      </c>
      <c r="Q224" s="39">
        <v>1000</v>
      </c>
      <c r="R224" s="39">
        <v>1</v>
      </c>
      <c r="S224" s="39">
        <v>0</v>
      </c>
      <c r="T224" s="39">
        <v>1300</v>
      </c>
      <c r="U224" s="39"/>
      <c r="V224" s="39"/>
      <c r="W224" s="39"/>
      <c r="X224" s="39"/>
      <c r="Y224" s="39">
        <v>3</v>
      </c>
      <c r="Z224" s="39"/>
      <c r="AA224" s="39"/>
      <c r="AB224" s="39"/>
      <c r="AC224" s="39"/>
      <c r="AD224" s="39"/>
      <c r="AE224" s="39"/>
      <c r="AF224" s="39"/>
      <c r="AG224" s="39"/>
    </row>
    <row r="225" spans="1:33" ht="15.75" hidden="1" x14ac:dyDescent="0.3">
      <c r="A225" s="39">
        <v>1235</v>
      </c>
      <c r="B225" s="40" t="s">
        <v>4583</v>
      </c>
      <c r="C225" s="40"/>
      <c r="D225" s="39">
        <v>0</v>
      </c>
      <c r="E225" s="39"/>
      <c r="F225" s="39">
        <v>81</v>
      </c>
      <c r="G225" s="39">
        <v>53</v>
      </c>
      <c r="H225" s="39">
        <v>206</v>
      </c>
      <c r="I225" s="39">
        <v>45</v>
      </c>
      <c r="J225" s="39">
        <v>1</v>
      </c>
      <c r="K225" s="39">
        <v>1</v>
      </c>
      <c r="L225" s="39">
        <v>750</v>
      </c>
      <c r="M225" s="39"/>
      <c r="N225" s="39" t="s">
        <v>4584</v>
      </c>
      <c r="O225" s="39">
        <v>22</v>
      </c>
      <c r="P225" s="39">
        <v>17</v>
      </c>
      <c r="Q225" s="39">
        <v>1200</v>
      </c>
      <c r="R225" s="39">
        <v>1</v>
      </c>
      <c r="S225" s="39">
        <v>0</v>
      </c>
      <c r="T225" s="39">
        <v>2000</v>
      </c>
      <c r="U225" s="39"/>
      <c r="V225" s="39"/>
      <c r="W225" s="39"/>
      <c r="X225" s="39"/>
      <c r="Y225" s="39">
        <v>3</v>
      </c>
      <c r="Z225" s="39"/>
      <c r="AA225" s="39"/>
      <c r="AB225" s="39"/>
      <c r="AC225" s="39"/>
      <c r="AD225" s="39"/>
      <c r="AE225" s="39"/>
      <c r="AF225" s="39"/>
      <c r="AG225" s="39"/>
    </row>
    <row r="226" spans="1:33" ht="15.75" hidden="1" x14ac:dyDescent="0.3">
      <c r="A226" s="39">
        <v>1336</v>
      </c>
      <c r="B226" s="39" t="s">
        <v>4728</v>
      </c>
      <c r="C226" s="39"/>
      <c r="D226" s="39">
        <v>0</v>
      </c>
      <c r="E226" s="39"/>
      <c r="F226" s="39">
        <v>81</v>
      </c>
      <c r="G226" s="39">
        <v>53</v>
      </c>
      <c r="H226" s="39">
        <v>179</v>
      </c>
      <c r="I226" s="39">
        <v>45</v>
      </c>
      <c r="J226" s="39">
        <v>1</v>
      </c>
      <c r="K226" s="39">
        <v>1</v>
      </c>
      <c r="L226" s="39">
        <v>750</v>
      </c>
      <c r="M226" s="39"/>
      <c r="N226" s="39" t="s">
        <v>4584</v>
      </c>
      <c r="O226" s="39">
        <v>22</v>
      </c>
      <c r="P226" s="39">
        <v>17</v>
      </c>
      <c r="Q226" s="39">
        <v>1200</v>
      </c>
      <c r="R226" s="39">
        <v>1</v>
      </c>
      <c r="S226" s="39">
        <v>0</v>
      </c>
      <c r="T226" s="39">
        <v>2000</v>
      </c>
      <c r="U226" s="39"/>
      <c r="V226" s="39"/>
      <c r="W226" s="39"/>
      <c r="X226" s="39"/>
      <c r="Y226" s="39">
        <v>3</v>
      </c>
      <c r="Z226" s="39"/>
      <c r="AA226" s="39"/>
      <c r="AB226" s="39"/>
      <c r="AC226" s="39"/>
      <c r="AD226" s="39"/>
      <c r="AE226" s="39"/>
      <c r="AF226" s="39"/>
      <c r="AG226" s="39"/>
    </row>
    <row r="227" spans="1:33" ht="15.75" hidden="1" x14ac:dyDescent="0.3">
      <c r="A227" s="39">
        <v>1232</v>
      </c>
      <c r="B227" s="39" t="s">
        <v>4577</v>
      </c>
      <c r="C227" s="39"/>
      <c r="D227" s="39">
        <v>0</v>
      </c>
      <c r="E227" s="39"/>
      <c r="F227" s="39">
        <v>81</v>
      </c>
      <c r="G227" s="39">
        <v>19</v>
      </c>
      <c r="H227" s="39">
        <v>204</v>
      </c>
      <c r="I227" s="39">
        <v>45</v>
      </c>
      <c r="J227" s="39">
        <v>1</v>
      </c>
      <c r="K227" s="39">
        <v>0</v>
      </c>
      <c r="L227" s="39">
        <v>780</v>
      </c>
      <c r="M227" s="39"/>
      <c r="N227" s="39" t="s">
        <v>4578</v>
      </c>
      <c r="O227" s="39">
        <v>22</v>
      </c>
      <c r="P227" s="39">
        <v>17</v>
      </c>
      <c r="Q227" s="39">
        <v>800</v>
      </c>
      <c r="R227" s="39">
        <v>1</v>
      </c>
      <c r="S227" s="39">
        <v>0</v>
      </c>
      <c r="T227" s="39">
        <v>1500</v>
      </c>
      <c r="U227" s="39"/>
      <c r="V227" s="39"/>
      <c r="W227" s="39"/>
      <c r="X227" s="39"/>
      <c r="Y227" s="39">
        <v>3</v>
      </c>
      <c r="Z227" s="39"/>
      <c r="AA227" s="39"/>
      <c r="AB227" s="39"/>
      <c r="AC227" s="39"/>
      <c r="AD227" s="39"/>
      <c r="AE227" s="39"/>
      <c r="AF227" s="39"/>
      <c r="AG227" s="39"/>
    </row>
    <row r="228" spans="1:33" ht="15.75" hidden="1" x14ac:dyDescent="0.3">
      <c r="A228" s="39">
        <v>1335</v>
      </c>
      <c r="B228" s="39" t="s">
        <v>4726</v>
      </c>
      <c r="C228" s="39"/>
      <c r="D228" s="39">
        <v>0</v>
      </c>
      <c r="E228" s="39"/>
      <c r="F228" s="39">
        <v>81</v>
      </c>
      <c r="G228" s="39">
        <v>19</v>
      </c>
      <c r="H228" s="39">
        <v>177</v>
      </c>
      <c r="I228" s="39">
        <v>45</v>
      </c>
      <c r="J228" s="39">
        <v>1</v>
      </c>
      <c r="K228" s="39">
        <v>0</v>
      </c>
      <c r="L228" s="39">
        <v>780</v>
      </c>
      <c r="M228" s="39"/>
      <c r="N228" s="39" t="s">
        <v>4727</v>
      </c>
      <c r="O228" s="39">
        <v>22</v>
      </c>
      <c r="P228" s="39">
        <v>17</v>
      </c>
      <c r="Q228" s="39">
        <v>800</v>
      </c>
      <c r="R228" s="39">
        <v>1</v>
      </c>
      <c r="S228" s="39">
        <v>0</v>
      </c>
      <c r="T228" s="39">
        <v>1500</v>
      </c>
      <c r="U228" s="39"/>
      <c r="V228" s="39"/>
      <c r="W228" s="39"/>
      <c r="X228" s="39"/>
      <c r="Y228" s="39">
        <v>3</v>
      </c>
      <c r="Z228" s="39"/>
      <c r="AA228" s="39"/>
      <c r="AB228" s="39"/>
      <c r="AC228" s="39"/>
      <c r="AD228" s="39"/>
      <c r="AE228" s="39"/>
      <c r="AF228" s="39"/>
      <c r="AG228" s="39"/>
    </row>
    <row r="229" spans="1:33" ht="15.75" hidden="1" x14ac:dyDescent="0.3">
      <c r="A229" s="39">
        <v>1167</v>
      </c>
      <c r="B229" s="39" t="s">
        <v>4469</v>
      </c>
      <c r="C229" s="39"/>
      <c r="D229" s="39">
        <v>0</v>
      </c>
      <c r="E229" s="39"/>
      <c r="F229" s="39">
        <v>81</v>
      </c>
      <c r="G229" s="39">
        <v>33</v>
      </c>
      <c r="H229" s="39">
        <v>132</v>
      </c>
      <c r="I229" s="39">
        <v>45</v>
      </c>
      <c r="J229" s="39">
        <v>1</v>
      </c>
      <c r="K229" s="39">
        <v>1</v>
      </c>
      <c r="L229" s="39">
        <v>1000</v>
      </c>
      <c r="M229" s="39"/>
      <c r="N229" s="39" t="s">
        <v>4470</v>
      </c>
      <c r="O229" s="39">
        <v>15</v>
      </c>
      <c r="P229" s="39">
        <v>15</v>
      </c>
      <c r="Q229" s="39">
        <v>1000</v>
      </c>
      <c r="R229" s="39">
        <v>1</v>
      </c>
      <c r="S229" s="39">
        <v>0</v>
      </c>
      <c r="T229" s="39">
        <v>2000</v>
      </c>
      <c r="U229" s="39"/>
      <c r="V229" s="39"/>
      <c r="W229" s="39"/>
      <c r="X229" s="39"/>
      <c r="Y229" s="39">
        <v>3</v>
      </c>
      <c r="Z229" s="39"/>
      <c r="AA229" s="39"/>
      <c r="AB229" s="39"/>
      <c r="AC229" s="39"/>
      <c r="AD229" s="39"/>
      <c r="AE229" s="39"/>
      <c r="AF229" s="39"/>
      <c r="AG229" s="39"/>
    </row>
    <row r="230" spans="1:33" ht="15.75" hidden="1" x14ac:dyDescent="0.3">
      <c r="A230" s="39">
        <v>1351</v>
      </c>
      <c r="B230" s="39" t="s">
        <v>4748</v>
      </c>
      <c r="C230" s="39"/>
      <c r="D230" s="39">
        <v>0</v>
      </c>
      <c r="E230" s="39"/>
      <c r="F230" s="39">
        <v>96</v>
      </c>
      <c r="G230" s="39">
        <v>42</v>
      </c>
      <c r="H230" s="39">
        <v>115</v>
      </c>
      <c r="I230" s="39">
        <v>47</v>
      </c>
      <c r="J230" s="39">
        <v>1</v>
      </c>
      <c r="K230" s="39">
        <v>1</v>
      </c>
      <c r="L230" s="39">
        <v>800</v>
      </c>
      <c r="M230" s="39"/>
      <c r="N230" s="39" t="s">
        <v>4749</v>
      </c>
      <c r="O230" s="39">
        <v>10</v>
      </c>
      <c r="P230" s="39">
        <v>25</v>
      </c>
      <c r="Q230" s="39">
        <v>600</v>
      </c>
      <c r="R230" s="39">
        <v>1</v>
      </c>
      <c r="S230" s="39">
        <v>0</v>
      </c>
      <c r="T230" s="39">
        <v>1500</v>
      </c>
      <c r="U230" s="39"/>
      <c r="V230" s="39"/>
      <c r="W230" s="39"/>
      <c r="X230" s="39"/>
      <c r="Y230" s="39">
        <v>3</v>
      </c>
      <c r="Z230" s="39"/>
      <c r="AA230" s="39"/>
      <c r="AB230" s="39"/>
      <c r="AC230" s="39"/>
      <c r="AD230" s="39"/>
      <c r="AE230" s="39"/>
      <c r="AF230" s="39"/>
      <c r="AG230" s="39"/>
    </row>
    <row r="231" spans="1:33" ht="15.75" hidden="1" x14ac:dyDescent="0.3">
      <c r="A231" s="39">
        <v>34</v>
      </c>
      <c r="B231" s="40" t="s">
        <v>3213</v>
      </c>
      <c r="C231" s="40"/>
      <c r="D231" s="39">
        <v>0</v>
      </c>
      <c r="E231" s="39"/>
      <c r="F231" s="39">
        <v>94</v>
      </c>
      <c r="G231" s="39">
        <v>40</v>
      </c>
      <c r="H231" s="39">
        <v>40</v>
      </c>
      <c r="I231" s="39">
        <v>50</v>
      </c>
      <c r="J231" s="39">
        <v>1</v>
      </c>
      <c r="K231" s="39">
        <v>0</v>
      </c>
      <c r="L231" s="42">
        <v>1000</v>
      </c>
      <c r="M231" s="42"/>
      <c r="N231" s="39" t="s">
        <v>3214</v>
      </c>
      <c r="O231" s="39">
        <v>15</v>
      </c>
      <c r="P231" s="39">
        <v>999</v>
      </c>
      <c r="Q231" s="39">
        <v>800</v>
      </c>
      <c r="R231" s="42">
        <v>1</v>
      </c>
      <c r="S231" s="42">
        <v>0</v>
      </c>
      <c r="T231" s="39">
        <v>600</v>
      </c>
      <c r="U231" s="39"/>
      <c r="V231" s="39"/>
      <c r="W231" s="39"/>
      <c r="X231" s="39"/>
      <c r="Y231" s="39">
        <v>3</v>
      </c>
      <c r="Z231" s="39"/>
      <c r="AA231" s="39"/>
      <c r="AB231" s="39"/>
      <c r="AC231" s="39"/>
      <c r="AD231" s="39"/>
      <c r="AE231" s="39"/>
      <c r="AF231" s="39"/>
      <c r="AG231" s="39"/>
    </row>
    <row r="232" spans="1:33" ht="15.75" hidden="1" x14ac:dyDescent="0.3">
      <c r="A232" s="39">
        <v>33</v>
      </c>
      <c r="B232" s="40" t="s">
        <v>3211</v>
      </c>
      <c r="C232" s="40"/>
      <c r="D232" s="39">
        <v>0</v>
      </c>
      <c r="E232" s="39"/>
      <c r="F232" s="39">
        <v>81</v>
      </c>
      <c r="G232" s="39">
        <v>19</v>
      </c>
      <c r="H232" s="39">
        <v>103</v>
      </c>
      <c r="I232" s="39">
        <v>50</v>
      </c>
      <c r="J232" s="39">
        <v>1</v>
      </c>
      <c r="K232" s="39">
        <v>0</v>
      </c>
      <c r="L232" s="42">
        <v>1000</v>
      </c>
      <c r="M232" s="42"/>
      <c r="N232" s="39" t="s">
        <v>3212</v>
      </c>
      <c r="O232" s="39">
        <v>15</v>
      </c>
      <c r="P232" s="39">
        <v>999</v>
      </c>
      <c r="Q232" s="39">
        <v>1100</v>
      </c>
      <c r="R232" s="42">
        <v>1</v>
      </c>
      <c r="S232" s="42">
        <v>0</v>
      </c>
      <c r="T232" s="39">
        <v>600</v>
      </c>
      <c r="U232" s="39"/>
      <c r="V232" s="39"/>
      <c r="W232" s="39"/>
      <c r="X232" s="39"/>
      <c r="Y232" s="39">
        <v>3</v>
      </c>
      <c r="Z232" s="39"/>
      <c r="AA232" s="39"/>
      <c r="AB232" s="39"/>
      <c r="AC232" s="39"/>
      <c r="AD232" s="39"/>
      <c r="AE232" s="39"/>
      <c r="AF232" s="39"/>
      <c r="AG232" s="39"/>
    </row>
    <row r="233" spans="1:33" ht="15.75" x14ac:dyDescent="0.3">
      <c r="A233" s="104">
        <v>58</v>
      </c>
      <c r="B233" s="107" t="s">
        <v>3257</v>
      </c>
      <c r="C233" s="204">
        <v>0</v>
      </c>
      <c r="D233" s="105">
        <v>1</v>
      </c>
      <c r="E233" s="105" t="s">
        <v>5707</v>
      </c>
      <c r="F233" s="104">
        <v>81</v>
      </c>
      <c r="G233" s="104">
        <v>19</v>
      </c>
      <c r="H233" s="104">
        <v>103</v>
      </c>
      <c r="I233" s="105">
        <v>50</v>
      </c>
      <c r="J233" s="104">
        <v>1</v>
      </c>
      <c r="K233" s="104">
        <v>0</v>
      </c>
      <c r="L233" s="105">
        <v>3000</v>
      </c>
      <c r="M233" s="245"/>
      <c r="N233" s="104" t="s">
        <v>3258</v>
      </c>
      <c r="O233" s="104">
        <v>25</v>
      </c>
      <c r="P233" s="104">
        <v>999</v>
      </c>
      <c r="Q233" s="104">
        <v>1100</v>
      </c>
      <c r="R233" s="104">
        <v>1</v>
      </c>
      <c r="S233" s="104">
        <v>0</v>
      </c>
      <c r="T233" s="104">
        <v>600</v>
      </c>
      <c r="U233" s="104"/>
      <c r="V233" s="104"/>
      <c r="W233" s="104"/>
      <c r="X233" s="104"/>
      <c r="Y233" s="104">
        <v>3</v>
      </c>
      <c r="Z233" s="104"/>
      <c r="AA233" s="104"/>
      <c r="AB233" s="104"/>
      <c r="AC233" s="104"/>
      <c r="AD233" s="104"/>
      <c r="AE233" s="104"/>
      <c r="AF233" s="104"/>
      <c r="AG233" s="104"/>
    </row>
    <row r="234" spans="1:33" ht="15.75" hidden="1" x14ac:dyDescent="0.3">
      <c r="A234" s="39">
        <v>1126</v>
      </c>
      <c r="B234" s="39" t="s">
        <v>4399</v>
      </c>
      <c r="C234" s="39"/>
      <c r="D234" s="39">
        <v>0</v>
      </c>
      <c r="E234" s="39"/>
      <c r="F234" s="39">
        <v>81</v>
      </c>
      <c r="G234" s="39">
        <v>19</v>
      </c>
      <c r="H234" s="39">
        <v>112</v>
      </c>
      <c r="I234" s="39">
        <v>50</v>
      </c>
      <c r="J234" s="39">
        <v>1</v>
      </c>
      <c r="K234" s="39">
        <v>0</v>
      </c>
      <c r="L234" s="39">
        <v>1600</v>
      </c>
      <c r="M234" s="39"/>
      <c r="N234" s="39" t="s">
        <v>4400</v>
      </c>
      <c r="O234" s="39">
        <v>25</v>
      </c>
      <c r="P234" s="39">
        <v>17</v>
      </c>
      <c r="Q234" s="39">
        <v>800</v>
      </c>
      <c r="R234" s="39">
        <v>1</v>
      </c>
      <c r="S234" s="39">
        <v>0</v>
      </c>
      <c r="T234" s="39">
        <v>1800</v>
      </c>
      <c r="U234" s="39"/>
      <c r="V234" s="39"/>
      <c r="W234" s="39"/>
      <c r="X234" s="39"/>
      <c r="Y234" s="39">
        <v>3</v>
      </c>
      <c r="Z234" s="39"/>
      <c r="AA234" s="39"/>
      <c r="AB234" s="39"/>
      <c r="AC234" s="39"/>
      <c r="AD234" s="39"/>
      <c r="AE234" s="39"/>
      <c r="AF234" s="39"/>
      <c r="AG234" s="39"/>
    </row>
    <row r="235" spans="1:33" ht="15.75" hidden="1" x14ac:dyDescent="0.3">
      <c r="A235" s="39">
        <v>1127</v>
      </c>
      <c r="B235" s="39" t="s">
        <v>4401</v>
      </c>
      <c r="C235" s="39"/>
      <c r="D235" s="39">
        <v>0</v>
      </c>
      <c r="E235" s="39"/>
      <c r="F235" s="39">
        <v>81</v>
      </c>
      <c r="G235" s="39">
        <v>19</v>
      </c>
      <c r="H235" s="39">
        <v>112</v>
      </c>
      <c r="I235" s="39">
        <v>50</v>
      </c>
      <c r="J235" s="39">
        <v>1</v>
      </c>
      <c r="K235" s="39">
        <v>0</v>
      </c>
      <c r="L235" s="39">
        <v>100</v>
      </c>
      <c r="M235" s="39"/>
      <c r="N235" s="39" t="s">
        <v>4402</v>
      </c>
      <c r="O235" s="39">
        <v>17</v>
      </c>
      <c r="P235" s="39">
        <v>20</v>
      </c>
      <c r="Q235" s="39">
        <v>600</v>
      </c>
      <c r="R235" s="39">
        <v>1</v>
      </c>
      <c r="S235" s="39">
        <v>0</v>
      </c>
      <c r="T235" s="39">
        <v>3000</v>
      </c>
      <c r="U235" s="39"/>
      <c r="V235" s="39"/>
      <c r="W235" s="39"/>
      <c r="X235" s="39"/>
      <c r="Y235" s="39">
        <v>3</v>
      </c>
      <c r="Z235" s="39"/>
      <c r="AA235" s="39"/>
      <c r="AB235" s="39"/>
      <c r="AC235" s="39"/>
      <c r="AD235" s="39"/>
      <c r="AE235" s="39"/>
      <c r="AF235" s="39"/>
      <c r="AG235" s="39"/>
    </row>
    <row r="236" spans="1:33" ht="15.75" hidden="1" x14ac:dyDescent="0.3">
      <c r="A236" s="39">
        <v>1207</v>
      </c>
      <c r="B236" s="39" t="s">
        <v>4536</v>
      </c>
      <c r="C236" s="39"/>
      <c r="D236" s="39">
        <v>0</v>
      </c>
      <c r="E236" s="39"/>
      <c r="F236" s="39">
        <v>81</v>
      </c>
      <c r="G236" s="39">
        <v>19</v>
      </c>
      <c r="H236" s="39">
        <v>112</v>
      </c>
      <c r="I236" s="39">
        <v>50</v>
      </c>
      <c r="J236" s="39">
        <v>1</v>
      </c>
      <c r="K236" s="39">
        <v>0</v>
      </c>
      <c r="L236" s="39">
        <v>1600</v>
      </c>
      <c r="M236" s="39"/>
      <c r="N236" s="39" t="s">
        <v>4537</v>
      </c>
      <c r="O236" s="39">
        <v>25</v>
      </c>
      <c r="P236" s="39">
        <v>17</v>
      </c>
      <c r="Q236" s="39">
        <v>800</v>
      </c>
      <c r="R236" s="39">
        <v>1</v>
      </c>
      <c r="S236" s="39">
        <v>0</v>
      </c>
      <c r="T236" s="39">
        <v>1800</v>
      </c>
      <c r="U236" s="39"/>
      <c r="V236" s="39"/>
      <c r="W236" s="39"/>
      <c r="X236" s="39"/>
      <c r="Y236" s="39">
        <v>3</v>
      </c>
      <c r="Z236" s="39"/>
      <c r="AA236" s="39"/>
      <c r="AB236" s="39"/>
      <c r="AC236" s="39"/>
      <c r="AD236" s="39"/>
      <c r="AE236" s="39"/>
      <c r="AF236" s="39"/>
      <c r="AG236" s="39"/>
    </row>
    <row r="237" spans="1:33" ht="15.75" hidden="1" x14ac:dyDescent="0.3">
      <c r="A237" s="39">
        <v>1313</v>
      </c>
      <c r="B237" s="40" t="s">
        <v>4701</v>
      </c>
      <c r="C237" s="40"/>
      <c r="D237" s="39">
        <v>0</v>
      </c>
      <c r="E237" s="39"/>
      <c r="F237" s="39">
        <v>81</v>
      </c>
      <c r="G237" s="39">
        <v>19</v>
      </c>
      <c r="H237" s="39">
        <v>112</v>
      </c>
      <c r="I237" s="39">
        <v>50</v>
      </c>
      <c r="J237" s="39">
        <v>1</v>
      </c>
      <c r="K237" s="39">
        <v>0</v>
      </c>
      <c r="L237" s="39">
        <v>3200</v>
      </c>
      <c r="M237" s="39"/>
      <c r="N237" s="39" t="s">
        <v>4400</v>
      </c>
      <c r="O237" s="39">
        <v>25</v>
      </c>
      <c r="P237" s="39">
        <v>17</v>
      </c>
      <c r="Q237" s="39">
        <v>800</v>
      </c>
      <c r="R237" s="39">
        <v>1</v>
      </c>
      <c r="S237" s="39">
        <v>0</v>
      </c>
      <c r="T237" s="39">
        <v>1800</v>
      </c>
      <c r="U237" s="39"/>
      <c r="V237" s="39"/>
      <c r="W237" s="39"/>
      <c r="X237" s="39"/>
      <c r="Y237" s="39">
        <v>3</v>
      </c>
      <c r="Z237" s="39"/>
      <c r="AA237" s="39"/>
      <c r="AB237" s="39"/>
      <c r="AC237" s="39"/>
      <c r="AD237" s="39"/>
      <c r="AE237" s="39"/>
      <c r="AF237" s="39"/>
      <c r="AG237" s="39"/>
    </row>
    <row r="238" spans="1:33" ht="15.75" hidden="1" x14ac:dyDescent="0.3">
      <c r="A238" s="39">
        <v>1314</v>
      </c>
      <c r="B238" s="39" t="s">
        <v>4702</v>
      </c>
      <c r="C238" s="39"/>
      <c r="D238" s="39">
        <v>0</v>
      </c>
      <c r="E238" s="39"/>
      <c r="F238" s="39">
        <v>81</v>
      </c>
      <c r="G238" s="39">
        <v>19</v>
      </c>
      <c r="H238" s="39">
        <v>112</v>
      </c>
      <c r="I238" s="39">
        <v>50</v>
      </c>
      <c r="J238" s="39">
        <v>1</v>
      </c>
      <c r="K238" s="39">
        <v>0</v>
      </c>
      <c r="L238" s="39">
        <v>3200</v>
      </c>
      <c r="M238" s="39"/>
      <c r="N238" s="39" t="s">
        <v>4537</v>
      </c>
      <c r="O238" s="39">
        <v>25</v>
      </c>
      <c r="P238" s="39">
        <v>17</v>
      </c>
      <c r="Q238" s="39">
        <v>800</v>
      </c>
      <c r="R238" s="39">
        <v>1</v>
      </c>
      <c r="S238" s="39">
        <v>0</v>
      </c>
      <c r="T238" s="39">
        <v>1800</v>
      </c>
      <c r="U238" s="39"/>
      <c r="V238" s="39"/>
      <c r="W238" s="39"/>
      <c r="X238" s="39"/>
      <c r="Y238" s="39">
        <v>3</v>
      </c>
      <c r="Z238" s="39"/>
      <c r="AA238" s="39"/>
      <c r="AB238" s="39"/>
      <c r="AC238" s="39"/>
      <c r="AD238" s="39"/>
      <c r="AE238" s="39"/>
      <c r="AF238" s="39"/>
      <c r="AG238" s="39"/>
    </row>
    <row r="239" spans="1:33" ht="15.75" hidden="1" x14ac:dyDescent="0.3">
      <c r="A239" s="39">
        <v>1034</v>
      </c>
      <c r="B239" s="39" t="s">
        <v>4247</v>
      </c>
      <c r="C239" s="39"/>
      <c r="D239" s="39">
        <v>0</v>
      </c>
      <c r="E239" s="39"/>
      <c r="F239" s="39">
        <v>81</v>
      </c>
      <c r="G239" s="39">
        <v>19</v>
      </c>
      <c r="H239" s="39">
        <v>102</v>
      </c>
      <c r="I239" s="39">
        <v>50</v>
      </c>
      <c r="J239" s="39">
        <v>0</v>
      </c>
      <c r="K239" s="39">
        <v>1</v>
      </c>
      <c r="L239" s="39">
        <v>100</v>
      </c>
      <c r="M239" s="39"/>
      <c r="N239" s="39" t="s">
        <v>4248</v>
      </c>
      <c r="O239" s="39">
        <v>17</v>
      </c>
      <c r="P239" s="39">
        <v>20</v>
      </c>
      <c r="Q239" s="39">
        <v>600</v>
      </c>
      <c r="R239" s="39">
        <v>1</v>
      </c>
      <c r="S239" s="39">
        <v>0</v>
      </c>
      <c r="T239" s="39">
        <v>1800</v>
      </c>
      <c r="U239" s="39"/>
      <c r="V239" s="39"/>
      <c r="W239" s="39"/>
      <c r="X239" s="39"/>
      <c r="Y239" s="39">
        <v>3</v>
      </c>
      <c r="Z239" s="39"/>
      <c r="AA239" s="39"/>
      <c r="AB239" s="39"/>
      <c r="AC239" s="39"/>
      <c r="AD239" s="39"/>
      <c r="AE239" s="39"/>
      <c r="AF239" s="39"/>
      <c r="AG239" s="39"/>
    </row>
    <row r="240" spans="1:33" ht="15.75" hidden="1" x14ac:dyDescent="0.3">
      <c r="A240" s="39">
        <v>1035</v>
      </c>
      <c r="B240" s="39" t="s">
        <v>4249</v>
      </c>
      <c r="C240" s="39"/>
      <c r="D240" s="39">
        <v>0</v>
      </c>
      <c r="E240" s="39"/>
      <c r="F240" s="39">
        <v>81</v>
      </c>
      <c r="G240" s="39">
        <v>19</v>
      </c>
      <c r="H240" s="39">
        <v>102</v>
      </c>
      <c r="I240" s="39">
        <v>50</v>
      </c>
      <c r="J240" s="39">
        <v>0</v>
      </c>
      <c r="K240" s="39">
        <v>1</v>
      </c>
      <c r="L240" s="39">
        <v>1</v>
      </c>
      <c r="M240" s="39"/>
      <c r="N240" s="39" t="s">
        <v>4250</v>
      </c>
      <c r="O240" s="39">
        <v>17</v>
      </c>
      <c r="P240" s="39">
        <v>20</v>
      </c>
      <c r="Q240" s="39">
        <v>600</v>
      </c>
      <c r="R240" s="39">
        <v>1</v>
      </c>
      <c r="S240" s="39">
        <v>0</v>
      </c>
      <c r="T240" s="39">
        <v>2000</v>
      </c>
      <c r="U240" s="39"/>
      <c r="V240" s="39"/>
      <c r="W240" s="39"/>
      <c r="X240" s="39"/>
      <c r="Y240" s="39">
        <v>3</v>
      </c>
      <c r="Z240" s="39"/>
      <c r="AA240" s="39"/>
      <c r="AB240" s="39"/>
      <c r="AC240" s="39"/>
      <c r="AD240" s="39"/>
      <c r="AE240" s="39"/>
      <c r="AF240" s="39"/>
      <c r="AG240" s="39"/>
    </row>
    <row r="241" spans="1:33" ht="15.75" hidden="1" x14ac:dyDescent="0.3">
      <c r="A241" s="39">
        <v>1205</v>
      </c>
      <c r="B241" s="39" t="s">
        <v>4533</v>
      </c>
      <c r="C241" s="39"/>
      <c r="D241" s="39">
        <v>0</v>
      </c>
      <c r="E241" s="39"/>
      <c r="F241" s="39">
        <v>104</v>
      </c>
      <c r="G241" s="39">
        <v>15</v>
      </c>
      <c r="H241" s="39">
        <v>37</v>
      </c>
      <c r="I241" s="39">
        <v>50</v>
      </c>
      <c r="J241" s="39">
        <v>0</v>
      </c>
      <c r="K241" s="39">
        <v>0</v>
      </c>
      <c r="L241" s="39">
        <v>500</v>
      </c>
      <c r="M241" s="39"/>
      <c r="N241" s="39" t="s">
        <v>4534</v>
      </c>
      <c r="O241" s="39">
        <v>15</v>
      </c>
      <c r="P241" s="39">
        <v>17</v>
      </c>
      <c r="Q241" s="39">
        <v>600</v>
      </c>
      <c r="R241" s="39">
        <v>1</v>
      </c>
      <c r="S241" s="39">
        <v>0</v>
      </c>
      <c r="T241" s="39">
        <v>1800</v>
      </c>
      <c r="U241" s="39"/>
      <c r="V241" s="39"/>
      <c r="W241" s="39"/>
      <c r="X241" s="39"/>
      <c r="Y241" s="39">
        <v>3</v>
      </c>
      <c r="Z241" s="39"/>
      <c r="AA241" s="39"/>
      <c r="AB241" s="39"/>
      <c r="AC241" s="39"/>
      <c r="AD241" s="39"/>
      <c r="AE241" s="39"/>
      <c r="AF241" s="39"/>
      <c r="AG241" s="39"/>
    </row>
    <row r="242" spans="1:33" ht="15.75" hidden="1" x14ac:dyDescent="0.3">
      <c r="A242" s="39">
        <v>1187</v>
      </c>
      <c r="B242" s="39" t="s">
        <v>4501</v>
      </c>
      <c r="C242" s="39"/>
      <c r="D242" s="39">
        <v>0</v>
      </c>
      <c r="E242" s="39"/>
      <c r="F242" s="39">
        <v>81</v>
      </c>
      <c r="G242" s="39">
        <v>19</v>
      </c>
      <c r="H242" s="39">
        <v>82</v>
      </c>
      <c r="I242" s="39">
        <v>50</v>
      </c>
      <c r="J242" s="39">
        <v>1</v>
      </c>
      <c r="K242" s="39">
        <v>1</v>
      </c>
      <c r="L242" s="39">
        <v>550</v>
      </c>
      <c r="M242" s="39"/>
      <c r="N242" s="39" t="s">
        <v>4502</v>
      </c>
      <c r="O242" s="39">
        <v>25</v>
      </c>
      <c r="P242" s="39">
        <v>35</v>
      </c>
      <c r="Q242" s="39">
        <v>2200</v>
      </c>
      <c r="R242" s="39">
        <v>1</v>
      </c>
      <c r="S242" s="39">
        <v>0</v>
      </c>
      <c r="T242" s="39">
        <v>2200</v>
      </c>
      <c r="U242" s="39"/>
      <c r="V242" s="39"/>
      <c r="W242" s="39"/>
      <c r="X242" s="39"/>
      <c r="Y242" s="39">
        <v>3</v>
      </c>
      <c r="Z242" s="39"/>
      <c r="AA242" s="39"/>
      <c r="AB242" s="39"/>
      <c r="AC242" s="39"/>
      <c r="AD242" s="39"/>
      <c r="AE242" s="39"/>
      <c r="AF242" s="39"/>
      <c r="AG242" s="39"/>
    </row>
    <row r="243" spans="1:33" ht="15.75" hidden="1" x14ac:dyDescent="0.3">
      <c r="A243" s="39">
        <v>1308</v>
      </c>
      <c r="B243" s="39" t="s">
        <v>4696</v>
      </c>
      <c r="C243" s="39"/>
      <c r="D243" s="39">
        <v>0</v>
      </c>
      <c r="E243" s="39"/>
      <c r="F243" s="39">
        <v>81</v>
      </c>
      <c r="G243" s="39">
        <v>19</v>
      </c>
      <c r="H243" s="39">
        <v>82</v>
      </c>
      <c r="I243" s="39">
        <v>50</v>
      </c>
      <c r="J243" s="39">
        <v>1</v>
      </c>
      <c r="K243" s="39">
        <v>1</v>
      </c>
      <c r="L243" s="39">
        <v>1100</v>
      </c>
      <c r="M243" s="39"/>
      <c r="N243" s="39" t="s">
        <v>4502</v>
      </c>
      <c r="O243" s="39">
        <v>25</v>
      </c>
      <c r="P243" s="39">
        <v>35</v>
      </c>
      <c r="Q243" s="39">
        <v>2200</v>
      </c>
      <c r="R243" s="39">
        <v>1</v>
      </c>
      <c r="S243" s="39">
        <v>0</v>
      </c>
      <c r="T243" s="39">
        <v>2200</v>
      </c>
      <c r="U243" s="39"/>
      <c r="V243" s="39"/>
      <c r="W243" s="39"/>
      <c r="X243" s="39"/>
      <c r="Y243" s="39">
        <v>3</v>
      </c>
      <c r="Z243" s="39"/>
      <c r="AA243" s="39"/>
      <c r="AB243" s="39"/>
      <c r="AC243" s="39"/>
      <c r="AD243" s="39"/>
      <c r="AE243" s="39"/>
      <c r="AF243" s="39"/>
      <c r="AG243" s="39"/>
    </row>
    <row r="244" spans="1:33" ht="15.75" hidden="1" x14ac:dyDescent="0.3">
      <c r="A244" s="39">
        <v>1061</v>
      </c>
      <c r="B244" s="39" t="s">
        <v>4293</v>
      </c>
      <c r="C244" s="39"/>
      <c r="D244" s="39">
        <v>0</v>
      </c>
      <c r="E244" s="39"/>
      <c r="F244" s="39">
        <v>83</v>
      </c>
      <c r="G244" s="39">
        <v>18</v>
      </c>
      <c r="H244" s="39">
        <v>27</v>
      </c>
      <c r="I244" s="39">
        <v>50</v>
      </c>
      <c r="J244" s="39">
        <v>1</v>
      </c>
      <c r="K244" s="39">
        <v>0</v>
      </c>
      <c r="L244" s="39">
        <v>100</v>
      </c>
      <c r="M244" s="39"/>
      <c r="N244" s="39" t="s">
        <v>4294</v>
      </c>
      <c r="O244" s="39">
        <v>17</v>
      </c>
      <c r="P244" s="39">
        <v>20</v>
      </c>
      <c r="Q244" s="39">
        <v>600</v>
      </c>
      <c r="R244" s="39">
        <v>1</v>
      </c>
      <c r="S244" s="39">
        <v>0</v>
      </c>
      <c r="T244" s="39">
        <v>1500</v>
      </c>
      <c r="U244" s="39"/>
      <c r="V244" s="39"/>
      <c r="W244" s="39"/>
      <c r="X244" s="39"/>
      <c r="Y244" s="39">
        <v>3</v>
      </c>
      <c r="Z244" s="39"/>
      <c r="AA244" s="39"/>
      <c r="AB244" s="39"/>
      <c r="AC244" s="39"/>
      <c r="AD244" s="39"/>
      <c r="AE244" s="39"/>
      <c r="AF244" s="39"/>
      <c r="AG244" s="39"/>
    </row>
    <row r="245" spans="1:33" ht="15.75" hidden="1" x14ac:dyDescent="0.3">
      <c r="A245" s="39">
        <v>1183</v>
      </c>
      <c r="B245" s="39" t="s">
        <v>4494</v>
      </c>
      <c r="C245" s="39"/>
      <c r="D245" s="39">
        <v>0</v>
      </c>
      <c r="E245" s="39"/>
      <c r="F245" s="39">
        <v>53</v>
      </c>
      <c r="G245" s="39">
        <v>19</v>
      </c>
      <c r="H245" s="39">
        <v>70</v>
      </c>
      <c r="I245" s="39">
        <v>50</v>
      </c>
      <c r="J245" s="39">
        <v>1</v>
      </c>
      <c r="K245" s="39">
        <v>1</v>
      </c>
      <c r="L245" s="39">
        <v>420</v>
      </c>
      <c r="M245" s="39"/>
      <c r="N245" s="39" t="s">
        <v>4495</v>
      </c>
      <c r="O245" s="39">
        <v>20</v>
      </c>
      <c r="P245" s="39">
        <v>50</v>
      </c>
      <c r="Q245" s="39">
        <v>1800</v>
      </c>
      <c r="R245" s="39">
        <v>1</v>
      </c>
      <c r="S245" s="39">
        <v>0</v>
      </c>
      <c r="T245" s="39">
        <v>1800</v>
      </c>
      <c r="U245" s="39"/>
      <c r="V245" s="39"/>
      <c r="W245" s="39"/>
      <c r="X245" s="39"/>
      <c r="Y245" s="39">
        <v>3</v>
      </c>
      <c r="Z245" s="39"/>
      <c r="AA245" s="39"/>
      <c r="AB245" s="39"/>
      <c r="AC245" s="39"/>
      <c r="AD245" s="39"/>
      <c r="AE245" s="39"/>
      <c r="AF245" s="39"/>
      <c r="AG245" s="39"/>
    </row>
    <row r="246" spans="1:33" ht="15.75" x14ac:dyDescent="0.3">
      <c r="A246" s="104">
        <v>102</v>
      </c>
      <c r="B246" s="107" t="s">
        <v>3309</v>
      </c>
      <c r="C246" s="204" t="s">
        <v>8625</v>
      </c>
      <c r="D246" s="105">
        <v>1</v>
      </c>
      <c r="E246" s="105" t="s">
        <v>5712</v>
      </c>
      <c r="F246" s="104">
        <v>94</v>
      </c>
      <c r="G246" s="104">
        <v>40</v>
      </c>
      <c r="H246" s="104">
        <v>40</v>
      </c>
      <c r="I246" s="105">
        <v>50</v>
      </c>
      <c r="J246" s="104">
        <v>1</v>
      </c>
      <c r="K246" s="104">
        <v>0</v>
      </c>
      <c r="L246" s="105">
        <v>5000</v>
      </c>
      <c r="M246" s="245"/>
      <c r="N246" s="104" t="s">
        <v>3310</v>
      </c>
      <c r="O246" s="104">
        <v>20</v>
      </c>
      <c r="P246" s="104">
        <v>999</v>
      </c>
      <c r="Q246" s="104">
        <v>1100</v>
      </c>
      <c r="R246" s="104">
        <v>1</v>
      </c>
      <c r="S246" s="104">
        <v>0</v>
      </c>
      <c r="T246" s="104">
        <v>800</v>
      </c>
      <c r="U246" s="104"/>
      <c r="V246" s="104"/>
      <c r="W246" s="104"/>
      <c r="X246" s="104"/>
      <c r="Y246" s="104">
        <v>3</v>
      </c>
      <c r="Z246" s="104"/>
      <c r="AA246" s="104"/>
      <c r="AB246" s="104"/>
      <c r="AC246" s="104"/>
      <c r="AD246" s="104"/>
      <c r="AE246" s="104"/>
      <c r="AF246" s="104"/>
      <c r="AG246" s="104"/>
    </row>
    <row r="247" spans="1:33" ht="15.75" hidden="1" x14ac:dyDescent="0.3">
      <c r="A247" s="39">
        <v>1349</v>
      </c>
      <c r="B247" s="40" t="s">
        <v>4744</v>
      </c>
      <c r="C247" s="40"/>
      <c r="D247" s="39">
        <v>0</v>
      </c>
      <c r="E247" s="39"/>
      <c r="F247" s="39">
        <v>94</v>
      </c>
      <c r="G247" s="39">
        <v>40</v>
      </c>
      <c r="H247" s="39">
        <v>40</v>
      </c>
      <c r="I247" s="39">
        <v>50</v>
      </c>
      <c r="J247" s="39">
        <v>1</v>
      </c>
      <c r="K247" s="39">
        <v>1</v>
      </c>
      <c r="L247" s="39">
        <v>900</v>
      </c>
      <c r="M247" s="39"/>
      <c r="N247" s="39" t="s">
        <v>4745</v>
      </c>
      <c r="O247" s="39">
        <v>50</v>
      </c>
      <c r="P247" s="39">
        <v>50</v>
      </c>
      <c r="Q247" s="39">
        <v>1300</v>
      </c>
      <c r="R247" s="39">
        <v>1</v>
      </c>
      <c r="S247" s="39">
        <v>0</v>
      </c>
      <c r="T247" s="39">
        <v>2000</v>
      </c>
      <c r="U247" s="39"/>
      <c r="V247" s="39"/>
      <c r="W247" s="39"/>
      <c r="X247" s="39"/>
      <c r="Y247" s="39">
        <v>3</v>
      </c>
      <c r="Z247" s="39"/>
      <c r="AA247" s="39"/>
      <c r="AB247" s="39"/>
      <c r="AC247" s="39"/>
      <c r="AD247" s="39"/>
      <c r="AE247" s="39"/>
      <c r="AF247" s="39"/>
      <c r="AG247" s="39"/>
    </row>
    <row r="248" spans="1:33" ht="15.75" hidden="1" x14ac:dyDescent="0.3">
      <c r="A248" s="39">
        <v>1180</v>
      </c>
      <c r="B248" s="39" t="s">
        <v>4489</v>
      </c>
      <c r="C248" s="39"/>
      <c r="D248" s="39">
        <v>0</v>
      </c>
      <c r="E248" s="39"/>
      <c r="F248" s="39">
        <v>81</v>
      </c>
      <c r="G248" s="39">
        <v>17</v>
      </c>
      <c r="H248" s="39">
        <v>26</v>
      </c>
      <c r="I248" s="39">
        <v>50</v>
      </c>
      <c r="J248" s="39">
        <v>1</v>
      </c>
      <c r="K248" s="39">
        <v>1</v>
      </c>
      <c r="L248" s="39">
        <v>350</v>
      </c>
      <c r="M248" s="39"/>
      <c r="N248" s="39" t="s">
        <v>4488</v>
      </c>
      <c r="O248" s="39">
        <v>20</v>
      </c>
      <c r="P248" s="39">
        <v>45</v>
      </c>
      <c r="Q248" s="39">
        <v>1500</v>
      </c>
      <c r="R248" s="39">
        <v>1</v>
      </c>
      <c r="S248" s="39">
        <v>0</v>
      </c>
      <c r="T248" s="39">
        <v>2300</v>
      </c>
      <c r="U248" s="39"/>
      <c r="V248" s="39"/>
      <c r="W248" s="39"/>
      <c r="X248" s="39"/>
      <c r="Y248" s="39">
        <v>3</v>
      </c>
      <c r="Z248" s="39"/>
      <c r="AA248" s="39"/>
      <c r="AB248" s="39"/>
      <c r="AC248" s="39"/>
      <c r="AD248" s="39"/>
      <c r="AE248" s="39"/>
      <c r="AF248" s="39"/>
      <c r="AG248" s="39"/>
    </row>
    <row r="249" spans="1:33" ht="15.75" hidden="1" x14ac:dyDescent="0.3">
      <c r="A249" s="39">
        <v>1179</v>
      </c>
      <c r="B249" s="39" t="s">
        <v>4487</v>
      </c>
      <c r="C249" s="39"/>
      <c r="D249" s="39">
        <v>0</v>
      </c>
      <c r="E249" s="39"/>
      <c r="F249" s="39">
        <v>81</v>
      </c>
      <c r="G249" s="39">
        <v>17</v>
      </c>
      <c r="H249" s="39">
        <v>25</v>
      </c>
      <c r="I249" s="39">
        <v>50</v>
      </c>
      <c r="J249" s="39">
        <v>1</v>
      </c>
      <c r="K249" s="39">
        <v>1</v>
      </c>
      <c r="L249" s="39">
        <v>350</v>
      </c>
      <c r="M249" s="39"/>
      <c r="N249" s="39" t="s">
        <v>4488</v>
      </c>
      <c r="O249" s="39">
        <v>20</v>
      </c>
      <c r="P249" s="39">
        <v>45</v>
      </c>
      <c r="Q249" s="39">
        <v>1500</v>
      </c>
      <c r="R249" s="39">
        <v>1</v>
      </c>
      <c r="S249" s="39">
        <v>0</v>
      </c>
      <c r="T249" s="39">
        <v>2300</v>
      </c>
      <c r="U249" s="39"/>
      <c r="V249" s="39"/>
      <c r="W249" s="39"/>
      <c r="X249" s="39"/>
      <c r="Y249" s="39">
        <v>3</v>
      </c>
      <c r="Z249" s="39"/>
      <c r="AA249" s="39"/>
      <c r="AB249" s="39"/>
      <c r="AC249" s="39"/>
      <c r="AD249" s="39"/>
      <c r="AE249" s="39"/>
      <c r="AF249" s="39"/>
      <c r="AG249" s="39"/>
    </row>
    <row r="250" spans="1:33" ht="15.75" hidden="1" x14ac:dyDescent="0.3">
      <c r="A250" s="39">
        <v>1291</v>
      </c>
      <c r="B250" s="39" t="s">
        <v>4676</v>
      </c>
      <c r="C250" s="39"/>
      <c r="D250" s="39">
        <v>0</v>
      </c>
      <c r="E250" s="39"/>
      <c r="F250" s="39">
        <v>81</v>
      </c>
      <c r="G250" s="39">
        <v>17</v>
      </c>
      <c r="H250" s="39">
        <v>25</v>
      </c>
      <c r="I250" s="39">
        <v>50</v>
      </c>
      <c r="J250" s="39">
        <v>1</v>
      </c>
      <c r="K250" s="39">
        <v>1</v>
      </c>
      <c r="L250" s="39">
        <v>1000</v>
      </c>
      <c r="M250" s="39"/>
      <c r="N250" s="39" t="s">
        <v>4488</v>
      </c>
      <c r="O250" s="39">
        <v>20</v>
      </c>
      <c r="P250" s="39">
        <v>45</v>
      </c>
      <c r="Q250" s="39">
        <v>1500</v>
      </c>
      <c r="R250" s="39">
        <v>1</v>
      </c>
      <c r="S250" s="39">
        <v>0</v>
      </c>
      <c r="T250" s="39">
        <v>2300</v>
      </c>
      <c r="U250" s="39"/>
      <c r="V250" s="39"/>
      <c r="W250" s="39"/>
      <c r="X250" s="39"/>
      <c r="Y250" s="39">
        <v>3</v>
      </c>
      <c r="Z250" s="39"/>
      <c r="AA250" s="39"/>
      <c r="AB250" s="39"/>
      <c r="AC250" s="39"/>
      <c r="AD250" s="39"/>
      <c r="AE250" s="39"/>
      <c r="AF250" s="39"/>
      <c r="AG250" s="39"/>
    </row>
    <row r="251" spans="1:33" ht="15.75" x14ac:dyDescent="0.3">
      <c r="A251" s="104">
        <v>103</v>
      </c>
      <c r="B251" s="107" t="s">
        <v>3311</v>
      </c>
      <c r="C251" s="204" t="s">
        <v>8625</v>
      </c>
      <c r="D251" s="105">
        <v>1</v>
      </c>
      <c r="E251" s="105" t="s">
        <v>5712</v>
      </c>
      <c r="F251" s="104">
        <v>81</v>
      </c>
      <c r="G251" s="104">
        <v>19</v>
      </c>
      <c r="H251" s="104">
        <v>142</v>
      </c>
      <c r="I251" s="105">
        <v>50</v>
      </c>
      <c r="J251" s="104">
        <v>1</v>
      </c>
      <c r="K251" s="104">
        <v>0</v>
      </c>
      <c r="L251" s="105">
        <v>5000</v>
      </c>
      <c r="M251" s="245"/>
      <c r="N251" s="104" t="s">
        <v>3312</v>
      </c>
      <c r="O251" s="104">
        <v>20</v>
      </c>
      <c r="P251" s="104">
        <v>999</v>
      </c>
      <c r="Q251" s="104">
        <v>1100</v>
      </c>
      <c r="R251" s="104">
        <v>1</v>
      </c>
      <c r="S251" s="104">
        <v>0</v>
      </c>
      <c r="T251" s="104">
        <v>800</v>
      </c>
      <c r="U251" s="104"/>
      <c r="V251" s="104"/>
      <c r="W251" s="104"/>
      <c r="X251" s="104"/>
      <c r="Y251" s="104">
        <v>3</v>
      </c>
      <c r="Z251" s="104"/>
      <c r="AA251" s="104"/>
      <c r="AB251" s="104"/>
      <c r="AC251" s="104"/>
      <c r="AD251" s="104"/>
      <c r="AE251" s="104"/>
      <c r="AF251" s="104"/>
      <c r="AG251" s="104"/>
    </row>
    <row r="252" spans="1:33" ht="15.75" hidden="1" x14ac:dyDescent="0.3">
      <c r="A252" s="39">
        <v>1190</v>
      </c>
      <c r="B252" s="39" t="s">
        <v>4507</v>
      </c>
      <c r="C252" s="39"/>
      <c r="D252" s="39">
        <v>0</v>
      </c>
      <c r="E252" s="39"/>
      <c r="F252" s="39">
        <v>83</v>
      </c>
      <c r="G252" s="39">
        <v>19</v>
      </c>
      <c r="H252" s="39">
        <v>162</v>
      </c>
      <c r="I252" s="39">
        <v>50</v>
      </c>
      <c r="J252" s="39">
        <v>1</v>
      </c>
      <c r="K252" s="39">
        <v>1</v>
      </c>
      <c r="L252" s="39">
        <v>800</v>
      </c>
      <c r="M252" s="39"/>
      <c r="N252" s="39" t="s">
        <v>4508</v>
      </c>
      <c r="O252" s="39">
        <v>40</v>
      </c>
      <c r="P252" s="39">
        <v>70</v>
      </c>
      <c r="Q252" s="39">
        <v>1900</v>
      </c>
      <c r="R252" s="39">
        <v>1</v>
      </c>
      <c r="S252" s="39">
        <v>0</v>
      </c>
      <c r="T252" s="39">
        <v>1900</v>
      </c>
      <c r="U252" s="39"/>
      <c r="V252" s="39"/>
      <c r="W252" s="39"/>
      <c r="X252" s="39"/>
      <c r="Y252" s="39">
        <v>3</v>
      </c>
      <c r="Z252" s="39"/>
      <c r="AA252" s="39"/>
      <c r="AB252" s="39"/>
      <c r="AC252" s="39"/>
      <c r="AD252" s="39"/>
      <c r="AE252" s="39"/>
      <c r="AF252" s="39"/>
      <c r="AG252" s="39"/>
    </row>
    <row r="253" spans="1:33" ht="15.75" hidden="1" x14ac:dyDescent="0.3">
      <c r="A253" s="39">
        <v>1185</v>
      </c>
      <c r="B253" s="39" t="s">
        <v>4498</v>
      </c>
      <c r="C253" s="39"/>
      <c r="D253" s="39">
        <v>0</v>
      </c>
      <c r="E253" s="39"/>
      <c r="F253" s="39">
        <v>81</v>
      </c>
      <c r="G253" s="39">
        <v>19</v>
      </c>
      <c r="H253" s="39">
        <v>36</v>
      </c>
      <c r="I253" s="39">
        <v>50</v>
      </c>
      <c r="J253" s="39">
        <v>1</v>
      </c>
      <c r="K253" s="39">
        <v>1</v>
      </c>
      <c r="L253" s="39">
        <v>500</v>
      </c>
      <c r="M253" s="39"/>
      <c r="N253" s="39" t="s">
        <v>4499</v>
      </c>
      <c r="O253" s="39">
        <v>35</v>
      </c>
      <c r="P253" s="39">
        <v>35</v>
      </c>
      <c r="Q253" s="39">
        <v>1600</v>
      </c>
      <c r="R253" s="39">
        <v>1</v>
      </c>
      <c r="S253" s="39">
        <v>0</v>
      </c>
      <c r="T253" s="39">
        <v>2000</v>
      </c>
      <c r="U253" s="39"/>
      <c r="V253" s="39"/>
      <c r="W253" s="39"/>
      <c r="X253" s="39"/>
      <c r="Y253" s="39">
        <v>3</v>
      </c>
      <c r="Z253" s="39"/>
      <c r="AA253" s="39"/>
      <c r="AB253" s="39"/>
      <c r="AC253" s="39"/>
      <c r="AD253" s="39"/>
      <c r="AE253" s="39"/>
      <c r="AF253" s="39"/>
      <c r="AG253" s="39"/>
    </row>
    <row r="254" spans="1:33" ht="15.75" hidden="1" x14ac:dyDescent="0.3">
      <c r="A254" s="39">
        <v>1186</v>
      </c>
      <c r="B254" s="39" t="s">
        <v>4500</v>
      </c>
      <c r="C254" s="39"/>
      <c r="D254" s="39">
        <v>0</v>
      </c>
      <c r="E254" s="39"/>
      <c r="F254" s="39">
        <v>81</v>
      </c>
      <c r="G254" s="39">
        <v>19</v>
      </c>
      <c r="H254" s="39">
        <v>38</v>
      </c>
      <c r="I254" s="39">
        <v>50</v>
      </c>
      <c r="J254" s="39">
        <v>1</v>
      </c>
      <c r="K254" s="39">
        <v>1</v>
      </c>
      <c r="L254" s="39">
        <v>500</v>
      </c>
      <c r="M254" s="39"/>
      <c r="N254" s="39" t="s">
        <v>4499</v>
      </c>
      <c r="O254" s="39">
        <v>35</v>
      </c>
      <c r="P254" s="39">
        <v>35</v>
      </c>
      <c r="Q254" s="39">
        <v>1600</v>
      </c>
      <c r="R254" s="39">
        <v>1</v>
      </c>
      <c r="S254" s="39">
        <v>0</v>
      </c>
      <c r="T254" s="39">
        <v>2000</v>
      </c>
      <c r="U254" s="39"/>
      <c r="V254" s="39"/>
      <c r="W254" s="39"/>
      <c r="X254" s="39"/>
      <c r="Y254" s="39">
        <v>3</v>
      </c>
      <c r="Z254" s="39"/>
      <c r="AA254" s="39"/>
      <c r="AB254" s="39"/>
      <c r="AC254" s="39"/>
      <c r="AD254" s="39"/>
      <c r="AE254" s="39"/>
      <c r="AF254" s="39"/>
      <c r="AG254" s="39"/>
    </row>
    <row r="255" spans="1:33" ht="15.75" hidden="1" x14ac:dyDescent="0.3">
      <c r="A255" s="39">
        <v>1332</v>
      </c>
      <c r="B255" s="39" t="s">
        <v>4721</v>
      </c>
      <c r="C255" s="39"/>
      <c r="D255" s="39">
        <v>0</v>
      </c>
      <c r="E255" s="39"/>
      <c r="F255" s="39">
        <v>81</v>
      </c>
      <c r="G255" s="39">
        <v>19</v>
      </c>
      <c r="H255" s="39">
        <v>148</v>
      </c>
      <c r="I255" s="39">
        <v>50</v>
      </c>
      <c r="J255" s="39">
        <v>1</v>
      </c>
      <c r="K255" s="39">
        <v>1</v>
      </c>
      <c r="L255" s="39">
        <v>5000</v>
      </c>
      <c r="M255" s="39"/>
      <c r="N255" s="39" t="s">
        <v>4722</v>
      </c>
      <c r="O255" s="39">
        <v>25</v>
      </c>
      <c r="P255" s="39">
        <v>17</v>
      </c>
      <c r="Q255" s="39">
        <v>800</v>
      </c>
      <c r="R255" s="39">
        <v>1</v>
      </c>
      <c r="S255" s="39">
        <v>0</v>
      </c>
      <c r="T255" s="39">
        <v>1200</v>
      </c>
      <c r="U255" s="39"/>
      <c r="V255" s="39"/>
      <c r="W255" s="39"/>
      <c r="X255" s="39"/>
      <c r="Y255" s="39">
        <v>3</v>
      </c>
      <c r="Z255" s="39"/>
      <c r="AA255" s="39"/>
      <c r="AB255" s="39"/>
      <c r="AC255" s="39"/>
      <c r="AD255" s="39"/>
      <c r="AE255" s="39"/>
      <c r="AF255" s="39"/>
      <c r="AG255" s="39"/>
    </row>
    <row r="256" spans="1:33" ht="15.75" x14ac:dyDescent="0.3">
      <c r="A256" s="104">
        <v>101</v>
      </c>
      <c r="B256" s="107" t="s">
        <v>3307</v>
      </c>
      <c r="C256" s="204" t="s">
        <v>8625</v>
      </c>
      <c r="D256" s="105">
        <v>1</v>
      </c>
      <c r="E256" s="105" t="s">
        <v>5712</v>
      </c>
      <c r="F256" s="104">
        <v>94</v>
      </c>
      <c r="G256" s="104">
        <v>40</v>
      </c>
      <c r="H256" s="104">
        <v>40</v>
      </c>
      <c r="I256" s="105">
        <v>50</v>
      </c>
      <c r="J256" s="104">
        <v>1</v>
      </c>
      <c r="K256" s="104">
        <v>0</v>
      </c>
      <c r="L256" s="105">
        <v>5000</v>
      </c>
      <c r="M256" s="245"/>
      <c r="N256" s="104" t="s">
        <v>3308</v>
      </c>
      <c r="O256" s="104">
        <v>20</v>
      </c>
      <c r="P256" s="104">
        <v>999</v>
      </c>
      <c r="Q256" s="104">
        <v>1100</v>
      </c>
      <c r="R256" s="104">
        <v>1</v>
      </c>
      <c r="S256" s="104">
        <v>0</v>
      </c>
      <c r="T256" s="104">
        <v>600</v>
      </c>
      <c r="U256" s="104"/>
      <c r="V256" s="104"/>
      <c r="W256" s="104"/>
      <c r="X256" s="104"/>
      <c r="Y256" s="104">
        <v>3</v>
      </c>
      <c r="Z256" s="104"/>
      <c r="AA256" s="104"/>
      <c r="AB256" s="104"/>
      <c r="AC256" s="104"/>
      <c r="AD256" s="104"/>
      <c r="AE256" s="104"/>
      <c r="AF256" s="104"/>
      <c r="AG256" s="104"/>
    </row>
    <row r="257" spans="1:33" ht="15.75" hidden="1" x14ac:dyDescent="0.3">
      <c r="A257" s="39">
        <v>14</v>
      </c>
      <c r="B257" s="40" t="s">
        <v>3190</v>
      </c>
      <c r="C257" s="40"/>
      <c r="D257" s="39">
        <v>0</v>
      </c>
      <c r="E257" s="39"/>
      <c r="F257" s="39">
        <v>52</v>
      </c>
      <c r="G257" s="39">
        <v>40</v>
      </c>
      <c r="H257" s="39">
        <v>40</v>
      </c>
      <c r="I257" s="39">
        <v>50</v>
      </c>
      <c r="J257" s="39">
        <v>1</v>
      </c>
      <c r="K257" s="39">
        <v>0</v>
      </c>
      <c r="L257" s="39">
        <v>10</v>
      </c>
      <c r="M257" s="39"/>
      <c r="N257" s="39" t="s">
        <v>3185</v>
      </c>
      <c r="O257" s="39">
        <v>20</v>
      </c>
      <c r="P257" s="39">
        <v>10</v>
      </c>
      <c r="Q257" s="39">
        <v>2000</v>
      </c>
      <c r="R257" s="39">
        <v>1</v>
      </c>
      <c r="S257" s="39">
        <v>0</v>
      </c>
      <c r="T257" s="39">
        <v>2200</v>
      </c>
      <c r="U257" s="39"/>
      <c r="V257" s="39"/>
      <c r="W257" s="39"/>
      <c r="X257" s="39"/>
      <c r="Y257" s="39">
        <v>3</v>
      </c>
      <c r="Z257" s="39"/>
      <c r="AA257" s="39"/>
      <c r="AB257" s="39"/>
      <c r="AC257" s="39">
        <v>10</v>
      </c>
      <c r="AD257" s="39"/>
      <c r="AE257" s="39"/>
      <c r="AF257" s="39"/>
      <c r="AG257" s="39"/>
    </row>
    <row r="258" spans="1:33" ht="15.75" hidden="1" x14ac:dyDescent="0.3">
      <c r="A258" s="39">
        <v>15</v>
      </c>
      <c r="B258" s="40" t="s">
        <v>3191</v>
      </c>
      <c r="C258" s="40"/>
      <c r="D258" s="39">
        <v>0</v>
      </c>
      <c r="E258" s="39"/>
      <c r="F258" s="39">
        <v>52</v>
      </c>
      <c r="G258" s="39">
        <v>40</v>
      </c>
      <c r="H258" s="39">
        <v>40</v>
      </c>
      <c r="I258" s="39">
        <v>50</v>
      </c>
      <c r="J258" s="39">
        <v>1</v>
      </c>
      <c r="K258" s="39">
        <v>0</v>
      </c>
      <c r="L258" s="39">
        <v>10</v>
      </c>
      <c r="M258" s="39"/>
      <c r="N258" s="39" t="s">
        <v>3185</v>
      </c>
      <c r="O258" s="39">
        <v>20</v>
      </c>
      <c r="P258" s="39">
        <v>10</v>
      </c>
      <c r="Q258" s="39">
        <v>2000</v>
      </c>
      <c r="R258" s="39">
        <v>1</v>
      </c>
      <c r="S258" s="39">
        <v>0</v>
      </c>
      <c r="T258" s="39">
        <v>2200</v>
      </c>
      <c r="U258" s="39"/>
      <c r="V258" s="39"/>
      <c r="W258" s="39"/>
      <c r="X258" s="39"/>
      <c r="Y258" s="39">
        <v>3</v>
      </c>
      <c r="Z258" s="39"/>
      <c r="AA258" s="39"/>
      <c r="AB258" s="39"/>
      <c r="AC258" s="39">
        <v>10</v>
      </c>
      <c r="AD258" s="39"/>
      <c r="AE258" s="39"/>
      <c r="AF258" s="39"/>
      <c r="AG258" s="39"/>
    </row>
    <row r="259" spans="1:33" ht="15.75" hidden="1" x14ac:dyDescent="0.3">
      <c r="A259" s="39">
        <v>16</v>
      </c>
      <c r="B259" s="40" t="s">
        <v>3192</v>
      </c>
      <c r="C259" s="40"/>
      <c r="D259" s="39">
        <v>0</v>
      </c>
      <c r="E259" s="39"/>
      <c r="F259" s="39">
        <v>52</v>
      </c>
      <c r="G259" s="39">
        <v>40</v>
      </c>
      <c r="H259" s="39">
        <v>40</v>
      </c>
      <c r="I259" s="39">
        <v>50</v>
      </c>
      <c r="J259" s="39">
        <v>1</v>
      </c>
      <c r="K259" s="39">
        <v>0</v>
      </c>
      <c r="L259" s="39">
        <v>10</v>
      </c>
      <c r="M259" s="39"/>
      <c r="N259" s="39" t="s">
        <v>3185</v>
      </c>
      <c r="O259" s="39">
        <v>20</v>
      </c>
      <c r="P259" s="39">
        <v>10</v>
      </c>
      <c r="Q259" s="39">
        <v>2000</v>
      </c>
      <c r="R259" s="39">
        <v>1</v>
      </c>
      <c r="S259" s="39">
        <v>0</v>
      </c>
      <c r="T259" s="39">
        <v>2200</v>
      </c>
      <c r="U259" s="39"/>
      <c r="V259" s="39"/>
      <c r="W259" s="39"/>
      <c r="X259" s="39"/>
      <c r="Y259" s="39">
        <v>3</v>
      </c>
      <c r="Z259" s="39"/>
      <c r="AA259" s="39"/>
      <c r="AB259" s="39"/>
      <c r="AC259" s="39">
        <v>10</v>
      </c>
      <c r="AD259" s="39"/>
      <c r="AE259" s="39"/>
      <c r="AF259" s="39"/>
      <c r="AG259" s="39"/>
    </row>
    <row r="260" spans="1:33" ht="15.75" hidden="1" x14ac:dyDescent="0.3">
      <c r="A260" s="39">
        <v>17</v>
      </c>
      <c r="B260" s="40" t="s">
        <v>3193</v>
      </c>
      <c r="C260" s="40"/>
      <c r="D260" s="39">
        <v>0</v>
      </c>
      <c r="E260" s="39"/>
      <c r="F260" s="39">
        <v>52</v>
      </c>
      <c r="G260" s="39">
        <v>40</v>
      </c>
      <c r="H260" s="39">
        <v>40</v>
      </c>
      <c r="I260" s="39">
        <v>50</v>
      </c>
      <c r="J260" s="39">
        <v>1</v>
      </c>
      <c r="K260" s="39">
        <v>0</v>
      </c>
      <c r="L260" s="39">
        <v>10</v>
      </c>
      <c r="M260" s="39"/>
      <c r="N260" s="39" t="s">
        <v>3185</v>
      </c>
      <c r="O260" s="39">
        <v>20</v>
      </c>
      <c r="P260" s="39">
        <v>10</v>
      </c>
      <c r="Q260" s="39">
        <v>2000</v>
      </c>
      <c r="R260" s="39">
        <v>1</v>
      </c>
      <c r="S260" s="39">
        <v>0</v>
      </c>
      <c r="T260" s="39">
        <v>2200</v>
      </c>
      <c r="U260" s="39"/>
      <c r="V260" s="39"/>
      <c r="W260" s="39"/>
      <c r="X260" s="39"/>
      <c r="Y260" s="39">
        <v>3</v>
      </c>
      <c r="Z260" s="39"/>
      <c r="AA260" s="39"/>
      <c r="AB260" s="39"/>
      <c r="AC260" s="39">
        <v>10</v>
      </c>
      <c r="AD260" s="39"/>
      <c r="AE260" s="39"/>
      <c r="AF260" s="39"/>
      <c r="AG260" s="39"/>
    </row>
    <row r="261" spans="1:33" ht="15.75" hidden="1" x14ac:dyDescent="0.3">
      <c r="A261" s="39">
        <v>1182</v>
      </c>
      <c r="B261" s="39" t="s">
        <v>4492</v>
      </c>
      <c r="C261" s="39"/>
      <c r="D261" s="39">
        <v>0</v>
      </c>
      <c r="E261" s="39"/>
      <c r="F261" s="39">
        <v>82</v>
      </c>
      <c r="G261" s="39">
        <v>19</v>
      </c>
      <c r="H261" s="39">
        <v>163</v>
      </c>
      <c r="I261" s="39">
        <v>50</v>
      </c>
      <c r="J261" s="39">
        <v>1</v>
      </c>
      <c r="K261" s="39">
        <v>1</v>
      </c>
      <c r="L261" s="39">
        <v>530</v>
      </c>
      <c r="M261" s="39"/>
      <c r="N261" s="39" t="s">
        <v>4493</v>
      </c>
      <c r="O261" s="39">
        <v>15</v>
      </c>
      <c r="P261" s="39">
        <v>45</v>
      </c>
      <c r="Q261" s="39">
        <v>2300</v>
      </c>
      <c r="R261" s="39">
        <v>1</v>
      </c>
      <c r="S261" s="39">
        <v>0</v>
      </c>
      <c r="T261" s="39">
        <v>2000</v>
      </c>
      <c r="U261" s="39"/>
      <c r="V261" s="39"/>
      <c r="W261" s="39"/>
      <c r="X261" s="39"/>
      <c r="Y261" s="39">
        <v>3</v>
      </c>
      <c r="Z261" s="39"/>
      <c r="AA261" s="39"/>
      <c r="AB261" s="39"/>
      <c r="AC261" s="39"/>
      <c r="AD261" s="39"/>
      <c r="AE261" s="39"/>
      <c r="AF261" s="39"/>
      <c r="AG261" s="39"/>
    </row>
    <row r="262" spans="1:33" ht="15.75" hidden="1" x14ac:dyDescent="0.3">
      <c r="A262" s="39">
        <v>25</v>
      </c>
      <c r="B262" s="40" t="s">
        <v>3203</v>
      </c>
      <c r="C262" s="40"/>
      <c r="D262" s="39">
        <v>0</v>
      </c>
      <c r="E262" s="39"/>
      <c r="F262" s="39">
        <v>52</v>
      </c>
      <c r="G262" s="39">
        <v>19</v>
      </c>
      <c r="H262" s="39">
        <v>163</v>
      </c>
      <c r="I262" s="39">
        <v>50</v>
      </c>
      <c r="J262" s="39">
        <v>1</v>
      </c>
      <c r="K262" s="39">
        <v>1</v>
      </c>
      <c r="L262" s="39">
        <v>10</v>
      </c>
      <c r="M262" s="39"/>
      <c r="N262" s="39" t="s">
        <v>3202</v>
      </c>
      <c r="O262" s="39">
        <v>20</v>
      </c>
      <c r="P262" s="39">
        <v>10</v>
      </c>
      <c r="Q262" s="39">
        <v>2000</v>
      </c>
      <c r="R262" s="39">
        <v>1</v>
      </c>
      <c r="S262" s="39">
        <v>0</v>
      </c>
      <c r="T262" s="39">
        <v>2200</v>
      </c>
      <c r="U262" s="39"/>
      <c r="V262" s="39"/>
      <c r="W262" s="39"/>
      <c r="X262" s="39"/>
      <c r="Y262" s="39">
        <v>3</v>
      </c>
      <c r="Z262" s="39"/>
      <c r="AA262" s="39"/>
      <c r="AB262" s="39"/>
      <c r="AC262" s="39">
        <v>10</v>
      </c>
      <c r="AD262" s="39"/>
      <c r="AE262" s="39"/>
      <c r="AF262" s="39"/>
      <c r="AG262" s="39"/>
    </row>
    <row r="263" spans="1:33" ht="15.75" hidden="1" x14ac:dyDescent="0.3">
      <c r="A263" s="39">
        <v>1052</v>
      </c>
      <c r="B263" s="39" t="s">
        <v>4279</v>
      </c>
      <c r="C263" s="39"/>
      <c r="D263" s="39">
        <v>0</v>
      </c>
      <c r="E263" s="39"/>
      <c r="F263" s="39">
        <v>89</v>
      </c>
      <c r="G263" s="39">
        <v>14</v>
      </c>
      <c r="H263" s="39">
        <v>150</v>
      </c>
      <c r="I263" s="39">
        <v>50</v>
      </c>
      <c r="J263" s="39">
        <v>1</v>
      </c>
      <c r="K263" s="39">
        <v>1</v>
      </c>
      <c r="L263" s="39">
        <v>100</v>
      </c>
      <c r="M263" s="39"/>
      <c r="N263" s="39" t="s">
        <v>4278</v>
      </c>
      <c r="O263" s="39">
        <v>17</v>
      </c>
      <c r="P263" s="39">
        <v>20</v>
      </c>
      <c r="Q263" s="39">
        <v>600</v>
      </c>
      <c r="R263" s="39">
        <v>1</v>
      </c>
      <c r="S263" s="39">
        <v>0</v>
      </c>
      <c r="T263" s="39">
        <v>2000</v>
      </c>
      <c r="U263" s="39"/>
      <c r="V263" s="39"/>
      <c r="W263" s="39"/>
      <c r="X263" s="39"/>
      <c r="Y263" s="39">
        <v>3</v>
      </c>
      <c r="Z263" s="39"/>
      <c r="AA263" s="39"/>
      <c r="AB263" s="39"/>
      <c r="AC263" s="39"/>
      <c r="AD263" s="39"/>
      <c r="AE263" s="39"/>
      <c r="AF263" s="39"/>
      <c r="AG263" s="39"/>
    </row>
    <row r="264" spans="1:33" ht="15.75" hidden="1" x14ac:dyDescent="0.3">
      <c r="A264" s="39">
        <v>1053</v>
      </c>
      <c r="B264" s="39" t="s">
        <v>4280</v>
      </c>
      <c r="C264" s="39"/>
      <c r="D264" s="39">
        <v>0</v>
      </c>
      <c r="E264" s="39"/>
      <c r="F264" s="39">
        <v>89</v>
      </c>
      <c r="G264" s="39">
        <v>14</v>
      </c>
      <c r="H264" s="39">
        <v>150</v>
      </c>
      <c r="I264" s="39">
        <v>50</v>
      </c>
      <c r="J264" s="39">
        <v>1</v>
      </c>
      <c r="K264" s="39">
        <v>1</v>
      </c>
      <c r="L264" s="39">
        <v>1</v>
      </c>
      <c r="M264" s="39"/>
      <c r="N264" s="39" t="s">
        <v>4281</v>
      </c>
      <c r="O264" s="39">
        <v>17</v>
      </c>
      <c r="P264" s="39">
        <v>20</v>
      </c>
      <c r="Q264" s="39">
        <v>600</v>
      </c>
      <c r="R264" s="39">
        <v>1</v>
      </c>
      <c r="S264" s="39">
        <v>0</v>
      </c>
      <c r="T264" s="39">
        <v>2000</v>
      </c>
      <c r="U264" s="39"/>
      <c r="V264" s="39"/>
      <c r="W264" s="39"/>
      <c r="X264" s="39"/>
      <c r="Y264" s="39">
        <v>3</v>
      </c>
      <c r="Z264" s="39"/>
      <c r="AA264" s="39"/>
      <c r="AB264" s="39"/>
      <c r="AC264" s="39"/>
      <c r="AD264" s="39"/>
      <c r="AE264" s="39"/>
      <c r="AF264" s="39"/>
      <c r="AG264" s="39"/>
    </row>
    <row r="265" spans="1:33" ht="15.75" hidden="1" x14ac:dyDescent="0.3">
      <c r="A265" s="39">
        <v>1051</v>
      </c>
      <c r="B265" s="39" t="s">
        <v>4277</v>
      </c>
      <c r="C265" s="39"/>
      <c r="D265" s="39">
        <v>0</v>
      </c>
      <c r="E265" s="39"/>
      <c r="F265" s="39">
        <v>89</v>
      </c>
      <c r="G265" s="39">
        <v>14</v>
      </c>
      <c r="H265" s="39">
        <v>150</v>
      </c>
      <c r="I265" s="39">
        <v>50</v>
      </c>
      <c r="J265" s="39">
        <v>1</v>
      </c>
      <c r="K265" s="39">
        <v>1</v>
      </c>
      <c r="L265" s="39">
        <v>100</v>
      </c>
      <c r="M265" s="39"/>
      <c r="N265" s="39" t="s">
        <v>4278</v>
      </c>
      <c r="O265" s="39">
        <v>17</v>
      </c>
      <c r="P265" s="39">
        <v>14</v>
      </c>
      <c r="Q265" s="39">
        <v>600</v>
      </c>
      <c r="R265" s="39">
        <v>1</v>
      </c>
      <c r="S265" s="39">
        <v>0</v>
      </c>
      <c r="T265" s="39">
        <v>2000</v>
      </c>
      <c r="U265" s="39"/>
      <c r="V265" s="39"/>
      <c r="W265" s="39"/>
      <c r="X265" s="39"/>
      <c r="Y265" s="39">
        <v>3</v>
      </c>
      <c r="Z265" s="39"/>
      <c r="AA265" s="39"/>
      <c r="AB265" s="39"/>
      <c r="AC265" s="39"/>
      <c r="AD265" s="39"/>
      <c r="AE265" s="39"/>
      <c r="AF265" s="39"/>
      <c r="AG265" s="39"/>
    </row>
    <row r="266" spans="1:33" ht="15.75" hidden="1" x14ac:dyDescent="0.3">
      <c r="A266" s="39">
        <v>1029</v>
      </c>
      <c r="B266" s="39" t="s">
        <v>4237</v>
      </c>
      <c r="C266" s="39"/>
      <c r="D266" s="39">
        <v>0</v>
      </c>
      <c r="E266" s="39"/>
      <c r="F266" s="39">
        <v>97</v>
      </c>
      <c r="G266" s="39">
        <v>11</v>
      </c>
      <c r="H266" s="39">
        <v>161</v>
      </c>
      <c r="I266" s="39">
        <v>50</v>
      </c>
      <c r="J266" s="39">
        <v>0</v>
      </c>
      <c r="K266" s="39">
        <v>0</v>
      </c>
      <c r="L266" s="39">
        <v>100</v>
      </c>
      <c r="M266" s="39"/>
      <c r="N266" s="39" t="s">
        <v>4238</v>
      </c>
      <c r="O266" s="39">
        <v>17</v>
      </c>
      <c r="P266" s="39">
        <v>20</v>
      </c>
      <c r="Q266" s="39">
        <v>600</v>
      </c>
      <c r="R266" s="39">
        <v>1</v>
      </c>
      <c r="S266" s="39">
        <v>0</v>
      </c>
      <c r="T266" s="39">
        <v>1500</v>
      </c>
      <c r="U266" s="39"/>
      <c r="V266" s="39"/>
      <c r="W266" s="39"/>
      <c r="X266" s="39"/>
      <c r="Y266" s="39">
        <v>3</v>
      </c>
      <c r="Z266" s="39"/>
      <c r="AA266" s="39"/>
      <c r="AB266" s="39"/>
      <c r="AC266" s="39"/>
      <c r="AD266" s="39"/>
      <c r="AE266" s="39"/>
      <c r="AF266" s="39"/>
      <c r="AG266" s="39"/>
    </row>
    <row r="267" spans="1:33" ht="15.75" hidden="1" x14ac:dyDescent="0.3">
      <c r="A267" s="39">
        <v>28</v>
      </c>
      <c r="B267" s="40" t="s">
        <v>3205</v>
      </c>
      <c r="C267" s="40"/>
      <c r="D267" s="39">
        <v>0</v>
      </c>
      <c r="E267" s="39"/>
      <c r="F267" s="39">
        <v>81</v>
      </c>
      <c r="G267" s="39">
        <v>19</v>
      </c>
      <c r="H267" s="39">
        <v>112</v>
      </c>
      <c r="I267" s="39">
        <v>50</v>
      </c>
      <c r="J267" s="39">
        <v>1</v>
      </c>
      <c r="K267" s="39">
        <v>0</v>
      </c>
      <c r="L267" s="39">
        <v>1000</v>
      </c>
      <c r="M267" s="39"/>
      <c r="N267" s="39" t="s">
        <v>3206</v>
      </c>
      <c r="O267" s="39">
        <v>25</v>
      </c>
      <c r="P267" s="39">
        <v>999</v>
      </c>
      <c r="Q267" s="39">
        <v>1100</v>
      </c>
      <c r="R267" s="39">
        <v>1</v>
      </c>
      <c r="S267" s="39">
        <v>0</v>
      </c>
      <c r="T267" s="39">
        <v>600</v>
      </c>
      <c r="U267" s="39"/>
      <c r="V267" s="39"/>
      <c r="W267" s="39"/>
      <c r="X267" s="39"/>
      <c r="Y267" s="39">
        <v>3</v>
      </c>
      <c r="Z267" s="39"/>
      <c r="AA267" s="39"/>
      <c r="AB267" s="39"/>
      <c r="AC267" s="39"/>
      <c r="AD267" s="39"/>
      <c r="AE267" s="39"/>
      <c r="AF267" s="39"/>
      <c r="AG267" s="39"/>
    </row>
    <row r="268" spans="1:33" ht="15.75" hidden="1" x14ac:dyDescent="0.3">
      <c r="A268" s="39">
        <v>1184</v>
      </c>
      <c r="B268" s="39" t="s">
        <v>4496</v>
      </c>
      <c r="C268" s="39"/>
      <c r="D268" s="39">
        <v>0</v>
      </c>
      <c r="E268" s="39"/>
      <c r="F268" s="39">
        <v>53</v>
      </c>
      <c r="G268" s="39">
        <v>19</v>
      </c>
      <c r="H268" s="39">
        <v>44</v>
      </c>
      <c r="I268" s="39">
        <v>50</v>
      </c>
      <c r="J268" s="39">
        <v>1</v>
      </c>
      <c r="K268" s="39">
        <v>1</v>
      </c>
      <c r="L268" s="39">
        <v>1500</v>
      </c>
      <c r="M268" s="39"/>
      <c r="N268" s="39" t="s">
        <v>4497</v>
      </c>
      <c r="O268" s="39">
        <v>20</v>
      </c>
      <c r="P268" s="39">
        <v>50</v>
      </c>
      <c r="Q268" s="39">
        <v>1800</v>
      </c>
      <c r="R268" s="39">
        <v>1</v>
      </c>
      <c r="S268" s="39">
        <v>0</v>
      </c>
      <c r="T268" s="39">
        <v>1700</v>
      </c>
      <c r="U268" s="39"/>
      <c r="V268" s="39"/>
      <c r="W268" s="39"/>
      <c r="X268" s="39"/>
      <c r="Y268" s="39">
        <v>3</v>
      </c>
      <c r="Z268" s="39"/>
      <c r="AA268" s="39"/>
      <c r="AB268" s="39"/>
      <c r="AC268" s="39"/>
      <c r="AD268" s="39"/>
      <c r="AE268" s="39"/>
      <c r="AF268" s="39"/>
      <c r="AG268" s="39"/>
    </row>
    <row r="269" spans="1:33" ht="15.75" hidden="1" x14ac:dyDescent="0.3">
      <c r="A269" s="39">
        <v>1086</v>
      </c>
      <c r="B269" s="39" t="s">
        <v>4335</v>
      </c>
      <c r="C269" s="39"/>
      <c r="D269" s="39">
        <v>0</v>
      </c>
      <c r="E269" s="39"/>
      <c r="F269" s="39">
        <v>81</v>
      </c>
      <c r="G269" s="39">
        <v>19</v>
      </c>
      <c r="H269" s="39">
        <v>152</v>
      </c>
      <c r="I269" s="39">
        <v>50</v>
      </c>
      <c r="J269" s="39">
        <v>1</v>
      </c>
      <c r="K269" s="39">
        <v>1</v>
      </c>
      <c r="L269" s="39">
        <v>100</v>
      </c>
      <c r="M269" s="39"/>
      <c r="N269" s="39" t="s">
        <v>4336</v>
      </c>
      <c r="O269" s="39">
        <v>17</v>
      </c>
      <c r="P269" s="39">
        <v>20</v>
      </c>
      <c r="Q269" s="39">
        <v>600</v>
      </c>
      <c r="R269" s="39">
        <v>1</v>
      </c>
      <c r="S269" s="39">
        <v>0</v>
      </c>
      <c r="T269" s="39">
        <v>2000</v>
      </c>
      <c r="U269" s="39"/>
      <c r="V269" s="39"/>
      <c r="W269" s="39"/>
      <c r="X269" s="39"/>
      <c r="Y269" s="39">
        <v>3</v>
      </c>
      <c r="Z269" s="39"/>
      <c r="AA269" s="39"/>
      <c r="AB269" s="39"/>
      <c r="AC269" s="39"/>
      <c r="AD269" s="39"/>
      <c r="AE269" s="39"/>
      <c r="AF269" s="39"/>
      <c r="AG269" s="39"/>
    </row>
    <row r="270" spans="1:33" ht="15.75" hidden="1" x14ac:dyDescent="0.3">
      <c r="A270" s="39">
        <v>1087</v>
      </c>
      <c r="B270" s="39" t="s">
        <v>4337</v>
      </c>
      <c r="C270" s="39"/>
      <c r="D270" s="39">
        <v>0</v>
      </c>
      <c r="E270" s="39"/>
      <c r="F270" s="39">
        <v>81</v>
      </c>
      <c r="G270" s="39">
        <v>19</v>
      </c>
      <c r="H270" s="39">
        <v>152</v>
      </c>
      <c r="I270" s="39">
        <v>50</v>
      </c>
      <c r="J270" s="39">
        <v>1</v>
      </c>
      <c r="K270" s="39">
        <v>1</v>
      </c>
      <c r="L270" s="39">
        <v>800</v>
      </c>
      <c r="M270" s="39"/>
      <c r="N270" s="39" t="s">
        <v>4338</v>
      </c>
      <c r="O270" s="39">
        <v>15</v>
      </c>
      <c r="P270" s="39">
        <v>15</v>
      </c>
      <c r="Q270" s="39">
        <v>1200</v>
      </c>
      <c r="R270" s="39">
        <v>1</v>
      </c>
      <c r="S270" s="39">
        <v>0</v>
      </c>
      <c r="T270" s="39">
        <v>2800</v>
      </c>
      <c r="U270" s="39"/>
      <c r="V270" s="39"/>
      <c r="W270" s="39"/>
      <c r="X270" s="39"/>
      <c r="Y270" s="39">
        <v>3</v>
      </c>
      <c r="Z270" s="39"/>
      <c r="AA270" s="39"/>
      <c r="AB270" s="39"/>
      <c r="AC270" s="39"/>
      <c r="AD270" s="39"/>
      <c r="AE270" s="39"/>
      <c r="AF270" s="39"/>
      <c r="AG270" s="39"/>
    </row>
    <row r="271" spans="1:33" ht="15.75" hidden="1" x14ac:dyDescent="0.3">
      <c r="A271" s="39">
        <v>59</v>
      </c>
      <c r="B271" s="43" t="s">
        <v>3259</v>
      </c>
      <c r="C271" s="43"/>
      <c r="D271" s="39">
        <v>0</v>
      </c>
      <c r="E271" s="39"/>
      <c r="F271" s="39">
        <v>81</v>
      </c>
      <c r="G271" s="39">
        <v>19</v>
      </c>
      <c r="H271" s="39">
        <v>112</v>
      </c>
      <c r="I271" s="39">
        <v>50</v>
      </c>
      <c r="J271" s="39">
        <v>1</v>
      </c>
      <c r="K271" s="39">
        <v>0</v>
      </c>
      <c r="L271" s="39">
        <v>6000</v>
      </c>
      <c r="M271" s="39"/>
      <c r="N271" s="39" t="s">
        <v>3260</v>
      </c>
      <c r="O271" s="39">
        <v>25</v>
      </c>
      <c r="P271" s="39">
        <v>999</v>
      </c>
      <c r="Q271" s="39">
        <v>800</v>
      </c>
      <c r="R271" s="39">
        <v>1</v>
      </c>
      <c r="S271" s="39">
        <v>0</v>
      </c>
      <c r="T271" s="39">
        <v>1200</v>
      </c>
      <c r="U271" s="39"/>
      <c r="V271" s="39"/>
      <c r="W271" s="39"/>
      <c r="X271" s="39"/>
      <c r="Y271" s="39">
        <v>3</v>
      </c>
      <c r="Z271" s="39"/>
      <c r="AA271" s="39"/>
      <c r="AB271" s="39"/>
      <c r="AC271" s="39"/>
      <c r="AD271" s="39"/>
      <c r="AE271" s="39"/>
      <c r="AF271" s="39"/>
      <c r="AG271" s="39"/>
    </row>
    <row r="272" spans="1:33" ht="15.75" hidden="1" x14ac:dyDescent="0.3">
      <c r="A272" s="39">
        <v>60</v>
      </c>
      <c r="B272" s="43" t="s">
        <v>3261</v>
      </c>
      <c r="C272" s="43"/>
      <c r="D272" s="39">
        <v>0</v>
      </c>
      <c r="E272" s="39"/>
      <c r="F272" s="39">
        <v>81</v>
      </c>
      <c r="G272" s="39">
        <v>19</v>
      </c>
      <c r="H272" s="39">
        <v>110</v>
      </c>
      <c r="I272" s="39">
        <v>50</v>
      </c>
      <c r="J272" s="39">
        <v>1</v>
      </c>
      <c r="K272" s="39">
        <v>0</v>
      </c>
      <c r="L272" s="39">
        <v>6000</v>
      </c>
      <c r="M272" s="39"/>
      <c r="N272" s="39" t="s">
        <v>3260</v>
      </c>
      <c r="O272" s="39">
        <v>15</v>
      </c>
      <c r="P272" s="39">
        <v>999</v>
      </c>
      <c r="Q272" s="39">
        <v>1200</v>
      </c>
      <c r="R272" s="39">
        <v>1</v>
      </c>
      <c r="S272" s="39">
        <v>0</v>
      </c>
      <c r="T272" s="39">
        <v>2000</v>
      </c>
      <c r="U272" s="39"/>
      <c r="V272" s="39"/>
      <c r="W272" s="39"/>
      <c r="X272" s="39"/>
      <c r="Y272" s="39">
        <v>3</v>
      </c>
      <c r="Z272" s="39"/>
      <c r="AA272" s="39"/>
      <c r="AB272" s="39"/>
      <c r="AC272" s="39"/>
      <c r="AD272" s="39"/>
      <c r="AE272" s="39"/>
      <c r="AF272" s="39"/>
      <c r="AG272" s="39"/>
    </row>
    <row r="273" spans="1:33" ht="15.75" hidden="1" x14ac:dyDescent="0.3">
      <c r="A273" s="39">
        <v>61</v>
      </c>
      <c r="B273" s="43" t="s">
        <v>3262</v>
      </c>
      <c r="C273" s="43"/>
      <c r="D273" s="39">
        <v>0</v>
      </c>
      <c r="E273" s="39"/>
      <c r="F273" s="39">
        <v>81</v>
      </c>
      <c r="G273" s="39">
        <v>19</v>
      </c>
      <c r="H273" s="39">
        <v>111</v>
      </c>
      <c r="I273" s="39">
        <v>50</v>
      </c>
      <c r="J273" s="39">
        <v>1</v>
      </c>
      <c r="K273" s="39">
        <v>0</v>
      </c>
      <c r="L273" s="39">
        <v>6000</v>
      </c>
      <c r="M273" s="39"/>
      <c r="N273" s="39" t="s">
        <v>3260</v>
      </c>
      <c r="O273" s="39">
        <v>15</v>
      </c>
      <c r="P273" s="39">
        <v>999</v>
      </c>
      <c r="Q273" s="39">
        <v>800</v>
      </c>
      <c r="R273" s="39">
        <v>1</v>
      </c>
      <c r="S273" s="39">
        <v>0</v>
      </c>
      <c r="T273" s="39">
        <v>2000</v>
      </c>
      <c r="U273" s="39"/>
      <c r="V273" s="39"/>
      <c r="W273" s="39"/>
      <c r="X273" s="39"/>
      <c r="Y273" s="39">
        <v>3</v>
      </c>
      <c r="Z273" s="39"/>
      <c r="AA273" s="39"/>
      <c r="AB273" s="39"/>
      <c r="AC273" s="39"/>
      <c r="AD273" s="39"/>
      <c r="AE273" s="39"/>
      <c r="AF273" s="39"/>
      <c r="AG273" s="39"/>
    </row>
    <row r="274" spans="1:33" ht="15.75" hidden="1" x14ac:dyDescent="0.3">
      <c r="A274" s="39">
        <v>1161</v>
      </c>
      <c r="B274" s="39" t="s">
        <v>4458</v>
      </c>
      <c r="C274" s="39"/>
      <c r="D274" s="39">
        <v>0</v>
      </c>
      <c r="E274" s="39"/>
      <c r="F274" s="39">
        <v>105</v>
      </c>
      <c r="G274" s="39">
        <v>52</v>
      </c>
      <c r="H274" s="39">
        <v>93</v>
      </c>
      <c r="I274" s="39">
        <v>50</v>
      </c>
      <c r="J274" s="39">
        <v>1</v>
      </c>
      <c r="K274" s="39">
        <v>1</v>
      </c>
      <c r="L274" s="39">
        <v>4000</v>
      </c>
      <c r="M274" s="39"/>
      <c r="N274" s="39" t="s">
        <v>4459</v>
      </c>
      <c r="O274" s="39">
        <v>25</v>
      </c>
      <c r="P274" s="39">
        <v>30</v>
      </c>
      <c r="Q274" s="39">
        <v>1000</v>
      </c>
      <c r="R274" s="39">
        <v>1</v>
      </c>
      <c r="S274" s="39">
        <v>0</v>
      </c>
      <c r="T274" s="39">
        <v>1500</v>
      </c>
      <c r="U274" s="39"/>
      <c r="V274" s="39"/>
      <c r="W274" s="39"/>
      <c r="X274" s="39"/>
      <c r="Y274" s="39">
        <v>3</v>
      </c>
      <c r="Z274" s="39"/>
      <c r="AA274" s="39"/>
      <c r="AB274" s="39"/>
      <c r="AC274" s="39"/>
      <c r="AD274" s="39"/>
      <c r="AE274" s="39"/>
      <c r="AF274" s="39"/>
      <c r="AG274" s="39"/>
    </row>
    <row r="275" spans="1:33" ht="15.75" hidden="1" x14ac:dyDescent="0.3">
      <c r="A275" s="39">
        <v>1340</v>
      </c>
      <c r="B275" s="40" t="s">
        <v>4735</v>
      </c>
      <c r="C275" s="40"/>
      <c r="D275" s="39">
        <v>0</v>
      </c>
      <c r="E275" s="39"/>
      <c r="F275" s="39">
        <v>105</v>
      </c>
      <c r="G275" s="39">
        <v>52</v>
      </c>
      <c r="H275" s="39">
        <v>93</v>
      </c>
      <c r="I275" s="39">
        <v>50</v>
      </c>
      <c r="J275" s="39">
        <v>1</v>
      </c>
      <c r="K275" s="39">
        <v>1</v>
      </c>
      <c r="L275" s="39">
        <v>4000</v>
      </c>
      <c r="M275" s="39"/>
      <c r="N275" s="39" t="s">
        <v>4461</v>
      </c>
      <c r="O275" s="39">
        <v>25</v>
      </c>
      <c r="P275" s="39">
        <v>30</v>
      </c>
      <c r="Q275" s="39">
        <v>1000</v>
      </c>
      <c r="R275" s="39">
        <v>1</v>
      </c>
      <c r="S275" s="39">
        <v>0</v>
      </c>
      <c r="T275" s="39">
        <v>1500</v>
      </c>
      <c r="U275" s="39"/>
      <c r="V275" s="39"/>
      <c r="W275" s="39"/>
      <c r="X275" s="39"/>
      <c r="Y275" s="39">
        <v>3</v>
      </c>
      <c r="Z275" s="39"/>
      <c r="AA275" s="39"/>
      <c r="AB275" s="39"/>
      <c r="AC275" s="39"/>
      <c r="AD275" s="39"/>
      <c r="AE275" s="39"/>
      <c r="AF275" s="39"/>
      <c r="AG275" s="39"/>
    </row>
    <row r="276" spans="1:33" ht="15.75" hidden="1" x14ac:dyDescent="0.3">
      <c r="A276" s="39">
        <v>1352</v>
      </c>
      <c r="B276" s="40" t="s">
        <v>4750</v>
      </c>
      <c r="C276" s="40"/>
      <c r="D276" s="39">
        <v>0</v>
      </c>
      <c r="E276" s="39"/>
      <c r="F276" s="39">
        <v>105</v>
      </c>
      <c r="G276" s="39">
        <v>52</v>
      </c>
      <c r="H276" s="39">
        <v>93</v>
      </c>
      <c r="I276" s="39">
        <v>50</v>
      </c>
      <c r="J276" s="39">
        <v>1</v>
      </c>
      <c r="K276" s="39">
        <v>1</v>
      </c>
      <c r="L276" s="39">
        <v>4000</v>
      </c>
      <c r="M276" s="39"/>
      <c r="N276" s="39" t="s">
        <v>4459</v>
      </c>
      <c r="O276" s="39">
        <v>25</v>
      </c>
      <c r="P276" s="39">
        <v>30</v>
      </c>
      <c r="Q276" s="39">
        <v>1000</v>
      </c>
      <c r="R276" s="39">
        <v>1</v>
      </c>
      <c r="S276" s="39">
        <v>0</v>
      </c>
      <c r="T276" s="39">
        <v>1500</v>
      </c>
      <c r="U276" s="39"/>
      <c r="V276" s="39"/>
      <c r="W276" s="39"/>
      <c r="X276" s="39"/>
      <c r="Y276" s="39">
        <v>3</v>
      </c>
      <c r="Z276" s="39"/>
      <c r="AA276" s="39"/>
      <c r="AB276" s="39"/>
      <c r="AC276" s="39"/>
      <c r="AD276" s="39"/>
      <c r="AE276" s="39"/>
      <c r="AF276" s="39"/>
      <c r="AG276" s="39"/>
    </row>
    <row r="277" spans="1:33" ht="15.75" hidden="1" x14ac:dyDescent="0.3">
      <c r="A277" s="39">
        <v>1162</v>
      </c>
      <c r="B277" s="39" t="s">
        <v>4460</v>
      </c>
      <c r="C277" s="39"/>
      <c r="D277" s="39">
        <v>0</v>
      </c>
      <c r="E277" s="39"/>
      <c r="F277" s="39">
        <v>105</v>
      </c>
      <c r="G277" s="39">
        <v>52</v>
      </c>
      <c r="H277" s="39">
        <v>93</v>
      </c>
      <c r="I277" s="39">
        <v>50</v>
      </c>
      <c r="J277" s="39">
        <v>1</v>
      </c>
      <c r="K277" s="39">
        <v>1</v>
      </c>
      <c r="L277" s="39">
        <v>4000</v>
      </c>
      <c r="M277" s="39"/>
      <c r="N277" s="39" t="s">
        <v>4461</v>
      </c>
      <c r="O277" s="39">
        <v>25</v>
      </c>
      <c r="P277" s="39">
        <v>30</v>
      </c>
      <c r="Q277" s="39">
        <v>1000</v>
      </c>
      <c r="R277" s="39">
        <v>1</v>
      </c>
      <c r="S277" s="39">
        <v>0</v>
      </c>
      <c r="T277" s="39">
        <v>1500</v>
      </c>
      <c r="U277" s="39"/>
      <c r="V277" s="39"/>
      <c r="W277" s="39"/>
      <c r="X277" s="39"/>
      <c r="Y277" s="39">
        <v>3</v>
      </c>
      <c r="Z277" s="39"/>
      <c r="AA277" s="39"/>
      <c r="AB277" s="39"/>
      <c r="AC277" s="39"/>
      <c r="AD277" s="39"/>
      <c r="AE277" s="39"/>
      <c r="AF277" s="39"/>
      <c r="AG277" s="39"/>
    </row>
    <row r="278" spans="1:33" ht="15.75" hidden="1" x14ac:dyDescent="0.3">
      <c r="A278" s="39">
        <v>1067</v>
      </c>
      <c r="B278" s="39" t="s">
        <v>4305</v>
      </c>
      <c r="C278" s="39"/>
      <c r="D278" s="39">
        <v>0</v>
      </c>
      <c r="E278" s="39"/>
      <c r="F278" s="39">
        <v>97</v>
      </c>
      <c r="G278" s="39">
        <v>19</v>
      </c>
      <c r="H278" s="39">
        <v>151</v>
      </c>
      <c r="I278" s="39">
        <v>50</v>
      </c>
      <c r="J278" s="39">
        <v>1</v>
      </c>
      <c r="K278" s="39">
        <v>0</v>
      </c>
      <c r="L278" s="39">
        <v>1200</v>
      </c>
      <c r="M278" s="39"/>
      <c r="N278" s="39" t="s">
        <v>4306</v>
      </c>
      <c r="O278" s="39">
        <v>20</v>
      </c>
      <c r="P278" s="39">
        <v>17</v>
      </c>
      <c r="Q278" s="39">
        <v>800</v>
      </c>
      <c r="R278" s="39">
        <v>1</v>
      </c>
      <c r="S278" s="39">
        <v>0</v>
      </c>
      <c r="T278" s="39">
        <v>1500</v>
      </c>
      <c r="U278" s="39"/>
      <c r="V278" s="39"/>
      <c r="W278" s="39"/>
      <c r="X278" s="39"/>
      <c r="Y278" s="39">
        <v>3</v>
      </c>
      <c r="Z278" s="39"/>
      <c r="AA278" s="39"/>
      <c r="AB278" s="39"/>
      <c r="AC278" s="39"/>
      <c r="AD278" s="39"/>
      <c r="AE278" s="39"/>
      <c r="AF278" s="39"/>
      <c r="AG278" s="39"/>
    </row>
    <row r="279" spans="1:33" ht="15.75" hidden="1" x14ac:dyDescent="0.3">
      <c r="A279" s="39">
        <v>1068</v>
      </c>
      <c r="B279" s="39" t="s">
        <v>4307</v>
      </c>
      <c r="C279" s="39"/>
      <c r="D279" s="39">
        <v>0</v>
      </c>
      <c r="E279" s="39"/>
      <c r="F279" s="39">
        <v>97</v>
      </c>
      <c r="G279" s="39">
        <v>19</v>
      </c>
      <c r="H279" s="39">
        <v>151</v>
      </c>
      <c r="I279" s="39">
        <v>50</v>
      </c>
      <c r="J279" s="39">
        <v>1</v>
      </c>
      <c r="K279" s="39">
        <v>0</v>
      </c>
      <c r="L279" s="39">
        <v>100</v>
      </c>
      <c r="M279" s="39"/>
      <c r="N279" s="39" t="s">
        <v>4308</v>
      </c>
      <c r="O279" s="39">
        <v>17</v>
      </c>
      <c r="P279" s="39">
        <v>20</v>
      </c>
      <c r="Q279" s="39">
        <v>600</v>
      </c>
      <c r="R279" s="39">
        <v>1</v>
      </c>
      <c r="S279" s="39">
        <v>0</v>
      </c>
      <c r="T279" s="39">
        <v>2500</v>
      </c>
      <c r="U279" s="39"/>
      <c r="V279" s="39"/>
      <c r="W279" s="39"/>
      <c r="X279" s="39"/>
      <c r="Y279" s="39">
        <v>3</v>
      </c>
      <c r="Z279" s="39"/>
      <c r="AA279" s="39"/>
      <c r="AB279" s="39"/>
      <c r="AC279" s="39"/>
      <c r="AD279" s="39"/>
      <c r="AE279" s="39"/>
      <c r="AF279" s="39"/>
      <c r="AG279" s="39"/>
    </row>
    <row r="280" spans="1:33" ht="15.75" hidden="1" x14ac:dyDescent="0.3">
      <c r="A280" s="39">
        <v>1069</v>
      </c>
      <c r="B280" s="39" t="s">
        <v>4309</v>
      </c>
      <c r="C280" s="39"/>
      <c r="D280" s="39">
        <v>0</v>
      </c>
      <c r="E280" s="39"/>
      <c r="F280" s="39">
        <v>97</v>
      </c>
      <c r="G280" s="39">
        <v>19</v>
      </c>
      <c r="H280" s="39">
        <v>151</v>
      </c>
      <c r="I280" s="39">
        <v>50</v>
      </c>
      <c r="J280" s="39">
        <v>1</v>
      </c>
      <c r="K280" s="39">
        <v>0</v>
      </c>
      <c r="L280" s="39">
        <v>1</v>
      </c>
      <c r="M280" s="39"/>
      <c r="N280" s="39" t="s">
        <v>4310</v>
      </c>
      <c r="O280" s="39">
        <v>17</v>
      </c>
      <c r="P280" s="39">
        <v>20</v>
      </c>
      <c r="Q280" s="39">
        <v>500</v>
      </c>
      <c r="R280" s="39">
        <v>1</v>
      </c>
      <c r="S280" s="39">
        <v>0</v>
      </c>
      <c r="T280" s="39">
        <v>1500</v>
      </c>
      <c r="U280" s="39"/>
      <c r="V280" s="39"/>
      <c r="W280" s="39"/>
      <c r="X280" s="39"/>
      <c r="Y280" s="39">
        <v>3</v>
      </c>
      <c r="Z280" s="39"/>
      <c r="AA280" s="39"/>
      <c r="AB280" s="39"/>
      <c r="AC280" s="39"/>
      <c r="AD280" s="39"/>
      <c r="AE280" s="39"/>
      <c r="AF280" s="39"/>
      <c r="AG280" s="39"/>
    </row>
    <row r="281" spans="1:33" ht="15.75" hidden="1" x14ac:dyDescent="0.3">
      <c r="A281" s="39">
        <v>1300</v>
      </c>
      <c r="B281" s="39" t="s">
        <v>4686</v>
      </c>
      <c r="C281" s="39"/>
      <c r="D281" s="39">
        <v>0</v>
      </c>
      <c r="E281" s="39"/>
      <c r="F281" s="39">
        <v>97</v>
      </c>
      <c r="G281" s="39">
        <v>19</v>
      </c>
      <c r="H281" s="39">
        <v>151</v>
      </c>
      <c r="I281" s="39">
        <v>50</v>
      </c>
      <c r="J281" s="39">
        <v>1</v>
      </c>
      <c r="K281" s="39">
        <v>0</v>
      </c>
      <c r="L281" s="39">
        <v>2400</v>
      </c>
      <c r="M281" s="39"/>
      <c r="N281" s="39" t="s">
        <v>4306</v>
      </c>
      <c r="O281" s="39">
        <v>20</v>
      </c>
      <c r="P281" s="39">
        <v>17</v>
      </c>
      <c r="Q281" s="39">
        <v>800</v>
      </c>
      <c r="R281" s="39">
        <v>1</v>
      </c>
      <c r="S281" s="39">
        <v>0</v>
      </c>
      <c r="T281" s="39">
        <v>1500</v>
      </c>
      <c r="U281" s="39"/>
      <c r="V281" s="39"/>
      <c r="W281" s="39"/>
      <c r="X281" s="39"/>
      <c r="Y281" s="39">
        <v>3</v>
      </c>
      <c r="Z281" s="39"/>
      <c r="AA281" s="39"/>
      <c r="AB281" s="39"/>
      <c r="AC281" s="39"/>
      <c r="AD281" s="39"/>
      <c r="AE281" s="39"/>
      <c r="AF281" s="39"/>
      <c r="AG281" s="39"/>
    </row>
    <row r="282" spans="1:33" ht="15.75" hidden="1" x14ac:dyDescent="0.3">
      <c r="A282" s="39">
        <v>1188</v>
      </c>
      <c r="B282" s="39" t="s">
        <v>4503</v>
      </c>
      <c r="C282" s="39"/>
      <c r="D282" s="39">
        <v>0</v>
      </c>
      <c r="E282" s="39"/>
      <c r="F282" s="39">
        <v>81</v>
      </c>
      <c r="G282" s="39">
        <v>19</v>
      </c>
      <c r="H282" s="39">
        <v>73</v>
      </c>
      <c r="I282" s="39">
        <v>50</v>
      </c>
      <c r="J282" s="39">
        <v>1</v>
      </c>
      <c r="K282" s="39">
        <v>1</v>
      </c>
      <c r="L282" s="39">
        <v>600</v>
      </c>
      <c r="M282" s="39"/>
      <c r="N282" s="39" t="s">
        <v>4504</v>
      </c>
      <c r="O282" s="39">
        <v>30</v>
      </c>
      <c r="P282" s="39">
        <v>60</v>
      </c>
      <c r="Q282" s="39">
        <v>2000</v>
      </c>
      <c r="R282" s="39">
        <v>1</v>
      </c>
      <c r="S282" s="39">
        <v>0</v>
      </c>
      <c r="T282" s="39">
        <v>2000</v>
      </c>
      <c r="U282" s="39"/>
      <c r="V282" s="39"/>
      <c r="W282" s="39"/>
      <c r="X282" s="39"/>
      <c r="Y282" s="39">
        <v>3</v>
      </c>
      <c r="Z282" s="39"/>
      <c r="AA282" s="39"/>
      <c r="AB282" s="39"/>
      <c r="AC282" s="39"/>
      <c r="AD282" s="39"/>
      <c r="AE282" s="39"/>
      <c r="AF282" s="39"/>
      <c r="AG282" s="39"/>
    </row>
    <row r="283" spans="1:33" ht="15.75" hidden="1" x14ac:dyDescent="0.3">
      <c r="A283" s="39">
        <v>1156</v>
      </c>
      <c r="B283" s="39" t="s">
        <v>4450</v>
      </c>
      <c r="C283" s="39"/>
      <c r="D283" s="39">
        <v>0</v>
      </c>
      <c r="E283" s="39"/>
      <c r="F283" s="39">
        <v>97</v>
      </c>
      <c r="G283" s="39">
        <v>19</v>
      </c>
      <c r="H283" s="39">
        <v>151</v>
      </c>
      <c r="I283" s="39">
        <v>50</v>
      </c>
      <c r="J283" s="39">
        <v>1</v>
      </c>
      <c r="K283" s="39">
        <v>0</v>
      </c>
      <c r="L283" s="39">
        <v>2000</v>
      </c>
      <c r="M283" s="39"/>
      <c r="N283" s="39" t="s">
        <v>4451</v>
      </c>
      <c r="O283" s="39">
        <v>45</v>
      </c>
      <c r="P283" s="39">
        <v>35</v>
      </c>
      <c r="Q283" s="39">
        <v>1500</v>
      </c>
      <c r="R283" s="39">
        <v>1</v>
      </c>
      <c r="S283" s="39">
        <v>0</v>
      </c>
      <c r="T283" s="39">
        <v>3000</v>
      </c>
      <c r="U283" s="39"/>
      <c r="V283" s="39"/>
      <c r="W283" s="39"/>
      <c r="X283" s="39"/>
      <c r="Y283" s="39">
        <v>3</v>
      </c>
      <c r="Z283" s="39"/>
      <c r="AA283" s="39"/>
      <c r="AB283" s="39"/>
      <c r="AC283" s="39"/>
      <c r="AD283" s="39"/>
      <c r="AE283" s="39"/>
      <c r="AF283" s="39"/>
      <c r="AG283" s="39"/>
    </row>
    <row r="284" spans="1:33" ht="15.75" hidden="1" x14ac:dyDescent="0.3">
      <c r="A284" s="39">
        <v>1157</v>
      </c>
      <c r="B284" s="39" t="s">
        <v>4452</v>
      </c>
      <c r="C284" s="39"/>
      <c r="D284" s="39">
        <v>0</v>
      </c>
      <c r="E284" s="39"/>
      <c r="F284" s="39">
        <v>97</v>
      </c>
      <c r="G284" s="39">
        <v>19</v>
      </c>
      <c r="H284" s="39">
        <v>151</v>
      </c>
      <c r="I284" s="39">
        <v>50</v>
      </c>
      <c r="J284" s="39">
        <v>1</v>
      </c>
      <c r="K284" s="39">
        <v>0</v>
      </c>
      <c r="L284" s="39">
        <v>2000</v>
      </c>
      <c r="M284" s="39"/>
      <c r="N284" s="39" t="s">
        <v>4451</v>
      </c>
      <c r="O284" s="39">
        <v>45</v>
      </c>
      <c r="P284" s="39">
        <v>35</v>
      </c>
      <c r="Q284" s="39">
        <v>1500</v>
      </c>
      <c r="R284" s="39">
        <v>1</v>
      </c>
      <c r="S284" s="39">
        <v>0</v>
      </c>
      <c r="T284" s="39">
        <v>3000</v>
      </c>
      <c r="U284" s="39"/>
      <c r="V284" s="39"/>
      <c r="W284" s="39"/>
      <c r="X284" s="39"/>
      <c r="Y284" s="39">
        <v>3</v>
      </c>
      <c r="Z284" s="39"/>
      <c r="AA284" s="39"/>
      <c r="AB284" s="39"/>
      <c r="AC284" s="39"/>
      <c r="AD284" s="39"/>
      <c r="AE284" s="39"/>
      <c r="AF284" s="39"/>
      <c r="AG284" s="39"/>
    </row>
    <row r="285" spans="1:33" ht="15.75" hidden="1" x14ac:dyDescent="0.3">
      <c r="A285" s="39">
        <v>1191</v>
      </c>
      <c r="B285" s="39" t="s">
        <v>4509</v>
      </c>
      <c r="C285" s="39"/>
      <c r="D285" s="39">
        <v>0</v>
      </c>
      <c r="E285" s="39"/>
      <c r="F285" s="39">
        <v>105</v>
      </c>
      <c r="G285" s="39">
        <v>52</v>
      </c>
      <c r="H285" s="39">
        <v>39</v>
      </c>
      <c r="I285" s="39">
        <v>50</v>
      </c>
      <c r="J285" s="39">
        <v>1</v>
      </c>
      <c r="K285" s="39">
        <v>1</v>
      </c>
      <c r="L285" s="39">
        <v>1200</v>
      </c>
      <c r="M285" s="39"/>
      <c r="N285" s="39" t="s">
        <v>4510</v>
      </c>
      <c r="O285" s="39">
        <v>50</v>
      </c>
      <c r="P285" s="39">
        <v>50</v>
      </c>
      <c r="Q285" s="39">
        <v>1300</v>
      </c>
      <c r="R285" s="39">
        <v>1</v>
      </c>
      <c r="S285" s="39">
        <v>0</v>
      </c>
      <c r="T285" s="39">
        <v>2000</v>
      </c>
      <c r="U285" s="39"/>
      <c r="V285" s="39"/>
      <c r="W285" s="39"/>
      <c r="X285" s="39"/>
      <c r="Y285" s="39">
        <v>3</v>
      </c>
      <c r="Z285" s="39"/>
      <c r="AA285" s="39"/>
      <c r="AB285" s="39"/>
      <c r="AC285" s="39"/>
      <c r="AD285" s="39"/>
      <c r="AE285" s="39"/>
      <c r="AF285" s="39"/>
      <c r="AG285" s="39"/>
    </row>
    <row r="286" spans="1:33" ht="15.75" hidden="1" x14ac:dyDescent="0.3">
      <c r="A286" s="39">
        <v>1189</v>
      </c>
      <c r="B286" s="39" t="s">
        <v>4505</v>
      </c>
      <c r="C286" s="39"/>
      <c r="D286" s="39">
        <v>0</v>
      </c>
      <c r="E286" s="39"/>
      <c r="F286" s="39">
        <v>84</v>
      </c>
      <c r="G286" s="39">
        <v>32</v>
      </c>
      <c r="H286" s="39">
        <v>83</v>
      </c>
      <c r="I286" s="39">
        <v>50</v>
      </c>
      <c r="J286" s="39">
        <v>1</v>
      </c>
      <c r="K286" s="39">
        <v>1</v>
      </c>
      <c r="L286" s="39">
        <v>350</v>
      </c>
      <c r="M286" s="39"/>
      <c r="N286" s="39" t="s">
        <v>4506</v>
      </c>
      <c r="O286" s="39">
        <v>12</v>
      </c>
      <c r="P286" s="39">
        <v>30</v>
      </c>
      <c r="Q286" s="39">
        <v>2100</v>
      </c>
      <c r="R286" s="39">
        <v>1</v>
      </c>
      <c r="S286" s="39">
        <v>0</v>
      </c>
      <c r="T286" s="39">
        <v>2100</v>
      </c>
      <c r="U286" s="39"/>
      <c r="V286" s="39"/>
      <c r="W286" s="39"/>
      <c r="X286" s="39"/>
      <c r="Y286" s="39">
        <v>3</v>
      </c>
      <c r="Z286" s="39"/>
      <c r="AA286" s="39"/>
      <c r="AB286" s="39"/>
      <c r="AC286" s="39"/>
      <c r="AD286" s="39"/>
      <c r="AE286" s="39"/>
      <c r="AF286" s="39"/>
      <c r="AG286" s="39"/>
    </row>
    <row r="287" spans="1:33" ht="15.75" hidden="1" x14ac:dyDescent="0.3">
      <c r="A287" s="39">
        <v>1130</v>
      </c>
      <c r="B287" s="39" t="s">
        <v>4406</v>
      </c>
      <c r="C287" s="39"/>
      <c r="D287" s="39">
        <v>0</v>
      </c>
      <c r="E287" s="39"/>
      <c r="F287" s="39">
        <v>81</v>
      </c>
      <c r="G287" s="39">
        <v>19</v>
      </c>
      <c r="H287" s="39">
        <v>164</v>
      </c>
      <c r="I287" s="39">
        <v>50</v>
      </c>
      <c r="J287" s="39">
        <v>1</v>
      </c>
      <c r="K287" s="39">
        <v>1</v>
      </c>
      <c r="L287" s="39">
        <v>1800</v>
      </c>
      <c r="M287" s="39"/>
      <c r="N287" s="39" t="s">
        <v>4407</v>
      </c>
      <c r="O287" s="39">
        <v>25</v>
      </c>
      <c r="P287" s="39">
        <v>17</v>
      </c>
      <c r="Q287" s="39">
        <v>800</v>
      </c>
      <c r="R287" s="39">
        <v>1</v>
      </c>
      <c r="S287" s="39">
        <v>0</v>
      </c>
      <c r="T287" s="39">
        <v>1800</v>
      </c>
      <c r="U287" s="39"/>
      <c r="V287" s="39"/>
      <c r="W287" s="39"/>
      <c r="X287" s="39"/>
      <c r="Y287" s="39">
        <v>3</v>
      </c>
      <c r="Z287" s="39"/>
      <c r="AA287" s="39"/>
      <c r="AB287" s="39"/>
      <c r="AC287" s="39"/>
      <c r="AD287" s="39"/>
      <c r="AE287" s="39"/>
      <c r="AF287" s="39"/>
      <c r="AG287" s="39"/>
    </row>
    <row r="288" spans="1:33" ht="15.75" hidden="1" x14ac:dyDescent="0.3">
      <c r="A288" s="39">
        <v>1131</v>
      </c>
      <c r="B288" s="39" t="s">
        <v>4408</v>
      </c>
      <c r="C288" s="39"/>
      <c r="D288" s="39">
        <v>0</v>
      </c>
      <c r="E288" s="39"/>
      <c r="F288" s="39">
        <v>81</v>
      </c>
      <c r="G288" s="39">
        <v>19</v>
      </c>
      <c r="H288" s="39">
        <v>164</v>
      </c>
      <c r="I288" s="39">
        <v>50</v>
      </c>
      <c r="J288" s="39">
        <v>1</v>
      </c>
      <c r="K288" s="39">
        <v>1</v>
      </c>
      <c r="L288" s="39">
        <v>100</v>
      </c>
      <c r="M288" s="39"/>
      <c r="N288" s="39" t="s">
        <v>4409</v>
      </c>
      <c r="O288" s="39">
        <v>17</v>
      </c>
      <c r="P288" s="39">
        <v>20</v>
      </c>
      <c r="Q288" s="39">
        <v>600</v>
      </c>
      <c r="R288" s="39">
        <v>1</v>
      </c>
      <c r="S288" s="39">
        <v>0</v>
      </c>
      <c r="T288" s="39">
        <v>3000</v>
      </c>
      <c r="U288" s="39"/>
      <c r="V288" s="39"/>
      <c r="W288" s="39"/>
      <c r="X288" s="39"/>
      <c r="Y288" s="39">
        <v>3</v>
      </c>
      <c r="Z288" s="39"/>
      <c r="AA288" s="39"/>
      <c r="AB288" s="39"/>
      <c r="AC288" s="39"/>
      <c r="AD288" s="39"/>
      <c r="AE288" s="39"/>
      <c r="AF288" s="39"/>
      <c r="AG288" s="39"/>
    </row>
    <row r="289" spans="1:33" ht="15.75" hidden="1" x14ac:dyDescent="0.3">
      <c r="A289" s="39">
        <v>1316</v>
      </c>
      <c r="B289" s="39" t="s">
        <v>4704</v>
      </c>
      <c r="C289" s="39"/>
      <c r="D289" s="39">
        <v>0</v>
      </c>
      <c r="E289" s="39"/>
      <c r="F289" s="39">
        <v>81</v>
      </c>
      <c r="G289" s="39">
        <v>19</v>
      </c>
      <c r="H289" s="39">
        <v>164</v>
      </c>
      <c r="I289" s="39">
        <v>50</v>
      </c>
      <c r="J289" s="39">
        <v>1</v>
      </c>
      <c r="K289" s="39">
        <v>1</v>
      </c>
      <c r="L289" s="39">
        <v>3600</v>
      </c>
      <c r="M289" s="39"/>
      <c r="N289" s="39" t="s">
        <v>4407</v>
      </c>
      <c r="O289" s="39">
        <v>25</v>
      </c>
      <c r="P289" s="39">
        <v>17</v>
      </c>
      <c r="Q289" s="39">
        <v>800</v>
      </c>
      <c r="R289" s="39">
        <v>1</v>
      </c>
      <c r="S289" s="39">
        <v>0</v>
      </c>
      <c r="T289" s="39">
        <v>1800</v>
      </c>
      <c r="U289" s="39"/>
      <c r="V289" s="39"/>
      <c r="W289" s="39"/>
      <c r="X289" s="39"/>
      <c r="Y289" s="39">
        <v>3</v>
      </c>
      <c r="Z289" s="39"/>
      <c r="AA289" s="39"/>
      <c r="AB289" s="39"/>
      <c r="AC289" s="39"/>
      <c r="AD289" s="39"/>
      <c r="AE289" s="39"/>
      <c r="AF289" s="39"/>
      <c r="AG289" s="39"/>
    </row>
    <row r="290" spans="1:33" ht="15.75" hidden="1" x14ac:dyDescent="0.3">
      <c r="A290" s="39">
        <v>1212</v>
      </c>
      <c r="B290" s="39" t="s">
        <v>4543</v>
      </c>
      <c r="C290" s="39"/>
      <c r="D290" s="39">
        <v>0</v>
      </c>
      <c r="E290" s="39"/>
      <c r="F290" s="39">
        <v>81</v>
      </c>
      <c r="G290" s="39">
        <v>19</v>
      </c>
      <c r="H290" s="39">
        <v>11</v>
      </c>
      <c r="I290" s="39">
        <v>50</v>
      </c>
      <c r="J290" s="39">
        <v>1</v>
      </c>
      <c r="K290" s="39">
        <v>0</v>
      </c>
      <c r="L290" s="39">
        <v>2000</v>
      </c>
      <c r="M290" s="39"/>
      <c r="N290" s="39" t="s">
        <v>4537</v>
      </c>
      <c r="O290" s="39">
        <v>25</v>
      </c>
      <c r="P290" s="39">
        <v>17</v>
      </c>
      <c r="Q290" s="39">
        <v>800</v>
      </c>
      <c r="R290" s="39">
        <v>1</v>
      </c>
      <c r="S290" s="39">
        <v>0</v>
      </c>
      <c r="T290" s="39">
        <v>1800</v>
      </c>
      <c r="U290" s="39"/>
      <c r="V290" s="39"/>
      <c r="W290" s="39"/>
      <c r="X290" s="39"/>
      <c r="Y290" s="39">
        <v>3</v>
      </c>
      <c r="Z290" s="39"/>
      <c r="AA290" s="39"/>
      <c r="AB290" s="39"/>
      <c r="AC290" s="39"/>
      <c r="AD290" s="39"/>
      <c r="AE290" s="39"/>
      <c r="AF290" s="39"/>
      <c r="AG290" s="39"/>
    </row>
    <row r="291" spans="1:33" ht="15.75" hidden="1" x14ac:dyDescent="0.3">
      <c r="A291" s="39">
        <v>1181</v>
      </c>
      <c r="B291" s="39" t="s">
        <v>4490</v>
      </c>
      <c r="C291" s="39"/>
      <c r="D291" s="39">
        <v>0</v>
      </c>
      <c r="E291" s="39"/>
      <c r="F291" s="39">
        <v>83</v>
      </c>
      <c r="G291" s="39">
        <v>10</v>
      </c>
      <c r="H291" s="39">
        <v>1</v>
      </c>
      <c r="I291" s="39">
        <v>50</v>
      </c>
      <c r="J291" s="39">
        <v>1</v>
      </c>
      <c r="K291" s="39">
        <v>1</v>
      </c>
      <c r="L291" s="39">
        <v>400</v>
      </c>
      <c r="M291" s="39"/>
      <c r="N291" s="39" t="s">
        <v>4491</v>
      </c>
      <c r="O291" s="39">
        <v>15</v>
      </c>
      <c r="P291" s="39">
        <v>45</v>
      </c>
      <c r="Q291" s="39">
        <v>2500</v>
      </c>
      <c r="R291" s="39">
        <v>1</v>
      </c>
      <c r="S291" s="39">
        <v>0</v>
      </c>
      <c r="T291" s="39">
        <v>2000</v>
      </c>
      <c r="U291" s="39"/>
      <c r="V291" s="39"/>
      <c r="W291" s="39"/>
      <c r="X291" s="39"/>
      <c r="Y291" s="39">
        <v>3</v>
      </c>
      <c r="Z291" s="39"/>
      <c r="AA291" s="39"/>
      <c r="AB291" s="39"/>
      <c r="AC291" s="39"/>
      <c r="AD291" s="39"/>
      <c r="AE291" s="39"/>
      <c r="AF291" s="39"/>
      <c r="AG291" s="39"/>
    </row>
    <row r="292" spans="1:33" ht="15.75" hidden="1" x14ac:dyDescent="0.3">
      <c r="A292" s="39">
        <v>1143</v>
      </c>
      <c r="B292" s="39" t="s">
        <v>4428</v>
      </c>
      <c r="C292" s="39"/>
      <c r="D292" s="39">
        <v>0</v>
      </c>
      <c r="E292" s="39"/>
      <c r="F292" s="39">
        <v>101</v>
      </c>
      <c r="G292" s="39">
        <v>47</v>
      </c>
      <c r="H292" s="39">
        <v>62</v>
      </c>
      <c r="I292" s="39">
        <v>50</v>
      </c>
      <c r="J292" s="39">
        <v>1</v>
      </c>
      <c r="K292" s="39">
        <v>0</v>
      </c>
      <c r="L292" s="39">
        <v>2000</v>
      </c>
      <c r="M292" s="39"/>
      <c r="N292" s="39" t="s">
        <v>4429</v>
      </c>
      <c r="O292" s="39">
        <v>25</v>
      </c>
      <c r="P292" s="39">
        <v>18</v>
      </c>
      <c r="Q292" s="39">
        <v>700</v>
      </c>
      <c r="R292" s="39">
        <v>1</v>
      </c>
      <c r="S292" s="39">
        <v>0</v>
      </c>
      <c r="T292" s="39">
        <v>1700</v>
      </c>
      <c r="U292" s="39"/>
      <c r="V292" s="39"/>
      <c r="W292" s="39"/>
      <c r="X292" s="39"/>
      <c r="Y292" s="39">
        <v>3</v>
      </c>
      <c r="Z292" s="39"/>
      <c r="AA292" s="39"/>
      <c r="AB292" s="39"/>
      <c r="AC292" s="39"/>
      <c r="AD292" s="39"/>
      <c r="AE292" s="39"/>
      <c r="AF292" s="39"/>
      <c r="AG292" s="39"/>
    </row>
    <row r="293" spans="1:33" ht="15.75" hidden="1" x14ac:dyDescent="0.3">
      <c r="A293" s="39">
        <v>1320</v>
      </c>
      <c r="B293" s="39" t="s">
        <v>4708</v>
      </c>
      <c r="C293" s="39"/>
      <c r="D293" s="39">
        <v>0</v>
      </c>
      <c r="E293" s="39"/>
      <c r="F293" s="39">
        <v>101</v>
      </c>
      <c r="G293" s="39">
        <v>47</v>
      </c>
      <c r="H293" s="39">
        <v>62</v>
      </c>
      <c r="I293" s="39">
        <v>50</v>
      </c>
      <c r="J293" s="39">
        <v>1</v>
      </c>
      <c r="K293" s="39">
        <v>0</v>
      </c>
      <c r="L293" s="39">
        <v>2000</v>
      </c>
      <c r="M293" s="39"/>
      <c r="N293" s="39" t="s">
        <v>4429</v>
      </c>
      <c r="O293" s="39">
        <v>25</v>
      </c>
      <c r="P293" s="39">
        <v>18</v>
      </c>
      <c r="Q293" s="39">
        <v>700</v>
      </c>
      <c r="R293" s="39">
        <v>1</v>
      </c>
      <c r="S293" s="39">
        <v>0</v>
      </c>
      <c r="T293" s="39">
        <v>1700</v>
      </c>
      <c r="U293" s="39"/>
      <c r="V293" s="39"/>
      <c r="W293" s="39"/>
      <c r="X293" s="39"/>
      <c r="Y293" s="39">
        <v>3</v>
      </c>
      <c r="Z293" s="39"/>
      <c r="AA293" s="39"/>
      <c r="AB293" s="39"/>
      <c r="AC293" s="39"/>
      <c r="AD293" s="39"/>
      <c r="AE293" s="39"/>
      <c r="AF293" s="39"/>
      <c r="AG293" s="39"/>
    </row>
    <row r="294" spans="1:33" ht="15.75" hidden="1" x14ac:dyDescent="0.3">
      <c r="A294" s="39">
        <v>1175</v>
      </c>
      <c r="B294" s="39" t="s">
        <v>4480</v>
      </c>
      <c r="C294" s="39"/>
      <c r="D294" s="39">
        <v>0</v>
      </c>
      <c r="E294" s="39"/>
      <c r="F294" s="39">
        <v>117</v>
      </c>
      <c r="G294" s="39">
        <v>36</v>
      </c>
      <c r="H294" s="39">
        <v>133</v>
      </c>
      <c r="I294" s="39">
        <v>52</v>
      </c>
      <c r="J294" s="39">
        <v>0</v>
      </c>
      <c r="K294" s="39">
        <v>1</v>
      </c>
      <c r="L294" s="39">
        <v>7</v>
      </c>
      <c r="M294" s="39"/>
      <c r="N294" s="39" t="s">
        <v>4481</v>
      </c>
      <c r="O294" s="39">
        <v>30</v>
      </c>
      <c r="P294" s="39">
        <v>30</v>
      </c>
      <c r="Q294" s="39">
        <v>500</v>
      </c>
      <c r="R294" s="39">
        <v>1</v>
      </c>
      <c r="S294" s="39">
        <v>0</v>
      </c>
      <c r="T294" s="39">
        <v>0</v>
      </c>
      <c r="U294" s="39"/>
      <c r="V294" s="39"/>
      <c r="W294" s="39"/>
      <c r="X294" s="39"/>
      <c r="Y294" s="39">
        <v>3</v>
      </c>
      <c r="Z294" s="39"/>
      <c r="AA294" s="39"/>
      <c r="AB294" s="39"/>
      <c r="AC294" s="39"/>
      <c r="AD294" s="39"/>
      <c r="AE294" s="39"/>
      <c r="AF294" s="39"/>
      <c r="AG294" s="39"/>
    </row>
    <row r="295" spans="1:33" ht="15.75" hidden="1" x14ac:dyDescent="0.3">
      <c r="A295" s="39">
        <v>1176</v>
      </c>
      <c r="B295" s="39" t="s">
        <v>4482</v>
      </c>
      <c r="C295" s="39"/>
      <c r="D295" s="39">
        <v>0</v>
      </c>
      <c r="E295" s="39"/>
      <c r="F295" s="39">
        <v>117</v>
      </c>
      <c r="G295" s="39">
        <v>36</v>
      </c>
      <c r="H295" s="39">
        <v>133</v>
      </c>
      <c r="I295" s="39">
        <v>52</v>
      </c>
      <c r="J295" s="39">
        <v>0</v>
      </c>
      <c r="K295" s="39">
        <v>1</v>
      </c>
      <c r="L295" s="39">
        <v>7</v>
      </c>
      <c r="M295" s="39"/>
      <c r="N295" s="39" t="s">
        <v>4481</v>
      </c>
      <c r="O295" s="39">
        <v>30</v>
      </c>
      <c r="P295" s="39">
        <v>30</v>
      </c>
      <c r="Q295" s="39">
        <v>500</v>
      </c>
      <c r="R295" s="39">
        <v>1</v>
      </c>
      <c r="S295" s="39">
        <v>0</v>
      </c>
      <c r="T295" s="39">
        <v>0</v>
      </c>
      <c r="U295" s="39"/>
      <c r="V295" s="39"/>
      <c r="W295" s="39"/>
      <c r="X295" s="39"/>
      <c r="Y295" s="39">
        <v>3</v>
      </c>
      <c r="Z295" s="39"/>
      <c r="AA295" s="39"/>
      <c r="AB295" s="39"/>
      <c r="AC295" s="39"/>
      <c r="AD295" s="39"/>
      <c r="AE295" s="39"/>
      <c r="AF295" s="39"/>
      <c r="AG295" s="39"/>
    </row>
    <row r="296" spans="1:33" ht="15.75" hidden="1" x14ac:dyDescent="0.3">
      <c r="A296" s="39">
        <v>1165</v>
      </c>
      <c r="B296" s="39" t="s">
        <v>4465</v>
      </c>
      <c r="C296" s="39"/>
      <c r="D296" s="39">
        <v>0</v>
      </c>
      <c r="E296" s="39"/>
      <c r="F296" s="39">
        <v>105</v>
      </c>
      <c r="G296" s="39">
        <v>19</v>
      </c>
      <c r="H296" s="39">
        <v>113</v>
      </c>
      <c r="I296" s="39">
        <v>52</v>
      </c>
      <c r="J296" s="39">
        <v>1</v>
      </c>
      <c r="K296" s="39">
        <v>1</v>
      </c>
      <c r="L296" s="39">
        <v>700</v>
      </c>
      <c r="M296" s="39"/>
      <c r="N296" s="39" t="s">
        <v>4466</v>
      </c>
      <c r="O296" s="39">
        <v>20</v>
      </c>
      <c r="P296" s="39">
        <v>50</v>
      </c>
      <c r="Q296" s="39">
        <v>400</v>
      </c>
      <c r="R296" s="39">
        <v>1</v>
      </c>
      <c r="S296" s="39">
        <v>0</v>
      </c>
      <c r="T296" s="39">
        <v>1000</v>
      </c>
      <c r="U296" s="39"/>
      <c r="V296" s="39"/>
      <c r="W296" s="39"/>
      <c r="X296" s="39"/>
      <c r="Y296" s="39">
        <v>3</v>
      </c>
      <c r="Z296" s="39"/>
      <c r="AA296" s="39"/>
      <c r="AB296" s="39"/>
      <c r="AC296" s="39"/>
      <c r="AD296" s="39"/>
      <c r="AE296" s="39"/>
      <c r="AF296" s="39"/>
      <c r="AG296" s="39"/>
    </row>
    <row r="297" spans="1:33" ht="15.75" hidden="1" x14ac:dyDescent="0.3">
      <c r="A297" s="39">
        <v>1348</v>
      </c>
      <c r="B297" s="39" t="s">
        <v>4743</v>
      </c>
      <c r="C297" s="39"/>
      <c r="D297" s="39">
        <v>0</v>
      </c>
      <c r="E297" s="39"/>
      <c r="F297" s="39">
        <v>105</v>
      </c>
      <c r="G297" s="39">
        <v>19</v>
      </c>
      <c r="H297" s="39">
        <v>113</v>
      </c>
      <c r="I297" s="39">
        <v>52</v>
      </c>
      <c r="J297" s="39">
        <v>1</v>
      </c>
      <c r="K297" s="39">
        <v>1</v>
      </c>
      <c r="L297" s="39">
        <v>700</v>
      </c>
      <c r="M297" s="39"/>
      <c r="N297" s="39" t="s">
        <v>4466</v>
      </c>
      <c r="O297" s="39">
        <v>20</v>
      </c>
      <c r="P297" s="39">
        <v>50</v>
      </c>
      <c r="Q297" s="39">
        <v>400</v>
      </c>
      <c r="R297" s="39">
        <v>1</v>
      </c>
      <c r="S297" s="39">
        <v>0</v>
      </c>
      <c r="T297" s="39">
        <v>1000</v>
      </c>
      <c r="U297" s="39"/>
      <c r="V297" s="39"/>
      <c r="W297" s="39"/>
      <c r="X297" s="39"/>
      <c r="Y297" s="39">
        <v>3</v>
      </c>
      <c r="Z297" s="39"/>
      <c r="AA297" s="39"/>
      <c r="AB297" s="39"/>
      <c r="AC297" s="39"/>
      <c r="AD297" s="39"/>
      <c r="AE297" s="39"/>
      <c r="AF297" s="39"/>
      <c r="AG297" s="39"/>
    </row>
    <row r="298" spans="1:33" ht="15.75" hidden="1" x14ac:dyDescent="0.3">
      <c r="A298" s="39">
        <v>1168</v>
      </c>
      <c r="B298" s="39" t="s">
        <v>4471</v>
      </c>
      <c r="C298" s="39"/>
      <c r="D298" s="39">
        <v>0</v>
      </c>
      <c r="E298" s="39"/>
      <c r="F298" s="39">
        <v>81</v>
      </c>
      <c r="G298" s="39">
        <v>19</v>
      </c>
      <c r="H298" s="39">
        <v>114</v>
      </c>
      <c r="I298" s="39">
        <v>53</v>
      </c>
      <c r="J298" s="39">
        <v>1</v>
      </c>
      <c r="K298" s="39">
        <v>0</v>
      </c>
      <c r="L298" s="39">
        <v>700</v>
      </c>
      <c r="M298" s="39"/>
      <c r="N298" s="39" t="s">
        <v>4472</v>
      </c>
      <c r="O298" s="39">
        <v>17</v>
      </c>
      <c r="P298" s="39">
        <v>20</v>
      </c>
      <c r="Q298" s="39">
        <v>1000</v>
      </c>
      <c r="R298" s="39">
        <v>1</v>
      </c>
      <c r="S298" s="39">
        <v>0</v>
      </c>
      <c r="T298" s="39">
        <v>1500</v>
      </c>
      <c r="U298" s="39"/>
      <c r="V298" s="39"/>
      <c r="W298" s="39"/>
      <c r="X298" s="39"/>
      <c r="Y298" s="39">
        <v>3</v>
      </c>
      <c r="Z298" s="39"/>
      <c r="AA298" s="39"/>
      <c r="AB298" s="39"/>
      <c r="AC298" s="39"/>
      <c r="AD298" s="39"/>
      <c r="AE298" s="39"/>
      <c r="AF298" s="39"/>
      <c r="AG298" s="39"/>
    </row>
    <row r="299" spans="1:33" ht="15.75" hidden="1" x14ac:dyDescent="0.3">
      <c r="A299" s="39">
        <v>1346</v>
      </c>
      <c r="B299" s="39" t="s">
        <v>4741</v>
      </c>
      <c r="C299" s="39"/>
      <c r="D299" s="39">
        <v>0</v>
      </c>
      <c r="E299" s="39"/>
      <c r="F299" s="39">
        <v>81</v>
      </c>
      <c r="G299" s="39">
        <v>19</v>
      </c>
      <c r="H299" s="39">
        <v>114</v>
      </c>
      <c r="I299" s="39">
        <v>53</v>
      </c>
      <c r="J299" s="39">
        <v>1</v>
      </c>
      <c r="K299" s="39">
        <v>0</v>
      </c>
      <c r="L299" s="39">
        <v>700</v>
      </c>
      <c r="M299" s="39"/>
      <c r="N299" s="39" t="s">
        <v>4472</v>
      </c>
      <c r="O299" s="39">
        <v>17</v>
      </c>
      <c r="P299" s="39">
        <v>20</v>
      </c>
      <c r="Q299" s="39">
        <v>1000</v>
      </c>
      <c r="R299" s="39">
        <v>1</v>
      </c>
      <c r="S299" s="39">
        <v>0</v>
      </c>
      <c r="T299" s="39">
        <v>1500</v>
      </c>
      <c r="U299" s="39"/>
      <c r="V299" s="39"/>
      <c r="W299" s="39"/>
      <c r="X299" s="39"/>
      <c r="Y299" s="39">
        <v>3</v>
      </c>
      <c r="Z299" s="39"/>
      <c r="AA299" s="39"/>
      <c r="AB299" s="39"/>
      <c r="AC299" s="39"/>
      <c r="AD299" s="39"/>
      <c r="AE299" s="39"/>
      <c r="AF299" s="39"/>
      <c r="AG299" s="39"/>
    </row>
    <row r="300" spans="1:33" ht="15.75" hidden="1" x14ac:dyDescent="0.3">
      <c r="A300" s="39">
        <v>1166</v>
      </c>
      <c r="B300" s="39" t="s">
        <v>4467</v>
      </c>
      <c r="C300" s="39"/>
      <c r="D300" s="39">
        <v>0</v>
      </c>
      <c r="E300" s="39"/>
      <c r="F300" s="39">
        <v>81</v>
      </c>
      <c r="G300" s="39">
        <v>19</v>
      </c>
      <c r="H300" s="39">
        <v>118</v>
      </c>
      <c r="I300" s="39">
        <v>53</v>
      </c>
      <c r="J300" s="39">
        <v>1</v>
      </c>
      <c r="K300" s="39">
        <v>0</v>
      </c>
      <c r="L300" s="39">
        <v>900</v>
      </c>
      <c r="M300" s="39"/>
      <c r="N300" s="39" t="s">
        <v>4468</v>
      </c>
      <c r="O300" s="39">
        <v>17</v>
      </c>
      <c r="P300" s="39">
        <v>17</v>
      </c>
      <c r="Q300" s="39">
        <v>500</v>
      </c>
      <c r="R300" s="39">
        <v>1</v>
      </c>
      <c r="S300" s="39">
        <v>0</v>
      </c>
      <c r="T300" s="39">
        <v>1500</v>
      </c>
      <c r="U300" s="39"/>
      <c r="V300" s="39"/>
      <c r="W300" s="39"/>
      <c r="X300" s="39"/>
      <c r="Y300" s="39">
        <v>3</v>
      </c>
      <c r="Z300" s="39"/>
      <c r="AA300" s="39"/>
      <c r="AB300" s="39"/>
      <c r="AC300" s="39"/>
      <c r="AD300" s="39"/>
      <c r="AE300" s="39"/>
      <c r="AF300" s="39"/>
      <c r="AG300" s="39"/>
    </row>
    <row r="301" spans="1:33" ht="15.75" hidden="1" x14ac:dyDescent="0.3">
      <c r="A301" s="39">
        <v>1347</v>
      </c>
      <c r="B301" s="39" t="s">
        <v>4742</v>
      </c>
      <c r="C301" s="39"/>
      <c r="D301" s="39">
        <v>0</v>
      </c>
      <c r="E301" s="39"/>
      <c r="F301" s="39">
        <v>81</v>
      </c>
      <c r="G301" s="39">
        <v>19</v>
      </c>
      <c r="H301" s="39">
        <v>118</v>
      </c>
      <c r="I301" s="39">
        <v>53</v>
      </c>
      <c r="J301" s="39">
        <v>1</v>
      </c>
      <c r="K301" s="39">
        <v>0</v>
      </c>
      <c r="L301" s="39">
        <v>900</v>
      </c>
      <c r="M301" s="39"/>
      <c r="N301" s="39" t="s">
        <v>4468</v>
      </c>
      <c r="O301" s="39">
        <v>17</v>
      </c>
      <c r="P301" s="39">
        <v>17</v>
      </c>
      <c r="Q301" s="39">
        <v>500</v>
      </c>
      <c r="R301" s="39">
        <v>1</v>
      </c>
      <c r="S301" s="39">
        <v>0</v>
      </c>
      <c r="T301" s="39">
        <v>1500</v>
      </c>
      <c r="U301" s="39"/>
      <c r="V301" s="39"/>
      <c r="W301" s="39"/>
      <c r="X301" s="39"/>
      <c r="Y301" s="39">
        <v>3</v>
      </c>
      <c r="Z301" s="39"/>
      <c r="AA301" s="39"/>
      <c r="AB301" s="39"/>
      <c r="AC301" s="39"/>
      <c r="AD301" s="39"/>
      <c r="AE301" s="39"/>
      <c r="AF301" s="39"/>
      <c r="AG301" s="39"/>
    </row>
    <row r="302" spans="1:33" ht="15.75" x14ac:dyDescent="0.3">
      <c r="A302" s="104">
        <v>1171</v>
      </c>
      <c r="B302" s="104" t="s">
        <v>3653</v>
      </c>
      <c r="C302" s="41" t="s">
        <v>8633</v>
      </c>
      <c r="D302" s="105">
        <v>1</v>
      </c>
      <c r="E302" s="105" t="s">
        <v>5739</v>
      </c>
      <c r="F302" s="104">
        <v>81</v>
      </c>
      <c r="G302" s="104">
        <v>19</v>
      </c>
      <c r="H302" s="104">
        <v>117</v>
      </c>
      <c r="I302" s="105">
        <v>54</v>
      </c>
      <c r="J302" s="104">
        <v>1</v>
      </c>
      <c r="K302" s="104">
        <v>1</v>
      </c>
      <c r="L302" s="105">
        <v>680</v>
      </c>
      <c r="M302" s="247"/>
      <c r="N302" s="104" t="s">
        <v>4475</v>
      </c>
      <c r="O302" s="104">
        <v>25</v>
      </c>
      <c r="P302" s="104">
        <v>17</v>
      </c>
      <c r="Q302" s="104">
        <v>1000</v>
      </c>
      <c r="R302" s="104">
        <v>1</v>
      </c>
      <c r="S302" s="104">
        <v>0</v>
      </c>
      <c r="T302" s="104">
        <v>2000</v>
      </c>
      <c r="U302" s="104"/>
      <c r="V302" s="104"/>
      <c r="W302" s="104"/>
      <c r="X302" s="104"/>
      <c r="Y302" s="104">
        <v>3</v>
      </c>
      <c r="Z302" s="104"/>
      <c r="AA302" s="104"/>
      <c r="AB302" s="104"/>
      <c r="AC302" s="104"/>
      <c r="AD302" s="104"/>
      <c r="AE302" s="104"/>
      <c r="AF302" s="104"/>
      <c r="AG302" s="104"/>
    </row>
    <row r="303" spans="1:33" ht="15.75" hidden="1" x14ac:dyDescent="0.3">
      <c r="A303" s="39">
        <v>1172</v>
      </c>
      <c r="B303" s="39" t="s">
        <v>4476</v>
      </c>
      <c r="C303" s="39"/>
      <c r="D303" s="39">
        <v>0</v>
      </c>
      <c r="E303" s="39"/>
      <c r="F303" s="39">
        <v>81</v>
      </c>
      <c r="G303" s="39">
        <v>19</v>
      </c>
      <c r="H303" s="39">
        <v>117</v>
      </c>
      <c r="I303" s="39">
        <v>54</v>
      </c>
      <c r="J303" s="39">
        <v>1</v>
      </c>
      <c r="K303" s="39">
        <v>1</v>
      </c>
      <c r="L303" s="39">
        <v>680</v>
      </c>
      <c r="M303" s="39"/>
      <c r="N303" s="39" t="s">
        <v>4475</v>
      </c>
      <c r="O303" s="39">
        <v>25</v>
      </c>
      <c r="P303" s="39">
        <v>17</v>
      </c>
      <c r="Q303" s="39">
        <v>1000</v>
      </c>
      <c r="R303" s="39">
        <v>1</v>
      </c>
      <c r="S303" s="39">
        <v>0</v>
      </c>
      <c r="T303" s="39">
        <v>2000</v>
      </c>
      <c r="U303" s="39"/>
      <c r="V303" s="39"/>
      <c r="W303" s="39"/>
      <c r="X303" s="39"/>
      <c r="Y303" s="39">
        <v>3</v>
      </c>
      <c r="Z303" s="39"/>
      <c r="AA303" s="39"/>
      <c r="AB303" s="39"/>
      <c r="AC303" s="39"/>
      <c r="AD303" s="39"/>
      <c r="AE303" s="39"/>
      <c r="AF303" s="39"/>
      <c r="AG303" s="39"/>
    </row>
    <row r="304" spans="1:33" ht="15.75" hidden="1" x14ac:dyDescent="0.3">
      <c r="A304" s="39">
        <v>1344</v>
      </c>
      <c r="B304" s="39" t="s">
        <v>4739</v>
      </c>
      <c r="C304" s="39"/>
      <c r="D304" s="39">
        <v>0</v>
      </c>
      <c r="E304" s="39"/>
      <c r="F304" s="39">
        <v>81</v>
      </c>
      <c r="G304" s="39">
        <v>19</v>
      </c>
      <c r="H304" s="39">
        <v>117</v>
      </c>
      <c r="I304" s="39">
        <v>54</v>
      </c>
      <c r="J304" s="39">
        <v>1</v>
      </c>
      <c r="K304" s="39">
        <v>1</v>
      </c>
      <c r="L304" s="39">
        <v>680</v>
      </c>
      <c r="M304" s="39"/>
      <c r="N304" s="39" t="s">
        <v>4475</v>
      </c>
      <c r="O304" s="39">
        <v>25</v>
      </c>
      <c r="P304" s="39">
        <v>17</v>
      </c>
      <c r="Q304" s="39">
        <v>1000</v>
      </c>
      <c r="R304" s="39">
        <v>1</v>
      </c>
      <c r="S304" s="39">
        <v>0</v>
      </c>
      <c r="T304" s="39">
        <v>2000</v>
      </c>
      <c r="U304" s="39"/>
      <c r="V304" s="39"/>
      <c r="W304" s="39"/>
      <c r="X304" s="39"/>
      <c r="Y304" s="39">
        <v>3</v>
      </c>
      <c r="Z304" s="39"/>
      <c r="AA304" s="39"/>
      <c r="AB304" s="39"/>
      <c r="AC304" s="39"/>
      <c r="AD304" s="39"/>
      <c r="AE304" s="39"/>
      <c r="AF304" s="39"/>
      <c r="AG304" s="39"/>
    </row>
    <row r="305" spans="1:33" ht="15.75" hidden="1" x14ac:dyDescent="0.3">
      <c r="A305" s="39">
        <v>1339</v>
      </c>
      <c r="B305" s="39" t="s">
        <v>4733</v>
      </c>
      <c r="C305" s="39"/>
      <c r="D305" s="39">
        <v>0</v>
      </c>
      <c r="E305" s="39"/>
      <c r="F305" s="39">
        <v>107</v>
      </c>
      <c r="G305" s="39">
        <v>33</v>
      </c>
      <c r="H305" s="39">
        <v>140</v>
      </c>
      <c r="I305" s="39">
        <v>55</v>
      </c>
      <c r="J305" s="39">
        <v>1</v>
      </c>
      <c r="K305" s="39">
        <v>1</v>
      </c>
      <c r="L305" s="39">
        <v>3300</v>
      </c>
      <c r="M305" s="39"/>
      <c r="N305" s="39" t="s">
        <v>4734</v>
      </c>
      <c r="O305" s="39">
        <v>15</v>
      </c>
      <c r="P305" s="39">
        <v>15</v>
      </c>
      <c r="Q305" s="39">
        <v>1000</v>
      </c>
      <c r="R305" s="39">
        <v>1</v>
      </c>
      <c r="S305" s="39">
        <v>0</v>
      </c>
      <c r="T305" s="39">
        <v>2000</v>
      </c>
      <c r="U305" s="39"/>
      <c r="V305" s="39"/>
      <c r="W305" s="39"/>
      <c r="X305" s="39"/>
      <c r="Y305" s="39">
        <v>3</v>
      </c>
      <c r="Z305" s="39"/>
      <c r="AA305" s="39"/>
      <c r="AB305" s="39"/>
      <c r="AC305" s="39"/>
      <c r="AD305" s="39"/>
      <c r="AE305" s="39"/>
      <c r="AF305" s="39"/>
      <c r="AG305" s="39"/>
    </row>
    <row r="306" spans="1:33" ht="15.75" hidden="1" x14ac:dyDescent="0.3">
      <c r="A306" s="39">
        <v>1247</v>
      </c>
      <c r="B306" s="39" t="s">
        <v>4599</v>
      </c>
      <c r="C306" s="39"/>
      <c r="D306" s="39">
        <v>0</v>
      </c>
      <c r="E306" s="39"/>
      <c r="F306" s="39">
        <v>81</v>
      </c>
      <c r="G306" s="39">
        <v>19</v>
      </c>
      <c r="H306" s="39">
        <v>74</v>
      </c>
      <c r="I306" s="39">
        <v>55</v>
      </c>
      <c r="J306" s="39">
        <v>0</v>
      </c>
      <c r="K306" s="39">
        <v>1</v>
      </c>
      <c r="L306" s="39">
        <v>100</v>
      </c>
      <c r="M306" s="39"/>
      <c r="N306" s="39" t="s">
        <v>4600</v>
      </c>
      <c r="O306" s="39">
        <v>20</v>
      </c>
      <c r="P306" s="39">
        <v>20</v>
      </c>
      <c r="Q306" s="39">
        <v>600</v>
      </c>
      <c r="R306" s="39">
        <v>1</v>
      </c>
      <c r="S306" s="39">
        <v>0</v>
      </c>
      <c r="T306" s="39">
        <v>1500</v>
      </c>
      <c r="U306" s="39"/>
      <c r="V306" s="39"/>
      <c r="W306" s="39"/>
      <c r="X306" s="39"/>
      <c r="Y306" s="39">
        <v>3</v>
      </c>
      <c r="Z306" s="39"/>
      <c r="AA306" s="39"/>
      <c r="AB306" s="39"/>
      <c r="AC306" s="39"/>
      <c r="AD306" s="39"/>
      <c r="AE306" s="39"/>
      <c r="AF306" s="39"/>
      <c r="AG306" s="39"/>
    </row>
    <row r="307" spans="1:33" ht="15.75" hidden="1" x14ac:dyDescent="0.3">
      <c r="A307" s="39">
        <v>1248</v>
      </c>
      <c r="B307" s="39" t="s">
        <v>4601</v>
      </c>
      <c r="C307" s="39"/>
      <c r="D307" s="39">
        <v>0</v>
      </c>
      <c r="E307" s="39"/>
      <c r="F307" s="39">
        <v>81</v>
      </c>
      <c r="G307" s="39">
        <v>19</v>
      </c>
      <c r="H307" s="39">
        <v>74</v>
      </c>
      <c r="I307" s="39">
        <v>55</v>
      </c>
      <c r="J307" s="39">
        <v>0</v>
      </c>
      <c r="K307" s="39">
        <v>1</v>
      </c>
      <c r="L307" s="39">
        <v>100</v>
      </c>
      <c r="M307" s="39"/>
      <c r="N307" s="39" t="s">
        <v>4600</v>
      </c>
      <c r="O307" s="39">
        <v>20</v>
      </c>
      <c r="P307" s="39">
        <v>20</v>
      </c>
      <c r="Q307" s="39">
        <v>600</v>
      </c>
      <c r="R307" s="39">
        <v>1</v>
      </c>
      <c r="S307" s="39">
        <v>0</v>
      </c>
      <c r="T307" s="39">
        <v>1500</v>
      </c>
      <c r="U307" s="39"/>
      <c r="V307" s="39"/>
      <c r="W307" s="39"/>
      <c r="X307" s="39"/>
      <c r="Y307" s="39">
        <v>3</v>
      </c>
      <c r="Z307" s="39"/>
      <c r="AA307" s="39"/>
      <c r="AB307" s="39"/>
      <c r="AC307" s="39"/>
      <c r="AD307" s="39"/>
      <c r="AE307" s="39"/>
      <c r="AF307" s="39"/>
      <c r="AG307" s="39"/>
    </row>
    <row r="308" spans="1:33" ht="15.75" x14ac:dyDescent="0.3">
      <c r="A308" s="104">
        <v>113</v>
      </c>
      <c r="B308" s="107" t="s">
        <v>3329</v>
      </c>
      <c r="C308" s="204" t="s">
        <v>8625</v>
      </c>
      <c r="D308" s="105">
        <v>1</v>
      </c>
      <c r="E308" s="105" t="s">
        <v>5714</v>
      </c>
      <c r="F308" s="104">
        <v>81</v>
      </c>
      <c r="G308" s="104">
        <v>19</v>
      </c>
      <c r="H308" s="104">
        <v>144</v>
      </c>
      <c r="I308" s="105">
        <v>55</v>
      </c>
      <c r="J308" s="104">
        <v>1</v>
      </c>
      <c r="K308" s="104">
        <v>0</v>
      </c>
      <c r="L308" s="105">
        <v>6000</v>
      </c>
      <c r="M308" s="245"/>
      <c r="N308" s="104" t="s">
        <v>3330</v>
      </c>
      <c r="O308" s="104">
        <v>15</v>
      </c>
      <c r="P308" s="104">
        <v>999</v>
      </c>
      <c r="Q308" s="104">
        <v>1100</v>
      </c>
      <c r="R308" s="104">
        <v>1</v>
      </c>
      <c r="S308" s="104">
        <v>0</v>
      </c>
      <c r="T308" s="104">
        <v>600</v>
      </c>
      <c r="U308" s="104"/>
      <c r="V308" s="104"/>
      <c r="W308" s="104"/>
      <c r="X308" s="104"/>
      <c r="Y308" s="104">
        <v>3</v>
      </c>
      <c r="Z308" s="104"/>
      <c r="AA308" s="104"/>
      <c r="AB308" s="104"/>
      <c r="AC308" s="104"/>
      <c r="AD308" s="104"/>
      <c r="AE308" s="104"/>
      <c r="AF308" s="104"/>
      <c r="AG308" s="104"/>
    </row>
    <row r="309" spans="1:33" ht="15.75" x14ac:dyDescent="0.3">
      <c r="A309" s="104">
        <v>116</v>
      </c>
      <c r="B309" s="107" t="s">
        <v>3335</v>
      </c>
      <c r="C309" s="204" t="s">
        <v>8625</v>
      </c>
      <c r="D309" s="105">
        <v>1</v>
      </c>
      <c r="E309" s="105" t="s">
        <v>5714</v>
      </c>
      <c r="F309" s="104">
        <v>81</v>
      </c>
      <c r="G309" s="104">
        <v>19</v>
      </c>
      <c r="H309" s="104">
        <v>146</v>
      </c>
      <c r="I309" s="105">
        <v>55</v>
      </c>
      <c r="J309" s="104">
        <v>1</v>
      </c>
      <c r="K309" s="104">
        <v>0</v>
      </c>
      <c r="L309" s="105">
        <v>6000</v>
      </c>
      <c r="M309" s="245"/>
      <c r="N309" s="104" t="s">
        <v>3336</v>
      </c>
      <c r="O309" s="104">
        <v>15</v>
      </c>
      <c r="P309" s="104">
        <v>999</v>
      </c>
      <c r="Q309" s="104">
        <v>1100</v>
      </c>
      <c r="R309" s="104">
        <v>1</v>
      </c>
      <c r="S309" s="104">
        <v>0</v>
      </c>
      <c r="T309" s="104">
        <v>600</v>
      </c>
      <c r="U309" s="104"/>
      <c r="V309" s="104"/>
      <c r="W309" s="104"/>
      <c r="X309" s="104"/>
      <c r="Y309" s="104">
        <v>3</v>
      </c>
      <c r="Z309" s="104"/>
      <c r="AA309" s="104"/>
      <c r="AB309" s="104"/>
      <c r="AC309" s="104"/>
      <c r="AD309" s="104"/>
      <c r="AE309" s="104"/>
      <c r="AF309" s="104"/>
      <c r="AG309" s="104"/>
    </row>
    <row r="310" spans="1:33" ht="15.75" x14ac:dyDescent="0.3">
      <c r="A310" s="104">
        <v>117</v>
      </c>
      <c r="B310" s="107" t="s">
        <v>3337</v>
      </c>
      <c r="C310" s="204" t="s">
        <v>8625</v>
      </c>
      <c r="D310" s="105">
        <v>1</v>
      </c>
      <c r="E310" s="105" t="s">
        <v>5714</v>
      </c>
      <c r="F310" s="104">
        <v>104</v>
      </c>
      <c r="G310" s="104">
        <v>45</v>
      </c>
      <c r="H310" s="104">
        <v>147</v>
      </c>
      <c r="I310" s="105">
        <v>55</v>
      </c>
      <c r="J310" s="104">
        <v>1</v>
      </c>
      <c r="K310" s="104">
        <v>1</v>
      </c>
      <c r="L310" s="105">
        <v>6000</v>
      </c>
      <c r="M310" s="245"/>
      <c r="N310" s="104" t="s">
        <v>3338</v>
      </c>
      <c r="O310" s="104">
        <v>15</v>
      </c>
      <c r="P310" s="104">
        <v>999</v>
      </c>
      <c r="Q310" s="104">
        <v>1100</v>
      </c>
      <c r="R310" s="104">
        <v>1</v>
      </c>
      <c r="S310" s="104">
        <v>0</v>
      </c>
      <c r="T310" s="104">
        <v>800</v>
      </c>
      <c r="U310" s="104"/>
      <c r="V310" s="104"/>
      <c r="W310" s="104"/>
      <c r="X310" s="104"/>
      <c r="Y310" s="104">
        <v>3</v>
      </c>
      <c r="Z310" s="104"/>
      <c r="AA310" s="104"/>
      <c r="AB310" s="104"/>
      <c r="AC310" s="104"/>
      <c r="AD310" s="104"/>
      <c r="AE310" s="104"/>
      <c r="AF310" s="104"/>
      <c r="AG310" s="104"/>
    </row>
    <row r="311" spans="1:33" ht="15.75" x14ac:dyDescent="0.3">
      <c r="A311" s="104">
        <v>118</v>
      </c>
      <c r="B311" s="107" t="s">
        <v>3339</v>
      </c>
      <c r="C311" s="204" t="s">
        <v>8625</v>
      </c>
      <c r="D311" s="105">
        <v>1</v>
      </c>
      <c r="E311" s="105" t="s">
        <v>5714</v>
      </c>
      <c r="F311" s="104">
        <v>89</v>
      </c>
      <c r="G311" s="104">
        <v>14</v>
      </c>
      <c r="H311" s="104">
        <v>23</v>
      </c>
      <c r="I311" s="105">
        <v>55</v>
      </c>
      <c r="J311" s="104">
        <v>1</v>
      </c>
      <c r="K311" s="104">
        <v>0</v>
      </c>
      <c r="L311" s="105">
        <v>6000</v>
      </c>
      <c r="M311" s="245"/>
      <c r="N311" s="104" t="s">
        <v>3340</v>
      </c>
      <c r="O311" s="104">
        <v>15</v>
      </c>
      <c r="P311" s="104">
        <v>999</v>
      </c>
      <c r="Q311" s="104">
        <v>1100</v>
      </c>
      <c r="R311" s="104">
        <v>1</v>
      </c>
      <c r="S311" s="104">
        <v>0</v>
      </c>
      <c r="T311" s="104">
        <v>600</v>
      </c>
      <c r="U311" s="104"/>
      <c r="V311" s="104"/>
      <c r="W311" s="104"/>
      <c r="X311" s="104"/>
      <c r="Y311" s="104">
        <v>3</v>
      </c>
      <c r="Z311" s="104"/>
      <c r="AA311" s="104"/>
      <c r="AB311" s="104"/>
      <c r="AC311" s="104"/>
      <c r="AD311" s="104"/>
      <c r="AE311" s="104"/>
      <c r="AF311" s="104"/>
      <c r="AG311" s="104"/>
    </row>
    <row r="312" spans="1:33" ht="15.75" x14ac:dyDescent="0.3">
      <c r="A312" s="104">
        <v>112</v>
      </c>
      <c r="B312" s="107" t="s">
        <v>3327</v>
      </c>
      <c r="C312" s="204" t="s">
        <v>8625</v>
      </c>
      <c r="D312" s="105">
        <v>1</v>
      </c>
      <c r="E312" s="105" t="s">
        <v>5714</v>
      </c>
      <c r="F312" s="104">
        <v>89</v>
      </c>
      <c r="G312" s="104">
        <v>14</v>
      </c>
      <c r="H312" s="104">
        <v>150</v>
      </c>
      <c r="I312" s="105">
        <v>55</v>
      </c>
      <c r="J312" s="104">
        <v>1</v>
      </c>
      <c r="K312" s="104">
        <v>1</v>
      </c>
      <c r="L312" s="105">
        <v>6000</v>
      </c>
      <c r="M312" s="245"/>
      <c r="N312" s="104" t="s">
        <v>3328</v>
      </c>
      <c r="O312" s="104">
        <v>15</v>
      </c>
      <c r="P312" s="104">
        <v>999</v>
      </c>
      <c r="Q312" s="104">
        <v>1100</v>
      </c>
      <c r="R312" s="104">
        <v>1</v>
      </c>
      <c r="S312" s="104">
        <v>0</v>
      </c>
      <c r="T312" s="104">
        <v>600</v>
      </c>
      <c r="U312" s="104"/>
      <c r="V312" s="104"/>
      <c r="W312" s="104"/>
      <c r="X312" s="104"/>
      <c r="Y312" s="104">
        <v>3</v>
      </c>
      <c r="Z312" s="104"/>
      <c r="AA312" s="104"/>
      <c r="AB312" s="104"/>
      <c r="AC312" s="104"/>
      <c r="AD312" s="104"/>
      <c r="AE312" s="104"/>
      <c r="AF312" s="104"/>
      <c r="AG312" s="104"/>
    </row>
    <row r="313" spans="1:33" ht="15.75" x14ac:dyDescent="0.3">
      <c r="A313" s="104">
        <v>121</v>
      </c>
      <c r="B313" s="107" t="s">
        <v>3344</v>
      </c>
      <c r="C313" s="204"/>
      <c r="D313" s="105">
        <v>1</v>
      </c>
      <c r="E313" s="105" t="s">
        <v>5714</v>
      </c>
      <c r="F313" s="104">
        <v>89</v>
      </c>
      <c r="G313" s="104">
        <v>14</v>
      </c>
      <c r="H313" s="104">
        <v>150</v>
      </c>
      <c r="I313" s="105">
        <v>55</v>
      </c>
      <c r="J313" s="104">
        <v>1</v>
      </c>
      <c r="K313" s="104">
        <v>1</v>
      </c>
      <c r="L313" s="105">
        <v>6000</v>
      </c>
      <c r="M313" s="245"/>
      <c r="N313" s="104" t="s">
        <v>3345</v>
      </c>
      <c r="O313" s="104">
        <v>15</v>
      </c>
      <c r="P313" s="104">
        <v>999</v>
      </c>
      <c r="Q313" s="104">
        <v>1100</v>
      </c>
      <c r="R313" s="104">
        <v>1</v>
      </c>
      <c r="S313" s="104">
        <v>0</v>
      </c>
      <c r="T313" s="104">
        <v>600</v>
      </c>
      <c r="U313" s="104"/>
      <c r="V313" s="104"/>
      <c r="W313" s="104"/>
      <c r="X313" s="104"/>
      <c r="Y313" s="104">
        <v>3</v>
      </c>
      <c r="Z313" s="104"/>
      <c r="AA313" s="104"/>
      <c r="AB313" s="104"/>
      <c r="AC313" s="104"/>
      <c r="AD313" s="104"/>
      <c r="AE313" s="104"/>
      <c r="AF313" s="104"/>
      <c r="AG313" s="104"/>
    </row>
    <row r="314" spans="1:33" ht="15.75" hidden="1" x14ac:dyDescent="0.3">
      <c r="A314" s="39">
        <v>13</v>
      </c>
      <c r="B314" s="40" t="s">
        <v>3189</v>
      </c>
      <c r="C314" s="40"/>
      <c r="D314" s="39">
        <v>0</v>
      </c>
      <c r="E314" s="39"/>
      <c r="F314" s="39">
        <v>52</v>
      </c>
      <c r="G314" s="39">
        <v>14</v>
      </c>
      <c r="H314" s="39">
        <v>150</v>
      </c>
      <c r="I314" s="39">
        <v>55</v>
      </c>
      <c r="J314" s="39">
        <v>1</v>
      </c>
      <c r="K314" s="39">
        <v>1</v>
      </c>
      <c r="L314" s="39">
        <v>10</v>
      </c>
      <c r="M314" s="39"/>
      <c r="N314" s="39" t="s">
        <v>3185</v>
      </c>
      <c r="O314" s="39">
        <v>20</v>
      </c>
      <c r="P314" s="39">
        <v>10</v>
      </c>
      <c r="Q314" s="39">
        <v>2000</v>
      </c>
      <c r="R314" s="39">
        <v>1</v>
      </c>
      <c r="S314" s="39">
        <v>0</v>
      </c>
      <c r="T314" s="39">
        <v>2200</v>
      </c>
      <c r="U314" s="39"/>
      <c r="V314" s="39"/>
      <c r="W314" s="39"/>
      <c r="X314" s="39"/>
      <c r="Y314" s="39">
        <v>3</v>
      </c>
      <c r="Z314" s="39"/>
      <c r="AA314" s="39"/>
      <c r="AB314" s="39"/>
      <c r="AC314" s="39">
        <v>10</v>
      </c>
      <c r="AD314" s="39"/>
      <c r="AE314" s="39"/>
      <c r="AF314" s="39"/>
      <c r="AG314" s="39"/>
    </row>
    <row r="315" spans="1:33" ht="15.75" x14ac:dyDescent="0.3">
      <c r="A315" s="104">
        <v>119</v>
      </c>
      <c r="B315" s="107" t="s">
        <v>3341</v>
      </c>
      <c r="C315" s="204" t="s">
        <v>8625</v>
      </c>
      <c r="D315" s="105">
        <v>1</v>
      </c>
      <c r="E315" s="105" t="s">
        <v>5714</v>
      </c>
      <c r="F315" s="104">
        <v>89</v>
      </c>
      <c r="G315" s="104">
        <v>14</v>
      </c>
      <c r="H315" s="104">
        <v>23</v>
      </c>
      <c r="I315" s="105">
        <v>55</v>
      </c>
      <c r="J315" s="104">
        <v>1</v>
      </c>
      <c r="K315" s="104">
        <v>0</v>
      </c>
      <c r="L315" s="105">
        <v>6000</v>
      </c>
      <c r="M315" s="245"/>
      <c r="N315" s="104" t="s">
        <v>3334</v>
      </c>
      <c r="O315" s="104">
        <v>15</v>
      </c>
      <c r="P315" s="104">
        <v>999</v>
      </c>
      <c r="Q315" s="104">
        <v>1100</v>
      </c>
      <c r="R315" s="104">
        <v>1</v>
      </c>
      <c r="S315" s="104">
        <v>0</v>
      </c>
      <c r="T315" s="104">
        <v>600</v>
      </c>
      <c r="U315" s="104"/>
      <c r="V315" s="104"/>
      <c r="W315" s="104"/>
      <c r="X315" s="104"/>
      <c r="Y315" s="104">
        <v>3</v>
      </c>
      <c r="Z315" s="104"/>
      <c r="AA315" s="104"/>
      <c r="AB315" s="104"/>
      <c r="AC315" s="104"/>
      <c r="AD315" s="104"/>
      <c r="AE315" s="104"/>
      <c r="AF315" s="104"/>
      <c r="AG315" s="104"/>
    </row>
    <row r="316" spans="1:33" ht="15.75" x14ac:dyDescent="0.3">
      <c r="A316" s="104">
        <v>120</v>
      </c>
      <c r="B316" s="107" t="s">
        <v>3342</v>
      </c>
      <c r="C316" s="204"/>
      <c r="D316" s="105">
        <v>1</v>
      </c>
      <c r="E316" s="105" t="s">
        <v>5714</v>
      </c>
      <c r="F316" s="104">
        <v>89</v>
      </c>
      <c r="G316" s="104">
        <v>14</v>
      </c>
      <c r="H316" s="104">
        <v>23</v>
      </c>
      <c r="I316" s="105">
        <v>55</v>
      </c>
      <c r="J316" s="104">
        <v>1</v>
      </c>
      <c r="K316" s="104">
        <v>0</v>
      </c>
      <c r="L316" s="105">
        <v>6000</v>
      </c>
      <c r="M316" s="245"/>
      <c r="N316" s="104" t="s">
        <v>3343</v>
      </c>
      <c r="O316" s="104">
        <v>15</v>
      </c>
      <c r="P316" s="104">
        <v>999</v>
      </c>
      <c r="Q316" s="104">
        <v>1100</v>
      </c>
      <c r="R316" s="104">
        <v>1</v>
      </c>
      <c r="S316" s="104">
        <v>0</v>
      </c>
      <c r="T316" s="104">
        <v>600</v>
      </c>
      <c r="U316" s="104"/>
      <c r="V316" s="104"/>
      <c r="W316" s="104"/>
      <c r="X316" s="104"/>
      <c r="Y316" s="104">
        <v>3</v>
      </c>
      <c r="Z316" s="104"/>
      <c r="AA316" s="104"/>
      <c r="AB316" s="104"/>
      <c r="AC316" s="104"/>
      <c r="AD316" s="104"/>
      <c r="AE316" s="104"/>
      <c r="AF316" s="104"/>
      <c r="AG316" s="104"/>
    </row>
    <row r="317" spans="1:33" ht="15.75" hidden="1" x14ac:dyDescent="0.3">
      <c r="A317" s="39">
        <v>12</v>
      </c>
      <c r="B317" s="40" t="s">
        <v>3188</v>
      </c>
      <c r="C317" s="40"/>
      <c r="D317" s="39">
        <v>0</v>
      </c>
      <c r="E317" s="39"/>
      <c r="F317" s="39">
        <v>52</v>
      </c>
      <c r="G317" s="39">
        <v>14</v>
      </c>
      <c r="H317" s="39">
        <v>23</v>
      </c>
      <c r="I317" s="39">
        <v>55</v>
      </c>
      <c r="J317" s="39">
        <v>1</v>
      </c>
      <c r="K317" s="39">
        <v>0</v>
      </c>
      <c r="L317" s="39">
        <v>10</v>
      </c>
      <c r="M317" s="39"/>
      <c r="N317" s="39" t="s">
        <v>3185</v>
      </c>
      <c r="O317" s="39">
        <v>20</v>
      </c>
      <c r="P317" s="39">
        <v>10</v>
      </c>
      <c r="Q317" s="39">
        <v>2000</v>
      </c>
      <c r="R317" s="39">
        <v>1</v>
      </c>
      <c r="S317" s="39">
        <v>0</v>
      </c>
      <c r="T317" s="39">
        <v>2200</v>
      </c>
      <c r="U317" s="39"/>
      <c r="V317" s="39"/>
      <c r="W317" s="39"/>
      <c r="X317" s="39"/>
      <c r="Y317" s="39">
        <v>3</v>
      </c>
      <c r="Z317" s="39"/>
      <c r="AA317" s="39"/>
      <c r="AB317" s="39"/>
      <c r="AC317" s="39">
        <v>10</v>
      </c>
      <c r="AD317" s="39"/>
      <c r="AE317" s="39"/>
      <c r="AF317" s="39"/>
      <c r="AG317" s="39"/>
    </row>
    <row r="318" spans="1:33" ht="15.75" x14ac:dyDescent="0.3">
      <c r="A318" s="104">
        <v>111</v>
      </c>
      <c r="B318" s="107" t="s">
        <v>3325</v>
      </c>
      <c r="C318" s="204" t="s">
        <v>8625</v>
      </c>
      <c r="D318" s="105">
        <v>1</v>
      </c>
      <c r="E318" s="105" t="s">
        <v>5714</v>
      </c>
      <c r="F318" s="104">
        <v>88</v>
      </c>
      <c r="G318" s="104">
        <v>14</v>
      </c>
      <c r="H318" s="104">
        <v>22</v>
      </c>
      <c r="I318" s="105">
        <v>55</v>
      </c>
      <c r="J318" s="104">
        <v>1</v>
      </c>
      <c r="K318" s="104">
        <v>0</v>
      </c>
      <c r="L318" s="105">
        <v>6000</v>
      </c>
      <c r="M318" s="245"/>
      <c r="N318" s="104" t="s">
        <v>3326</v>
      </c>
      <c r="O318" s="104">
        <v>15</v>
      </c>
      <c r="P318" s="104">
        <v>999</v>
      </c>
      <c r="Q318" s="104">
        <v>1100</v>
      </c>
      <c r="R318" s="104">
        <v>1</v>
      </c>
      <c r="S318" s="104">
        <v>0</v>
      </c>
      <c r="T318" s="104">
        <v>600</v>
      </c>
      <c r="U318" s="104"/>
      <c r="V318" s="104"/>
      <c r="W318" s="104"/>
      <c r="X318" s="104"/>
      <c r="Y318" s="104">
        <v>3</v>
      </c>
      <c r="Z318" s="104"/>
      <c r="AA318" s="104"/>
      <c r="AB318" s="104"/>
      <c r="AC318" s="104"/>
      <c r="AD318" s="104"/>
      <c r="AE318" s="104"/>
      <c r="AF318" s="104"/>
      <c r="AG318" s="104"/>
    </row>
    <row r="319" spans="1:33" ht="15.75" x14ac:dyDescent="0.3">
      <c r="A319" s="104">
        <v>114</v>
      </c>
      <c r="B319" s="107" t="s">
        <v>3331</v>
      </c>
      <c r="C319" s="204"/>
      <c r="D319" s="105">
        <v>1</v>
      </c>
      <c r="E319" s="105" t="s">
        <v>5714</v>
      </c>
      <c r="F319" s="104">
        <v>88</v>
      </c>
      <c r="G319" s="104">
        <v>14</v>
      </c>
      <c r="H319" s="104">
        <v>22</v>
      </c>
      <c r="I319" s="105">
        <v>55</v>
      </c>
      <c r="J319" s="104">
        <v>1</v>
      </c>
      <c r="K319" s="104">
        <v>0</v>
      </c>
      <c r="L319" s="105">
        <v>6000</v>
      </c>
      <c r="M319" s="245"/>
      <c r="N319" s="104" t="s">
        <v>3332</v>
      </c>
      <c r="O319" s="104">
        <v>15</v>
      </c>
      <c r="P319" s="104">
        <v>999</v>
      </c>
      <c r="Q319" s="104">
        <v>1100</v>
      </c>
      <c r="R319" s="104">
        <v>1</v>
      </c>
      <c r="S319" s="104">
        <v>0</v>
      </c>
      <c r="T319" s="104">
        <v>600</v>
      </c>
      <c r="U319" s="104"/>
      <c r="V319" s="104"/>
      <c r="W319" s="104"/>
      <c r="X319" s="104"/>
      <c r="Y319" s="104">
        <v>3</v>
      </c>
      <c r="Z319" s="104"/>
      <c r="AA319" s="104"/>
      <c r="AB319" s="104"/>
      <c r="AC319" s="104"/>
      <c r="AD319" s="104"/>
      <c r="AE319" s="104"/>
      <c r="AF319" s="104"/>
      <c r="AG319" s="104"/>
    </row>
    <row r="320" spans="1:33" ht="15.75" hidden="1" x14ac:dyDescent="0.3">
      <c r="A320" s="39">
        <v>11</v>
      </c>
      <c r="B320" s="40" t="s">
        <v>3187</v>
      </c>
      <c r="C320" s="40"/>
      <c r="D320" s="39">
        <v>0</v>
      </c>
      <c r="E320" s="39"/>
      <c r="F320" s="39">
        <v>52</v>
      </c>
      <c r="G320" s="39">
        <v>14</v>
      </c>
      <c r="H320" s="39">
        <v>22</v>
      </c>
      <c r="I320" s="39">
        <v>55</v>
      </c>
      <c r="J320" s="39">
        <v>1</v>
      </c>
      <c r="K320" s="39">
        <v>1</v>
      </c>
      <c r="L320" s="39">
        <v>10</v>
      </c>
      <c r="M320" s="39"/>
      <c r="N320" s="39" t="s">
        <v>3185</v>
      </c>
      <c r="O320" s="39">
        <v>20</v>
      </c>
      <c r="P320" s="39">
        <v>10</v>
      </c>
      <c r="Q320" s="39">
        <v>2000</v>
      </c>
      <c r="R320" s="39">
        <v>1</v>
      </c>
      <c r="S320" s="39">
        <v>0</v>
      </c>
      <c r="T320" s="39">
        <v>2200</v>
      </c>
      <c r="U320" s="39"/>
      <c r="V320" s="39"/>
      <c r="W320" s="39"/>
      <c r="X320" s="39"/>
      <c r="Y320" s="39">
        <v>3</v>
      </c>
      <c r="Z320" s="39"/>
      <c r="AA320" s="39"/>
      <c r="AB320" s="39"/>
      <c r="AC320" s="39">
        <v>10</v>
      </c>
      <c r="AD320" s="39"/>
      <c r="AE320" s="39"/>
      <c r="AF320" s="39"/>
      <c r="AG320" s="39"/>
    </row>
    <row r="321" spans="1:33" ht="15.75" x14ac:dyDescent="0.3">
      <c r="A321" s="104">
        <v>115</v>
      </c>
      <c r="B321" s="107" t="s">
        <v>3333</v>
      </c>
      <c r="C321" s="204" t="s">
        <v>8625</v>
      </c>
      <c r="D321" s="105">
        <v>1</v>
      </c>
      <c r="E321" s="105" t="s">
        <v>5714</v>
      </c>
      <c r="F321" s="104">
        <v>81</v>
      </c>
      <c r="G321" s="104">
        <v>19</v>
      </c>
      <c r="H321" s="104">
        <v>145</v>
      </c>
      <c r="I321" s="105">
        <v>55</v>
      </c>
      <c r="J321" s="104">
        <v>1</v>
      </c>
      <c r="K321" s="104">
        <v>0</v>
      </c>
      <c r="L321" s="105">
        <v>6000</v>
      </c>
      <c r="M321" s="245"/>
      <c r="N321" s="104" t="s">
        <v>3334</v>
      </c>
      <c r="O321" s="104">
        <v>15</v>
      </c>
      <c r="P321" s="104">
        <v>999</v>
      </c>
      <c r="Q321" s="104">
        <v>1100</v>
      </c>
      <c r="R321" s="104">
        <v>1</v>
      </c>
      <c r="S321" s="104">
        <v>0</v>
      </c>
      <c r="T321" s="104">
        <v>600</v>
      </c>
      <c r="U321" s="104"/>
      <c r="V321" s="104"/>
      <c r="W321" s="104"/>
      <c r="X321" s="104"/>
      <c r="Y321" s="104">
        <v>3</v>
      </c>
      <c r="Z321" s="104"/>
      <c r="AA321" s="104"/>
      <c r="AB321" s="104"/>
      <c r="AC321" s="104"/>
      <c r="AD321" s="104"/>
      <c r="AE321" s="104"/>
      <c r="AF321" s="104"/>
      <c r="AG321" s="104"/>
    </row>
    <row r="322" spans="1:33" ht="15.75" hidden="1" x14ac:dyDescent="0.3">
      <c r="A322" s="39">
        <v>1203</v>
      </c>
      <c r="B322" s="39" t="s">
        <v>4530</v>
      </c>
      <c r="C322" s="39"/>
      <c r="D322" s="39">
        <v>0</v>
      </c>
      <c r="E322" s="39"/>
      <c r="F322" s="39">
        <v>95</v>
      </c>
      <c r="G322" s="39">
        <v>41</v>
      </c>
      <c r="H322" s="39">
        <v>50</v>
      </c>
      <c r="I322" s="39">
        <v>55</v>
      </c>
      <c r="J322" s="39">
        <v>1</v>
      </c>
      <c r="K322" s="39">
        <v>0</v>
      </c>
      <c r="L322" s="39">
        <v>3000</v>
      </c>
      <c r="M322" s="39"/>
      <c r="N322" s="39" t="s">
        <v>4531</v>
      </c>
      <c r="O322" s="39">
        <v>20</v>
      </c>
      <c r="P322" s="39">
        <v>30</v>
      </c>
      <c r="Q322" s="39">
        <v>1000</v>
      </c>
      <c r="R322" s="39">
        <v>1</v>
      </c>
      <c r="S322" s="39">
        <v>0</v>
      </c>
      <c r="T322" s="39">
        <v>1500</v>
      </c>
      <c r="U322" s="39"/>
      <c r="V322" s="39"/>
      <c r="W322" s="39"/>
      <c r="X322" s="39"/>
      <c r="Y322" s="39">
        <v>3</v>
      </c>
      <c r="Z322" s="39"/>
      <c r="AA322" s="39"/>
      <c r="AB322" s="39"/>
      <c r="AC322" s="39"/>
      <c r="AD322" s="39"/>
      <c r="AE322" s="39"/>
      <c r="AF322" s="39"/>
      <c r="AG322" s="39"/>
    </row>
    <row r="323" spans="1:33" ht="15.75" hidden="1" x14ac:dyDescent="0.3">
      <c r="A323" s="39">
        <v>1317</v>
      </c>
      <c r="B323" s="39" t="s">
        <v>4705</v>
      </c>
      <c r="C323" s="39"/>
      <c r="D323" s="39">
        <v>0</v>
      </c>
      <c r="E323" s="39"/>
      <c r="F323" s="39">
        <v>95</v>
      </c>
      <c r="G323" s="39">
        <v>41</v>
      </c>
      <c r="H323" s="39">
        <v>50</v>
      </c>
      <c r="I323" s="39">
        <v>55</v>
      </c>
      <c r="J323" s="39">
        <v>1</v>
      </c>
      <c r="K323" s="39">
        <v>0</v>
      </c>
      <c r="L323" s="39">
        <v>6000</v>
      </c>
      <c r="M323" s="39"/>
      <c r="N323" s="39" t="s">
        <v>4531</v>
      </c>
      <c r="O323" s="39">
        <v>20</v>
      </c>
      <c r="P323" s="39">
        <v>30</v>
      </c>
      <c r="Q323" s="39">
        <v>1000</v>
      </c>
      <c r="R323" s="39">
        <v>1</v>
      </c>
      <c r="S323" s="39">
        <v>0</v>
      </c>
      <c r="T323" s="39">
        <v>1500</v>
      </c>
      <c r="U323" s="39"/>
      <c r="V323" s="39"/>
      <c r="W323" s="39"/>
      <c r="X323" s="39"/>
      <c r="Y323" s="39">
        <v>3</v>
      </c>
      <c r="Z323" s="39"/>
      <c r="AA323" s="39"/>
      <c r="AB323" s="39"/>
      <c r="AC323" s="39"/>
      <c r="AD323" s="39"/>
      <c r="AE323" s="39"/>
      <c r="AF323" s="39"/>
      <c r="AG323" s="39"/>
    </row>
    <row r="324" spans="1:33" ht="15.75" hidden="1" x14ac:dyDescent="0.3">
      <c r="A324" s="39">
        <v>1159</v>
      </c>
      <c r="B324" s="39" t="s">
        <v>4455</v>
      </c>
      <c r="C324" s="39"/>
      <c r="D324" s="39">
        <v>0</v>
      </c>
      <c r="E324" s="39"/>
      <c r="F324" s="39">
        <v>81</v>
      </c>
      <c r="G324" s="39">
        <v>21</v>
      </c>
      <c r="H324" s="39">
        <v>92</v>
      </c>
      <c r="I324" s="39">
        <v>55</v>
      </c>
      <c r="J324" s="39">
        <v>1</v>
      </c>
      <c r="K324" s="39">
        <v>1</v>
      </c>
      <c r="L324" s="39">
        <v>4000</v>
      </c>
      <c r="M324" s="39"/>
      <c r="N324" s="39" t="s">
        <v>4456</v>
      </c>
      <c r="O324" s="39">
        <v>20</v>
      </c>
      <c r="P324" s="39">
        <v>30</v>
      </c>
      <c r="Q324" s="39">
        <v>1000</v>
      </c>
      <c r="R324" s="39">
        <v>1</v>
      </c>
      <c r="S324" s="39">
        <v>0</v>
      </c>
      <c r="T324" s="39">
        <v>1500</v>
      </c>
      <c r="U324" s="39"/>
      <c r="V324" s="39"/>
      <c r="W324" s="39"/>
      <c r="X324" s="39"/>
      <c r="Y324" s="39">
        <v>3</v>
      </c>
      <c r="Z324" s="39"/>
      <c r="AA324" s="39"/>
      <c r="AB324" s="39"/>
      <c r="AC324" s="39"/>
      <c r="AD324" s="39"/>
      <c r="AE324" s="39"/>
      <c r="AF324" s="39"/>
      <c r="AG324" s="39"/>
    </row>
    <row r="325" spans="1:33" ht="15.75" hidden="1" x14ac:dyDescent="0.3">
      <c r="A325" s="39">
        <v>1341</v>
      </c>
      <c r="B325" s="39" t="s">
        <v>4736</v>
      </c>
      <c r="C325" s="39"/>
      <c r="D325" s="39">
        <v>0</v>
      </c>
      <c r="E325" s="39"/>
      <c r="F325" s="39">
        <v>81</v>
      </c>
      <c r="G325" s="39">
        <v>21</v>
      </c>
      <c r="H325" s="39">
        <v>92</v>
      </c>
      <c r="I325" s="39">
        <v>55</v>
      </c>
      <c r="J325" s="39">
        <v>1</v>
      </c>
      <c r="K325" s="39">
        <v>1</v>
      </c>
      <c r="L325" s="39">
        <v>4000</v>
      </c>
      <c r="M325" s="39"/>
      <c r="N325" s="39" t="s">
        <v>4456</v>
      </c>
      <c r="O325" s="39">
        <v>20</v>
      </c>
      <c r="P325" s="39">
        <v>30</v>
      </c>
      <c r="Q325" s="39">
        <v>1000</v>
      </c>
      <c r="R325" s="39">
        <v>1</v>
      </c>
      <c r="S325" s="39">
        <v>0</v>
      </c>
      <c r="T325" s="39">
        <v>1500</v>
      </c>
      <c r="U325" s="39"/>
      <c r="V325" s="39"/>
      <c r="W325" s="39"/>
      <c r="X325" s="39"/>
      <c r="Y325" s="39">
        <v>3</v>
      </c>
      <c r="Z325" s="39"/>
      <c r="AA325" s="39"/>
      <c r="AB325" s="39"/>
      <c r="AC325" s="39"/>
      <c r="AD325" s="39"/>
      <c r="AE325" s="39"/>
      <c r="AF325" s="39"/>
      <c r="AG325" s="39"/>
    </row>
    <row r="326" spans="1:33" ht="15.75" hidden="1" x14ac:dyDescent="0.3">
      <c r="A326" s="39">
        <v>1353</v>
      </c>
      <c r="B326" s="39" t="s">
        <v>4751</v>
      </c>
      <c r="C326" s="39"/>
      <c r="D326" s="39">
        <v>0</v>
      </c>
      <c r="E326" s="39"/>
      <c r="F326" s="39">
        <v>81</v>
      </c>
      <c r="G326" s="39">
        <v>21</v>
      </c>
      <c r="H326" s="39">
        <v>92</v>
      </c>
      <c r="I326" s="39">
        <v>55</v>
      </c>
      <c r="J326" s="39">
        <v>1</v>
      </c>
      <c r="K326" s="39">
        <v>1</v>
      </c>
      <c r="L326" s="39">
        <v>4000</v>
      </c>
      <c r="M326" s="39"/>
      <c r="N326" s="39" t="s">
        <v>4456</v>
      </c>
      <c r="O326" s="39">
        <v>20</v>
      </c>
      <c r="P326" s="39">
        <v>30</v>
      </c>
      <c r="Q326" s="39">
        <v>1000</v>
      </c>
      <c r="R326" s="39">
        <v>1</v>
      </c>
      <c r="S326" s="39">
        <v>0</v>
      </c>
      <c r="T326" s="39">
        <v>1500</v>
      </c>
      <c r="U326" s="39"/>
      <c r="V326" s="39"/>
      <c r="W326" s="39"/>
      <c r="X326" s="39"/>
      <c r="Y326" s="39">
        <v>3</v>
      </c>
      <c r="Z326" s="39"/>
      <c r="AA326" s="39"/>
      <c r="AB326" s="39"/>
      <c r="AC326" s="39"/>
      <c r="AD326" s="39"/>
      <c r="AE326" s="39"/>
      <c r="AF326" s="39"/>
      <c r="AG326" s="39"/>
    </row>
    <row r="327" spans="1:33" ht="15.75" hidden="1" x14ac:dyDescent="0.3">
      <c r="A327" s="39">
        <v>1160</v>
      </c>
      <c r="B327" s="39" t="s">
        <v>4457</v>
      </c>
      <c r="C327" s="39"/>
      <c r="D327" s="39">
        <v>0</v>
      </c>
      <c r="E327" s="39"/>
      <c r="F327" s="39">
        <v>81</v>
      </c>
      <c r="G327" s="39">
        <v>21</v>
      </c>
      <c r="H327" s="39">
        <v>92</v>
      </c>
      <c r="I327" s="39">
        <v>55</v>
      </c>
      <c r="J327" s="39">
        <v>1</v>
      </c>
      <c r="K327" s="39">
        <v>1</v>
      </c>
      <c r="L327" s="39">
        <v>4000</v>
      </c>
      <c r="M327" s="39"/>
      <c r="N327" s="39" t="s">
        <v>4456</v>
      </c>
      <c r="O327" s="39">
        <v>20</v>
      </c>
      <c r="P327" s="39">
        <v>30</v>
      </c>
      <c r="Q327" s="39">
        <v>1000</v>
      </c>
      <c r="R327" s="39">
        <v>1</v>
      </c>
      <c r="S327" s="39">
        <v>0</v>
      </c>
      <c r="T327" s="39">
        <v>1500</v>
      </c>
      <c r="U327" s="39"/>
      <c r="V327" s="39"/>
      <c r="W327" s="39"/>
      <c r="X327" s="39"/>
      <c r="Y327" s="39">
        <v>3</v>
      </c>
      <c r="Z327" s="39"/>
      <c r="AA327" s="39"/>
      <c r="AB327" s="39"/>
      <c r="AC327" s="39"/>
      <c r="AD327" s="39"/>
      <c r="AE327" s="39"/>
      <c r="AF327" s="39"/>
      <c r="AG327" s="39"/>
    </row>
    <row r="328" spans="1:33" ht="15.75" hidden="1" x14ac:dyDescent="0.3">
      <c r="A328" s="39">
        <v>1163</v>
      </c>
      <c r="B328" s="39" t="s">
        <v>4462</v>
      </c>
      <c r="C328" s="39"/>
      <c r="D328" s="39">
        <v>0</v>
      </c>
      <c r="E328" s="39"/>
      <c r="F328" s="39">
        <v>81</v>
      </c>
      <c r="G328" s="39">
        <v>19</v>
      </c>
      <c r="H328" s="39">
        <v>115</v>
      </c>
      <c r="I328" s="39">
        <v>55</v>
      </c>
      <c r="J328" s="39">
        <v>1</v>
      </c>
      <c r="K328" s="39">
        <v>1</v>
      </c>
      <c r="L328" s="39">
        <v>1000</v>
      </c>
      <c r="M328" s="39"/>
      <c r="N328" s="39" t="s">
        <v>4463</v>
      </c>
      <c r="O328" s="39">
        <v>20</v>
      </c>
      <c r="P328" s="39">
        <v>17</v>
      </c>
      <c r="Q328" s="39">
        <v>800</v>
      </c>
      <c r="R328" s="39">
        <v>1</v>
      </c>
      <c r="S328" s="39">
        <v>0</v>
      </c>
      <c r="T328" s="39">
        <v>1800</v>
      </c>
      <c r="U328" s="39"/>
      <c r="V328" s="39"/>
      <c r="W328" s="39"/>
      <c r="X328" s="39"/>
      <c r="Y328" s="39">
        <v>3</v>
      </c>
      <c r="Z328" s="39"/>
      <c r="AA328" s="39"/>
      <c r="AB328" s="39"/>
      <c r="AC328" s="39"/>
      <c r="AD328" s="39"/>
      <c r="AE328" s="39"/>
      <c r="AF328" s="39"/>
      <c r="AG328" s="39"/>
    </row>
    <row r="329" spans="1:33" ht="15.75" hidden="1" x14ac:dyDescent="0.3">
      <c r="A329" s="39">
        <v>1164</v>
      </c>
      <c r="B329" s="39" t="s">
        <v>4464</v>
      </c>
      <c r="C329" s="39"/>
      <c r="D329" s="39">
        <v>0</v>
      </c>
      <c r="E329" s="39"/>
      <c r="F329" s="39">
        <v>81</v>
      </c>
      <c r="G329" s="39">
        <v>19</v>
      </c>
      <c r="H329" s="39">
        <v>115</v>
      </c>
      <c r="I329" s="39">
        <v>55</v>
      </c>
      <c r="J329" s="39">
        <v>1</v>
      </c>
      <c r="K329" s="39">
        <v>1</v>
      </c>
      <c r="L329" s="39">
        <v>1000</v>
      </c>
      <c r="M329" s="39"/>
      <c r="N329" s="39" t="s">
        <v>4463</v>
      </c>
      <c r="O329" s="39">
        <v>20</v>
      </c>
      <c r="P329" s="39">
        <v>17</v>
      </c>
      <c r="Q329" s="39">
        <v>800</v>
      </c>
      <c r="R329" s="39">
        <v>1</v>
      </c>
      <c r="S329" s="39">
        <v>0</v>
      </c>
      <c r="T329" s="39">
        <v>1800</v>
      </c>
      <c r="U329" s="39"/>
      <c r="V329" s="39"/>
      <c r="W329" s="39"/>
      <c r="X329" s="39"/>
      <c r="Y329" s="39">
        <v>3</v>
      </c>
      <c r="Z329" s="39"/>
      <c r="AA329" s="39"/>
      <c r="AB329" s="39"/>
      <c r="AC329" s="39"/>
      <c r="AD329" s="39"/>
      <c r="AE329" s="39"/>
      <c r="AF329" s="39"/>
      <c r="AG329" s="39"/>
    </row>
    <row r="330" spans="1:33" ht="15.75" hidden="1" x14ac:dyDescent="0.3">
      <c r="A330" s="39">
        <v>1342</v>
      </c>
      <c r="B330" s="40" t="s">
        <v>4737</v>
      </c>
      <c r="C330" s="40"/>
      <c r="D330" s="39">
        <v>0</v>
      </c>
      <c r="E330" s="39"/>
      <c r="F330" s="39">
        <v>81</v>
      </c>
      <c r="G330" s="39">
        <v>19</v>
      </c>
      <c r="H330" s="39">
        <v>115</v>
      </c>
      <c r="I330" s="39">
        <v>55</v>
      </c>
      <c r="J330" s="39">
        <v>1</v>
      </c>
      <c r="K330" s="39">
        <v>1</v>
      </c>
      <c r="L330" s="39">
        <v>1000</v>
      </c>
      <c r="M330" s="39"/>
      <c r="N330" s="39" t="s">
        <v>4463</v>
      </c>
      <c r="O330" s="39">
        <v>20</v>
      </c>
      <c r="P330" s="39">
        <v>17</v>
      </c>
      <c r="Q330" s="39">
        <v>800</v>
      </c>
      <c r="R330" s="39">
        <v>1</v>
      </c>
      <c r="S330" s="39">
        <v>0</v>
      </c>
      <c r="T330" s="39">
        <v>1800</v>
      </c>
      <c r="U330" s="39"/>
      <c r="V330" s="39"/>
      <c r="W330" s="39"/>
      <c r="X330" s="39"/>
      <c r="Y330" s="39">
        <v>3</v>
      </c>
      <c r="Z330" s="39"/>
      <c r="AA330" s="39"/>
      <c r="AB330" s="39"/>
      <c r="AC330" s="39"/>
      <c r="AD330" s="39"/>
      <c r="AE330" s="39"/>
      <c r="AF330" s="39"/>
      <c r="AG330" s="39"/>
    </row>
    <row r="331" spans="1:33" ht="15.75" x14ac:dyDescent="0.3">
      <c r="A331" s="104">
        <v>110</v>
      </c>
      <c r="B331" s="107" t="s">
        <v>3323</v>
      </c>
      <c r="C331" s="204" t="s">
        <v>8625</v>
      </c>
      <c r="D331" s="105">
        <v>1</v>
      </c>
      <c r="E331" s="105" t="s">
        <v>5714</v>
      </c>
      <c r="F331" s="104">
        <v>87</v>
      </c>
      <c r="G331" s="104">
        <v>15</v>
      </c>
      <c r="H331" s="104">
        <v>21</v>
      </c>
      <c r="I331" s="105">
        <v>55</v>
      </c>
      <c r="J331" s="104">
        <v>1</v>
      </c>
      <c r="K331" s="104">
        <v>0</v>
      </c>
      <c r="L331" s="105">
        <v>6000</v>
      </c>
      <c r="M331" s="245"/>
      <c r="N331" s="104" t="s">
        <v>3324</v>
      </c>
      <c r="O331" s="104">
        <v>15</v>
      </c>
      <c r="P331" s="104">
        <v>999</v>
      </c>
      <c r="Q331" s="104">
        <v>1100</v>
      </c>
      <c r="R331" s="104">
        <v>1</v>
      </c>
      <c r="S331" s="104">
        <v>0</v>
      </c>
      <c r="T331" s="104">
        <v>600</v>
      </c>
      <c r="U331" s="104"/>
      <c r="V331" s="104"/>
      <c r="W331" s="104"/>
      <c r="X331" s="104"/>
      <c r="Y331" s="104">
        <v>3</v>
      </c>
      <c r="Z331" s="104"/>
      <c r="AA331" s="104"/>
      <c r="AB331" s="104"/>
      <c r="AC331" s="104"/>
      <c r="AD331" s="104"/>
      <c r="AE331" s="104"/>
      <c r="AF331" s="104"/>
      <c r="AG331" s="104"/>
    </row>
    <row r="332" spans="1:33" ht="15.75" hidden="1" x14ac:dyDescent="0.3">
      <c r="A332" s="39">
        <v>1195</v>
      </c>
      <c r="B332" s="39" t="s">
        <v>4515</v>
      </c>
      <c r="C332" s="39"/>
      <c r="D332" s="39">
        <v>0</v>
      </c>
      <c r="E332" s="39"/>
      <c r="F332" s="39">
        <v>81</v>
      </c>
      <c r="G332" s="39">
        <v>19</v>
      </c>
      <c r="H332" s="39">
        <v>116</v>
      </c>
      <c r="I332" s="39">
        <v>56</v>
      </c>
      <c r="J332" s="39">
        <v>1</v>
      </c>
      <c r="K332" s="39">
        <v>1</v>
      </c>
      <c r="L332" s="39">
        <v>1500</v>
      </c>
      <c r="M332" s="39"/>
      <c r="N332" s="39" t="s">
        <v>4516</v>
      </c>
      <c r="O332" s="39">
        <v>22</v>
      </c>
      <c r="P332" s="39">
        <v>18</v>
      </c>
      <c r="Q332" s="39">
        <v>700</v>
      </c>
      <c r="R332" s="39">
        <v>1</v>
      </c>
      <c r="S332" s="39">
        <v>0</v>
      </c>
      <c r="T332" s="39">
        <v>1500</v>
      </c>
      <c r="U332" s="39"/>
      <c r="V332" s="39"/>
      <c r="W332" s="39"/>
      <c r="X332" s="39"/>
      <c r="Y332" s="39">
        <v>3</v>
      </c>
      <c r="Z332" s="39"/>
      <c r="AA332" s="39"/>
      <c r="AB332" s="39"/>
      <c r="AC332" s="39"/>
      <c r="AD332" s="39"/>
      <c r="AE332" s="39"/>
      <c r="AF332" s="39"/>
      <c r="AG332" s="39"/>
    </row>
    <row r="333" spans="1:33" ht="15.75" x14ac:dyDescent="0.3">
      <c r="A333" s="104">
        <v>71</v>
      </c>
      <c r="B333" s="107" t="s">
        <v>3268</v>
      </c>
      <c r="C333" s="204">
        <v>35</v>
      </c>
      <c r="D333" s="105">
        <v>1</v>
      </c>
      <c r="E333" s="105" t="s">
        <v>5708</v>
      </c>
      <c r="F333" s="104">
        <v>81</v>
      </c>
      <c r="G333" s="104">
        <v>19</v>
      </c>
      <c r="H333" s="104">
        <v>122</v>
      </c>
      <c r="I333" s="105">
        <v>60</v>
      </c>
      <c r="J333" s="104">
        <v>1</v>
      </c>
      <c r="K333" s="104">
        <v>1</v>
      </c>
      <c r="L333" s="105">
        <v>6000</v>
      </c>
      <c r="M333" s="245"/>
      <c r="N333" s="104" t="s">
        <v>3266</v>
      </c>
      <c r="O333" s="104">
        <v>15</v>
      </c>
      <c r="P333" s="104">
        <v>999</v>
      </c>
      <c r="Q333" s="104">
        <v>1100</v>
      </c>
      <c r="R333" s="104">
        <v>1</v>
      </c>
      <c r="S333" s="104">
        <v>0</v>
      </c>
      <c r="T333" s="104">
        <v>800</v>
      </c>
      <c r="U333" s="104"/>
      <c r="V333" s="104"/>
      <c r="W333" s="104"/>
      <c r="X333" s="104"/>
      <c r="Y333" s="104">
        <v>3</v>
      </c>
      <c r="Z333" s="104"/>
      <c r="AA333" s="104"/>
      <c r="AB333" s="104"/>
      <c r="AC333" s="104"/>
      <c r="AD333" s="104"/>
      <c r="AE333" s="104"/>
      <c r="AF333" s="104"/>
      <c r="AG333" s="104"/>
    </row>
    <row r="334" spans="1:33" ht="15.75" x14ac:dyDescent="0.3">
      <c r="A334" s="104">
        <v>69</v>
      </c>
      <c r="B334" s="107" t="s">
        <v>3265</v>
      </c>
      <c r="C334" s="204">
        <v>35</v>
      </c>
      <c r="D334" s="105">
        <v>1</v>
      </c>
      <c r="E334" s="105" t="s">
        <v>5708</v>
      </c>
      <c r="F334" s="104">
        <v>81</v>
      </c>
      <c r="G334" s="104">
        <v>19</v>
      </c>
      <c r="H334" s="104">
        <v>148</v>
      </c>
      <c r="I334" s="105">
        <v>60</v>
      </c>
      <c r="J334" s="104">
        <v>1</v>
      </c>
      <c r="K334" s="104">
        <v>1</v>
      </c>
      <c r="L334" s="105">
        <v>6000</v>
      </c>
      <c r="M334" s="245"/>
      <c r="N334" s="104" t="s">
        <v>3266</v>
      </c>
      <c r="O334" s="104">
        <v>15</v>
      </c>
      <c r="P334" s="104">
        <v>999</v>
      </c>
      <c r="Q334" s="104">
        <v>1100</v>
      </c>
      <c r="R334" s="104">
        <v>1</v>
      </c>
      <c r="S334" s="104">
        <v>0</v>
      </c>
      <c r="T334" s="104">
        <v>800</v>
      </c>
      <c r="U334" s="104"/>
      <c r="V334" s="104"/>
      <c r="W334" s="104"/>
      <c r="X334" s="104"/>
      <c r="Y334" s="104">
        <v>3</v>
      </c>
      <c r="Z334" s="104"/>
      <c r="AA334" s="104"/>
      <c r="AB334" s="104"/>
      <c r="AC334" s="104"/>
      <c r="AD334" s="104"/>
      <c r="AE334" s="104"/>
      <c r="AF334" s="104"/>
      <c r="AG334" s="104"/>
    </row>
    <row r="335" spans="1:33" ht="15.75" x14ac:dyDescent="0.3">
      <c r="A335" s="104">
        <v>70</v>
      </c>
      <c r="B335" s="107" t="s">
        <v>3267</v>
      </c>
      <c r="C335" s="204">
        <v>35</v>
      </c>
      <c r="D335" s="105">
        <v>1</v>
      </c>
      <c r="E335" s="105" t="s">
        <v>5708</v>
      </c>
      <c r="F335" s="104">
        <v>81</v>
      </c>
      <c r="G335" s="104">
        <v>19</v>
      </c>
      <c r="H335" s="104">
        <v>165</v>
      </c>
      <c r="I335" s="105">
        <v>60</v>
      </c>
      <c r="J335" s="104">
        <v>1</v>
      </c>
      <c r="K335" s="104">
        <v>1</v>
      </c>
      <c r="L335" s="105">
        <v>6000</v>
      </c>
      <c r="M335" s="245"/>
      <c r="N335" s="104" t="s">
        <v>3266</v>
      </c>
      <c r="O335" s="104">
        <v>15</v>
      </c>
      <c r="P335" s="104">
        <v>999</v>
      </c>
      <c r="Q335" s="104">
        <v>1100</v>
      </c>
      <c r="R335" s="104">
        <v>1</v>
      </c>
      <c r="S335" s="104">
        <v>0</v>
      </c>
      <c r="T335" s="104">
        <v>800</v>
      </c>
      <c r="U335" s="104"/>
      <c r="V335" s="104"/>
      <c r="W335" s="104"/>
      <c r="X335" s="104"/>
      <c r="Y335" s="104">
        <v>3</v>
      </c>
      <c r="Z335" s="104"/>
      <c r="AA335" s="104"/>
      <c r="AB335" s="104"/>
      <c r="AC335" s="104"/>
      <c r="AD335" s="104"/>
      <c r="AE335" s="104"/>
      <c r="AF335" s="104"/>
      <c r="AG335" s="104"/>
    </row>
    <row r="336" spans="1:33" ht="15.75" x14ac:dyDescent="0.3">
      <c r="A336" s="104">
        <v>131</v>
      </c>
      <c r="B336" s="104" t="s">
        <v>3361</v>
      </c>
      <c r="C336" s="41" t="s">
        <v>8625</v>
      </c>
      <c r="D336" s="105">
        <v>1</v>
      </c>
      <c r="E336" s="105" t="s">
        <v>5715</v>
      </c>
      <c r="F336" s="104">
        <v>81</v>
      </c>
      <c r="G336" s="104">
        <v>22</v>
      </c>
      <c r="H336" s="104">
        <v>28</v>
      </c>
      <c r="I336" s="105">
        <v>60</v>
      </c>
      <c r="J336" s="104">
        <v>0</v>
      </c>
      <c r="K336" s="104">
        <v>0</v>
      </c>
      <c r="L336" s="105">
        <v>7000</v>
      </c>
      <c r="M336" s="245"/>
      <c r="N336" s="104" t="s">
        <v>3362</v>
      </c>
      <c r="O336" s="104">
        <v>17</v>
      </c>
      <c r="P336" s="104">
        <v>999</v>
      </c>
      <c r="Q336" s="104">
        <v>1100</v>
      </c>
      <c r="R336" s="104">
        <v>1</v>
      </c>
      <c r="S336" s="104">
        <v>0</v>
      </c>
      <c r="T336" s="104">
        <v>600</v>
      </c>
      <c r="U336" s="104"/>
      <c r="V336" s="104"/>
      <c r="W336" s="104"/>
      <c r="X336" s="104"/>
      <c r="Y336" s="104">
        <v>3</v>
      </c>
      <c r="Z336" s="104"/>
      <c r="AA336" s="104"/>
      <c r="AB336" s="104"/>
      <c r="AC336" s="104"/>
      <c r="AD336" s="104"/>
      <c r="AE336" s="104"/>
      <c r="AF336" s="104"/>
      <c r="AG336" s="104"/>
    </row>
    <row r="337" spans="1:33" ht="15.75" hidden="1" x14ac:dyDescent="0.3">
      <c r="A337" s="39">
        <v>1338</v>
      </c>
      <c r="B337" s="39" t="s">
        <v>4731</v>
      </c>
      <c r="C337" s="39"/>
      <c r="D337" s="39">
        <v>0</v>
      </c>
      <c r="E337" s="39"/>
      <c r="F337" s="39">
        <v>81</v>
      </c>
      <c r="G337" s="39">
        <v>19</v>
      </c>
      <c r="H337" s="39">
        <v>165</v>
      </c>
      <c r="I337" s="39">
        <v>60</v>
      </c>
      <c r="J337" s="39">
        <v>1</v>
      </c>
      <c r="K337" s="39">
        <v>1</v>
      </c>
      <c r="L337" s="39">
        <v>4000</v>
      </c>
      <c r="M337" s="39"/>
      <c r="N337" s="39" t="s">
        <v>4732</v>
      </c>
      <c r="O337" s="39">
        <v>32</v>
      </c>
      <c r="P337" s="39">
        <v>30</v>
      </c>
      <c r="Q337" s="39">
        <v>1000</v>
      </c>
      <c r="R337" s="39">
        <v>1</v>
      </c>
      <c r="S337" s="39">
        <v>0</v>
      </c>
      <c r="T337" s="39">
        <v>1500</v>
      </c>
      <c r="U337" s="39"/>
      <c r="V337" s="39"/>
      <c r="W337" s="39"/>
      <c r="X337" s="39"/>
      <c r="Y337" s="39">
        <v>3</v>
      </c>
      <c r="Z337" s="39"/>
      <c r="AA337" s="39"/>
      <c r="AB337" s="39"/>
      <c r="AC337" s="39"/>
      <c r="AD337" s="39"/>
      <c r="AE337" s="39"/>
      <c r="AF337" s="39"/>
      <c r="AG337" s="39"/>
    </row>
    <row r="338" spans="1:33" ht="15.75" hidden="1" x14ac:dyDescent="0.3">
      <c r="A338" s="39">
        <v>1249</v>
      </c>
      <c r="B338" s="39" t="s">
        <v>4602</v>
      </c>
      <c r="C338" s="39"/>
      <c r="D338" s="39">
        <v>0</v>
      </c>
      <c r="E338" s="39"/>
      <c r="F338" s="39">
        <v>81</v>
      </c>
      <c r="G338" s="39">
        <v>19</v>
      </c>
      <c r="H338" s="39">
        <v>165</v>
      </c>
      <c r="I338" s="39">
        <v>60</v>
      </c>
      <c r="J338" s="39">
        <v>1</v>
      </c>
      <c r="K338" s="39">
        <v>1</v>
      </c>
      <c r="L338" s="39">
        <v>3000</v>
      </c>
      <c r="M338" s="39"/>
      <c r="N338" s="39" t="s">
        <v>4603</v>
      </c>
      <c r="O338" s="39">
        <v>25</v>
      </c>
      <c r="P338" s="39">
        <v>25</v>
      </c>
      <c r="Q338" s="39">
        <v>800</v>
      </c>
      <c r="R338" s="39">
        <v>1</v>
      </c>
      <c r="S338" s="39">
        <v>0</v>
      </c>
      <c r="T338" s="39">
        <v>1000</v>
      </c>
      <c r="U338" s="39"/>
      <c r="V338" s="39"/>
      <c r="W338" s="39"/>
      <c r="X338" s="39"/>
      <c r="Y338" s="39">
        <v>3</v>
      </c>
      <c r="Z338" s="39"/>
      <c r="AA338" s="39"/>
      <c r="AB338" s="39"/>
      <c r="AC338" s="39"/>
      <c r="AD338" s="39"/>
      <c r="AE338" s="39"/>
      <c r="AF338" s="39"/>
      <c r="AG338" s="39"/>
    </row>
    <row r="339" spans="1:33" ht="15.75" hidden="1" x14ac:dyDescent="0.3">
      <c r="A339" s="39">
        <v>1250</v>
      </c>
      <c r="B339" s="39" t="s">
        <v>4604</v>
      </c>
      <c r="C339" s="39"/>
      <c r="D339" s="39">
        <v>0</v>
      </c>
      <c r="E339" s="39"/>
      <c r="F339" s="39">
        <v>81</v>
      </c>
      <c r="G339" s="39">
        <v>19</v>
      </c>
      <c r="H339" s="39">
        <v>165</v>
      </c>
      <c r="I339" s="39">
        <v>60</v>
      </c>
      <c r="J339" s="39">
        <v>1</v>
      </c>
      <c r="K339" s="39">
        <v>1</v>
      </c>
      <c r="L339" s="39">
        <v>3000</v>
      </c>
      <c r="M339" s="39"/>
      <c r="N339" s="39" t="s">
        <v>4603</v>
      </c>
      <c r="O339" s="39">
        <v>25</v>
      </c>
      <c r="P339" s="39">
        <v>25</v>
      </c>
      <c r="Q339" s="39">
        <v>800</v>
      </c>
      <c r="R339" s="39">
        <v>1</v>
      </c>
      <c r="S339" s="39">
        <v>0</v>
      </c>
      <c r="T339" s="39">
        <v>1000</v>
      </c>
      <c r="U339" s="39"/>
      <c r="V339" s="39"/>
      <c r="W339" s="39"/>
      <c r="X339" s="39"/>
      <c r="Y339" s="39">
        <v>3</v>
      </c>
      <c r="Z339" s="39"/>
      <c r="AA339" s="39"/>
      <c r="AB339" s="39"/>
      <c r="AC339" s="39"/>
      <c r="AD339" s="39"/>
      <c r="AE339" s="39"/>
      <c r="AF339" s="39"/>
      <c r="AG339" s="39"/>
    </row>
    <row r="340" spans="1:33" ht="15.75" hidden="1" x14ac:dyDescent="0.3">
      <c r="A340" s="39">
        <v>1251</v>
      </c>
      <c r="B340" s="39" t="s">
        <v>4605</v>
      </c>
      <c r="C340" s="39"/>
      <c r="D340" s="39">
        <v>0</v>
      </c>
      <c r="E340" s="39"/>
      <c r="F340" s="39">
        <v>81</v>
      </c>
      <c r="G340" s="39">
        <v>19</v>
      </c>
      <c r="H340" s="39">
        <v>165</v>
      </c>
      <c r="I340" s="39">
        <v>60</v>
      </c>
      <c r="J340" s="39">
        <v>1</v>
      </c>
      <c r="K340" s="39">
        <v>1</v>
      </c>
      <c r="L340" s="39">
        <v>3000</v>
      </c>
      <c r="M340" s="39"/>
      <c r="N340" s="39" t="s">
        <v>4603</v>
      </c>
      <c r="O340" s="39">
        <v>25</v>
      </c>
      <c r="P340" s="39">
        <v>25</v>
      </c>
      <c r="Q340" s="39">
        <v>800</v>
      </c>
      <c r="R340" s="39">
        <v>1</v>
      </c>
      <c r="S340" s="39">
        <v>0</v>
      </c>
      <c r="T340" s="39">
        <v>1000</v>
      </c>
      <c r="U340" s="39"/>
      <c r="V340" s="39"/>
      <c r="W340" s="39"/>
      <c r="X340" s="39"/>
      <c r="Y340" s="39">
        <v>3</v>
      </c>
      <c r="Z340" s="39"/>
      <c r="AA340" s="39"/>
      <c r="AB340" s="39"/>
      <c r="AC340" s="39"/>
      <c r="AD340" s="39"/>
      <c r="AE340" s="39"/>
      <c r="AF340" s="39"/>
      <c r="AG340" s="39"/>
    </row>
    <row r="341" spans="1:33" ht="15.75" hidden="1" x14ac:dyDescent="0.3">
      <c r="A341" s="39">
        <v>1252</v>
      </c>
      <c r="B341" s="39" t="s">
        <v>4606</v>
      </c>
      <c r="C341" s="39"/>
      <c r="D341" s="39">
        <v>0</v>
      </c>
      <c r="E341" s="39"/>
      <c r="F341" s="39">
        <v>81</v>
      </c>
      <c r="G341" s="39">
        <v>19</v>
      </c>
      <c r="H341" s="39">
        <v>165</v>
      </c>
      <c r="I341" s="39">
        <v>60</v>
      </c>
      <c r="J341" s="39">
        <v>1</v>
      </c>
      <c r="K341" s="39">
        <v>1</v>
      </c>
      <c r="L341" s="39">
        <v>3000</v>
      </c>
      <c r="M341" s="39"/>
      <c r="N341" s="39" t="s">
        <v>4603</v>
      </c>
      <c r="O341" s="39">
        <v>25</v>
      </c>
      <c r="P341" s="39">
        <v>25</v>
      </c>
      <c r="Q341" s="39">
        <v>800</v>
      </c>
      <c r="R341" s="39">
        <v>1</v>
      </c>
      <c r="S341" s="39">
        <v>0</v>
      </c>
      <c r="T341" s="39">
        <v>1000</v>
      </c>
      <c r="U341" s="39"/>
      <c r="V341" s="39"/>
      <c r="W341" s="39"/>
      <c r="X341" s="39"/>
      <c r="Y341" s="39">
        <v>3</v>
      </c>
      <c r="Z341" s="39"/>
      <c r="AA341" s="39"/>
      <c r="AB341" s="39"/>
      <c r="AC341" s="39"/>
      <c r="AD341" s="39"/>
      <c r="AE341" s="39"/>
      <c r="AF341" s="39"/>
      <c r="AG341" s="39"/>
    </row>
    <row r="342" spans="1:33" ht="15.75" hidden="1" x14ac:dyDescent="0.3">
      <c r="A342" s="39">
        <v>1253</v>
      </c>
      <c r="B342" s="39" t="s">
        <v>4607</v>
      </c>
      <c r="C342" s="39"/>
      <c r="D342" s="39">
        <v>0</v>
      </c>
      <c r="E342" s="39"/>
      <c r="F342" s="39">
        <v>81</v>
      </c>
      <c r="G342" s="39">
        <v>19</v>
      </c>
      <c r="H342" s="39">
        <v>165</v>
      </c>
      <c r="I342" s="39">
        <v>60</v>
      </c>
      <c r="J342" s="39">
        <v>1</v>
      </c>
      <c r="K342" s="39">
        <v>1</v>
      </c>
      <c r="L342" s="39">
        <v>3000</v>
      </c>
      <c r="M342" s="39"/>
      <c r="N342" s="39" t="s">
        <v>4603</v>
      </c>
      <c r="O342" s="39">
        <v>25</v>
      </c>
      <c r="P342" s="39">
        <v>25</v>
      </c>
      <c r="Q342" s="39">
        <v>800</v>
      </c>
      <c r="R342" s="39">
        <v>1</v>
      </c>
      <c r="S342" s="39">
        <v>0</v>
      </c>
      <c r="T342" s="39">
        <v>1000</v>
      </c>
      <c r="U342" s="39"/>
      <c r="V342" s="39"/>
      <c r="W342" s="39"/>
      <c r="X342" s="39"/>
      <c r="Y342" s="39">
        <v>3</v>
      </c>
      <c r="Z342" s="39"/>
      <c r="AA342" s="39"/>
      <c r="AB342" s="39"/>
      <c r="AC342" s="39"/>
      <c r="AD342" s="39"/>
      <c r="AE342" s="39"/>
      <c r="AF342" s="39"/>
      <c r="AG342" s="39"/>
    </row>
    <row r="343" spans="1:33" ht="15.75" hidden="1" x14ac:dyDescent="0.3">
      <c r="A343" s="39">
        <v>1254</v>
      </c>
      <c r="B343" s="39" t="s">
        <v>4608</v>
      </c>
      <c r="C343" s="39"/>
      <c r="D343" s="39">
        <v>0</v>
      </c>
      <c r="E343" s="39"/>
      <c r="F343" s="39">
        <v>81</v>
      </c>
      <c r="G343" s="39">
        <v>19</v>
      </c>
      <c r="H343" s="39">
        <v>165</v>
      </c>
      <c r="I343" s="39">
        <v>60</v>
      </c>
      <c r="J343" s="39">
        <v>1</v>
      </c>
      <c r="K343" s="39">
        <v>1</v>
      </c>
      <c r="L343" s="39">
        <v>3000</v>
      </c>
      <c r="M343" s="39"/>
      <c r="N343" s="39" t="s">
        <v>4603</v>
      </c>
      <c r="O343" s="39">
        <v>25</v>
      </c>
      <c r="P343" s="39">
        <v>25</v>
      </c>
      <c r="Q343" s="39">
        <v>800</v>
      </c>
      <c r="R343" s="39">
        <v>1</v>
      </c>
      <c r="S343" s="39">
        <v>0</v>
      </c>
      <c r="T343" s="39">
        <v>1000</v>
      </c>
      <c r="U343" s="39"/>
      <c r="V343" s="39"/>
      <c r="W343" s="39"/>
      <c r="X343" s="39"/>
      <c r="Y343" s="39">
        <v>3</v>
      </c>
      <c r="Z343" s="39"/>
      <c r="AA343" s="39"/>
      <c r="AB343" s="39"/>
      <c r="AC343" s="39"/>
      <c r="AD343" s="39"/>
      <c r="AE343" s="39"/>
      <c r="AF343" s="39"/>
      <c r="AG343" s="39"/>
    </row>
    <row r="344" spans="1:33" ht="15.75" hidden="1" x14ac:dyDescent="0.3">
      <c r="A344" s="39">
        <v>1255</v>
      </c>
      <c r="B344" s="39" t="s">
        <v>4609</v>
      </c>
      <c r="C344" s="39"/>
      <c r="D344" s="39">
        <v>0</v>
      </c>
      <c r="E344" s="39"/>
      <c r="F344" s="39">
        <v>81</v>
      </c>
      <c r="G344" s="39">
        <v>19</v>
      </c>
      <c r="H344" s="39">
        <v>165</v>
      </c>
      <c r="I344" s="39">
        <v>60</v>
      </c>
      <c r="J344" s="39">
        <v>1</v>
      </c>
      <c r="K344" s="39">
        <v>1</v>
      </c>
      <c r="L344" s="39">
        <v>3000</v>
      </c>
      <c r="M344" s="39"/>
      <c r="N344" s="39" t="s">
        <v>4603</v>
      </c>
      <c r="O344" s="39">
        <v>25</v>
      </c>
      <c r="P344" s="39">
        <v>25</v>
      </c>
      <c r="Q344" s="39">
        <v>800</v>
      </c>
      <c r="R344" s="39">
        <v>1</v>
      </c>
      <c r="S344" s="39">
        <v>0</v>
      </c>
      <c r="T344" s="39">
        <v>1000</v>
      </c>
      <c r="U344" s="39"/>
      <c r="V344" s="39"/>
      <c r="W344" s="39"/>
      <c r="X344" s="39"/>
      <c r="Y344" s="39">
        <v>3</v>
      </c>
      <c r="Z344" s="39"/>
      <c r="AA344" s="39"/>
      <c r="AB344" s="39"/>
      <c r="AC344" s="39"/>
      <c r="AD344" s="39"/>
      <c r="AE344" s="39"/>
      <c r="AF344" s="39"/>
      <c r="AG344" s="39"/>
    </row>
    <row r="345" spans="1:33" ht="15.75" hidden="1" x14ac:dyDescent="0.3">
      <c r="A345" s="39">
        <v>1368</v>
      </c>
      <c r="B345" s="40" t="s">
        <v>4772</v>
      </c>
      <c r="C345" s="40"/>
      <c r="D345" s="39">
        <v>0</v>
      </c>
      <c r="E345" s="39"/>
      <c r="F345" s="39">
        <v>81</v>
      </c>
      <c r="G345" s="39">
        <v>21</v>
      </c>
      <c r="H345" s="39">
        <v>115</v>
      </c>
      <c r="I345" s="39">
        <v>60</v>
      </c>
      <c r="J345" s="39">
        <v>1</v>
      </c>
      <c r="K345" s="39">
        <v>1</v>
      </c>
      <c r="L345" s="39">
        <v>2500</v>
      </c>
      <c r="M345" s="39"/>
      <c r="N345" s="39" t="s">
        <v>4312</v>
      </c>
      <c r="O345" s="39">
        <v>30</v>
      </c>
      <c r="P345" s="39">
        <v>20</v>
      </c>
      <c r="Q345" s="39">
        <v>800</v>
      </c>
      <c r="R345" s="39">
        <v>1</v>
      </c>
      <c r="S345" s="39">
        <v>0</v>
      </c>
      <c r="T345" s="39">
        <v>1500</v>
      </c>
      <c r="U345" s="39"/>
      <c r="V345" s="39"/>
      <c r="W345" s="39"/>
      <c r="X345" s="39"/>
      <c r="Y345" s="39">
        <v>3</v>
      </c>
      <c r="Z345" s="39"/>
      <c r="AA345" s="39"/>
      <c r="AB345" s="39"/>
      <c r="AC345" s="39"/>
      <c r="AD345" s="39"/>
      <c r="AE345" s="39"/>
      <c r="AF345" s="39"/>
      <c r="AG345" s="39"/>
    </row>
    <row r="346" spans="1:33" ht="15.75" hidden="1" x14ac:dyDescent="0.3">
      <c r="A346" s="39">
        <v>1173</v>
      </c>
      <c r="B346" s="39" t="s">
        <v>4477</v>
      </c>
      <c r="C346" s="39"/>
      <c r="D346" s="39">
        <v>0</v>
      </c>
      <c r="E346" s="39"/>
      <c r="F346" s="39">
        <v>115</v>
      </c>
      <c r="G346" s="39">
        <v>34</v>
      </c>
      <c r="H346" s="39">
        <v>131</v>
      </c>
      <c r="I346" s="39">
        <v>60</v>
      </c>
      <c r="J346" s="39">
        <v>1</v>
      </c>
      <c r="K346" s="39">
        <v>1</v>
      </c>
      <c r="L346" s="39">
        <v>5000</v>
      </c>
      <c r="M346" s="39"/>
      <c r="N346" s="39" t="s">
        <v>4478</v>
      </c>
      <c r="O346" s="39">
        <v>25</v>
      </c>
      <c r="P346" s="39">
        <v>25</v>
      </c>
      <c r="Q346" s="39">
        <v>0</v>
      </c>
      <c r="R346" s="39">
        <v>1</v>
      </c>
      <c r="S346" s="39">
        <v>0</v>
      </c>
      <c r="T346" s="39">
        <v>2000</v>
      </c>
      <c r="U346" s="39"/>
      <c r="V346" s="39"/>
      <c r="W346" s="39"/>
      <c r="X346" s="39"/>
      <c r="Y346" s="39">
        <v>3</v>
      </c>
      <c r="Z346" s="39"/>
      <c r="AA346" s="39"/>
      <c r="AB346" s="39"/>
      <c r="AC346" s="39"/>
      <c r="AD346" s="39"/>
      <c r="AE346" s="39"/>
      <c r="AF346" s="39"/>
      <c r="AG346" s="39"/>
    </row>
    <row r="347" spans="1:33" ht="15.75" hidden="1" x14ac:dyDescent="0.3">
      <c r="A347" s="39">
        <v>1197</v>
      </c>
      <c r="B347" s="39" t="s">
        <v>4519</v>
      </c>
      <c r="C347" s="39"/>
      <c r="D347" s="39">
        <v>0</v>
      </c>
      <c r="E347" s="39"/>
      <c r="F347" s="39">
        <v>115</v>
      </c>
      <c r="G347" s="39">
        <v>34</v>
      </c>
      <c r="H347" s="39">
        <v>131</v>
      </c>
      <c r="I347" s="39">
        <v>60</v>
      </c>
      <c r="J347" s="39">
        <v>1</v>
      </c>
      <c r="K347" s="39">
        <v>1</v>
      </c>
      <c r="L347" s="39">
        <v>1</v>
      </c>
      <c r="M347" s="39"/>
      <c r="N347" s="39" t="s">
        <v>4520</v>
      </c>
      <c r="O347" s="39">
        <v>25</v>
      </c>
      <c r="P347" s="39">
        <v>25</v>
      </c>
      <c r="Q347" s="39">
        <v>0</v>
      </c>
      <c r="R347" s="39">
        <v>1</v>
      </c>
      <c r="S347" s="39">
        <v>0</v>
      </c>
      <c r="T347" s="39">
        <v>2000</v>
      </c>
      <c r="U347" s="39"/>
      <c r="V347" s="39"/>
      <c r="W347" s="39"/>
      <c r="X347" s="39"/>
      <c r="Y347" s="39">
        <v>3</v>
      </c>
      <c r="Z347" s="39"/>
      <c r="AA347" s="39"/>
      <c r="AB347" s="39"/>
      <c r="AC347" s="39"/>
      <c r="AD347" s="39"/>
      <c r="AE347" s="39"/>
      <c r="AF347" s="39"/>
      <c r="AG347" s="39"/>
    </row>
    <row r="348" spans="1:33" ht="15.75" hidden="1" x14ac:dyDescent="0.3">
      <c r="A348" s="39">
        <v>1343</v>
      </c>
      <c r="B348" s="39" t="s">
        <v>4738</v>
      </c>
      <c r="C348" s="39"/>
      <c r="D348" s="39">
        <v>0</v>
      </c>
      <c r="E348" s="39"/>
      <c r="F348" s="39">
        <v>115</v>
      </c>
      <c r="G348" s="39">
        <v>34</v>
      </c>
      <c r="H348" s="39">
        <v>131</v>
      </c>
      <c r="I348" s="39">
        <v>60</v>
      </c>
      <c r="J348" s="39">
        <v>1</v>
      </c>
      <c r="K348" s="39">
        <v>1</v>
      </c>
      <c r="L348" s="39">
        <v>5000</v>
      </c>
      <c r="M348" s="39"/>
      <c r="N348" s="39" t="s">
        <v>4478</v>
      </c>
      <c r="O348" s="39">
        <v>25</v>
      </c>
      <c r="P348" s="39">
        <v>25</v>
      </c>
      <c r="Q348" s="39">
        <v>0</v>
      </c>
      <c r="R348" s="39">
        <v>1</v>
      </c>
      <c r="S348" s="39">
        <v>0</v>
      </c>
      <c r="T348" s="39">
        <v>2000</v>
      </c>
      <c r="U348" s="39"/>
      <c r="V348" s="39"/>
      <c r="W348" s="39"/>
      <c r="X348" s="39"/>
      <c r="Y348" s="39">
        <v>3</v>
      </c>
      <c r="Z348" s="39"/>
      <c r="AA348" s="39"/>
      <c r="AB348" s="39"/>
      <c r="AC348" s="39"/>
      <c r="AD348" s="39"/>
      <c r="AE348" s="39"/>
      <c r="AF348" s="39"/>
      <c r="AG348" s="39"/>
    </row>
    <row r="349" spans="1:33" ht="15.75" hidden="1" x14ac:dyDescent="0.3">
      <c r="A349" s="39">
        <v>1174</v>
      </c>
      <c r="B349" s="39" t="s">
        <v>4479</v>
      </c>
      <c r="C349" s="39"/>
      <c r="D349" s="39">
        <v>0</v>
      </c>
      <c r="E349" s="39"/>
      <c r="F349" s="39">
        <v>115</v>
      </c>
      <c r="G349" s="39">
        <v>34</v>
      </c>
      <c r="H349" s="39">
        <v>131</v>
      </c>
      <c r="I349" s="39">
        <v>60</v>
      </c>
      <c r="J349" s="39">
        <v>1</v>
      </c>
      <c r="K349" s="39">
        <v>1</v>
      </c>
      <c r="L349" s="39">
        <v>5000</v>
      </c>
      <c r="M349" s="39"/>
      <c r="N349" s="39" t="s">
        <v>4478</v>
      </c>
      <c r="O349" s="39">
        <v>25</v>
      </c>
      <c r="P349" s="39">
        <v>25</v>
      </c>
      <c r="Q349" s="39">
        <v>0</v>
      </c>
      <c r="R349" s="39">
        <v>1</v>
      </c>
      <c r="S349" s="39">
        <v>0</v>
      </c>
      <c r="T349" s="39">
        <v>2000</v>
      </c>
      <c r="U349" s="39"/>
      <c r="V349" s="39"/>
      <c r="W349" s="39"/>
      <c r="X349" s="39"/>
      <c r="Y349" s="39">
        <v>3</v>
      </c>
      <c r="Z349" s="39"/>
      <c r="AA349" s="39"/>
      <c r="AB349" s="39"/>
      <c r="AC349" s="39"/>
      <c r="AD349" s="39"/>
      <c r="AE349" s="39"/>
      <c r="AF349" s="39"/>
      <c r="AG349" s="39"/>
    </row>
    <row r="350" spans="1:33" ht="15.75" hidden="1" x14ac:dyDescent="0.3">
      <c r="A350" s="39">
        <v>1307</v>
      </c>
      <c r="B350" s="39" t="s">
        <v>4694</v>
      </c>
      <c r="C350" s="39"/>
      <c r="D350" s="39">
        <v>0</v>
      </c>
      <c r="E350" s="39"/>
      <c r="F350" s="39">
        <v>107</v>
      </c>
      <c r="G350" s="39">
        <v>33</v>
      </c>
      <c r="H350" s="39">
        <v>140</v>
      </c>
      <c r="I350" s="39">
        <v>60</v>
      </c>
      <c r="J350" s="39">
        <v>0</v>
      </c>
      <c r="K350" s="39">
        <v>1</v>
      </c>
      <c r="L350" s="39">
        <v>4400</v>
      </c>
      <c r="M350" s="39"/>
      <c r="N350" s="39" t="s">
        <v>4695</v>
      </c>
      <c r="O350" s="39">
        <v>15</v>
      </c>
      <c r="P350" s="39">
        <v>15</v>
      </c>
      <c r="Q350" s="39">
        <v>1000</v>
      </c>
      <c r="R350" s="39">
        <v>1</v>
      </c>
      <c r="S350" s="39">
        <v>0</v>
      </c>
      <c r="T350" s="39">
        <v>2000</v>
      </c>
      <c r="U350" s="39"/>
      <c r="V350" s="39"/>
      <c r="W350" s="39"/>
      <c r="X350" s="39"/>
      <c r="Y350" s="39">
        <v>3</v>
      </c>
      <c r="Z350" s="39"/>
      <c r="AA350" s="39"/>
      <c r="AB350" s="39"/>
      <c r="AC350" s="39"/>
      <c r="AD350" s="39"/>
      <c r="AE350" s="39"/>
      <c r="AF350" s="39"/>
      <c r="AG350" s="39"/>
    </row>
    <row r="351" spans="1:33" ht="15.75" hidden="1" x14ac:dyDescent="0.3">
      <c r="A351" s="39">
        <v>1218</v>
      </c>
      <c r="B351" s="39" t="s">
        <v>4551</v>
      </c>
      <c r="C351" s="39"/>
      <c r="D351" s="39">
        <v>0</v>
      </c>
      <c r="E351" s="39"/>
      <c r="F351" s="39">
        <v>81</v>
      </c>
      <c r="G351" s="39">
        <v>19</v>
      </c>
      <c r="H351" s="39">
        <v>122</v>
      </c>
      <c r="I351" s="39">
        <v>60</v>
      </c>
      <c r="J351" s="39">
        <v>1</v>
      </c>
      <c r="K351" s="39">
        <v>1</v>
      </c>
      <c r="L351" s="39">
        <v>5000</v>
      </c>
      <c r="M351" s="39"/>
      <c r="N351" s="39" t="s">
        <v>4552</v>
      </c>
      <c r="O351" s="39">
        <v>20</v>
      </c>
      <c r="P351" s="39">
        <v>30</v>
      </c>
      <c r="Q351" s="39">
        <v>1000</v>
      </c>
      <c r="R351" s="39">
        <v>1</v>
      </c>
      <c r="S351" s="39">
        <v>0</v>
      </c>
      <c r="T351" s="39">
        <v>1500</v>
      </c>
      <c r="U351" s="39"/>
      <c r="V351" s="39"/>
      <c r="W351" s="39"/>
      <c r="X351" s="39"/>
      <c r="Y351" s="39">
        <v>3</v>
      </c>
      <c r="Z351" s="39"/>
      <c r="AA351" s="39"/>
      <c r="AB351" s="39"/>
      <c r="AC351" s="39"/>
      <c r="AD351" s="39"/>
      <c r="AE351" s="39"/>
      <c r="AF351" s="39"/>
      <c r="AG351" s="39"/>
    </row>
    <row r="352" spans="1:33" ht="15.75" hidden="1" x14ac:dyDescent="0.3">
      <c r="A352" s="39">
        <v>1327</v>
      </c>
      <c r="B352" s="40" t="s">
        <v>4715</v>
      </c>
      <c r="C352" s="40"/>
      <c r="D352" s="39">
        <v>0</v>
      </c>
      <c r="E352" s="39"/>
      <c r="F352" s="39">
        <v>81</v>
      </c>
      <c r="G352" s="39">
        <v>37</v>
      </c>
      <c r="H352" s="39">
        <v>122</v>
      </c>
      <c r="I352" s="39">
        <v>60</v>
      </c>
      <c r="J352" s="39">
        <v>1</v>
      </c>
      <c r="K352" s="39">
        <v>1</v>
      </c>
      <c r="L352" s="39">
        <v>5000</v>
      </c>
      <c r="M352" s="39"/>
      <c r="N352" s="39" t="s">
        <v>4716</v>
      </c>
      <c r="O352" s="39">
        <v>20</v>
      </c>
      <c r="P352" s="39">
        <v>30</v>
      </c>
      <c r="Q352" s="39">
        <v>1000</v>
      </c>
      <c r="R352" s="39">
        <v>1</v>
      </c>
      <c r="S352" s="39">
        <v>0</v>
      </c>
      <c r="T352" s="39">
        <v>1500</v>
      </c>
      <c r="U352" s="39"/>
      <c r="V352" s="39"/>
      <c r="W352" s="39"/>
      <c r="X352" s="39"/>
      <c r="Y352" s="39">
        <v>3</v>
      </c>
      <c r="Z352" s="39"/>
      <c r="AA352" s="39"/>
      <c r="AB352" s="39"/>
      <c r="AC352" s="39"/>
      <c r="AD352" s="39"/>
      <c r="AE352" s="39"/>
      <c r="AF352" s="39"/>
      <c r="AG352" s="39"/>
    </row>
    <row r="353" spans="1:33" ht="15.75" hidden="1" x14ac:dyDescent="0.3">
      <c r="A353" s="39">
        <v>1216</v>
      </c>
      <c r="B353" s="39" t="s">
        <v>4548</v>
      </c>
      <c r="C353" s="39"/>
      <c r="D353" s="39">
        <v>0</v>
      </c>
      <c r="E353" s="39"/>
      <c r="F353" s="39">
        <v>81</v>
      </c>
      <c r="G353" s="39">
        <v>53</v>
      </c>
      <c r="H353" s="39">
        <v>153</v>
      </c>
      <c r="I353" s="39">
        <v>60</v>
      </c>
      <c r="J353" s="39">
        <v>1</v>
      </c>
      <c r="K353" s="39">
        <v>1</v>
      </c>
      <c r="L353" s="39">
        <v>2500</v>
      </c>
      <c r="M353" s="39"/>
      <c r="N353" s="39" t="s">
        <v>4549</v>
      </c>
      <c r="O353" s="39">
        <v>25</v>
      </c>
      <c r="P353" s="39">
        <v>17</v>
      </c>
      <c r="Q353" s="39">
        <v>800</v>
      </c>
      <c r="R353" s="39">
        <v>1</v>
      </c>
      <c r="S353" s="39">
        <v>0</v>
      </c>
      <c r="T353" s="39">
        <v>1800</v>
      </c>
      <c r="U353" s="39"/>
      <c r="V353" s="39"/>
      <c r="W353" s="39"/>
      <c r="X353" s="39"/>
      <c r="Y353" s="39">
        <v>3</v>
      </c>
      <c r="Z353" s="39"/>
      <c r="AA353" s="39"/>
      <c r="AB353" s="39"/>
      <c r="AC353" s="39"/>
      <c r="AD353" s="39"/>
      <c r="AE353" s="39"/>
      <c r="AF353" s="39"/>
      <c r="AG353" s="39"/>
    </row>
    <row r="354" spans="1:33" ht="15.75" hidden="1" x14ac:dyDescent="0.3">
      <c r="A354" s="39">
        <v>1217</v>
      </c>
      <c r="B354" s="39" t="s">
        <v>4550</v>
      </c>
      <c r="C354" s="39"/>
      <c r="D354" s="39">
        <v>0</v>
      </c>
      <c r="E354" s="39"/>
      <c r="F354" s="39">
        <v>81</v>
      </c>
      <c r="G354" s="39">
        <v>53</v>
      </c>
      <c r="H354" s="39">
        <v>153</v>
      </c>
      <c r="I354" s="39">
        <v>60</v>
      </c>
      <c r="J354" s="39">
        <v>1</v>
      </c>
      <c r="K354" s="39">
        <v>1</v>
      </c>
      <c r="L354" s="39">
        <v>2500</v>
      </c>
      <c r="M354" s="39"/>
      <c r="N354" s="39" t="s">
        <v>4549</v>
      </c>
      <c r="O354" s="39">
        <v>25</v>
      </c>
      <c r="P354" s="39">
        <v>17</v>
      </c>
      <c r="Q354" s="39">
        <v>800</v>
      </c>
      <c r="R354" s="39">
        <v>1</v>
      </c>
      <c r="S354" s="39">
        <v>0</v>
      </c>
      <c r="T354" s="39">
        <v>1800</v>
      </c>
      <c r="U354" s="39"/>
      <c r="V354" s="39"/>
      <c r="W354" s="39"/>
      <c r="X354" s="39"/>
      <c r="Y354" s="39">
        <v>3</v>
      </c>
      <c r="Z354" s="39"/>
      <c r="AA354" s="39"/>
      <c r="AB354" s="39"/>
      <c r="AC354" s="39"/>
      <c r="AD354" s="39"/>
      <c r="AE354" s="39"/>
      <c r="AF354" s="39"/>
      <c r="AG354" s="39"/>
    </row>
    <row r="355" spans="1:33" ht="15.75" hidden="1" x14ac:dyDescent="0.3">
      <c r="A355" s="39">
        <v>1326</v>
      </c>
      <c r="B355" s="39" t="s">
        <v>4714</v>
      </c>
      <c r="C355" s="39"/>
      <c r="D355" s="39">
        <v>0</v>
      </c>
      <c r="E355" s="39"/>
      <c r="F355" s="39">
        <v>81</v>
      </c>
      <c r="G355" s="39">
        <v>53</v>
      </c>
      <c r="H355" s="39">
        <v>153</v>
      </c>
      <c r="I355" s="39">
        <v>60</v>
      </c>
      <c r="J355" s="39">
        <v>1</v>
      </c>
      <c r="K355" s="39">
        <v>1</v>
      </c>
      <c r="L355" s="39">
        <v>2500</v>
      </c>
      <c r="M355" s="39"/>
      <c r="N355" s="39" t="s">
        <v>4549</v>
      </c>
      <c r="O355" s="39">
        <v>25</v>
      </c>
      <c r="P355" s="39">
        <v>17</v>
      </c>
      <c r="Q355" s="39">
        <v>800</v>
      </c>
      <c r="R355" s="39">
        <v>1</v>
      </c>
      <c r="S355" s="39">
        <v>0</v>
      </c>
      <c r="T355" s="39">
        <v>1800</v>
      </c>
      <c r="U355" s="39"/>
      <c r="V355" s="39"/>
      <c r="W355" s="39"/>
      <c r="X355" s="39"/>
      <c r="Y355" s="39">
        <v>3</v>
      </c>
      <c r="Z355" s="39"/>
      <c r="AA355" s="39"/>
      <c r="AB355" s="39"/>
      <c r="AC355" s="39"/>
      <c r="AD355" s="39"/>
      <c r="AE355" s="39"/>
      <c r="AF355" s="39"/>
      <c r="AG355" s="39"/>
    </row>
    <row r="356" spans="1:33" ht="15.75" hidden="1" x14ac:dyDescent="0.3">
      <c r="A356" s="39">
        <v>1354</v>
      </c>
      <c r="B356" s="39" t="s">
        <v>4752</v>
      </c>
      <c r="C356" s="39"/>
      <c r="D356" s="39">
        <v>0</v>
      </c>
      <c r="E356" s="39"/>
      <c r="F356" s="39">
        <v>81</v>
      </c>
      <c r="G356" s="39">
        <v>53</v>
      </c>
      <c r="H356" s="39">
        <v>153</v>
      </c>
      <c r="I356" s="39">
        <v>60</v>
      </c>
      <c r="J356" s="39">
        <v>1</v>
      </c>
      <c r="K356" s="39">
        <v>1</v>
      </c>
      <c r="L356" s="39">
        <v>2500</v>
      </c>
      <c r="M356" s="39"/>
      <c r="N356" s="39" t="s">
        <v>4549</v>
      </c>
      <c r="O356" s="39">
        <v>25</v>
      </c>
      <c r="P356" s="39">
        <v>17</v>
      </c>
      <c r="Q356" s="39">
        <v>800</v>
      </c>
      <c r="R356" s="39">
        <v>1</v>
      </c>
      <c r="S356" s="39">
        <v>0</v>
      </c>
      <c r="T356" s="39">
        <v>1800</v>
      </c>
      <c r="U356" s="39"/>
      <c r="V356" s="39"/>
      <c r="W356" s="39"/>
      <c r="X356" s="39"/>
      <c r="Y356" s="39">
        <v>3</v>
      </c>
      <c r="Z356" s="39"/>
      <c r="AA356" s="39"/>
      <c r="AB356" s="39"/>
      <c r="AC356" s="39"/>
      <c r="AD356" s="39"/>
      <c r="AE356" s="39"/>
      <c r="AF356" s="39"/>
      <c r="AG356" s="39"/>
    </row>
    <row r="357" spans="1:33" ht="15.75" hidden="1" x14ac:dyDescent="0.3">
      <c r="A357" s="39">
        <v>1214</v>
      </c>
      <c r="B357" s="39" t="s">
        <v>4545</v>
      </c>
      <c r="C357" s="39"/>
      <c r="D357" s="39">
        <v>0</v>
      </c>
      <c r="E357" s="39"/>
      <c r="F357" s="39">
        <v>81</v>
      </c>
      <c r="G357" s="39">
        <v>19</v>
      </c>
      <c r="H357" s="39">
        <v>103</v>
      </c>
      <c r="I357" s="39">
        <v>60</v>
      </c>
      <c r="J357" s="39">
        <v>1</v>
      </c>
      <c r="K357" s="39">
        <v>0</v>
      </c>
      <c r="L357" s="39">
        <v>2000</v>
      </c>
      <c r="M357" s="39"/>
      <c r="N357" s="39" t="s">
        <v>4546</v>
      </c>
      <c r="O357" s="39">
        <v>25</v>
      </c>
      <c r="P357" s="39">
        <v>17</v>
      </c>
      <c r="Q357" s="39">
        <v>800</v>
      </c>
      <c r="R357" s="39">
        <v>1</v>
      </c>
      <c r="S357" s="39">
        <v>0</v>
      </c>
      <c r="T357" s="39">
        <v>1800</v>
      </c>
      <c r="U357" s="39"/>
      <c r="V357" s="39"/>
      <c r="W357" s="39"/>
      <c r="X357" s="39"/>
      <c r="Y357" s="39">
        <v>3</v>
      </c>
      <c r="Z357" s="39"/>
      <c r="AA357" s="39"/>
      <c r="AB357" s="39"/>
      <c r="AC357" s="39"/>
      <c r="AD357" s="39"/>
      <c r="AE357" s="39"/>
      <c r="AF357" s="39"/>
      <c r="AG357" s="39"/>
    </row>
    <row r="358" spans="1:33" ht="15.75" hidden="1" x14ac:dyDescent="0.3">
      <c r="A358" s="39">
        <v>1215</v>
      </c>
      <c r="B358" s="39" t="s">
        <v>4547</v>
      </c>
      <c r="C358" s="39"/>
      <c r="D358" s="39">
        <v>0</v>
      </c>
      <c r="E358" s="39"/>
      <c r="F358" s="39">
        <v>81</v>
      </c>
      <c r="G358" s="39">
        <v>19</v>
      </c>
      <c r="H358" s="39">
        <v>103</v>
      </c>
      <c r="I358" s="39">
        <v>60</v>
      </c>
      <c r="J358" s="39">
        <v>1</v>
      </c>
      <c r="K358" s="39">
        <v>0</v>
      </c>
      <c r="L358" s="39">
        <v>2000</v>
      </c>
      <c r="M358" s="39"/>
      <c r="N358" s="39" t="s">
        <v>4546</v>
      </c>
      <c r="O358" s="39">
        <v>25</v>
      </c>
      <c r="P358" s="39">
        <v>17</v>
      </c>
      <c r="Q358" s="39">
        <v>800</v>
      </c>
      <c r="R358" s="39">
        <v>1</v>
      </c>
      <c r="S358" s="39">
        <v>0</v>
      </c>
      <c r="T358" s="39">
        <v>1800</v>
      </c>
      <c r="U358" s="39"/>
      <c r="V358" s="39"/>
      <c r="W358" s="39"/>
      <c r="X358" s="39"/>
      <c r="Y358" s="39">
        <v>3</v>
      </c>
      <c r="Z358" s="39"/>
      <c r="AA358" s="39"/>
      <c r="AB358" s="39"/>
      <c r="AC358" s="39"/>
      <c r="AD358" s="39"/>
      <c r="AE358" s="39"/>
      <c r="AF358" s="39"/>
      <c r="AG358" s="39"/>
    </row>
    <row r="359" spans="1:33" ht="15.75" hidden="1" x14ac:dyDescent="0.3">
      <c r="A359" s="39">
        <v>1325</v>
      </c>
      <c r="B359" s="39" t="s">
        <v>4713</v>
      </c>
      <c r="C359" s="39"/>
      <c r="D359" s="39">
        <v>0</v>
      </c>
      <c r="E359" s="39"/>
      <c r="F359" s="39">
        <v>81</v>
      </c>
      <c r="G359" s="39">
        <v>19</v>
      </c>
      <c r="H359" s="39">
        <v>103</v>
      </c>
      <c r="I359" s="39">
        <v>60</v>
      </c>
      <c r="J359" s="39">
        <v>1</v>
      </c>
      <c r="K359" s="39">
        <v>0</v>
      </c>
      <c r="L359" s="39">
        <v>2000</v>
      </c>
      <c r="M359" s="39"/>
      <c r="N359" s="39" t="s">
        <v>4546</v>
      </c>
      <c r="O359" s="39">
        <v>25</v>
      </c>
      <c r="P359" s="39">
        <v>17</v>
      </c>
      <c r="Q359" s="39">
        <v>800</v>
      </c>
      <c r="R359" s="39">
        <v>1</v>
      </c>
      <c r="S359" s="39">
        <v>0</v>
      </c>
      <c r="T359" s="39">
        <v>1800</v>
      </c>
      <c r="U359" s="39"/>
      <c r="V359" s="39"/>
      <c r="W359" s="39"/>
      <c r="X359" s="39"/>
      <c r="Y359" s="39">
        <v>3</v>
      </c>
      <c r="Z359" s="39"/>
      <c r="AA359" s="39"/>
      <c r="AB359" s="39"/>
      <c r="AC359" s="39"/>
      <c r="AD359" s="39"/>
      <c r="AE359" s="39"/>
      <c r="AF359" s="39"/>
      <c r="AG359" s="39"/>
    </row>
    <row r="360" spans="1:33" ht="15.75" hidden="1" x14ac:dyDescent="0.3">
      <c r="A360" s="39">
        <v>1355</v>
      </c>
      <c r="B360" s="39" t="s">
        <v>4753</v>
      </c>
      <c r="C360" s="39"/>
      <c r="D360" s="39">
        <v>0</v>
      </c>
      <c r="E360" s="39"/>
      <c r="F360" s="39">
        <v>81</v>
      </c>
      <c r="G360" s="39">
        <v>19</v>
      </c>
      <c r="H360" s="39">
        <v>103</v>
      </c>
      <c r="I360" s="39">
        <v>60</v>
      </c>
      <c r="J360" s="39">
        <v>1</v>
      </c>
      <c r="K360" s="39">
        <v>0</v>
      </c>
      <c r="L360" s="39">
        <v>2000</v>
      </c>
      <c r="M360" s="39"/>
      <c r="N360" s="39" t="s">
        <v>4546</v>
      </c>
      <c r="O360" s="39">
        <v>25</v>
      </c>
      <c r="P360" s="39">
        <v>17</v>
      </c>
      <c r="Q360" s="39">
        <v>800</v>
      </c>
      <c r="R360" s="39">
        <v>1</v>
      </c>
      <c r="S360" s="39">
        <v>0</v>
      </c>
      <c r="T360" s="39">
        <v>1800</v>
      </c>
      <c r="U360" s="39"/>
      <c r="V360" s="39"/>
      <c r="W360" s="39"/>
      <c r="X360" s="39"/>
      <c r="Y360" s="39">
        <v>3</v>
      </c>
      <c r="Z360" s="39"/>
      <c r="AA360" s="39"/>
      <c r="AB360" s="39"/>
      <c r="AC360" s="39"/>
      <c r="AD360" s="39"/>
      <c r="AE360" s="39"/>
      <c r="AF360" s="39"/>
      <c r="AG360" s="39"/>
    </row>
    <row r="361" spans="1:33" ht="15.75" hidden="1" x14ac:dyDescent="0.3">
      <c r="A361" s="39">
        <v>1221</v>
      </c>
      <c r="B361" s="39" t="s">
        <v>4556</v>
      </c>
      <c r="C361" s="39"/>
      <c r="D361" s="39">
        <v>0</v>
      </c>
      <c r="E361" s="39"/>
      <c r="F361" s="39">
        <v>81</v>
      </c>
      <c r="G361" s="39">
        <v>19</v>
      </c>
      <c r="H361" s="39">
        <v>103</v>
      </c>
      <c r="I361" s="39">
        <v>60</v>
      </c>
      <c r="J361" s="39">
        <v>1</v>
      </c>
      <c r="K361" s="39">
        <v>0</v>
      </c>
      <c r="L361" s="39">
        <v>2000</v>
      </c>
      <c r="M361" s="39"/>
      <c r="N361" s="39" t="s">
        <v>4546</v>
      </c>
      <c r="O361" s="39">
        <v>25</v>
      </c>
      <c r="P361" s="39">
        <v>17</v>
      </c>
      <c r="Q361" s="39">
        <v>800</v>
      </c>
      <c r="R361" s="39">
        <v>1</v>
      </c>
      <c r="S361" s="39">
        <v>0</v>
      </c>
      <c r="T361" s="39">
        <v>1800</v>
      </c>
      <c r="U361" s="39"/>
      <c r="V361" s="39"/>
      <c r="W361" s="39"/>
      <c r="X361" s="39"/>
      <c r="Y361" s="39">
        <v>3</v>
      </c>
      <c r="Z361" s="39"/>
      <c r="AA361" s="39"/>
      <c r="AB361" s="39"/>
      <c r="AC361" s="39"/>
      <c r="AD361" s="39"/>
      <c r="AE361" s="39"/>
      <c r="AF361" s="39"/>
      <c r="AG361" s="39"/>
    </row>
    <row r="362" spans="1:33" ht="15.75" hidden="1" x14ac:dyDescent="0.3">
      <c r="A362" s="39">
        <v>1237</v>
      </c>
      <c r="B362" s="39" t="s">
        <v>4587</v>
      </c>
      <c r="C362" s="39"/>
      <c r="D362" s="39">
        <v>0</v>
      </c>
      <c r="E362" s="39"/>
      <c r="F362" s="39">
        <v>81</v>
      </c>
      <c r="G362" s="39">
        <v>19</v>
      </c>
      <c r="H362" s="39">
        <v>148</v>
      </c>
      <c r="I362" s="39">
        <v>60</v>
      </c>
      <c r="J362" s="39">
        <v>1</v>
      </c>
      <c r="K362" s="39">
        <v>1</v>
      </c>
      <c r="L362" s="39">
        <v>4000</v>
      </c>
      <c r="M362" s="39"/>
      <c r="N362" s="39" t="s">
        <v>4588</v>
      </c>
      <c r="O362" s="39">
        <v>25</v>
      </c>
      <c r="P362" s="39">
        <v>17</v>
      </c>
      <c r="Q362" s="39">
        <v>1000</v>
      </c>
      <c r="R362" s="39">
        <v>1</v>
      </c>
      <c r="S362" s="39">
        <v>0</v>
      </c>
      <c r="T362" s="39">
        <v>1500</v>
      </c>
      <c r="U362" s="39"/>
      <c r="V362" s="39"/>
      <c r="W362" s="39"/>
      <c r="X362" s="39"/>
      <c r="Y362" s="39">
        <v>3</v>
      </c>
      <c r="Z362" s="39"/>
      <c r="AA362" s="39"/>
      <c r="AB362" s="39"/>
      <c r="AC362" s="39"/>
      <c r="AD362" s="39"/>
      <c r="AE362" s="39"/>
      <c r="AF362" s="39"/>
      <c r="AG362" s="39"/>
    </row>
    <row r="363" spans="1:33" ht="15.75" hidden="1" x14ac:dyDescent="0.3">
      <c r="A363" s="39">
        <v>1365</v>
      </c>
      <c r="B363" s="39" t="s">
        <v>4768</v>
      </c>
      <c r="C363" s="39"/>
      <c r="D363" s="39">
        <v>0</v>
      </c>
      <c r="E363" s="39"/>
      <c r="F363" s="39">
        <v>81</v>
      </c>
      <c r="G363" s="39">
        <v>19</v>
      </c>
      <c r="H363" s="39">
        <v>207</v>
      </c>
      <c r="I363" s="39">
        <v>60</v>
      </c>
      <c r="J363" s="39">
        <v>1</v>
      </c>
      <c r="K363" s="39">
        <v>1</v>
      </c>
      <c r="L363" s="39">
        <v>4000</v>
      </c>
      <c r="M363" s="39"/>
      <c r="N363" s="39" t="s">
        <v>4769</v>
      </c>
      <c r="O363" s="39">
        <v>32</v>
      </c>
      <c r="P363" s="39">
        <v>30</v>
      </c>
      <c r="Q363" s="39">
        <v>600</v>
      </c>
      <c r="R363" s="39">
        <v>1</v>
      </c>
      <c r="S363" s="39">
        <v>0</v>
      </c>
      <c r="T363" s="39">
        <v>1200</v>
      </c>
      <c r="U363" s="39"/>
      <c r="V363" s="39"/>
      <c r="W363" s="39"/>
      <c r="X363" s="39"/>
      <c r="Y363" s="39">
        <v>3</v>
      </c>
      <c r="Z363" s="39"/>
      <c r="AA363" s="39"/>
      <c r="AB363" s="39"/>
      <c r="AC363" s="39"/>
      <c r="AD363" s="39"/>
      <c r="AE363" s="39"/>
      <c r="AF363" s="39"/>
      <c r="AG363" s="39"/>
    </row>
    <row r="364" spans="1:33" ht="15.75" hidden="1" x14ac:dyDescent="0.3">
      <c r="A364" s="39">
        <v>1337</v>
      </c>
      <c r="B364" s="39" t="s">
        <v>4729</v>
      </c>
      <c r="C364" s="39"/>
      <c r="D364" s="39">
        <v>0</v>
      </c>
      <c r="E364" s="39"/>
      <c r="F364" s="39">
        <v>81</v>
      </c>
      <c r="G364" s="39">
        <v>19</v>
      </c>
      <c r="H364" s="39">
        <v>165</v>
      </c>
      <c r="I364" s="39">
        <v>60</v>
      </c>
      <c r="J364" s="39">
        <v>1</v>
      </c>
      <c r="K364" s="39">
        <v>1</v>
      </c>
      <c r="L364" s="39">
        <v>4000</v>
      </c>
      <c r="M364" s="39"/>
      <c r="N364" s="39" t="s">
        <v>4730</v>
      </c>
      <c r="O364" s="39">
        <v>32</v>
      </c>
      <c r="P364" s="39">
        <v>30</v>
      </c>
      <c r="Q364" s="39">
        <v>600</v>
      </c>
      <c r="R364" s="39">
        <v>1</v>
      </c>
      <c r="S364" s="39">
        <v>0</v>
      </c>
      <c r="T364" s="39">
        <v>1200</v>
      </c>
      <c r="U364" s="39"/>
      <c r="V364" s="39"/>
      <c r="W364" s="39"/>
      <c r="X364" s="39"/>
      <c r="Y364" s="39">
        <v>3</v>
      </c>
      <c r="Z364" s="39"/>
      <c r="AA364" s="39"/>
      <c r="AB364" s="39"/>
      <c r="AC364" s="39"/>
      <c r="AD364" s="39"/>
      <c r="AE364" s="39"/>
      <c r="AF364" s="39"/>
      <c r="AG364" s="39"/>
    </row>
    <row r="365" spans="1:33" ht="15.75" hidden="1" x14ac:dyDescent="0.3">
      <c r="A365" s="39">
        <v>1220</v>
      </c>
      <c r="B365" s="39" t="s">
        <v>4554</v>
      </c>
      <c r="C365" s="39"/>
      <c r="D365" s="39">
        <v>0</v>
      </c>
      <c r="E365" s="39"/>
      <c r="F365" s="39">
        <v>115</v>
      </c>
      <c r="G365" s="39">
        <v>34</v>
      </c>
      <c r="H365" s="39">
        <v>141</v>
      </c>
      <c r="I365" s="39">
        <v>60</v>
      </c>
      <c r="J365" s="39">
        <v>1</v>
      </c>
      <c r="K365" s="39">
        <v>1</v>
      </c>
      <c r="L365" s="39">
        <v>2000</v>
      </c>
      <c r="M365" s="39"/>
      <c r="N365" s="39" t="s">
        <v>4555</v>
      </c>
      <c r="O365" s="39">
        <v>25</v>
      </c>
      <c r="P365" s="39">
        <v>25</v>
      </c>
      <c r="Q365" s="39">
        <v>0</v>
      </c>
      <c r="R365" s="39">
        <v>1</v>
      </c>
      <c r="S365" s="39">
        <v>0</v>
      </c>
      <c r="T365" s="39">
        <v>2000</v>
      </c>
      <c r="U365" s="39"/>
      <c r="V365" s="39"/>
      <c r="W365" s="39"/>
      <c r="X365" s="39"/>
      <c r="Y365" s="39">
        <v>3</v>
      </c>
      <c r="Z365" s="39"/>
      <c r="AA365" s="39"/>
      <c r="AB365" s="39"/>
      <c r="AC365" s="39"/>
      <c r="AD365" s="39"/>
      <c r="AE365" s="39"/>
      <c r="AF365" s="39"/>
      <c r="AG365" s="39"/>
    </row>
    <row r="366" spans="1:33" ht="15.75" x14ac:dyDescent="0.3">
      <c r="A366" s="104">
        <v>130</v>
      </c>
      <c r="B366" s="107" t="s">
        <v>3359</v>
      </c>
      <c r="C366" s="41" t="s">
        <v>8625</v>
      </c>
      <c r="D366" s="105">
        <v>1</v>
      </c>
      <c r="E366" s="105" t="s">
        <v>5715</v>
      </c>
      <c r="F366" s="104">
        <v>83</v>
      </c>
      <c r="G366" s="104">
        <v>10</v>
      </c>
      <c r="H366" s="104">
        <v>1</v>
      </c>
      <c r="I366" s="105">
        <v>60</v>
      </c>
      <c r="J366" s="104">
        <v>0</v>
      </c>
      <c r="K366" s="104">
        <v>1</v>
      </c>
      <c r="L366" s="105">
        <v>7000</v>
      </c>
      <c r="M366" s="245"/>
      <c r="N366" s="104" t="s">
        <v>3360</v>
      </c>
      <c r="O366" s="104">
        <v>20</v>
      </c>
      <c r="P366" s="104">
        <v>999</v>
      </c>
      <c r="Q366" s="104">
        <v>1100</v>
      </c>
      <c r="R366" s="104">
        <v>1</v>
      </c>
      <c r="S366" s="104">
        <v>0</v>
      </c>
      <c r="T366" s="104">
        <v>600</v>
      </c>
      <c r="U366" s="104"/>
      <c r="V366" s="104"/>
      <c r="W366" s="104"/>
      <c r="X366" s="104"/>
      <c r="Y366" s="104">
        <v>3</v>
      </c>
      <c r="Z366" s="104"/>
      <c r="AA366" s="104"/>
      <c r="AB366" s="104"/>
      <c r="AC366" s="104"/>
      <c r="AD366" s="104"/>
      <c r="AE366" s="104"/>
      <c r="AF366" s="104"/>
      <c r="AG366" s="104"/>
    </row>
    <row r="367" spans="1:33" ht="15.75" x14ac:dyDescent="0.3">
      <c r="A367" s="104">
        <v>132</v>
      </c>
      <c r="B367" s="107" t="s">
        <v>3363</v>
      </c>
      <c r="C367" s="41" t="s">
        <v>8625</v>
      </c>
      <c r="D367" s="105">
        <v>1</v>
      </c>
      <c r="E367" s="105" t="s">
        <v>5715</v>
      </c>
      <c r="F367" s="104">
        <v>81</v>
      </c>
      <c r="G367" s="104">
        <v>19</v>
      </c>
      <c r="H367" s="104">
        <v>80</v>
      </c>
      <c r="I367" s="105">
        <v>60</v>
      </c>
      <c r="J367" s="104">
        <v>1</v>
      </c>
      <c r="K367" s="104">
        <v>1</v>
      </c>
      <c r="L367" s="105">
        <v>7000</v>
      </c>
      <c r="M367" s="245"/>
      <c r="N367" s="104" t="s">
        <v>3364</v>
      </c>
      <c r="O367" s="104">
        <v>15</v>
      </c>
      <c r="P367" s="104">
        <v>999</v>
      </c>
      <c r="Q367" s="104">
        <v>1100</v>
      </c>
      <c r="R367" s="104">
        <v>1</v>
      </c>
      <c r="S367" s="104">
        <v>0</v>
      </c>
      <c r="T367" s="104">
        <v>600</v>
      </c>
      <c r="U367" s="104"/>
      <c r="V367" s="104"/>
      <c r="W367" s="104"/>
      <c r="X367" s="104"/>
      <c r="Y367" s="104">
        <v>3</v>
      </c>
      <c r="Z367" s="104"/>
      <c r="AA367" s="104"/>
      <c r="AB367" s="104"/>
      <c r="AC367" s="104"/>
      <c r="AD367" s="104"/>
      <c r="AE367" s="104"/>
      <c r="AF367" s="104"/>
      <c r="AG367" s="104"/>
    </row>
    <row r="368" spans="1:33" ht="15.75" hidden="1" x14ac:dyDescent="0.3">
      <c r="A368" s="39">
        <v>1256</v>
      </c>
      <c r="B368" s="40" t="s">
        <v>4610</v>
      </c>
      <c r="C368" s="40"/>
      <c r="D368" s="39">
        <v>0</v>
      </c>
      <c r="E368" s="39"/>
      <c r="F368" s="39">
        <v>89</v>
      </c>
      <c r="G368" s="39">
        <v>14</v>
      </c>
      <c r="H368" s="39">
        <v>150</v>
      </c>
      <c r="I368" s="39">
        <v>60</v>
      </c>
      <c r="J368" s="39">
        <v>0</v>
      </c>
      <c r="K368" s="39">
        <v>0</v>
      </c>
      <c r="L368" s="39">
        <v>500</v>
      </c>
      <c r="M368" s="39"/>
      <c r="N368" s="39" t="s">
        <v>4611</v>
      </c>
      <c r="O368" s="39">
        <v>15</v>
      </c>
      <c r="P368" s="39">
        <v>20</v>
      </c>
      <c r="Q368" s="39">
        <v>1500</v>
      </c>
      <c r="R368" s="39">
        <v>1</v>
      </c>
      <c r="S368" s="39">
        <v>0</v>
      </c>
      <c r="T368" s="39">
        <v>1500</v>
      </c>
      <c r="U368" s="39"/>
      <c r="V368" s="39"/>
      <c r="W368" s="39"/>
      <c r="X368" s="39"/>
      <c r="Y368" s="39">
        <v>3</v>
      </c>
      <c r="Z368" s="39"/>
      <c r="AA368" s="39"/>
      <c r="AB368" s="39"/>
      <c r="AC368" s="39"/>
      <c r="AD368" s="39"/>
      <c r="AE368" s="39"/>
      <c r="AF368" s="39"/>
      <c r="AG368" s="39"/>
    </row>
    <row r="369" spans="1:33" ht="15.75" hidden="1" x14ac:dyDescent="0.3">
      <c r="A369" s="39">
        <v>1269</v>
      </c>
      <c r="B369" s="39" t="s">
        <v>4636</v>
      </c>
      <c r="C369" s="39"/>
      <c r="D369" s="39">
        <v>0</v>
      </c>
      <c r="E369" s="39"/>
      <c r="F369" s="39">
        <v>81</v>
      </c>
      <c r="G369" s="39">
        <v>19</v>
      </c>
      <c r="H369" s="39">
        <v>146</v>
      </c>
      <c r="I369" s="39">
        <v>60</v>
      </c>
      <c r="J369" s="39">
        <v>0</v>
      </c>
      <c r="K369" s="39">
        <v>0</v>
      </c>
      <c r="L369" s="39">
        <v>500</v>
      </c>
      <c r="M369" s="39"/>
      <c r="N369" s="39" t="s">
        <v>4637</v>
      </c>
      <c r="O369" s="39">
        <v>15</v>
      </c>
      <c r="P369" s="39">
        <v>15</v>
      </c>
      <c r="Q369" s="39">
        <v>1500</v>
      </c>
      <c r="R369" s="39">
        <v>1</v>
      </c>
      <c r="S369" s="39">
        <v>0</v>
      </c>
      <c r="T369" s="39">
        <v>1500</v>
      </c>
      <c r="U369" s="39"/>
      <c r="V369" s="39"/>
      <c r="W369" s="39"/>
      <c r="X369" s="39"/>
      <c r="Y369" s="39">
        <v>3</v>
      </c>
      <c r="Z369" s="39"/>
      <c r="AA369" s="39"/>
      <c r="AB369" s="39"/>
      <c r="AC369" s="39"/>
      <c r="AD369" s="39"/>
      <c r="AE369" s="39"/>
      <c r="AF369" s="39"/>
      <c r="AG369" s="39"/>
    </row>
    <row r="370" spans="1:33" ht="15.75" hidden="1" x14ac:dyDescent="0.3">
      <c r="A370" s="39">
        <v>1257</v>
      </c>
      <c r="B370" s="40" t="s">
        <v>4612</v>
      </c>
      <c r="C370" s="40"/>
      <c r="D370" s="39">
        <v>0</v>
      </c>
      <c r="E370" s="39"/>
      <c r="F370" s="39">
        <v>83</v>
      </c>
      <c r="G370" s="39">
        <v>18</v>
      </c>
      <c r="H370" s="39">
        <v>27</v>
      </c>
      <c r="I370" s="39">
        <v>60</v>
      </c>
      <c r="J370" s="39">
        <v>0</v>
      </c>
      <c r="K370" s="39">
        <v>0</v>
      </c>
      <c r="L370" s="39">
        <v>500</v>
      </c>
      <c r="M370" s="39"/>
      <c r="N370" s="39" t="s">
        <v>4613</v>
      </c>
      <c r="O370" s="39">
        <v>15</v>
      </c>
      <c r="P370" s="39">
        <v>15</v>
      </c>
      <c r="Q370" s="39">
        <v>1500</v>
      </c>
      <c r="R370" s="39">
        <v>1</v>
      </c>
      <c r="S370" s="39">
        <v>0</v>
      </c>
      <c r="T370" s="39">
        <v>1500</v>
      </c>
      <c r="U370" s="39"/>
      <c r="V370" s="39"/>
      <c r="W370" s="39"/>
      <c r="X370" s="39"/>
      <c r="Y370" s="39">
        <v>3</v>
      </c>
      <c r="Z370" s="39"/>
      <c r="AA370" s="39"/>
      <c r="AB370" s="39"/>
      <c r="AC370" s="39"/>
      <c r="AD370" s="39"/>
      <c r="AE370" s="39"/>
      <c r="AF370" s="39"/>
      <c r="AG370" s="39"/>
    </row>
    <row r="371" spans="1:33" ht="15.75" hidden="1" x14ac:dyDescent="0.3">
      <c r="A371" s="39">
        <v>1275</v>
      </c>
      <c r="B371" s="39" t="s">
        <v>4648</v>
      </c>
      <c r="C371" s="39"/>
      <c r="D371" s="39">
        <v>0</v>
      </c>
      <c r="E371" s="39"/>
      <c r="F371" s="39">
        <v>101</v>
      </c>
      <c r="G371" s="39">
        <v>47</v>
      </c>
      <c r="H371" s="39">
        <v>61</v>
      </c>
      <c r="I371" s="39">
        <v>60</v>
      </c>
      <c r="J371" s="39">
        <v>0</v>
      </c>
      <c r="K371" s="39">
        <v>0</v>
      </c>
      <c r="L371" s="39">
        <v>1000</v>
      </c>
      <c r="M371" s="39"/>
      <c r="N371" s="39" t="s">
        <v>4647</v>
      </c>
      <c r="O371" s="39">
        <v>15</v>
      </c>
      <c r="P371" s="39">
        <v>15</v>
      </c>
      <c r="Q371" s="39">
        <v>1500</v>
      </c>
      <c r="R371" s="39">
        <v>1</v>
      </c>
      <c r="S371" s="39">
        <v>0</v>
      </c>
      <c r="T371" s="39">
        <v>1500</v>
      </c>
      <c r="U371" s="39"/>
      <c r="V371" s="39"/>
      <c r="W371" s="39"/>
      <c r="X371" s="39"/>
      <c r="Y371" s="39">
        <v>3</v>
      </c>
      <c r="Z371" s="39"/>
      <c r="AA371" s="39"/>
      <c r="AB371" s="39"/>
      <c r="AC371" s="39"/>
      <c r="AD371" s="39"/>
      <c r="AE371" s="39"/>
      <c r="AF371" s="39"/>
      <c r="AG371" s="39"/>
    </row>
    <row r="372" spans="1:33" ht="15.75" hidden="1" x14ac:dyDescent="0.3">
      <c r="A372" s="39">
        <v>1280</v>
      </c>
      <c r="B372" s="39" t="s">
        <v>4656</v>
      </c>
      <c r="C372" s="39"/>
      <c r="D372" s="39">
        <v>0</v>
      </c>
      <c r="E372" s="39"/>
      <c r="F372" s="39">
        <v>81</v>
      </c>
      <c r="G372" s="39">
        <v>17</v>
      </c>
      <c r="H372" s="39">
        <v>25</v>
      </c>
      <c r="I372" s="39">
        <v>60</v>
      </c>
      <c r="J372" s="39">
        <v>0</v>
      </c>
      <c r="K372" s="39">
        <v>0</v>
      </c>
      <c r="L372" s="39">
        <v>500</v>
      </c>
      <c r="M372" s="39"/>
      <c r="N372" s="39" t="s">
        <v>4657</v>
      </c>
      <c r="O372" s="39">
        <v>15</v>
      </c>
      <c r="P372" s="39">
        <v>15</v>
      </c>
      <c r="Q372" s="39">
        <v>1500</v>
      </c>
      <c r="R372" s="39">
        <v>1</v>
      </c>
      <c r="S372" s="39">
        <v>0</v>
      </c>
      <c r="T372" s="39">
        <v>1500</v>
      </c>
      <c r="U372" s="39"/>
      <c r="V372" s="39"/>
      <c r="W372" s="39"/>
      <c r="X372" s="39"/>
      <c r="Y372" s="39">
        <v>3</v>
      </c>
      <c r="Z372" s="39"/>
      <c r="AA372" s="39"/>
      <c r="AB372" s="39"/>
      <c r="AC372" s="39"/>
      <c r="AD372" s="39"/>
      <c r="AE372" s="39"/>
      <c r="AF372" s="39"/>
      <c r="AG372" s="39"/>
    </row>
    <row r="373" spans="1:33" ht="15.75" hidden="1" x14ac:dyDescent="0.3">
      <c r="A373" s="39">
        <v>1264</v>
      </c>
      <c r="B373" s="39" t="s">
        <v>4626</v>
      </c>
      <c r="C373" s="39"/>
      <c r="D373" s="39">
        <v>0</v>
      </c>
      <c r="E373" s="39"/>
      <c r="F373" s="39">
        <v>104</v>
      </c>
      <c r="G373" s="39">
        <v>45</v>
      </c>
      <c r="H373" s="39">
        <v>47</v>
      </c>
      <c r="I373" s="39">
        <v>60</v>
      </c>
      <c r="J373" s="39">
        <v>0</v>
      </c>
      <c r="K373" s="39">
        <v>0</v>
      </c>
      <c r="L373" s="39">
        <v>500</v>
      </c>
      <c r="M373" s="39"/>
      <c r="N373" s="39" t="s">
        <v>4627</v>
      </c>
      <c r="O373" s="39">
        <v>15</v>
      </c>
      <c r="P373" s="39">
        <v>15</v>
      </c>
      <c r="Q373" s="39">
        <v>1500</v>
      </c>
      <c r="R373" s="39">
        <v>1</v>
      </c>
      <c r="S373" s="39">
        <v>0</v>
      </c>
      <c r="T373" s="39">
        <v>1500</v>
      </c>
      <c r="U373" s="39"/>
      <c r="V373" s="39"/>
      <c r="W373" s="39"/>
      <c r="X373" s="39"/>
      <c r="Y373" s="39">
        <v>3</v>
      </c>
      <c r="Z373" s="39"/>
      <c r="AA373" s="39"/>
      <c r="AB373" s="39"/>
      <c r="AC373" s="39"/>
      <c r="AD373" s="39"/>
      <c r="AE373" s="39"/>
      <c r="AF373" s="39"/>
      <c r="AG373" s="39"/>
    </row>
    <row r="374" spans="1:33" ht="15.75" hidden="1" x14ac:dyDescent="0.3">
      <c r="A374" s="39">
        <v>1279</v>
      </c>
      <c r="B374" s="39" t="s">
        <v>4655</v>
      </c>
      <c r="C374" s="39"/>
      <c r="D374" s="39">
        <v>0</v>
      </c>
      <c r="E374" s="39"/>
      <c r="F374" s="39">
        <v>81</v>
      </c>
      <c r="G374" s="39">
        <v>19</v>
      </c>
      <c r="H374" s="39">
        <v>117</v>
      </c>
      <c r="I374" s="39">
        <v>60</v>
      </c>
      <c r="J374" s="39">
        <v>0</v>
      </c>
      <c r="K374" s="39">
        <v>0</v>
      </c>
      <c r="L374" s="39">
        <v>1000</v>
      </c>
      <c r="M374" s="39"/>
      <c r="N374" s="39" t="s">
        <v>4652</v>
      </c>
      <c r="O374" s="39">
        <v>15</v>
      </c>
      <c r="P374" s="39">
        <v>15</v>
      </c>
      <c r="Q374" s="39">
        <v>1500</v>
      </c>
      <c r="R374" s="39">
        <v>1</v>
      </c>
      <c r="S374" s="39">
        <v>0</v>
      </c>
      <c r="T374" s="39">
        <v>1500</v>
      </c>
      <c r="U374" s="39"/>
      <c r="V374" s="39"/>
      <c r="W374" s="39"/>
      <c r="X374" s="39"/>
      <c r="Y374" s="39">
        <v>3</v>
      </c>
      <c r="Z374" s="39"/>
      <c r="AA374" s="39"/>
      <c r="AB374" s="39"/>
      <c r="AC374" s="39"/>
      <c r="AD374" s="39"/>
      <c r="AE374" s="39"/>
      <c r="AF374" s="39"/>
      <c r="AG374" s="39"/>
    </row>
    <row r="375" spans="1:33" ht="15.75" hidden="1" x14ac:dyDescent="0.3">
      <c r="A375" s="39">
        <v>1271</v>
      </c>
      <c r="B375" s="39" t="s">
        <v>4640</v>
      </c>
      <c r="C375" s="39"/>
      <c r="D375" s="39">
        <v>0</v>
      </c>
      <c r="E375" s="39"/>
      <c r="F375" s="39">
        <v>81</v>
      </c>
      <c r="G375" s="39">
        <v>53</v>
      </c>
      <c r="H375" s="39">
        <v>179</v>
      </c>
      <c r="I375" s="39">
        <v>60</v>
      </c>
      <c r="J375" s="39">
        <v>0</v>
      </c>
      <c r="K375" s="39">
        <v>1</v>
      </c>
      <c r="L375" s="39">
        <v>1000</v>
      </c>
      <c r="M375" s="39"/>
      <c r="N375" s="39" t="s">
        <v>4641</v>
      </c>
      <c r="O375" s="39">
        <v>15</v>
      </c>
      <c r="P375" s="39">
        <v>20</v>
      </c>
      <c r="Q375" s="39">
        <v>1200</v>
      </c>
      <c r="R375" s="39">
        <v>1</v>
      </c>
      <c r="S375" s="39">
        <v>0</v>
      </c>
      <c r="T375" s="39">
        <v>1200</v>
      </c>
      <c r="U375" s="39"/>
      <c r="V375" s="39"/>
      <c r="W375" s="39"/>
      <c r="X375" s="39"/>
      <c r="Y375" s="39">
        <v>3</v>
      </c>
      <c r="Z375" s="39"/>
      <c r="AA375" s="39"/>
      <c r="AB375" s="39"/>
      <c r="AC375" s="39"/>
      <c r="AD375" s="39"/>
      <c r="AE375" s="39"/>
      <c r="AF375" s="39"/>
      <c r="AG375" s="39"/>
    </row>
    <row r="376" spans="1:33" ht="15.75" hidden="1" x14ac:dyDescent="0.3">
      <c r="A376" s="39">
        <v>1270</v>
      </c>
      <c r="B376" s="39" t="s">
        <v>4638</v>
      </c>
      <c r="C376" s="39"/>
      <c r="D376" s="39">
        <v>0</v>
      </c>
      <c r="E376" s="39"/>
      <c r="F376" s="39">
        <v>81</v>
      </c>
      <c r="G376" s="39">
        <v>19</v>
      </c>
      <c r="H376" s="39">
        <v>177</v>
      </c>
      <c r="I376" s="39">
        <v>60</v>
      </c>
      <c r="J376" s="39">
        <v>0</v>
      </c>
      <c r="K376" s="39">
        <v>0</v>
      </c>
      <c r="L376" s="39">
        <v>1000</v>
      </c>
      <c r="M376" s="39"/>
      <c r="N376" s="39" t="s">
        <v>4639</v>
      </c>
      <c r="O376" s="39">
        <v>15</v>
      </c>
      <c r="P376" s="39">
        <v>20</v>
      </c>
      <c r="Q376" s="39">
        <v>1200</v>
      </c>
      <c r="R376" s="39">
        <v>1</v>
      </c>
      <c r="S376" s="39">
        <v>0</v>
      </c>
      <c r="T376" s="39">
        <v>1200</v>
      </c>
      <c r="U376" s="39"/>
      <c r="V376" s="39"/>
      <c r="W376" s="39"/>
      <c r="X376" s="39"/>
      <c r="Y376" s="39">
        <v>3</v>
      </c>
      <c r="Z376" s="39"/>
      <c r="AA376" s="39"/>
      <c r="AB376" s="39"/>
      <c r="AC376" s="39"/>
      <c r="AD376" s="39"/>
      <c r="AE376" s="39"/>
      <c r="AF376" s="39"/>
      <c r="AG376" s="39"/>
    </row>
    <row r="377" spans="1:33" ht="15.75" hidden="1" x14ac:dyDescent="0.3">
      <c r="A377" s="39">
        <v>1287</v>
      </c>
      <c r="B377" s="39" t="s">
        <v>4669</v>
      </c>
      <c r="C377" s="39"/>
      <c r="D377" s="39">
        <v>0</v>
      </c>
      <c r="E377" s="39"/>
      <c r="F377" s="39">
        <v>105</v>
      </c>
      <c r="G377" s="39">
        <v>52</v>
      </c>
      <c r="H377" s="39">
        <v>93</v>
      </c>
      <c r="I377" s="39">
        <v>60</v>
      </c>
      <c r="J377" s="39">
        <v>0</v>
      </c>
      <c r="K377" s="39">
        <v>1</v>
      </c>
      <c r="L377" s="39">
        <v>2000</v>
      </c>
      <c r="M377" s="39"/>
      <c r="N377" s="39" t="s">
        <v>4670</v>
      </c>
      <c r="O377" s="39">
        <v>15</v>
      </c>
      <c r="P377" s="39">
        <v>20</v>
      </c>
      <c r="Q377" s="39">
        <v>1200</v>
      </c>
      <c r="R377" s="39">
        <v>1</v>
      </c>
      <c r="S377" s="39">
        <v>0</v>
      </c>
      <c r="T377" s="39">
        <v>1200</v>
      </c>
      <c r="U377" s="39"/>
      <c r="V377" s="39"/>
      <c r="W377" s="39"/>
      <c r="X377" s="39"/>
      <c r="Y377" s="39">
        <v>3</v>
      </c>
      <c r="Z377" s="39"/>
      <c r="AA377" s="39"/>
      <c r="AB377" s="39"/>
      <c r="AC377" s="39"/>
      <c r="AD377" s="39"/>
      <c r="AE377" s="39"/>
      <c r="AF377" s="39"/>
      <c r="AG377" s="39"/>
    </row>
    <row r="378" spans="1:33" ht="15.75" hidden="1" x14ac:dyDescent="0.3">
      <c r="A378" s="39">
        <v>1276</v>
      </c>
      <c r="B378" s="39" t="s">
        <v>4649</v>
      </c>
      <c r="C378" s="39"/>
      <c r="D378" s="39">
        <v>0</v>
      </c>
      <c r="E378" s="39"/>
      <c r="F378" s="39">
        <v>81</v>
      </c>
      <c r="G378" s="39">
        <v>19</v>
      </c>
      <c r="H378" s="39">
        <v>91</v>
      </c>
      <c r="I378" s="39">
        <v>60</v>
      </c>
      <c r="J378" s="39">
        <v>0</v>
      </c>
      <c r="K378" s="39">
        <v>0</v>
      </c>
      <c r="L378" s="39">
        <v>500</v>
      </c>
      <c r="M378" s="39"/>
      <c r="N378" s="39" t="s">
        <v>4650</v>
      </c>
      <c r="O378" s="39">
        <v>15</v>
      </c>
      <c r="P378" s="39">
        <v>15</v>
      </c>
      <c r="Q378" s="39">
        <v>1500</v>
      </c>
      <c r="R378" s="39">
        <v>1</v>
      </c>
      <c r="S378" s="39">
        <v>0</v>
      </c>
      <c r="T378" s="39">
        <v>1500</v>
      </c>
      <c r="U378" s="39"/>
      <c r="V378" s="39"/>
      <c r="W378" s="39"/>
      <c r="X378" s="39"/>
      <c r="Y378" s="39">
        <v>3</v>
      </c>
      <c r="Z378" s="39"/>
      <c r="AA378" s="39"/>
      <c r="AB378" s="39"/>
      <c r="AC378" s="39"/>
      <c r="AD378" s="39"/>
      <c r="AE378" s="39"/>
      <c r="AF378" s="39"/>
      <c r="AG378" s="39"/>
    </row>
    <row r="379" spans="1:33" ht="15.75" hidden="1" x14ac:dyDescent="0.3">
      <c r="A379" s="39">
        <v>1267</v>
      </c>
      <c r="B379" s="39" t="s">
        <v>4632</v>
      </c>
      <c r="C379" s="39"/>
      <c r="D379" s="39">
        <v>0</v>
      </c>
      <c r="E379" s="39"/>
      <c r="F379" s="39">
        <v>81</v>
      </c>
      <c r="G379" s="39">
        <v>19</v>
      </c>
      <c r="H379" s="39">
        <v>144</v>
      </c>
      <c r="I379" s="39">
        <v>60</v>
      </c>
      <c r="J379" s="39">
        <v>0</v>
      </c>
      <c r="K379" s="39">
        <v>0</v>
      </c>
      <c r="L379" s="39">
        <v>500</v>
      </c>
      <c r="M379" s="39"/>
      <c r="N379" s="39" t="s">
        <v>4633</v>
      </c>
      <c r="O379" s="39">
        <v>15</v>
      </c>
      <c r="P379" s="39">
        <v>15</v>
      </c>
      <c r="Q379" s="39">
        <v>1500</v>
      </c>
      <c r="R379" s="39">
        <v>1</v>
      </c>
      <c r="S379" s="39">
        <v>0</v>
      </c>
      <c r="T379" s="39">
        <v>1500</v>
      </c>
      <c r="U379" s="39"/>
      <c r="V379" s="39"/>
      <c r="W379" s="39"/>
      <c r="X379" s="39"/>
      <c r="Y379" s="39">
        <v>3</v>
      </c>
      <c r="Z379" s="39"/>
      <c r="AA379" s="39"/>
      <c r="AB379" s="39"/>
      <c r="AC379" s="39"/>
      <c r="AD379" s="39"/>
      <c r="AE379" s="39"/>
      <c r="AF379" s="39"/>
      <c r="AG379" s="39"/>
    </row>
    <row r="380" spans="1:33" ht="15.75" hidden="1" x14ac:dyDescent="0.3">
      <c r="A380" s="39">
        <v>1273</v>
      </c>
      <c r="B380" s="39" t="s">
        <v>4644</v>
      </c>
      <c r="C380" s="39"/>
      <c r="D380" s="39">
        <v>0</v>
      </c>
      <c r="E380" s="39"/>
      <c r="F380" s="39">
        <v>81</v>
      </c>
      <c r="G380" s="39">
        <v>19</v>
      </c>
      <c r="H380" s="39">
        <v>115</v>
      </c>
      <c r="I380" s="39">
        <v>60</v>
      </c>
      <c r="J380" s="39">
        <v>0</v>
      </c>
      <c r="K380" s="39">
        <v>0</v>
      </c>
      <c r="L380" s="39">
        <v>1000</v>
      </c>
      <c r="M380" s="39"/>
      <c r="N380" s="39" t="s">
        <v>4645</v>
      </c>
      <c r="O380" s="39">
        <v>15</v>
      </c>
      <c r="P380" s="39">
        <v>15</v>
      </c>
      <c r="Q380" s="39">
        <v>1500</v>
      </c>
      <c r="R380" s="39">
        <v>1</v>
      </c>
      <c r="S380" s="39">
        <v>0</v>
      </c>
      <c r="T380" s="39">
        <v>1500</v>
      </c>
      <c r="U380" s="39"/>
      <c r="V380" s="39"/>
      <c r="W380" s="39"/>
      <c r="X380" s="39"/>
      <c r="Y380" s="39">
        <v>3</v>
      </c>
      <c r="Z380" s="39"/>
      <c r="AA380" s="39"/>
      <c r="AB380" s="39"/>
      <c r="AC380" s="39"/>
      <c r="AD380" s="39"/>
      <c r="AE380" s="39"/>
      <c r="AF380" s="39"/>
      <c r="AG380" s="39"/>
    </row>
    <row r="381" spans="1:33" ht="15.75" hidden="1" x14ac:dyDescent="0.3">
      <c r="A381" s="39">
        <v>1262</v>
      </c>
      <c r="B381" s="39" t="s">
        <v>4622</v>
      </c>
      <c r="C381" s="39"/>
      <c r="D381" s="39">
        <v>0</v>
      </c>
      <c r="E381" s="39"/>
      <c r="F381" s="39">
        <v>53</v>
      </c>
      <c r="G381" s="39">
        <v>19</v>
      </c>
      <c r="H381" s="39">
        <v>70</v>
      </c>
      <c r="I381" s="39">
        <v>60</v>
      </c>
      <c r="J381" s="39">
        <v>0</v>
      </c>
      <c r="K381" s="39">
        <v>0</v>
      </c>
      <c r="L381" s="39">
        <v>500</v>
      </c>
      <c r="M381" s="39"/>
      <c r="N381" s="39" t="s">
        <v>4623</v>
      </c>
      <c r="O381" s="39">
        <v>15</v>
      </c>
      <c r="P381" s="39">
        <v>20</v>
      </c>
      <c r="Q381" s="39">
        <v>1500</v>
      </c>
      <c r="R381" s="39">
        <v>1</v>
      </c>
      <c r="S381" s="39">
        <v>0</v>
      </c>
      <c r="T381" s="39">
        <v>1200</v>
      </c>
      <c r="U381" s="39"/>
      <c r="V381" s="39"/>
      <c r="W381" s="39"/>
      <c r="X381" s="39"/>
      <c r="Y381" s="39">
        <v>3</v>
      </c>
      <c r="Z381" s="39"/>
      <c r="AA381" s="39"/>
      <c r="AB381" s="39"/>
      <c r="AC381" s="39"/>
      <c r="AD381" s="39"/>
      <c r="AE381" s="39"/>
      <c r="AF381" s="39"/>
      <c r="AG381" s="39"/>
    </row>
    <row r="382" spans="1:33" ht="15.75" hidden="1" x14ac:dyDescent="0.3">
      <c r="A382" s="39">
        <v>1285</v>
      </c>
      <c r="B382" s="39" t="s">
        <v>4665</v>
      </c>
      <c r="C382" s="39"/>
      <c r="D382" s="39">
        <v>0</v>
      </c>
      <c r="E382" s="39"/>
      <c r="F382" s="39">
        <v>81</v>
      </c>
      <c r="G382" s="39">
        <v>37</v>
      </c>
      <c r="H382" s="39">
        <v>122</v>
      </c>
      <c r="I382" s="39">
        <v>60</v>
      </c>
      <c r="J382" s="39">
        <v>0</v>
      </c>
      <c r="K382" s="39">
        <v>1</v>
      </c>
      <c r="L382" s="39">
        <v>2000</v>
      </c>
      <c r="M382" s="39"/>
      <c r="N382" s="39" t="s">
        <v>4666</v>
      </c>
      <c r="O382" s="39">
        <v>15</v>
      </c>
      <c r="P382" s="39">
        <v>20</v>
      </c>
      <c r="Q382" s="39">
        <v>1200</v>
      </c>
      <c r="R382" s="39">
        <v>1</v>
      </c>
      <c r="S382" s="39">
        <v>0</v>
      </c>
      <c r="T382" s="39">
        <v>1200</v>
      </c>
      <c r="U382" s="39"/>
      <c r="V382" s="39"/>
      <c r="W382" s="39"/>
      <c r="X382" s="39"/>
      <c r="Y382" s="39">
        <v>3</v>
      </c>
      <c r="Z382" s="39"/>
      <c r="AA382" s="39"/>
      <c r="AB382" s="39"/>
      <c r="AC382" s="39"/>
      <c r="AD382" s="39"/>
      <c r="AE382" s="39"/>
      <c r="AF382" s="39"/>
      <c r="AG382" s="39"/>
    </row>
    <row r="383" spans="1:33" ht="15.75" hidden="1" x14ac:dyDescent="0.3">
      <c r="A383" s="39">
        <v>1265</v>
      </c>
      <c r="B383" s="39" t="s">
        <v>4628</v>
      </c>
      <c r="C383" s="39"/>
      <c r="D383" s="39">
        <v>0</v>
      </c>
      <c r="E383" s="39"/>
      <c r="F383" s="39">
        <v>81</v>
      </c>
      <c r="G383" s="39">
        <v>19</v>
      </c>
      <c r="H383" s="39">
        <v>173</v>
      </c>
      <c r="I383" s="39">
        <v>60</v>
      </c>
      <c r="J383" s="39">
        <v>0</v>
      </c>
      <c r="K383" s="39">
        <v>0</v>
      </c>
      <c r="L383" s="39">
        <v>500</v>
      </c>
      <c r="M383" s="39"/>
      <c r="N383" s="39" t="s">
        <v>4629</v>
      </c>
      <c r="O383" s="39">
        <v>15</v>
      </c>
      <c r="P383" s="39">
        <v>15</v>
      </c>
      <c r="Q383" s="39">
        <v>1500</v>
      </c>
      <c r="R383" s="39">
        <v>1</v>
      </c>
      <c r="S383" s="39">
        <v>0</v>
      </c>
      <c r="T383" s="39">
        <v>1500</v>
      </c>
      <c r="U383" s="39"/>
      <c r="V383" s="39"/>
      <c r="W383" s="39"/>
      <c r="X383" s="39"/>
      <c r="Y383" s="39">
        <v>3</v>
      </c>
      <c r="Z383" s="39"/>
      <c r="AA383" s="39"/>
      <c r="AB383" s="39"/>
      <c r="AC383" s="39"/>
      <c r="AD383" s="39"/>
      <c r="AE383" s="39"/>
      <c r="AF383" s="39"/>
      <c r="AG383" s="39"/>
    </row>
    <row r="384" spans="1:33" ht="15.75" hidden="1" x14ac:dyDescent="0.3">
      <c r="A384" s="39">
        <v>1288</v>
      </c>
      <c r="B384" s="40" t="s">
        <v>4671</v>
      </c>
      <c r="C384" s="40"/>
      <c r="D384" s="39">
        <v>0</v>
      </c>
      <c r="E384" s="39"/>
      <c r="F384" s="39">
        <v>81</v>
      </c>
      <c r="G384" s="39">
        <v>19</v>
      </c>
      <c r="H384" s="39">
        <v>165</v>
      </c>
      <c r="I384" s="39">
        <v>60</v>
      </c>
      <c r="J384" s="39">
        <v>0</v>
      </c>
      <c r="K384" s="39">
        <v>1</v>
      </c>
      <c r="L384" s="39">
        <v>2000</v>
      </c>
      <c r="M384" s="39"/>
      <c r="N384" s="39" t="s">
        <v>4672</v>
      </c>
      <c r="O384" s="39">
        <v>15</v>
      </c>
      <c r="P384" s="39">
        <v>20</v>
      </c>
      <c r="Q384" s="39">
        <v>1200</v>
      </c>
      <c r="R384" s="39">
        <v>1</v>
      </c>
      <c r="S384" s="39">
        <v>0</v>
      </c>
      <c r="T384" s="39">
        <v>1200</v>
      </c>
      <c r="U384" s="39"/>
      <c r="V384" s="39"/>
      <c r="W384" s="39"/>
      <c r="X384" s="39"/>
      <c r="Y384" s="39">
        <v>3</v>
      </c>
      <c r="Z384" s="39"/>
      <c r="AA384" s="39"/>
      <c r="AB384" s="39"/>
      <c r="AC384" s="39"/>
      <c r="AD384" s="39"/>
      <c r="AE384" s="39"/>
      <c r="AF384" s="39"/>
      <c r="AG384" s="39"/>
    </row>
    <row r="385" spans="1:33" ht="15.75" hidden="1" x14ac:dyDescent="0.3">
      <c r="A385" s="39">
        <v>1274</v>
      </c>
      <c r="B385" s="39" t="s">
        <v>4646</v>
      </c>
      <c r="C385" s="39"/>
      <c r="D385" s="39">
        <v>0</v>
      </c>
      <c r="E385" s="39"/>
      <c r="F385" s="39">
        <v>81</v>
      </c>
      <c r="G385" s="39">
        <v>19</v>
      </c>
      <c r="H385" s="39">
        <v>121</v>
      </c>
      <c r="I385" s="39">
        <v>60</v>
      </c>
      <c r="J385" s="39">
        <v>0</v>
      </c>
      <c r="K385" s="39">
        <v>0</v>
      </c>
      <c r="L385" s="39">
        <v>1000</v>
      </c>
      <c r="M385" s="39"/>
      <c r="N385" s="39" t="s">
        <v>4647</v>
      </c>
      <c r="O385" s="39">
        <v>15</v>
      </c>
      <c r="P385" s="39">
        <v>15</v>
      </c>
      <c r="Q385" s="39">
        <v>1500</v>
      </c>
      <c r="R385" s="39">
        <v>1</v>
      </c>
      <c r="S385" s="39">
        <v>0</v>
      </c>
      <c r="T385" s="39">
        <v>1200</v>
      </c>
      <c r="U385" s="39"/>
      <c r="V385" s="39"/>
      <c r="W385" s="39"/>
      <c r="X385" s="39"/>
      <c r="Y385" s="39">
        <v>3</v>
      </c>
      <c r="Z385" s="39"/>
      <c r="AA385" s="39"/>
      <c r="AB385" s="39"/>
      <c r="AC385" s="39"/>
      <c r="AD385" s="39"/>
      <c r="AE385" s="39"/>
      <c r="AF385" s="39"/>
      <c r="AG385" s="39"/>
    </row>
    <row r="386" spans="1:33" ht="15.75" hidden="1" x14ac:dyDescent="0.3">
      <c r="A386" s="39">
        <v>1272</v>
      </c>
      <c r="B386" s="39" t="s">
        <v>4642</v>
      </c>
      <c r="C386" s="39"/>
      <c r="D386" s="39">
        <v>0</v>
      </c>
      <c r="E386" s="39"/>
      <c r="F386" s="39">
        <v>93</v>
      </c>
      <c r="G386" s="39">
        <v>22</v>
      </c>
      <c r="H386" s="39">
        <v>28</v>
      </c>
      <c r="I386" s="39">
        <v>60</v>
      </c>
      <c r="J386" s="39">
        <v>0</v>
      </c>
      <c r="K386" s="39">
        <v>1</v>
      </c>
      <c r="L386" s="39">
        <v>1000</v>
      </c>
      <c r="M386" s="39"/>
      <c r="N386" s="39" t="s">
        <v>4643</v>
      </c>
      <c r="O386" s="39">
        <v>15</v>
      </c>
      <c r="P386" s="39">
        <v>20</v>
      </c>
      <c r="Q386" s="39">
        <v>1500</v>
      </c>
      <c r="R386" s="39">
        <v>1</v>
      </c>
      <c r="S386" s="39">
        <v>0</v>
      </c>
      <c r="T386" s="39">
        <v>1000</v>
      </c>
      <c r="U386" s="39"/>
      <c r="V386" s="39"/>
      <c r="W386" s="39"/>
      <c r="X386" s="39"/>
      <c r="Y386" s="39">
        <v>3</v>
      </c>
      <c r="Z386" s="39"/>
      <c r="AA386" s="39"/>
      <c r="AB386" s="39"/>
      <c r="AC386" s="39"/>
      <c r="AD386" s="39"/>
      <c r="AE386" s="39"/>
      <c r="AF386" s="39"/>
      <c r="AG386" s="39"/>
    </row>
    <row r="387" spans="1:33" ht="15.75" hidden="1" x14ac:dyDescent="0.3">
      <c r="A387" s="39">
        <v>1258</v>
      </c>
      <c r="B387" s="39" t="s">
        <v>4614</v>
      </c>
      <c r="C387" s="39"/>
      <c r="D387" s="39">
        <v>0</v>
      </c>
      <c r="E387" s="39"/>
      <c r="F387" s="39">
        <v>81</v>
      </c>
      <c r="G387" s="39">
        <v>19</v>
      </c>
      <c r="H387" s="39">
        <v>164</v>
      </c>
      <c r="I387" s="39">
        <v>60</v>
      </c>
      <c r="J387" s="39">
        <v>0</v>
      </c>
      <c r="K387" s="39">
        <v>0</v>
      </c>
      <c r="L387" s="39">
        <v>1000</v>
      </c>
      <c r="M387" s="39"/>
      <c r="N387" s="39" t="s">
        <v>4615</v>
      </c>
      <c r="O387" s="39">
        <v>15</v>
      </c>
      <c r="P387" s="39">
        <v>15</v>
      </c>
      <c r="Q387" s="39">
        <v>1200</v>
      </c>
      <c r="R387" s="39">
        <v>1</v>
      </c>
      <c r="S387" s="39">
        <v>0</v>
      </c>
      <c r="T387" s="39">
        <v>1200</v>
      </c>
      <c r="U387" s="39"/>
      <c r="V387" s="39"/>
      <c r="W387" s="39"/>
      <c r="X387" s="39"/>
      <c r="Y387" s="39">
        <v>3</v>
      </c>
      <c r="Z387" s="39"/>
      <c r="AA387" s="39"/>
      <c r="AB387" s="39"/>
      <c r="AC387" s="39"/>
      <c r="AD387" s="39"/>
      <c r="AE387" s="39"/>
      <c r="AF387" s="39"/>
      <c r="AG387" s="39"/>
    </row>
    <row r="388" spans="1:33" ht="15.75" hidden="1" x14ac:dyDescent="0.3">
      <c r="A388" s="39">
        <v>1283</v>
      </c>
      <c r="B388" s="39" t="s">
        <v>4661</v>
      </c>
      <c r="C388" s="39"/>
      <c r="D388" s="39">
        <v>0</v>
      </c>
      <c r="E388" s="39"/>
      <c r="F388" s="39">
        <v>107</v>
      </c>
      <c r="G388" s="39">
        <v>33</v>
      </c>
      <c r="H388" s="39">
        <v>140</v>
      </c>
      <c r="I388" s="39">
        <v>60</v>
      </c>
      <c r="J388" s="39">
        <v>0</v>
      </c>
      <c r="K388" s="39">
        <v>1</v>
      </c>
      <c r="L388" s="39">
        <v>1000</v>
      </c>
      <c r="M388" s="39"/>
      <c r="N388" s="39" t="s">
        <v>4662</v>
      </c>
      <c r="O388" s="39">
        <v>15</v>
      </c>
      <c r="P388" s="39">
        <v>20</v>
      </c>
      <c r="Q388" s="39">
        <v>1500</v>
      </c>
      <c r="R388" s="39">
        <v>1</v>
      </c>
      <c r="S388" s="39">
        <v>0</v>
      </c>
      <c r="T388" s="39">
        <v>1200</v>
      </c>
      <c r="U388" s="39"/>
      <c r="V388" s="39"/>
      <c r="W388" s="39"/>
      <c r="X388" s="39"/>
      <c r="Y388" s="39">
        <v>3</v>
      </c>
      <c r="Z388" s="39"/>
      <c r="AA388" s="39"/>
      <c r="AB388" s="39"/>
      <c r="AC388" s="39"/>
      <c r="AD388" s="39"/>
      <c r="AE388" s="39"/>
      <c r="AF388" s="39"/>
      <c r="AG388" s="39"/>
    </row>
    <row r="389" spans="1:33" ht="15.75" hidden="1" x14ac:dyDescent="0.3">
      <c r="A389" s="39">
        <v>1261</v>
      </c>
      <c r="B389" s="39" t="s">
        <v>4620</v>
      </c>
      <c r="C389" s="39"/>
      <c r="D389" s="39">
        <v>0</v>
      </c>
      <c r="E389" s="39"/>
      <c r="F389" s="39">
        <v>53</v>
      </c>
      <c r="G389" s="39">
        <v>19</v>
      </c>
      <c r="H389" s="39">
        <v>44</v>
      </c>
      <c r="I389" s="39">
        <v>60</v>
      </c>
      <c r="J389" s="39">
        <v>0</v>
      </c>
      <c r="K389" s="39">
        <v>0</v>
      </c>
      <c r="L389" s="39">
        <v>500</v>
      </c>
      <c r="M389" s="39"/>
      <c r="N389" s="39" t="s">
        <v>4621</v>
      </c>
      <c r="O389" s="39">
        <v>15</v>
      </c>
      <c r="P389" s="39">
        <v>20</v>
      </c>
      <c r="Q389" s="39">
        <v>1500</v>
      </c>
      <c r="R389" s="39">
        <v>1</v>
      </c>
      <c r="S389" s="39">
        <v>0</v>
      </c>
      <c r="T389" s="39">
        <v>1500</v>
      </c>
      <c r="U389" s="39"/>
      <c r="V389" s="39"/>
      <c r="W389" s="39"/>
      <c r="X389" s="39"/>
      <c r="Y389" s="39">
        <v>3</v>
      </c>
      <c r="Z389" s="39"/>
      <c r="AA389" s="39"/>
      <c r="AB389" s="39"/>
      <c r="AC389" s="39"/>
      <c r="AD389" s="39"/>
      <c r="AE389" s="39"/>
      <c r="AF389" s="39"/>
      <c r="AG389" s="39"/>
    </row>
    <row r="390" spans="1:33" ht="15.75" hidden="1" x14ac:dyDescent="0.3">
      <c r="A390" s="39">
        <v>1260</v>
      </c>
      <c r="B390" s="39" t="s">
        <v>4618</v>
      </c>
      <c r="C390" s="39"/>
      <c r="D390" s="39">
        <v>0</v>
      </c>
      <c r="E390" s="39"/>
      <c r="F390" s="39">
        <v>81</v>
      </c>
      <c r="G390" s="39">
        <v>19</v>
      </c>
      <c r="H390" s="39">
        <v>152</v>
      </c>
      <c r="I390" s="39">
        <v>60</v>
      </c>
      <c r="J390" s="39">
        <v>0</v>
      </c>
      <c r="K390" s="39">
        <v>0</v>
      </c>
      <c r="L390" s="39">
        <v>500</v>
      </c>
      <c r="M390" s="39"/>
      <c r="N390" s="39" t="s">
        <v>4619</v>
      </c>
      <c r="O390" s="39">
        <v>15</v>
      </c>
      <c r="P390" s="39">
        <v>20</v>
      </c>
      <c r="Q390" s="39">
        <v>1500</v>
      </c>
      <c r="R390" s="39">
        <v>1</v>
      </c>
      <c r="S390" s="39">
        <v>0</v>
      </c>
      <c r="T390" s="39">
        <v>1500</v>
      </c>
      <c r="U390" s="39"/>
      <c r="V390" s="39"/>
      <c r="W390" s="39"/>
      <c r="X390" s="39"/>
      <c r="Y390" s="39">
        <v>3</v>
      </c>
      <c r="Z390" s="39"/>
      <c r="AA390" s="39"/>
      <c r="AB390" s="39"/>
      <c r="AC390" s="39"/>
      <c r="AD390" s="39"/>
      <c r="AE390" s="39"/>
      <c r="AF390" s="39"/>
      <c r="AG390" s="39"/>
    </row>
    <row r="391" spans="1:33" ht="15.75" hidden="1" x14ac:dyDescent="0.3">
      <c r="A391" s="39">
        <v>1266</v>
      </c>
      <c r="B391" s="39" t="s">
        <v>4630</v>
      </c>
      <c r="C391" s="39"/>
      <c r="D391" s="39">
        <v>0</v>
      </c>
      <c r="E391" s="39"/>
      <c r="F391" s="39">
        <v>81</v>
      </c>
      <c r="G391" s="39">
        <v>19</v>
      </c>
      <c r="H391" s="39">
        <v>176</v>
      </c>
      <c r="I391" s="39">
        <v>60</v>
      </c>
      <c r="J391" s="39">
        <v>0</v>
      </c>
      <c r="K391" s="39">
        <v>0</v>
      </c>
      <c r="L391" s="39">
        <v>500</v>
      </c>
      <c r="M391" s="39"/>
      <c r="N391" s="39" t="s">
        <v>4631</v>
      </c>
      <c r="O391" s="39">
        <v>15</v>
      </c>
      <c r="P391" s="39">
        <v>15</v>
      </c>
      <c r="Q391" s="39">
        <v>1500</v>
      </c>
      <c r="R391" s="39">
        <v>1</v>
      </c>
      <c r="S391" s="39">
        <v>0</v>
      </c>
      <c r="T391" s="39">
        <v>1500</v>
      </c>
      <c r="U391" s="39"/>
      <c r="V391" s="39"/>
      <c r="W391" s="39"/>
      <c r="X391" s="39"/>
      <c r="Y391" s="39">
        <v>3</v>
      </c>
      <c r="Z391" s="39"/>
      <c r="AA391" s="39"/>
      <c r="AB391" s="39"/>
      <c r="AC391" s="39"/>
      <c r="AD391" s="39"/>
      <c r="AE391" s="39"/>
      <c r="AF391" s="39"/>
      <c r="AG391" s="39"/>
    </row>
    <row r="392" spans="1:33" ht="15.75" hidden="1" x14ac:dyDescent="0.3">
      <c r="A392" s="39">
        <v>1277</v>
      </c>
      <c r="B392" s="39" t="s">
        <v>4651</v>
      </c>
      <c r="C392" s="39"/>
      <c r="D392" s="39">
        <v>0</v>
      </c>
      <c r="E392" s="39"/>
      <c r="F392" s="39">
        <v>81</v>
      </c>
      <c r="G392" s="39">
        <v>19</v>
      </c>
      <c r="H392" s="39">
        <v>119</v>
      </c>
      <c r="I392" s="39">
        <v>60</v>
      </c>
      <c r="J392" s="39">
        <v>0</v>
      </c>
      <c r="K392" s="39">
        <v>0</v>
      </c>
      <c r="L392" s="39">
        <v>1000</v>
      </c>
      <c r="M392" s="39"/>
      <c r="N392" s="39" t="s">
        <v>4652</v>
      </c>
      <c r="O392" s="39">
        <v>15</v>
      </c>
      <c r="P392" s="39">
        <v>20</v>
      </c>
      <c r="Q392" s="39">
        <v>1500</v>
      </c>
      <c r="R392" s="39">
        <v>1</v>
      </c>
      <c r="S392" s="39">
        <v>0</v>
      </c>
      <c r="T392" s="39">
        <v>1500</v>
      </c>
      <c r="U392" s="39"/>
      <c r="V392" s="39"/>
      <c r="W392" s="39"/>
      <c r="X392" s="39"/>
      <c r="Y392" s="39">
        <v>3</v>
      </c>
      <c r="Z392" s="39"/>
      <c r="AA392" s="39"/>
      <c r="AB392" s="39"/>
      <c r="AC392" s="39"/>
      <c r="AD392" s="39"/>
      <c r="AE392" s="39"/>
      <c r="AF392" s="39"/>
      <c r="AG392" s="39"/>
    </row>
    <row r="393" spans="1:33" ht="15.75" hidden="1" x14ac:dyDescent="0.3">
      <c r="A393" s="39">
        <v>1263</v>
      </c>
      <c r="B393" s="39" t="s">
        <v>4624</v>
      </c>
      <c r="C393" s="39"/>
      <c r="D393" s="39">
        <v>0</v>
      </c>
      <c r="E393" s="39"/>
      <c r="F393" s="39">
        <v>101</v>
      </c>
      <c r="G393" s="39">
        <v>47</v>
      </c>
      <c r="H393" s="39">
        <v>62</v>
      </c>
      <c r="I393" s="39">
        <v>60</v>
      </c>
      <c r="J393" s="39">
        <v>0</v>
      </c>
      <c r="K393" s="39">
        <v>0</v>
      </c>
      <c r="L393" s="39">
        <v>1000</v>
      </c>
      <c r="M393" s="39"/>
      <c r="N393" s="39" t="s">
        <v>4625</v>
      </c>
      <c r="O393" s="39">
        <v>15</v>
      </c>
      <c r="P393" s="39">
        <v>20</v>
      </c>
      <c r="Q393" s="39">
        <v>1500</v>
      </c>
      <c r="R393" s="39">
        <v>1</v>
      </c>
      <c r="S393" s="39">
        <v>0</v>
      </c>
      <c r="T393" s="39">
        <v>1200</v>
      </c>
      <c r="U393" s="39"/>
      <c r="V393" s="39"/>
      <c r="W393" s="39"/>
      <c r="X393" s="39"/>
      <c r="Y393" s="39">
        <v>3</v>
      </c>
      <c r="Z393" s="39"/>
      <c r="AA393" s="39"/>
      <c r="AB393" s="39"/>
      <c r="AC393" s="39"/>
      <c r="AD393" s="39"/>
      <c r="AE393" s="39"/>
      <c r="AF393" s="39"/>
      <c r="AG393" s="39"/>
    </row>
    <row r="394" spans="1:33" ht="15.75" hidden="1" x14ac:dyDescent="0.3">
      <c r="A394" s="39">
        <v>1268</v>
      </c>
      <c r="B394" s="39" t="s">
        <v>4634</v>
      </c>
      <c r="C394" s="39"/>
      <c r="D394" s="39">
        <v>0</v>
      </c>
      <c r="E394" s="39"/>
      <c r="F394" s="39">
        <v>105</v>
      </c>
      <c r="G394" s="39">
        <v>52</v>
      </c>
      <c r="H394" s="39">
        <v>39</v>
      </c>
      <c r="I394" s="39">
        <v>60</v>
      </c>
      <c r="J394" s="39">
        <v>0</v>
      </c>
      <c r="K394" s="39">
        <v>0</v>
      </c>
      <c r="L394" s="39">
        <v>1000</v>
      </c>
      <c r="M394" s="39"/>
      <c r="N394" s="39" t="s">
        <v>4635</v>
      </c>
      <c r="O394" s="39">
        <v>15</v>
      </c>
      <c r="P394" s="39">
        <v>15</v>
      </c>
      <c r="Q394" s="39">
        <v>1500</v>
      </c>
      <c r="R394" s="39">
        <v>1</v>
      </c>
      <c r="S394" s="39">
        <v>0</v>
      </c>
      <c r="T394" s="39">
        <v>1500</v>
      </c>
      <c r="U394" s="39"/>
      <c r="V394" s="39"/>
      <c r="W394" s="39"/>
      <c r="X394" s="39"/>
      <c r="Y394" s="39">
        <v>3</v>
      </c>
      <c r="Z394" s="39"/>
      <c r="AA394" s="39"/>
      <c r="AB394" s="39"/>
      <c r="AC394" s="39"/>
      <c r="AD394" s="39"/>
      <c r="AE394" s="39"/>
      <c r="AF394" s="39"/>
      <c r="AG394" s="39"/>
    </row>
    <row r="395" spans="1:33" ht="15.75" hidden="1" x14ac:dyDescent="0.3">
      <c r="A395" s="39">
        <v>1281</v>
      </c>
      <c r="B395" s="39" t="s">
        <v>4658</v>
      </c>
      <c r="C395" s="39"/>
      <c r="D395" s="39">
        <v>0</v>
      </c>
      <c r="E395" s="39"/>
      <c r="F395" s="39">
        <v>81</v>
      </c>
      <c r="G395" s="39">
        <v>53</v>
      </c>
      <c r="H395" s="39">
        <v>153</v>
      </c>
      <c r="I395" s="39">
        <v>60</v>
      </c>
      <c r="J395" s="39">
        <v>0</v>
      </c>
      <c r="K395" s="39">
        <v>0</v>
      </c>
      <c r="L395" s="39">
        <v>1000</v>
      </c>
      <c r="M395" s="39"/>
      <c r="N395" s="39" t="s">
        <v>4659</v>
      </c>
      <c r="O395" s="39">
        <v>15</v>
      </c>
      <c r="P395" s="39">
        <v>20</v>
      </c>
      <c r="Q395" s="39">
        <v>1500</v>
      </c>
      <c r="R395" s="39">
        <v>1</v>
      </c>
      <c r="S395" s="39">
        <v>0</v>
      </c>
      <c r="T395" s="39">
        <v>1200</v>
      </c>
      <c r="U395" s="39"/>
      <c r="V395" s="39"/>
      <c r="W395" s="39"/>
      <c r="X395" s="39"/>
      <c r="Y395" s="39">
        <v>3</v>
      </c>
      <c r="Z395" s="39"/>
      <c r="AA395" s="39"/>
      <c r="AB395" s="39"/>
      <c r="AC395" s="39"/>
      <c r="AD395" s="39"/>
      <c r="AE395" s="39"/>
      <c r="AF395" s="39"/>
      <c r="AG395" s="39"/>
    </row>
    <row r="396" spans="1:33" ht="15.75" hidden="1" x14ac:dyDescent="0.3">
      <c r="A396" s="39">
        <v>1284</v>
      </c>
      <c r="B396" s="39" t="s">
        <v>4663</v>
      </c>
      <c r="C396" s="39"/>
      <c r="D396" s="39">
        <v>0</v>
      </c>
      <c r="E396" s="39"/>
      <c r="F396" s="39">
        <v>81</v>
      </c>
      <c r="G396" s="39">
        <v>19</v>
      </c>
      <c r="H396" s="39">
        <v>148</v>
      </c>
      <c r="I396" s="39">
        <v>60</v>
      </c>
      <c r="J396" s="39">
        <v>0</v>
      </c>
      <c r="K396" s="39">
        <v>1</v>
      </c>
      <c r="L396" s="39">
        <v>2000</v>
      </c>
      <c r="M396" s="39"/>
      <c r="N396" s="39" t="s">
        <v>4664</v>
      </c>
      <c r="O396" s="39">
        <v>15</v>
      </c>
      <c r="P396" s="39">
        <v>20</v>
      </c>
      <c r="Q396" s="39">
        <v>1200</v>
      </c>
      <c r="R396" s="39">
        <v>1</v>
      </c>
      <c r="S396" s="39">
        <v>0</v>
      </c>
      <c r="T396" s="39">
        <v>1200</v>
      </c>
      <c r="U396" s="39"/>
      <c r="V396" s="39"/>
      <c r="W396" s="39"/>
      <c r="X396" s="39"/>
      <c r="Y396" s="39">
        <v>3</v>
      </c>
      <c r="Z396" s="39"/>
      <c r="AA396" s="39"/>
      <c r="AB396" s="39"/>
      <c r="AC396" s="39"/>
      <c r="AD396" s="39"/>
      <c r="AE396" s="39"/>
      <c r="AF396" s="39"/>
      <c r="AG396" s="39"/>
    </row>
    <row r="397" spans="1:33" ht="15.75" hidden="1" x14ac:dyDescent="0.3">
      <c r="A397" s="39">
        <v>1286</v>
      </c>
      <c r="B397" s="39" t="s">
        <v>4667</v>
      </c>
      <c r="C397" s="39"/>
      <c r="D397" s="39">
        <v>0</v>
      </c>
      <c r="E397" s="39"/>
      <c r="F397" s="39">
        <v>81</v>
      </c>
      <c r="G397" s="39">
        <v>21</v>
      </c>
      <c r="H397" s="39">
        <v>92</v>
      </c>
      <c r="I397" s="39">
        <v>60</v>
      </c>
      <c r="J397" s="39">
        <v>0</v>
      </c>
      <c r="K397" s="39">
        <v>1</v>
      </c>
      <c r="L397" s="39">
        <v>2000</v>
      </c>
      <c r="M397" s="39"/>
      <c r="N397" s="39" t="s">
        <v>4668</v>
      </c>
      <c r="O397" s="39">
        <v>15</v>
      </c>
      <c r="P397" s="39">
        <v>20</v>
      </c>
      <c r="Q397" s="39">
        <v>1200</v>
      </c>
      <c r="R397" s="39">
        <v>1</v>
      </c>
      <c r="S397" s="39">
        <v>0</v>
      </c>
      <c r="T397" s="39">
        <v>1200</v>
      </c>
      <c r="U397" s="39"/>
      <c r="V397" s="39"/>
      <c r="W397" s="39"/>
      <c r="X397" s="39"/>
      <c r="Y397" s="39">
        <v>3</v>
      </c>
      <c r="Z397" s="39"/>
      <c r="AA397" s="39"/>
      <c r="AB397" s="39"/>
      <c r="AC397" s="39"/>
      <c r="AD397" s="39"/>
      <c r="AE397" s="39"/>
      <c r="AF397" s="39"/>
      <c r="AG397" s="39"/>
    </row>
    <row r="398" spans="1:33" ht="15.75" hidden="1" x14ac:dyDescent="0.3">
      <c r="A398" s="39">
        <v>1259</v>
      </c>
      <c r="B398" s="39" t="s">
        <v>4616</v>
      </c>
      <c r="C398" s="39"/>
      <c r="D398" s="39">
        <v>0</v>
      </c>
      <c r="E398" s="39"/>
      <c r="F398" s="39">
        <v>81</v>
      </c>
      <c r="G398" s="39">
        <v>55</v>
      </c>
      <c r="H398" s="39">
        <v>171</v>
      </c>
      <c r="I398" s="39">
        <v>60</v>
      </c>
      <c r="J398" s="39">
        <v>0</v>
      </c>
      <c r="K398" s="39">
        <v>0</v>
      </c>
      <c r="L398" s="39">
        <v>2000</v>
      </c>
      <c r="M398" s="39"/>
      <c r="N398" s="39" t="s">
        <v>4617</v>
      </c>
      <c r="O398" s="39">
        <v>15</v>
      </c>
      <c r="P398" s="39">
        <v>20</v>
      </c>
      <c r="Q398" s="39">
        <v>1200</v>
      </c>
      <c r="R398" s="39">
        <v>1</v>
      </c>
      <c r="S398" s="39">
        <v>0</v>
      </c>
      <c r="T398" s="39">
        <v>1200</v>
      </c>
      <c r="U398" s="39"/>
      <c r="V398" s="39"/>
      <c r="W398" s="39"/>
      <c r="X398" s="39"/>
      <c r="Y398" s="39">
        <v>3</v>
      </c>
      <c r="Z398" s="39"/>
      <c r="AA398" s="39"/>
      <c r="AB398" s="39"/>
      <c r="AC398" s="39"/>
      <c r="AD398" s="39"/>
      <c r="AE398" s="39"/>
      <c r="AF398" s="39"/>
      <c r="AG398" s="39"/>
    </row>
    <row r="399" spans="1:33" ht="15.75" hidden="1" x14ac:dyDescent="0.3">
      <c r="A399" s="39">
        <v>1278</v>
      </c>
      <c r="B399" s="39" t="s">
        <v>4653</v>
      </c>
      <c r="C399" s="39"/>
      <c r="D399" s="39">
        <v>0</v>
      </c>
      <c r="E399" s="39"/>
      <c r="F399" s="39">
        <v>105</v>
      </c>
      <c r="G399" s="39">
        <v>19</v>
      </c>
      <c r="H399" s="39">
        <v>113</v>
      </c>
      <c r="I399" s="39">
        <v>60</v>
      </c>
      <c r="J399" s="39">
        <v>0</v>
      </c>
      <c r="K399" s="39">
        <v>0</v>
      </c>
      <c r="L399" s="39">
        <v>1000</v>
      </c>
      <c r="M399" s="39"/>
      <c r="N399" s="39" t="s">
        <v>4654</v>
      </c>
      <c r="O399" s="39">
        <v>15</v>
      </c>
      <c r="P399" s="39">
        <v>20</v>
      </c>
      <c r="Q399" s="39">
        <v>1500</v>
      </c>
      <c r="R399" s="39">
        <v>1</v>
      </c>
      <c r="S399" s="39">
        <v>0</v>
      </c>
      <c r="T399" s="39">
        <v>1500</v>
      </c>
      <c r="U399" s="39"/>
      <c r="V399" s="39"/>
      <c r="W399" s="39"/>
      <c r="X399" s="39"/>
      <c r="Y399" s="39">
        <v>3</v>
      </c>
      <c r="Z399" s="39"/>
      <c r="AA399" s="39"/>
      <c r="AB399" s="39"/>
      <c r="AC399" s="39"/>
      <c r="AD399" s="39"/>
      <c r="AE399" s="39"/>
      <c r="AF399" s="39"/>
      <c r="AG399" s="39"/>
    </row>
    <row r="400" spans="1:33" ht="15.75" hidden="1" x14ac:dyDescent="0.3">
      <c r="A400" s="39">
        <v>1282</v>
      </c>
      <c r="B400" s="39" t="s">
        <v>4660</v>
      </c>
      <c r="C400" s="39"/>
      <c r="D400" s="39">
        <v>0</v>
      </c>
      <c r="E400" s="39"/>
      <c r="F400" s="39">
        <v>81</v>
      </c>
      <c r="G400" s="39">
        <v>19</v>
      </c>
      <c r="H400" s="39">
        <v>103</v>
      </c>
      <c r="I400" s="39">
        <v>60</v>
      </c>
      <c r="J400" s="39">
        <v>0</v>
      </c>
      <c r="K400" s="39">
        <v>0</v>
      </c>
      <c r="L400" s="39">
        <v>1000</v>
      </c>
      <c r="M400" s="39"/>
      <c r="N400" s="39" t="s">
        <v>4659</v>
      </c>
      <c r="O400" s="39">
        <v>15</v>
      </c>
      <c r="P400" s="39">
        <v>20</v>
      </c>
      <c r="Q400" s="39">
        <v>1500</v>
      </c>
      <c r="R400" s="39">
        <v>1</v>
      </c>
      <c r="S400" s="39">
        <v>0</v>
      </c>
      <c r="T400" s="39">
        <v>1200</v>
      </c>
      <c r="U400" s="39"/>
      <c r="V400" s="39"/>
      <c r="W400" s="39"/>
      <c r="X400" s="39"/>
      <c r="Y400" s="39">
        <v>3</v>
      </c>
      <c r="Z400" s="39"/>
      <c r="AA400" s="39"/>
      <c r="AB400" s="39"/>
      <c r="AC400" s="39"/>
      <c r="AD400" s="39"/>
      <c r="AE400" s="39"/>
      <c r="AF400" s="39"/>
      <c r="AG400" s="39"/>
    </row>
    <row r="401" spans="1:33" ht="15.75" hidden="1" x14ac:dyDescent="0.3">
      <c r="A401" s="39">
        <v>1071</v>
      </c>
      <c r="B401" s="39" t="s">
        <v>4313</v>
      </c>
      <c r="C401" s="39"/>
      <c r="D401" s="39">
        <v>0</v>
      </c>
      <c r="E401" s="39"/>
      <c r="F401" s="39">
        <v>81</v>
      </c>
      <c r="G401" s="39">
        <v>21</v>
      </c>
      <c r="H401" s="39">
        <v>34</v>
      </c>
      <c r="I401" s="39">
        <v>60</v>
      </c>
      <c r="J401" s="39">
        <v>1</v>
      </c>
      <c r="K401" s="39">
        <v>1</v>
      </c>
      <c r="L401" s="39">
        <v>100</v>
      </c>
      <c r="M401" s="39"/>
      <c r="N401" s="39" t="s">
        <v>4314</v>
      </c>
      <c r="O401" s="39">
        <v>17</v>
      </c>
      <c r="P401" s="39">
        <v>20</v>
      </c>
      <c r="Q401" s="39">
        <v>600</v>
      </c>
      <c r="R401" s="39">
        <v>1</v>
      </c>
      <c r="S401" s="39">
        <v>0</v>
      </c>
      <c r="T401" s="39">
        <v>3000</v>
      </c>
      <c r="U401" s="39"/>
      <c r="V401" s="39"/>
      <c r="W401" s="39"/>
      <c r="X401" s="39"/>
      <c r="Y401" s="39">
        <v>3</v>
      </c>
      <c r="Z401" s="39"/>
      <c r="AA401" s="39"/>
      <c r="AB401" s="39"/>
      <c r="AC401" s="39"/>
      <c r="AD401" s="39"/>
      <c r="AE401" s="39"/>
      <c r="AF401" s="39"/>
      <c r="AG401" s="39"/>
    </row>
    <row r="402" spans="1:33" ht="15.75" hidden="1" x14ac:dyDescent="0.3">
      <c r="A402" s="39">
        <v>1070</v>
      </c>
      <c r="B402" s="39" t="s">
        <v>4311</v>
      </c>
      <c r="C402" s="39"/>
      <c r="D402" s="39">
        <v>0</v>
      </c>
      <c r="E402" s="39"/>
      <c r="F402" s="39">
        <v>81</v>
      </c>
      <c r="G402" s="39">
        <v>21</v>
      </c>
      <c r="H402" s="39">
        <v>34</v>
      </c>
      <c r="I402" s="39">
        <v>60</v>
      </c>
      <c r="J402" s="39">
        <v>1</v>
      </c>
      <c r="K402" s="39">
        <v>1</v>
      </c>
      <c r="L402" s="39">
        <v>2500</v>
      </c>
      <c r="M402" s="39"/>
      <c r="N402" s="39" t="s">
        <v>4312</v>
      </c>
      <c r="O402" s="39">
        <v>30</v>
      </c>
      <c r="P402" s="39">
        <v>20</v>
      </c>
      <c r="Q402" s="39">
        <v>800</v>
      </c>
      <c r="R402" s="39">
        <v>1</v>
      </c>
      <c r="S402" s="39">
        <v>0</v>
      </c>
      <c r="T402" s="39">
        <v>1500</v>
      </c>
      <c r="U402" s="39"/>
      <c r="V402" s="39"/>
      <c r="W402" s="39"/>
      <c r="X402" s="39"/>
      <c r="Y402" s="39">
        <v>3</v>
      </c>
      <c r="Z402" s="39"/>
      <c r="AA402" s="39"/>
      <c r="AB402" s="39"/>
      <c r="AC402" s="39"/>
      <c r="AD402" s="39"/>
      <c r="AE402" s="39"/>
      <c r="AF402" s="39"/>
      <c r="AG402" s="39"/>
    </row>
    <row r="403" spans="1:33" ht="15.75" hidden="1" x14ac:dyDescent="0.3">
      <c r="A403" s="39">
        <v>1369</v>
      </c>
      <c r="B403" s="40" t="s">
        <v>4773</v>
      </c>
      <c r="C403" s="40"/>
      <c r="D403" s="39">
        <v>0</v>
      </c>
      <c r="E403" s="39"/>
      <c r="F403" s="39">
        <v>114</v>
      </c>
      <c r="G403" s="39">
        <v>21</v>
      </c>
      <c r="H403" s="39">
        <v>34</v>
      </c>
      <c r="I403" s="39">
        <v>60</v>
      </c>
      <c r="J403" s="39">
        <v>1</v>
      </c>
      <c r="K403" s="39">
        <v>1</v>
      </c>
      <c r="L403" s="39">
        <v>2500</v>
      </c>
      <c r="M403" s="39"/>
      <c r="N403" s="39" t="s">
        <v>4312</v>
      </c>
      <c r="O403" s="39">
        <v>30</v>
      </c>
      <c r="P403" s="39">
        <v>20</v>
      </c>
      <c r="Q403" s="39">
        <v>800</v>
      </c>
      <c r="R403" s="39">
        <v>1</v>
      </c>
      <c r="S403" s="39">
        <v>0</v>
      </c>
      <c r="T403" s="39">
        <v>1500</v>
      </c>
      <c r="U403" s="39"/>
      <c r="V403" s="39"/>
      <c r="W403" s="39"/>
      <c r="X403" s="39"/>
      <c r="Y403" s="39">
        <v>3</v>
      </c>
      <c r="Z403" s="39"/>
      <c r="AA403" s="39"/>
      <c r="AB403" s="39"/>
      <c r="AC403" s="39"/>
      <c r="AD403" s="39"/>
      <c r="AE403" s="39"/>
      <c r="AF403" s="39"/>
      <c r="AG403" s="39"/>
    </row>
    <row r="404" spans="1:33" ht="15.75" hidden="1" x14ac:dyDescent="0.3">
      <c r="A404" s="39">
        <v>1113</v>
      </c>
      <c r="B404" s="39" t="s">
        <v>4379</v>
      </c>
      <c r="C404" s="39"/>
      <c r="D404" s="39">
        <v>0</v>
      </c>
      <c r="E404" s="39"/>
      <c r="F404" s="39">
        <v>81</v>
      </c>
      <c r="G404" s="39">
        <v>19</v>
      </c>
      <c r="H404" s="39">
        <v>121</v>
      </c>
      <c r="I404" s="39">
        <v>60</v>
      </c>
      <c r="J404" s="39">
        <v>0</v>
      </c>
      <c r="K404" s="39">
        <v>1</v>
      </c>
      <c r="L404" s="39">
        <v>1400</v>
      </c>
      <c r="M404" s="39"/>
      <c r="N404" s="39" t="s">
        <v>4378</v>
      </c>
      <c r="O404" s="39">
        <v>15</v>
      </c>
      <c r="P404" s="39">
        <v>17</v>
      </c>
      <c r="Q404" s="39">
        <v>700</v>
      </c>
      <c r="R404" s="39">
        <v>1</v>
      </c>
      <c r="S404" s="39">
        <v>0</v>
      </c>
      <c r="T404" s="39">
        <v>1800</v>
      </c>
      <c r="U404" s="39"/>
      <c r="V404" s="39"/>
      <c r="W404" s="39"/>
      <c r="X404" s="39"/>
      <c r="Y404" s="39">
        <v>3</v>
      </c>
      <c r="Z404" s="39"/>
      <c r="AA404" s="39"/>
      <c r="AB404" s="39"/>
      <c r="AC404" s="39"/>
      <c r="AD404" s="39"/>
      <c r="AE404" s="39"/>
      <c r="AF404" s="39"/>
      <c r="AG404" s="39"/>
    </row>
    <row r="405" spans="1:33" ht="15.75" hidden="1" x14ac:dyDescent="0.3">
      <c r="A405" s="39">
        <v>1114</v>
      </c>
      <c r="B405" s="39" t="s">
        <v>4380</v>
      </c>
      <c r="C405" s="39"/>
      <c r="D405" s="39">
        <v>0</v>
      </c>
      <c r="E405" s="39"/>
      <c r="F405" s="39">
        <v>81</v>
      </c>
      <c r="G405" s="39">
        <v>19</v>
      </c>
      <c r="H405" s="39">
        <v>121</v>
      </c>
      <c r="I405" s="39">
        <v>60</v>
      </c>
      <c r="J405" s="39">
        <v>0</v>
      </c>
      <c r="K405" s="39">
        <v>1</v>
      </c>
      <c r="L405" s="39">
        <v>100</v>
      </c>
      <c r="M405" s="39"/>
      <c r="N405" s="39" t="s">
        <v>4308</v>
      </c>
      <c r="O405" s="39">
        <v>17</v>
      </c>
      <c r="P405" s="39">
        <v>20</v>
      </c>
      <c r="Q405" s="39">
        <v>600</v>
      </c>
      <c r="R405" s="39">
        <v>1</v>
      </c>
      <c r="S405" s="39">
        <v>0</v>
      </c>
      <c r="T405" s="39">
        <v>2500</v>
      </c>
      <c r="U405" s="39"/>
      <c r="V405" s="39"/>
      <c r="W405" s="39"/>
      <c r="X405" s="39"/>
      <c r="Y405" s="39">
        <v>3</v>
      </c>
      <c r="Z405" s="39"/>
      <c r="AA405" s="39"/>
      <c r="AB405" s="39"/>
      <c r="AC405" s="39"/>
      <c r="AD405" s="39"/>
      <c r="AE405" s="39"/>
      <c r="AF405" s="39"/>
      <c r="AG405" s="39"/>
    </row>
    <row r="406" spans="1:33" ht="15.75" hidden="1" x14ac:dyDescent="0.3">
      <c r="A406" s="39">
        <v>1193</v>
      </c>
      <c r="B406" s="39" t="s">
        <v>4512</v>
      </c>
      <c r="C406" s="39"/>
      <c r="D406" s="39">
        <v>0</v>
      </c>
      <c r="E406" s="39"/>
      <c r="F406" s="39">
        <v>81</v>
      </c>
      <c r="G406" s="39">
        <v>19</v>
      </c>
      <c r="H406" s="39">
        <v>121</v>
      </c>
      <c r="I406" s="39">
        <v>60</v>
      </c>
      <c r="J406" s="39">
        <v>0</v>
      </c>
      <c r="K406" s="39">
        <v>1</v>
      </c>
      <c r="L406" s="39">
        <v>1400</v>
      </c>
      <c r="M406" s="39"/>
      <c r="N406" s="39" t="s">
        <v>4378</v>
      </c>
      <c r="O406" s="39">
        <v>15</v>
      </c>
      <c r="P406" s="39">
        <v>17</v>
      </c>
      <c r="Q406" s="39">
        <v>700</v>
      </c>
      <c r="R406" s="39">
        <v>1</v>
      </c>
      <c r="S406" s="39">
        <v>0</v>
      </c>
      <c r="T406" s="39">
        <v>1800</v>
      </c>
      <c r="U406" s="39"/>
      <c r="V406" s="39"/>
      <c r="W406" s="39"/>
      <c r="X406" s="39"/>
      <c r="Y406" s="39">
        <v>3</v>
      </c>
      <c r="Z406" s="39"/>
      <c r="AA406" s="39"/>
      <c r="AB406" s="39"/>
      <c r="AC406" s="39"/>
      <c r="AD406" s="39"/>
      <c r="AE406" s="39"/>
      <c r="AF406" s="39"/>
      <c r="AG406" s="39"/>
    </row>
    <row r="407" spans="1:33" ht="15.75" hidden="1" x14ac:dyDescent="0.3">
      <c r="A407" s="39">
        <v>1306</v>
      </c>
      <c r="B407" s="40" t="s">
        <v>4693</v>
      </c>
      <c r="C407" s="40"/>
      <c r="D407" s="39">
        <v>0</v>
      </c>
      <c r="E407" s="39"/>
      <c r="F407" s="39">
        <v>81</v>
      </c>
      <c r="G407" s="39">
        <v>19</v>
      </c>
      <c r="H407" s="39">
        <v>121</v>
      </c>
      <c r="I407" s="39">
        <v>60</v>
      </c>
      <c r="J407" s="39">
        <v>0</v>
      </c>
      <c r="K407" s="39">
        <v>1</v>
      </c>
      <c r="L407" s="39">
        <v>2800</v>
      </c>
      <c r="M407" s="39"/>
      <c r="N407" s="39" t="s">
        <v>4378</v>
      </c>
      <c r="O407" s="39">
        <v>15</v>
      </c>
      <c r="P407" s="39">
        <v>17</v>
      </c>
      <c r="Q407" s="39">
        <v>700</v>
      </c>
      <c r="R407" s="39">
        <v>1</v>
      </c>
      <c r="S407" s="39">
        <v>0</v>
      </c>
      <c r="T407" s="39">
        <v>1800</v>
      </c>
      <c r="U407" s="39"/>
      <c r="V407" s="39"/>
      <c r="W407" s="39"/>
      <c r="X407" s="39"/>
      <c r="Y407" s="39">
        <v>3</v>
      </c>
      <c r="Z407" s="39"/>
      <c r="AA407" s="39"/>
      <c r="AB407" s="39"/>
      <c r="AC407" s="39"/>
      <c r="AD407" s="39"/>
      <c r="AE407" s="39"/>
      <c r="AF407" s="39"/>
      <c r="AG407" s="39"/>
    </row>
    <row r="408" spans="1:33" ht="15.75" hidden="1" x14ac:dyDescent="0.3">
      <c r="A408" s="39">
        <v>1112</v>
      </c>
      <c r="B408" s="39" t="s">
        <v>4377</v>
      </c>
      <c r="C408" s="39"/>
      <c r="D408" s="39">
        <v>0</v>
      </c>
      <c r="E408" s="39"/>
      <c r="F408" s="39">
        <v>81</v>
      </c>
      <c r="G408" s="39">
        <v>19</v>
      </c>
      <c r="H408" s="39">
        <v>121</v>
      </c>
      <c r="I408" s="39">
        <v>60</v>
      </c>
      <c r="J408" s="39">
        <v>0</v>
      </c>
      <c r="K408" s="39">
        <v>1</v>
      </c>
      <c r="L408" s="39">
        <v>1400</v>
      </c>
      <c r="M408" s="39"/>
      <c r="N408" s="39" t="s">
        <v>4378</v>
      </c>
      <c r="O408" s="39">
        <v>15</v>
      </c>
      <c r="P408" s="39">
        <v>17</v>
      </c>
      <c r="Q408" s="39">
        <v>700</v>
      </c>
      <c r="R408" s="39">
        <v>1</v>
      </c>
      <c r="S408" s="39">
        <v>0</v>
      </c>
      <c r="T408" s="39">
        <v>1800</v>
      </c>
      <c r="U408" s="39"/>
      <c r="V408" s="39"/>
      <c r="W408" s="39"/>
      <c r="X408" s="39"/>
      <c r="Y408" s="39">
        <v>3</v>
      </c>
      <c r="Z408" s="39"/>
      <c r="AA408" s="39"/>
      <c r="AB408" s="39"/>
      <c r="AC408" s="39"/>
      <c r="AD408" s="39"/>
      <c r="AE408" s="39"/>
      <c r="AF408" s="39"/>
      <c r="AG408" s="39"/>
    </row>
    <row r="409" spans="1:33" ht="15.75" hidden="1" x14ac:dyDescent="0.3">
      <c r="A409" s="39">
        <v>1366</v>
      </c>
      <c r="B409" s="40" t="s">
        <v>4770</v>
      </c>
      <c r="C409" s="40"/>
      <c r="D409" s="39">
        <v>0</v>
      </c>
      <c r="E409" s="39"/>
      <c r="F409" s="39">
        <v>81</v>
      </c>
      <c r="G409" s="39">
        <v>19</v>
      </c>
      <c r="H409" s="39">
        <v>3000</v>
      </c>
      <c r="I409" s="39">
        <v>60</v>
      </c>
      <c r="J409" s="39">
        <v>1</v>
      </c>
      <c r="K409" s="39">
        <v>1</v>
      </c>
      <c r="L409" s="39">
        <v>4000</v>
      </c>
      <c r="M409" s="39"/>
      <c r="N409" s="39" t="s">
        <v>4769</v>
      </c>
      <c r="O409" s="39">
        <v>32</v>
      </c>
      <c r="P409" s="39">
        <v>30</v>
      </c>
      <c r="Q409" s="39">
        <v>600</v>
      </c>
      <c r="R409" s="39">
        <v>1</v>
      </c>
      <c r="S409" s="39">
        <v>0</v>
      </c>
      <c r="T409" s="39">
        <v>1200</v>
      </c>
      <c r="U409" s="39"/>
      <c r="V409" s="39"/>
      <c r="W409" s="39"/>
      <c r="X409" s="39"/>
      <c r="Y409" s="39">
        <v>3</v>
      </c>
      <c r="Z409" s="39"/>
      <c r="AA409" s="39"/>
      <c r="AB409" s="39"/>
      <c r="AC409" s="39"/>
      <c r="AD409" s="39"/>
      <c r="AE409" s="39"/>
      <c r="AF409" s="39"/>
      <c r="AG409" s="39"/>
    </row>
    <row r="410" spans="1:33" ht="15.75" hidden="1" x14ac:dyDescent="0.3">
      <c r="A410" s="39">
        <v>1213</v>
      </c>
      <c r="B410" s="39" t="s">
        <v>4544</v>
      </c>
      <c r="C410" s="39"/>
      <c r="D410" s="39">
        <v>0</v>
      </c>
      <c r="E410" s="39"/>
      <c r="F410" s="39">
        <v>81</v>
      </c>
      <c r="G410" s="39">
        <v>19</v>
      </c>
      <c r="H410" s="39">
        <v>11</v>
      </c>
      <c r="I410" s="39">
        <v>60</v>
      </c>
      <c r="J410" s="39">
        <v>1</v>
      </c>
      <c r="K410" s="39">
        <v>1</v>
      </c>
      <c r="L410" s="39">
        <v>2500</v>
      </c>
      <c r="M410" s="39"/>
      <c r="N410" s="39" t="s">
        <v>4478</v>
      </c>
      <c r="O410" s="39">
        <v>25</v>
      </c>
      <c r="P410" s="39">
        <v>25</v>
      </c>
      <c r="Q410" s="39">
        <v>800</v>
      </c>
      <c r="R410" s="39">
        <v>1</v>
      </c>
      <c r="S410" s="39">
        <v>0</v>
      </c>
      <c r="T410" s="39">
        <v>2000</v>
      </c>
      <c r="U410" s="39"/>
      <c r="V410" s="39"/>
      <c r="W410" s="39"/>
      <c r="X410" s="39"/>
      <c r="Y410" s="39">
        <v>3</v>
      </c>
      <c r="Z410" s="39"/>
      <c r="AA410" s="39"/>
      <c r="AB410" s="39"/>
      <c r="AC410" s="39"/>
      <c r="AD410" s="39"/>
      <c r="AE410" s="39"/>
      <c r="AF410" s="39"/>
      <c r="AG410" s="39"/>
    </row>
    <row r="411" spans="1:33" ht="15.75" hidden="1" x14ac:dyDescent="0.3">
      <c r="A411" s="39">
        <v>1350</v>
      </c>
      <c r="B411" s="40" t="s">
        <v>4746</v>
      </c>
      <c r="C411" s="40"/>
      <c r="D411" s="39">
        <v>0</v>
      </c>
      <c r="E411" s="39"/>
      <c r="F411" s="39">
        <v>81</v>
      </c>
      <c r="G411" s="39">
        <v>21</v>
      </c>
      <c r="H411" s="39">
        <v>34</v>
      </c>
      <c r="I411" s="39">
        <v>60</v>
      </c>
      <c r="J411" s="39">
        <v>0</v>
      </c>
      <c r="K411" s="39">
        <v>1</v>
      </c>
      <c r="L411" s="39">
        <v>5000</v>
      </c>
      <c r="M411" s="39"/>
      <c r="N411" s="39" t="s">
        <v>4747</v>
      </c>
      <c r="O411" s="39">
        <v>15</v>
      </c>
      <c r="P411" s="39">
        <v>20</v>
      </c>
      <c r="Q411" s="39">
        <v>1200</v>
      </c>
      <c r="R411" s="39">
        <v>1</v>
      </c>
      <c r="S411" s="39">
        <v>0</v>
      </c>
      <c r="T411" s="39">
        <v>1200</v>
      </c>
      <c r="U411" s="39"/>
      <c r="V411" s="39"/>
      <c r="W411" s="39"/>
      <c r="X411" s="39"/>
      <c r="Y411" s="39">
        <v>3</v>
      </c>
      <c r="Z411" s="39"/>
      <c r="AA411" s="39"/>
      <c r="AB411" s="39"/>
      <c r="AC411" s="39"/>
      <c r="AD411" s="39"/>
      <c r="AE411" s="39"/>
      <c r="AF411" s="39"/>
      <c r="AG411" s="39"/>
    </row>
    <row r="412" spans="1:33" ht="15.75" hidden="1" x14ac:dyDescent="0.3">
      <c r="A412" s="39">
        <v>1145</v>
      </c>
      <c r="B412" s="39" t="s">
        <v>4432</v>
      </c>
      <c r="C412" s="39"/>
      <c r="D412" s="39">
        <v>0</v>
      </c>
      <c r="E412" s="39"/>
      <c r="F412" s="39">
        <v>102</v>
      </c>
      <c r="G412" s="39">
        <v>49</v>
      </c>
      <c r="H412" s="39">
        <v>63</v>
      </c>
      <c r="I412" s="39">
        <v>60</v>
      </c>
      <c r="J412" s="39">
        <v>1</v>
      </c>
      <c r="K412" s="39">
        <v>1</v>
      </c>
      <c r="L412" s="39">
        <v>3000</v>
      </c>
      <c r="M412" s="39"/>
      <c r="N412" s="39" t="s">
        <v>4431</v>
      </c>
      <c r="O412" s="39">
        <v>32</v>
      </c>
      <c r="P412" s="39">
        <v>30</v>
      </c>
      <c r="Q412" s="39">
        <v>300</v>
      </c>
      <c r="R412" s="39">
        <v>1</v>
      </c>
      <c r="S412" s="39">
        <v>0</v>
      </c>
      <c r="T412" s="39">
        <v>1000</v>
      </c>
      <c r="U412" s="39"/>
      <c r="V412" s="39"/>
      <c r="W412" s="39"/>
      <c r="X412" s="39"/>
      <c r="Y412" s="39">
        <v>3</v>
      </c>
      <c r="Z412" s="39"/>
      <c r="AA412" s="39"/>
      <c r="AB412" s="39"/>
      <c r="AC412" s="39"/>
      <c r="AD412" s="39"/>
      <c r="AE412" s="39"/>
      <c r="AF412" s="39"/>
      <c r="AG412" s="39"/>
    </row>
    <row r="413" spans="1:33" ht="15.75" hidden="1" x14ac:dyDescent="0.3">
      <c r="A413" s="39">
        <v>1144</v>
      </c>
      <c r="B413" s="39" t="s">
        <v>4430</v>
      </c>
      <c r="C413" s="39"/>
      <c r="D413" s="39">
        <v>0</v>
      </c>
      <c r="E413" s="39"/>
      <c r="F413" s="39">
        <v>102</v>
      </c>
      <c r="G413" s="39">
        <v>49</v>
      </c>
      <c r="H413" s="39">
        <v>63</v>
      </c>
      <c r="I413" s="39">
        <v>60</v>
      </c>
      <c r="J413" s="39">
        <v>1</v>
      </c>
      <c r="K413" s="39">
        <v>1</v>
      </c>
      <c r="L413" s="39">
        <v>3000</v>
      </c>
      <c r="M413" s="39"/>
      <c r="N413" s="39" t="s">
        <v>4431</v>
      </c>
      <c r="O413" s="39">
        <v>200</v>
      </c>
      <c r="P413" s="39">
        <v>200</v>
      </c>
      <c r="Q413" s="39">
        <v>100</v>
      </c>
      <c r="R413" s="39">
        <v>1</v>
      </c>
      <c r="S413" s="39">
        <v>0</v>
      </c>
      <c r="T413" s="39">
        <v>1000</v>
      </c>
      <c r="U413" s="39"/>
      <c r="V413" s="39"/>
      <c r="W413" s="39"/>
      <c r="X413" s="39"/>
      <c r="Y413" s="39">
        <v>3</v>
      </c>
      <c r="Z413" s="39"/>
      <c r="AA413" s="39"/>
      <c r="AB413" s="39"/>
      <c r="AC413" s="39"/>
      <c r="AD413" s="39"/>
      <c r="AE413" s="39"/>
      <c r="AF413" s="39"/>
      <c r="AG413" s="39"/>
    </row>
    <row r="414" spans="1:33" ht="15.75" hidden="1" x14ac:dyDescent="0.3">
      <c r="A414" s="39">
        <v>1016</v>
      </c>
      <c r="B414" s="40" t="s">
        <v>4222</v>
      </c>
      <c r="C414" s="40"/>
      <c r="D414" s="39">
        <v>0</v>
      </c>
      <c r="E414" s="39"/>
      <c r="F414" s="39">
        <v>93</v>
      </c>
      <c r="G414" s="39">
        <v>22</v>
      </c>
      <c r="H414" s="39">
        <v>114</v>
      </c>
      <c r="I414" s="39">
        <v>65</v>
      </c>
      <c r="J414" s="39">
        <v>1</v>
      </c>
      <c r="K414" s="39">
        <v>1</v>
      </c>
      <c r="L414" s="39">
        <v>1800</v>
      </c>
      <c r="M414" s="39"/>
      <c r="N414" s="39" t="s">
        <v>4223</v>
      </c>
      <c r="O414" s="39">
        <v>17</v>
      </c>
      <c r="P414" s="39">
        <v>999</v>
      </c>
      <c r="Q414" s="39">
        <v>700</v>
      </c>
      <c r="R414" s="39">
        <v>1</v>
      </c>
      <c r="S414" s="39">
        <v>0</v>
      </c>
      <c r="T414" s="39">
        <v>2000</v>
      </c>
      <c r="U414" s="39"/>
      <c r="V414" s="39"/>
      <c r="W414" s="39"/>
      <c r="X414" s="39"/>
      <c r="Y414" s="39">
        <v>3</v>
      </c>
      <c r="Z414" s="39"/>
      <c r="AA414" s="39"/>
      <c r="AB414" s="39"/>
      <c r="AC414" s="39"/>
      <c r="AD414" s="39"/>
      <c r="AE414" s="39"/>
      <c r="AF414" s="39"/>
      <c r="AG414" s="39"/>
    </row>
    <row r="415" spans="1:33" ht="15.75" hidden="1" x14ac:dyDescent="0.3">
      <c r="A415" s="39">
        <v>42</v>
      </c>
      <c r="B415" s="40" t="s">
        <v>3229</v>
      </c>
      <c r="C415" s="40"/>
      <c r="D415" s="39">
        <v>0</v>
      </c>
      <c r="E415" s="39"/>
      <c r="F415" s="39">
        <v>81</v>
      </c>
      <c r="G415" s="39">
        <v>21</v>
      </c>
      <c r="H415" s="39">
        <v>250</v>
      </c>
      <c r="I415" s="39">
        <v>65</v>
      </c>
      <c r="J415" s="39">
        <v>1</v>
      </c>
      <c r="K415" s="39">
        <v>0</v>
      </c>
      <c r="L415" s="42">
        <v>1000</v>
      </c>
      <c r="M415" s="42"/>
      <c r="N415" s="39" t="s">
        <v>3230</v>
      </c>
      <c r="O415" s="39">
        <v>15</v>
      </c>
      <c r="P415" s="39">
        <v>999</v>
      </c>
      <c r="Q415" s="39">
        <v>800</v>
      </c>
      <c r="R415" s="42">
        <v>1</v>
      </c>
      <c r="S415" s="42">
        <v>0</v>
      </c>
      <c r="T415" s="39">
        <v>600</v>
      </c>
      <c r="U415" s="39"/>
      <c r="V415" s="39"/>
      <c r="W415" s="39"/>
      <c r="X415" s="39"/>
      <c r="Y415" s="39">
        <v>3</v>
      </c>
      <c r="Z415" s="39"/>
      <c r="AA415" s="39"/>
      <c r="AB415" s="39"/>
      <c r="AC415" s="39"/>
      <c r="AD415" s="39"/>
      <c r="AE415" s="39"/>
      <c r="AF415" s="39"/>
      <c r="AG415" s="39"/>
    </row>
    <row r="416" spans="1:33" ht="15.75" hidden="1" x14ac:dyDescent="0.3">
      <c r="A416" s="39">
        <v>43</v>
      </c>
      <c r="B416" s="40" t="s">
        <v>3231</v>
      </c>
      <c r="C416" s="40"/>
      <c r="D416" s="39">
        <v>0</v>
      </c>
      <c r="E416" s="39"/>
      <c r="F416" s="39">
        <v>81</v>
      </c>
      <c r="G416" s="39">
        <v>21</v>
      </c>
      <c r="H416" s="39">
        <v>250</v>
      </c>
      <c r="I416" s="39">
        <v>65</v>
      </c>
      <c r="J416" s="39">
        <v>1</v>
      </c>
      <c r="K416" s="39">
        <v>0</v>
      </c>
      <c r="L416" s="42">
        <v>1000</v>
      </c>
      <c r="M416" s="42"/>
      <c r="N416" s="39" t="s">
        <v>3232</v>
      </c>
      <c r="O416" s="39">
        <v>15</v>
      </c>
      <c r="P416" s="39">
        <v>999</v>
      </c>
      <c r="Q416" s="39">
        <v>1100</v>
      </c>
      <c r="R416" s="42">
        <v>1</v>
      </c>
      <c r="S416" s="42">
        <v>0</v>
      </c>
      <c r="T416" s="39">
        <v>600</v>
      </c>
      <c r="U416" s="39"/>
      <c r="V416" s="39"/>
      <c r="W416" s="39"/>
      <c r="X416" s="39"/>
      <c r="Y416" s="39">
        <v>3</v>
      </c>
      <c r="Z416" s="39"/>
      <c r="AA416" s="39"/>
      <c r="AB416" s="39"/>
      <c r="AC416" s="39"/>
      <c r="AD416" s="39"/>
      <c r="AE416" s="39"/>
      <c r="AF416" s="39"/>
      <c r="AG416" s="39"/>
    </row>
    <row r="417" spans="1:33" ht="15.75" x14ac:dyDescent="0.3">
      <c r="A417" s="104">
        <v>143</v>
      </c>
      <c r="B417" s="107" t="s">
        <v>3382</v>
      </c>
      <c r="C417" s="204" t="s">
        <v>8626</v>
      </c>
      <c r="D417" s="105">
        <v>1</v>
      </c>
      <c r="E417" s="105" t="s">
        <v>5717</v>
      </c>
      <c r="F417" s="104">
        <v>81</v>
      </c>
      <c r="G417" s="104">
        <v>21</v>
      </c>
      <c r="H417" s="104">
        <v>250</v>
      </c>
      <c r="I417" s="105">
        <v>65</v>
      </c>
      <c r="J417" s="104">
        <v>1</v>
      </c>
      <c r="K417" s="104">
        <v>0</v>
      </c>
      <c r="L417" s="105">
        <v>8000</v>
      </c>
      <c r="M417" s="245"/>
      <c r="N417" s="104" t="s">
        <v>3383</v>
      </c>
      <c r="O417" s="104">
        <v>18</v>
      </c>
      <c r="P417" s="104">
        <v>999</v>
      </c>
      <c r="Q417" s="104">
        <v>1100</v>
      </c>
      <c r="R417" s="104">
        <v>1</v>
      </c>
      <c r="S417" s="104">
        <v>0</v>
      </c>
      <c r="T417" s="104">
        <v>800</v>
      </c>
      <c r="U417" s="104"/>
      <c r="V417" s="104"/>
      <c r="W417" s="104"/>
      <c r="X417" s="104"/>
      <c r="Y417" s="104">
        <v>3</v>
      </c>
      <c r="Z417" s="104"/>
      <c r="AA417" s="104"/>
      <c r="AB417" s="104"/>
      <c r="AC417" s="104"/>
      <c r="AD417" s="104"/>
      <c r="AE417" s="104"/>
      <c r="AF417" s="104"/>
      <c r="AG417" s="104"/>
    </row>
    <row r="418" spans="1:33" ht="15.75" x14ac:dyDescent="0.3">
      <c r="A418" s="104">
        <v>142</v>
      </c>
      <c r="B418" s="107" t="s">
        <v>3380</v>
      </c>
      <c r="C418" s="204" t="s">
        <v>8626</v>
      </c>
      <c r="D418" s="105">
        <v>1</v>
      </c>
      <c r="E418" s="105" t="s">
        <v>5717</v>
      </c>
      <c r="F418" s="104">
        <v>81</v>
      </c>
      <c r="G418" s="104">
        <v>21</v>
      </c>
      <c r="H418" s="104">
        <v>251</v>
      </c>
      <c r="I418" s="105">
        <v>65</v>
      </c>
      <c r="J418" s="104">
        <v>1</v>
      </c>
      <c r="K418" s="104">
        <v>0</v>
      </c>
      <c r="L418" s="105">
        <v>8000</v>
      </c>
      <c r="M418" s="245"/>
      <c r="N418" s="104" t="s">
        <v>3381</v>
      </c>
      <c r="O418" s="104">
        <v>15</v>
      </c>
      <c r="P418" s="104">
        <v>999</v>
      </c>
      <c r="Q418" s="104">
        <v>1100</v>
      </c>
      <c r="R418" s="104">
        <v>1</v>
      </c>
      <c r="S418" s="104">
        <v>0</v>
      </c>
      <c r="T418" s="104">
        <v>800</v>
      </c>
      <c r="U418" s="104"/>
      <c r="V418" s="104"/>
      <c r="W418" s="104"/>
      <c r="X418" s="104"/>
      <c r="Y418" s="104">
        <v>3</v>
      </c>
      <c r="Z418" s="104"/>
      <c r="AA418" s="104"/>
      <c r="AB418" s="104"/>
      <c r="AC418" s="104"/>
      <c r="AD418" s="104"/>
      <c r="AE418" s="104"/>
      <c r="AF418" s="104"/>
      <c r="AG418" s="104"/>
    </row>
    <row r="419" spans="1:33" ht="15.75" x14ac:dyDescent="0.3">
      <c r="A419" s="104">
        <v>144</v>
      </c>
      <c r="B419" s="107" t="s">
        <v>3384</v>
      </c>
      <c r="C419" s="204" t="s">
        <v>8626</v>
      </c>
      <c r="D419" s="105">
        <v>1</v>
      </c>
      <c r="E419" s="105" t="s">
        <v>5717</v>
      </c>
      <c r="F419" s="104">
        <v>81</v>
      </c>
      <c r="G419" s="104">
        <v>21</v>
      </c>
      <c r="H419" s="104">
        <v>253</v>
      </c>
      <c r="I419" s="105">
        <v>65</v>
      </c>
      <c r="J419" s="104">
        <v>1</v>
      </c>
      <c r="K419" s="104">
        <v>0</v>
      </c>
      <c r="L419" s="105">
        <v>8000</v>
      </c>
      <c r="M419" s="245"/>
      <c r="N419" s="104" t="s">
        <v>3385</v>
      </c>
      <c r="O419" s="104">
        <v>18</v>
      </c>
      <c r="P419" s="104">
        <v>999</v>
      </c>
      <c r="Q419" s="104">
        <v>1100</v>
      </c>
      <c r="R419" s="104">
        <v>1</v>
      </c>
      <c r="S419" s="104">
        <v>0</v>
      </c>
      <c r="T419" s="104">
        <v>800</v>
      </c>
      <c r="U419" s="104"/>
      <c r="V419" s="104"/>
      <c r="W419" s="104"/>
      <c r="X419" s="104"/>
      <c r="Y419" s="104">
        <v>3</v>
      </c>
      <c r="Z419" s="104"/>
      <c r="AA419" s="104"/>
      <c r="AB419" s="104"/>
      <c r="AC419" s="104"/>
      <c r="AD419" s="104"/>
      <c r="AE419" s="104"/>
      <c r="AF419" s="104"/>
      <c r="AG419" s="104"/>
    </row>
    <row r="420" spans="1:33" ht="15.75" x14ac:dyDescent="0.3">
      <c r="A420" s="104">
        <v>81</v>
      </c>
      <c r="B420" s="107" t="s">
        <v>3282</v>
      </c>
      <c r="C420" s="204">
        <v>0</v>
      </c>
      <c r="D420" s="105">
        <v>1</v>
      </c>
      <c r="E420" s="105" t="s">
        <v>5709</v>
      </c>
      <c r="F420" s="104">
        <v>81</v>
      </c>
      <c r="G420" s="104">
        <v>19</v>
      </c>
      <c r="H420" s="104">
        <v>122</v>
      </c>
      <c r="I420" s="105">
        <v>70</v>
      </c>
      <c r="J420" s="104">
        <v>1</v>
      </c>
      <c r="K420" s="104">
        <v>1</v>
      </c>
      <c r="L420" s="105">
        <v>6000</v>
      </c>
      <c r="M420" s="245"/>
      <c r="N420" s="104" t="s">
        <v>3278</v>
      </c>
      <c r="O420" s="104">
        <v>10</v>
      </c>
      <c r="P420" s="104">
        <v>999</v>
      </c>
      <c r="Q420" s="104">
        <v>1100</v>
      </c>
      <c r="R420" s="104">
        <v>1</v>
      </c>
      <c r="S420" s="104">
        <v>0</v>
      </c>
      <c r="T420" s="104">
        <v>800</v>
      </c>
      <c r="U420" s="104"/>
      <c r="V420" s="104"/>
      <c r="W420" s="104"/>
      <c r="X420" s="104"/>
      <c r="Y420" s="104">
        <v>3</v>
      </c>
      <c r="Z420" s="104"/>
      <c r="AA420" s="104"/>
      <c r="AB420" s="104"/>
      <c r="AC420" s="104"/>
      <c r="AD420" s="104"/>
      <c r="AE420" s="104"/>
      <c r="AF420" s="104"/>
      <c r="AG420" s="104"/>
    </row>
    <row r="421" spans="1:33" ht="15.75" x14ac:dyDescent="0.3">
      <c r="A421" s="104">
        <v>79</v>
      </c>
      <c r="B421" s="107" t="s">
        <v>3280</v>
      </c>
      <c r="C421" s="204">
        <v>0</v>
      </c>
      <c r="D421" s="105">
        <v>1</v>
      </c>
      <c r="E421" s="105" t="s">
        <v>5709</v>
      </c>
      <c r="F421" s="104">
        <v>81</v>
      </c>
      <c r="G421" s="104">
        <v>19</v>
      </c>
      <c r="H421" s="104">
        <v>148</v>
      </c>
      <c r="I421" s="105">
        <v>70</v>
      </c>
      <c r="J421" s="104">
        <v>1</v>
      </c>
      <c r="K421" s="104">
        <v>1</v>
      </c>
      <c r="L421" s="105">
        <v>6000</v>
      </c>
      <c r="M421" s="245"/>
      <c r="N421" s="104" t="s">
        <v>3278</v>
      </c>
      <c r="O421" s="104">
        <v>17</v>
      </c>
      <c r="P421" s="104">
        <v>999</v>
      </c>
      <c r="Q421" s="104">
        <v>1100</v>
      </c>
      <c r="R421" s="104">
        <v>1</v>
      </c>
      <c r="S421" s="104">
        <v>0</v>
      </c>
      <c r="T421" s="104">
        <v>800</v>
      </c>
      <c r="U421" s="104"/>
      <c r="V421" s="104"/>
      <c r="W421" s="104"/>
      <c r="X421" s="104"/>
      <c r="Y421" s="104">
        <v>3</v>
      </c>
      <c r="Z421" s="104"/>
      <c r="AA421" s="104"/>
      <c r="AB421" s="104"/>
      <c r="AC421" s="104"/>
      <c r="AD421" s="104"/>
      <c r="AE421" s="104"/>
      <c r="AF421" s="104"/>
      <c r="AG421" s="104"/>
    </row>
    <row r="422" spans="1:33" ht="15.75" x14ac:dyDescent="0.3">
      <c r="A422" s="104">
        <v>77</v>
      </c>
      <c r="B422" s="107" t="s">
        <v>3277</v>
      </c>
      <c r="C422" s="204">
        <v>0</v>
      </c>
      <c r="D422" s="105">
        <v>1</v>
      </c>
      <c r="E422" s="105" t="s">
        <v>5709</v>
      </c>
      <c r="F422" s="104">
        <v>89</v>
      </c>
      <c r="G422" s="104">
        <v>14</v>
      </c>
      <c r="H422" s="104">
        <v>150</v>
      </c>
      <c r="I422" s="105">
        <v>70</v>
      </c>
      <c r="J422" s="104">
        <v>1</v>
      </c>
      <c r="K422" s="104">
        <v>1</v>
      </c>
      <c r="L422" s="105">
        <v>6000</v>
      </c>
      <c r="M422" s="245"/>
      <c r="N422" s="104" t="s">
        <v>3278</v>
      </c>
      <c r="O422" s="104">
        <v>10</v>
      </c>
      <c r="P422" s="104">
        <v>999</v>
      </c>
      <c r="Q422" s="104">
        <v>1100</v>
      </c>
      <c r="R422" s="104">
        <v>1</v>
      </c>
      <c r="S422" s="104">
        <v>0</v>
      </c>
      <c r="T422" s="104">
        <v>800</v>
      </c>
      <c r="U422" s="104"/>
      <c r="V422" s="104"/>
      <c r="W422" s="104"/>
      <c r="X422" s="104"/>
      <c r="Y422" s="104">
        <v>3</v>
      </c>
      <c r="Z422" s="104"/>
      <c r="AA422" s="104"/>
      <c r="AB422" s="104"/>
      <c r="AC422" s="104"/>
      <c r="AD422" s="104"/>
      <c r="AE422" s="104"/>
      <c r="AF422" s="104"/>
      <c r="AG422" s="104"/>
    </row>
    <row r="423" spans="1:33" ht="15.75" x14ac:dyDescent="0.3">
      <c r="A423" s="104">
        <v>80</v>
      </c>
      <c r="B423" s="107" t="s">
        <v>3281</v>
      </c>
      <c r="C423" s="204">
        <v>0</v>
      </c>
      <c r="D423" s="105">
        <v>1</v>
      </c>
      <c r="E423" s="105" t="s">
        <v>5709</v>
      </c>
      <c r="F423" s="104">
        <v>81</v>
      </c>
      <c r="G423" s="104">
        <v>19</v>
      </c>
      <c r="H423" s="104">
        <v>165</v>
      </c>
      <c r="I423" s="105">
        <v>70</v>
      </c>
      <c r="J423" s="104">
        <v>1</v>
      </c>
      <c r="K423" s="104">
        <v>1</v>
      </c>
      <c r="L423" s="105">
        <v>6000</v>
      </c>
      <c r="M423" s="245"/>
      <c r="N423" s="104" t="s">
        <v>3278</v>
      </c>
      <c r="O423" s="104">
        <v>17</v>
      </c>
      <c r="P423" s="104">
        <v>999</v>
      </c>
      <c r="Q423" s="104">
        <v>1100</v>
      </c>
      <c r="R423" s="104">
        <v>1</v>
      </c>
      <c r="S423" s="104">
        <v>0</v>
      </c>
      <c r="T423" s="104">
        <v>800</v>
      </c>
      <c r="U423" s="104"/>
      <c r="V423" s="104"/>
      <c r="W423" s="104"/>
      <c r="X423" s="104"/>
      <c r="Y423" s="104">
        <v>3</v>
      </c>
      <c r="Z423" s="104"/>
      <c r="AA423" s="104"/>
      <c r="AB423" s="104"/>
      <c r="AC423" s="104"/>
      <c r="AD423" s="104"/>
      <c r="AE423" s="104"/>
      <c r="AF423" s="104"/>
      <c r="AG423" s="104"/>
    </row>
    <row r="424" spans="1:33" ht="15.75" x14ac:dyDescent="0.3">
      <c r="A424" s="104">
        <v>78</v>
      </c>
      <c r="B424" s="107" t="s">
        <v>3279</v>
      </c>
      <c r="C424" s="204">
        <v>0</v>
      </c>
      <c r="D424" s="105">
        <v>1</v>
      </c>
      <c r="E424" s="105" t="s">
        <v>5709</v>
      </c>
      <c r="F424" s="104">
        <v>81</v>
      </c>
      <c r="G424" s="104">
        <v>21</v>
      </c>
      <c r="H424" s="104">
        <v>34</v>
      </c>
      <c r="I424" s="105">
        <v>70</v>
      </c>
      <c r="J424" s="104">
        <v>1</v>
      </c>
      <c r="K424" s="104">
        <v>1</v>
      </c>
      <c r="L424" s="105">
        <v>6000</v>
      </c>
      <c r="M424" s="245"/>
      <c r="N424" s="104" t="s">
        <v>3278</v>
      </c>
      <c r="O424" s="104">
        <v>15</v>
      </c>
      <c r="P424" s="104">
        <v>999</v>
      </c>
      <c r="Q424" s="104">
        <v>1100</v>
      </c>
      <c r="R424" s="104">
        <v>1</v>
      </c>
      <c r="S424" s="104">
        <v>0</v>
      </c>
      <c r="T424" s="104">
        <v>800</v>
      </c>
      <c r="U424" s="104"/>
      <c r="V424" s="104"/>
      <c r="W424" s="104"/>
      <c r="X424" s="104"/>
      <c r="Y424" s="104">
        <v>3</v>
      </c>
      <c r="Z424" s="104"/>
      <c r="AA424" s="104"/>
      <c r="AB424" s="104"/>
      <c r="AC424" s="104"/>
      <c r="AD424" s="104"/>
      <c r="AE424" s="104"/>
      <c r="AF424" s="104"/>
      <c r="AG424" s="104"/>
    </row>
    <row r="425" spans="1:33" ht="15.75" hidden="1" x14ac:dyDescent="0.3">
      <c r="A425" s="39">
        <v>37</v>
      </c>
      <c r="B425" s="40" t="s">
        <v>3219</v>
      </c>
      <c r="C425" s="40"/>
      <c r="D425" s="39">
        <v>0</v>
      </c>
      <c r="E425" s="39"/>
      <c r="F425" s="39">
        <v>81</v>
      </c>
      <c r="G425" s="39">
        <v>19</v>
      </c>
      <c r="H425" s="39">
        <v>165</v>
      </c>
      <c r="I425" s="39">
        <v>70</v>
      </c>
      <c r="J425" s="39">
        <v>1</v>
      </c>
      <c r="K425" s="39">
        <v>1</v>
      </c>
      <c r="L425" s="42">
        <v>1000</v>
      </c>
      <c r="M425" s="42"/>
      <c r="N425" s="39" t="s">
        <v>3220</v>
      </c>
      <c r="O425" s="39">
        <v>15</v>
      </c>
      <c r="P425" s="39">
        <v>999</v>
      </c>
      <c r="Q425" s="39">
        <v>1100</v>
      </c>
      <c r="R425" s="42">
        <v>1</v>
      </c>
      <c r="S425" s="42">
        <v>0</v>
      </c>
      <c r="T425" s="39">
        <v>600</v>
      </c>
      <c r="U425" s="39"/>
      <c r="V425" s="39"/>
      <c r="W425" s="39"/>
      <c r="X425" s="39"/>
      <c r="Y425" s="39">
        <v>3</v>
      </c>
      <c r="Z425" s="39"/>
      <c r="AA425" s="39"/>
      <c r="AB425" s="39"/>
      <c r="AC425" s="39"/>
      <c r="AD425" s="39"/>
      <c r="AE425" s="39"/>
      <c r="AF425" s="39"/>
      <c r="AG425" s="39"/>
    </row>
    <row r="426" spans="1:33" ht="15.75" x14ac:dyDescent="0.3">
      <c r="A426" s="104">
        <v>152</v>
      </c>
      <c r="B426" s="107" t="s">
        <v>3398</v>
      </c>
      <c r="C426" s="204" t="s">
        <v>8626</v>
      </c>
      <c r="D426" s="105">
        <v>1</v>
      </c>
      <c r="E426" s="105" t="s">
        <v>5718</v>
      </c>
      <c r="F426" s="104">
        <v>81</v>
      </c>
      <c r="G426" s="104">
        <v>19</v>
      </c>
      <c r="H426" s="104">
        <v>73</v>
      </c>
      <c r="I426" s="105">
        <v>70</v>
      </c>
      <c r="J426" s="104">
        <v>0</v>
      </c>
      <c r="K426" s="104">
        <v>0</v>
      </c>
      <c r="L426" s="105">
        <v>9000</v>
      </c>
      <c r="M426" s="245"/>
      <c r="N426" s="104" t="s">
        <v>3399</v>
      </c>
      <c r="O426" s="104">
        <v>22</v>
      </c>
      <c r="P426" s="104">
        <v>999</v>
      </c>
      <c r="Q426" s="104">
        <v>1100</v>
      </c>
      <c r="R426" s="104">
        <v>1</v>
      </c>
      <c r="S426" s="104">
        <v>0</v>
      </c>
      <c r="T426" s="104">
        <v>800</v>
      </c>
      <c r="U426" s="104"/>
      <c r="V426" s="104"/>
      <c r="W426" s="104"/>
      <c r="X426" s="104"/>
      <c r="Y426" s="104">
        <v>3</v>
      </c>
      <c r="Z426" s="104"/>
      <c r="AA426" s="104"/>
      <c r="AB426" s="104"/>
      <c r="AC426" s="104"/>
      <c r="AD426" s="104"/>
      <c r="AE426" s="104"/>
      <c r="AF426" s="104"/>
      <c r="AG426" s="104"/>
    </row>
    <row r="427" spans="1:33" ht="15.75" x14ac:dyDescent="0.3">
      <c r="A427" s="104">
        <v>153</v>
      </c>
      <c r="B427" s="107" t="s">
        <v>3400</v>
      </c>
      <c r="C427" s="204" t="s">
        <v>8626</v>
      </c>
      <c r="D427" s="105">
        <v>1</v>
      </c>
      <c r="E427" s="105" t="s">
        <v>5718</v>
      </c>
      <c r="F427" s="104">
        <v>81</v>
      </c>
      <c r="G427" s="104">
        <v>19</v>
      </c>
      <c r="H427" s="104">
        <v>73</v>
      </c>
      <c r="I427" s="105">
        <v>70</v>
      </c>
      <c r="J427" s="104">
        <v>0</v>
      </c>
      <c r="K427" s="104">
        <v>0</v>
      </c>
      <c r="L427" s="105">
        <v>9000</v>
      </c>
      <c r="M427" s="245"/>
      <c r="N427" s="104" t="s">
        <v>3401</v>
      </c>
      <c r="O427" s="104">
        <v>22</v>
      </c>
      <c r="P427" s="104">
        <v>999</v>
      </c>
      <c r="Q427" s="104">
        <v>1100</v>
      </c>
      <c r="R427" s="104">
        <v>1</v>
      </c>
      <c r="S427" s="104">
        <v>0</v>
      </c>
      <c r="T427" s="104">
        <v>800</v>
      </c>
      <c r="U427" s="104"/>
      <c r="V427" s="104"/>
      <c r="W427" s="104"/>
      <c r="X427" s="104"/>
      <c r="Y427" s="104">
        <v>3</v>
      </c>
      <c r="Z427" s="104"/>
      <c r="AA427" s="104"/>
      <c r="AB427" s="104"/>
      <c r="AC427" s="104"/>
      <c r="AD427" s="104"/>
      <c r="AE427" s="104"/>
      <c r="AF427" s="104"/>
      <c r="AG427" s="104"/>
    </row>
    <row r="428" spans="1:33" ht="15.75" x14ac:dyDescent="0.3">
      <c r="A428" s="104">
        <v>154</v>
      </c>
      <c r="B428" s="107" t="s">
        <v>3402</v>
      </c>
      <c r="C428" s="204" t="s">
        <v>8626</v>
      </c>
      <c r="D428" s="105">
        <v>1</v>
      </c>
      <c r="E428" s="105" t="s">
        <v>5718</v>
      </c>
      <c r="F428" s="104">
        <v>81</v>
      </c>
      <c r="G428" s="104">
        <v>19</v>
      </c>
      <c r="H428" s="104">
        <v>73</v>
      </c>
      <c r="I428" s="105">
        <v>70</v>
      </c>
      <c r="J428" s="104">
        <v>0</v>
      </c>
      <c r="K428" s="104">
        <v>0</v>
      </c>
      <c r="L428" s="105">
        <v>9000</v>
      </c>
      <c r="M428" s="245"/>
      <c r="N428" s="104" t="s">
        <v>3403</v>
      </c>
      <c r="O428" s="104">
        <v>15</v>
      </c>
      <c r="P428" s="104">
        <v>999</v>
      </c>
      <c r="Q428" s="104">
        <v>1100</v>
      </c>
      <c r="R428" s="104">
        <v>1</v>
      </c>
      <c r="S428" s="104">
        <v>0</v>
      </c>
      <c r="T428" s="104">
        <v>800</v>
      </c>
      <c r="U428" s="104"/>
      <c r="V428" s="104"/>
      <c r="W428" s="104"/>
      <c r="X428" s="104"/>
      <c r="Y428" s="104">
        <v>3</v>
      </c>
      <c r="Z428" s="104"/>
      <c r="AA428" s="104"/>
      <c r="AB428" s="104"/>
      <c r="AC428" s="104"/>
      <c r="AD428" s="104"/>
      <c r="AE428" s="104"/>
      <c r="AF428" s="104"/>
      <c r="AG428" s="104"/>
    </row>
    <row r="429" spans="1:33" ht="15.75" x14ac:dyDescent="0.3">
      <c r="A429" s="104">
        <v>155</v>
      </c>
      <c r="B429" s="107" t="s">
        <v>3404</v>
      </c>
      <c r="C429" s="204" t="s">
        <v>8626</v>
      </c>
      <c r="D429" s="105">
        <v>1</v>
      </c>
      <c r="E429" s="105" t="s">
        <v>5718</v>
      </c>
      <c r="F429" s="104">
        <v>81</v>
      </c>
      <c r="G429" s="104">
        <v>19</v>
      </c>
      <c r="H429" s="104">
        <v>73</v>
      </c>
      <c r="I429" s="105">
        <v>70</v>
      </c>
      <c r="J429" s="104">
        <v>0</v>
      </c>
      <c r="K429" s="104">
        <v>0</v>
      </c>
      <c r="L429" s="105">
        <v>9000</v>
      </c>
      <c r="M429" s="245"/>
      <c r="N429" s="104" t="s">
        <v>3405</v>
      </c>
      <c r="O429" s="104">
        <v>20</v>
      </c>
      <c r="P429" s="104">
        <v>999</v>
      </c>
      <c r="Q429" s="104">
        <v>1100</v>
      </c>
      <c r="R429" s="104">
        <v>1</v>
      </c>
      <c r="S429" s="104">
        <v>0</v>
      </c>
      <c r="T429" s="104">
        <v>800</v>
      </c>
      <c r="U429" s="104"/>
      <c r="V429" s="104"/>
      <c r="W429" s="104"/>
      <c r="X429" s="104"/>
      <c r="Y429" s="104">
        <v>3</v>
      </c>
      <c r="Z429" s="104"/>
      <c r="AA429" s="104"/>
      <c r="AB429" s="104"/>
      <c r="AC429" s="104"/>
      <c r="AD429" s="104"/>
      <c r="AE429" s="104"/>
      <c r="AF429" s="104"/>
      <c r="AG429" s="104"/>
    </row>
    <row r="430" spans="1:33" ht="15.75" hidden="1" x14ac:dyDescent="0.3">
      <c r="A430" s="39">
        <v>48</v>
      </c>
      <c r="B430" s="40" t="s">
        <v>3241</v>
      </c>
      <c r="C430" s="40"/>
      <c r="D430" s="39">
        <v>0</v>
      </c>
      <c r="E430" s="39"/>
      <c r="F430" s="39">
        <v>97</v>
      </c>
      <c r="G430" s="39">
        <v>19</v>
      </c>
      <c r="H430" s="39">
        <v>30</v>
      </c>
      <c r="I430" s="39">
        <v>75</v>
      </c>
      <c r="J430" s="39">
        <v>1</v>
      </c>
      <c r="K430" s="39">
        <v>0</v>
      </c>
      <c r="L430" s="42">
        <v>1000</v>
      </c>
      <c r="M430" s="42"/>
      <c r="N430" s="39" t="s">
        <v>3242</v>
      </c>
      <c r="O430" s="39">
        <v>25</v>
      </c>
      <c r="P430" s="39">
        <v>999</v>
      </c>
      <c r="Q430" s="39">
        <v>800</v>
      </c>
      <c r="R430" s="42">
        <v>1</v>
      </c>
      <c r="S430" s="42">
        <v>0</v>
      </c>
      <c r="T430" s="39">
        <v>600</v>
      </c>
      <c r="U430" s="39"/>
      <c r="V430" s="39"/>
      <c r="W430" s="39"/>
      <c r="X430" s="39"/>
      <c r="Y430" s="39">
        <v>3</v>
      </c>
      <c r="Z430" s="39"/>
      <c r="AA430" s="39"/>
      <c r="AB430" s="39"/>
      <c r="AC430" s="39"/>
      <c r="AD430" s="39"/>
      <c r="AE430" s="39"/>
      <c r="AF430" s="39"/>
      <c r="AG430" s="39"/>
    </row>
    <row r="431" spans="1:33" ht="15.75" x14ac:dyDescent="0.3">
      <c r="A431" s="104">
        <v>873</v>
      </c>
      <c r="B431" s="107" t="s">
        <v>4083</v>
      </c>
      <c r="C431" s="204" t="s">
        <v>8629</v>
      </c>
      <c r="D431" s="105">
        <v>1</v>
      </c>
      <c r="E431" s="105" t="s">
        <v>5682</v>
      </c>
      <c r="F431" s="104">
        <v>97</v>
      </c>
      <c r="G431" s="104">
        <v>19</v>
      </c>
      <c r="H431" s="104">
        <v>32</v>
      </c>
      <c r="I431" s="105">
        <v>75</v>
      </c>
      <c r="J431" s="104">
        <v>1</v>
      </c>
      <c r="K431" s="104">
        <v>0</v>
      </c>
      <c r="L431" s="105">
        <v>10000</v>
      </c>
      <c r="M431" s="245"/>
      <c r="N431" s="104" t="s">
        <v>3426</v>
      </c>
      <c r="O431" s="104">
        <v>18</v>
      </c>
      <c r="P431" s="104">
        <v>999</v>
      </c>
      <c r="Q431" s="104">
        <v>1100</v>
      </c>
      <c r="R431" s="104">
        <v>1</v>
      </c>
      <c r="S431" s="104">
        <v>0</v>
      </c>
      <c r="T431" s="104">
        <v>800</v>
      </c>
      <c r="U431" s="104"/>
      <c r="V431" s="104"/>
      <c r="W431" s="104"/>
      <c r="X431" s="104"/>
      <c r="Y431" s="104">
        <v>3</v>
      </c>
      <c r="Z431" s="104"/>
      <c r="AA431" s="104"/>
      <c r="AB431" s="104"/>
      <c r="AC431" s="104"/>
      <c r="AD431" s="104"/>
      <c r="AE431" s="104"/>
      <c r="AF431" s="104"/>
      <c r="AG431" s="104"/>
    </row>
    <row r="432" spans="1:33" ht="15.75" x14ac:dyDescent="0.3">
      <c r="A432" s="104">
        <v>874</v>
      </c>
      <c r="B432" s="107" t="s">
        <v>4084</v>
      </c>
      <c r="C432" s="204" t="s">
        <v>8629</v>
      </c>
      <c r="D432" s="105">
        <v>1</v>
      </c>
      <c r="E432" s="105" t="s">
        <v>5682</v>
      </c>
      <c r="F432" s="104">
        <v>97</v>
      </c>
      <c r="G432" s="104">
        <v>19</v>
      </c>
      <c r="H432" s="104">
        <v>33</v>
      </c>
      <c r="I432" s="105">
        <v>75</v>
      </c>
      <c r="J432" s="104">
        <v>1</v>
      </c>
      <c r="K432" s="104">
        <v>0</v>
      </c>
      <c r="L432" s="105">
        <v>10000</v>
      </c>
      <c r="M432" s="245"/>
      <c r="N432" s="104" t="s">
        <v>3428</v>
      </c>
      <c r="O432" s="104">
        <v>17</v>
      </c>
      <c r="P432" s="104">
        <v>999</v>
      </c>
      <c r="Q432" s="104">
        <v>1100</v>
      </c>
      <c r="R432" s="104">
        <v>1</v>
      </c>
      <c r="S432" s="104">
        <v>0</v>
      </c>
      <c r="T432" s="104">
        <v>800</v>
      </c>
      <c r="U432" s="104"/>
      <c r="V432" s="104"/>
      <c r="W432" s="104"/>
      <c r="X432" s="104"/>
      <c r="Y432" s="104">
        <v>3</v>
      </c>
      <c r="Z432" s="104"/>
      <c r="AA432" s="104"/>
      <c r="AB432" s="104"/>
      <c r="AC432" s="104"/>
      <c r="AD432" s="104"/>
      <c r="AE432" s="104"/>
      <c r="AF432" s="104"/>
      <c r="AG432" s="104"/>
    </row>
    <row r="433" spans="1:33" ht="15.75" x14ac:dyDescent="0.3">
      <c r="A433" s="104">
        <v>872</v>
      </c>
      <c r="B433" s="107" t="s">
        <v>4082</v>
      </c>
      <c r="C433" s="204" t="s">
        <v>8629</v>
      </c>
      <c r="D433" s="105">
        <v>1</v>
      </c>
      <c r="E433" s="105" t="s">
        <v>5682</v>
      </c>
      <c r="F433" s="104">
        <v>97</v>
      </c>
      <c r="G433" s="104">
        <v>19</v>
      </c>
      <c r="H433" s="104">
        <v>30</v>
      </c>
      <c r="I433" s="105">
        <v>75</v>
      </c>
      <c r="J433" s="104">
        <v>1</v>
      </c>
      <c r="K433" s="104">
        <v>0</v>
      </c>
      <c r="L433" s="105">
        <v>10000</v>
      </c>
      <c r="M433" s="245"/>
      <c r="N433" s="104" t="s">
        <v>3424</v>
      </c>
      <c r="O433" s="104">
        <v>18</v>
      </c>
      <c r="P433" s="104">
        <v>999</v>
      </c>
      <c r="Q433" s="104">
        <v>1100</v>
      </c>
      <c r="R433" s="104">
        <v>1</v>
      </c>
      <c r="S433" s="104">
        <v>0</v>
      </c>
      <c r="T433" s="104">
        <v>800</v>
      </c>
      <c r="U433" s="104"/>
      <c r="V433" s="104"/>
      <c r="W433" s="104"/>
      <c r="X433" s="104"/>
      <c r="Y433" s="104">
        <v>3</v>
      </c>
      <c r="Z433" s="104"/>
      <c r="AA433" s="104"/>
      <c r="AB433" s="104"/>
      <c r="AC433" s="104"/>
      <c r="AD433" s="104"/>
      <c r="AE433" s="104"/>
      <c r="AF433" s="104"/>
      <c r="AG433" s="104"/>
    </row>
    <row r="434" spans="1:33" ht="15.75" x14ac:dyDescent="0.3">
      <c r="A434" s="104">
        <v>169</v>
      </c>
      <c r="B434" s="107" t="s">
        <v>3429</v>
      </c>
      <c r="C434" s="204" t="s">
        <v>8626</v>
      </c>
      <c r="D434" s="105">
        <v>1</v>
      </c>
      <c r="E434" s="105" t="s">
        <v>5719</v>
      </c>
      <c r="F434" s="104">
        <v>91</v>
      </c>
      <c r="G434" s="104">
        <v>20</v>
      </c>
      <c r="H434" s="104">
        <v>31</v>
      </c>
      <c r="I434" s="105">
        <v>75</v>
      </c>
      <c r="J434" s="104">
        <v>1</v>
      </c>
      <c r="K434" s="104">
        <v>0</v>
      </c>
      <c r="L434" s="105">
        <v>10000</v>
      </c>
      <c r="M434" s="245"/>
      <c r="N434" s="104" t="s">
        <v>3430</v>
      </c>
      <c r="O434" s="104">
        <v>18</v>
      </c>
      <c r="P434" s="104">
        <v>999</v>
      </c>
      <c r="Q434" s="104">
        <v>1100</v>
      </c>
      <c r="R434" s="104">
        <v>1</v>
      </c>
      <c r="S434" s="104">
        <v>0</v>
      </c>
      <c r="T434" s="104">
        <v>800</v>
      </c>
      <c r="U434" s="104"/>
      <c r="V434" s="104"/>
      <c r="W434" s="104"/>
      <c r="X434" s="104"/>
      <c r="Y434" s="104">
        <v>3</v>
      </c>
      <c r="Z434" s="104"/>
      <c r="AA434" s="104"/>
      <c r="AB434" s="104"/>
      <c r="AC434" s="104"/>
      <c r="AD434" s="104"/>
      <c r="AE434" s="104"/>
      <c r="AF434" s="104"/>
      <c r="AG434" s="104"/>
    </row>
    <row r="435" spans="1:33" ht="15.75" x14ac:dyDescent="0.3">
      <c r="A435" s="104">
        <v>167</v>
      </c>
      <c r="B435" s="107" t="s">
        <v>3425</v>
      </c>
      <c r="C435" s="204" t="s">
        <v>8626</v>
      </c>
      <c r="D435" s="105">
        <v>1</v>
      </c>
      <c r="E435" s="105" t="s">
        <v>5719</v>
      </c>
      <c r="F435" s="104">
        <v>97</v>
      </c>
      <c r="G435" s="104">
        <v>19</v>
      </c>
      <c r="H435" s="104">
        <v>32</v>
      </c>
      <c r="I435" s="105">
        <v>75</v>
      </c>
      <c r="J435" s="104">
        <v>1</v>
      </c>
      <c r="K435" s="104">
        <v>0</v>
      </c>
      <c r="L435" s="105">
        <v>10000</v>
      </c>
      <c r="M435" s="245"/>
      <c r="N435" s="104" t="s">
        <v>3426</v>
      </c>
      <c r="O435" s="104">
        <v>18</v>
      </c>
      <c r="P435" s="104">
        <v>999</v>
      </c>
      <c r="Q435" s="104">
        <v>1100</v>
      </c>
      <c r="R435" s="104">
        <v>1</v>
      </c>
      <c r="S435" s="104">
        <v>0</v>
      </c>
      <c r="T435" s="104">
        <v>800</v>
      </c>
      <c r="U435" s="104"/>
      <c r="V435" s="104"/>
      <c r="W435" s="104"/>
      <c r="X435" s="104"/>
      <c r="Y435" s="104">
        <v>3</v>
      </c>
      <c r="Z435" s="104"/>
      <c r="AA435" s="104"/>
      <c r="AB435" s="104"/>
      <c r="AC435" s="104"/>
      <c r="AD435" s="104"/>
      <c r="AE435" s="104"/>
      <c r="AF435" s="104"/>
      <c r="AG435" s="104"/>
    </row>
    <row r="436" spans="1:33" ht="15.75" x14ac:dyDescent="0.3">
      <c r="A436" s="104">
        <v>168</v>
      </c>
      <c r="B436" s="107" t="s">
        <v>3427</v>
      </c>
      <c r="C436" s="204" t="s">
        <v>8626</v>
      </c>
      <c r="D436" s="105">
        <v>1</v>
      </c>
      <c r="E436" s="105" t="s">
        <v>5719</v>
      </c>
      <c r="F436" s="104">
        <v>97</v>
      </c>
      <c r="G436" s="104">
        <v>19</v>
      </c>
      <c r="H436" s="104">
        <v>33</v>
      </c>
      <c r="I436" s="105">
        <v>75</v>
      </c>
      <c r="J436" s="104">
        <v>1</v>
      </c>
      <c r="K436" s="104">
        <v>0</v>
      </c>
      <c r="L436" s="105">
        <v>10000</v>
      </c>
      <c r="M436" s="245"/>
      <c r="N436" s="104" t="s">
        <v>3428</v>
      </c>
      <c r="O436" s="104">
        <v>17</v>
      </c>
      <c r="P436" s="104">
        <v>999</v>
      </c>
      <c r="Q436" s="104">
        <v>1100</v>
      </c>
      <c r="R436" s="104">
        <v>1</v>
      </c>
      <c r="S436" s="104">
        <v>0</v>
      </c>
      <c r="T436" s="104">
        <v>800</v>
      </c>
      <c r="U436" s="104"/>
      <c r="V436" s="104"/>
      <c r="W436" s="104"/>
      <c r="X436" s="104"/>
      <c r="Y436" s="104">
        <v>3</v>
      </c>
      <c r="Z436" s="104"/>
      <c r="AA436" s="104"/>
      <c r="AB436" s="104"/>
      <c r="AC436" s="104"/>
      <c r="AD436" s="104"/>
      <c r="AE436" s="104"/>
      <c r="AF436" s="104"/>
      <c r="AG436" s="104"/>
    </row>
    <row r="437" spans="1:33" ht="15.75" x14ac:dyDescent="0.3">
      <c r="A437" s="104">
        <v>166</v>
      </c>
      <c r="B437" s="107" t="s">
        <v>3423</v>
      </c>
      <c r="C437" s="204" t="s">
        <v>8626</v>
      </c>
      <c r="D437" s="105">
        <v>1</v>
      </c>
      <c r="E437" s="105" t="s">
        <v>5719</v>
      </c>
      <c r="F437" s="104">
        <v>97</v>
      </c>
      <c r="G437" s="104">
        <v>19</v>
      </c>
      <c r="H437" s="104">
        <v>30</v>
      </c>
      <c r="I437" s="105">
        <v>75</v>
      </c>
      <c r="J437" s="104">
        <v>1</v>
      </c>
      <c r="K437" s="104">
        <v>0</v>
      </c>
      <c r="L437" s="105">
        <v>10000</v>
      </c>
      <c r="M437" s="245"/>
      <c r="N437" s="104" t="s">
        <v>3424</v>
      </c>
      <c r="O437" s="104">
        <v>18</v>
      </c>
      <c r="P437" s="104">
        <v>999</v>
      </c>
      <c r="Q437" s="104">
        <v>1100</v>
      </c>
      <c r="R437" s="104">
        <v>1</v>
      </c>
      <c r="S437" s="104">
        <v>0</v>
      </c>
      <c r="T437" s="104">
        <v>800</v>
      </c>
      <c r="U437" s="104"/>
      <c r="V437" s="104"/>
      <c r="W437" s="104"/>
      <c r="X437" s="104"/>
      <c r="Y437" s="104">
        <v>3</v>
      </c>
      <c r="Z437" s="104"/>
      <c r="AA437" s="104"/>
      <c r="AB437" s="104"/>
      <c r="AC437" s="104"/>
      <c r="AD437" s="104"/>
      <c r="AE437" s="104"/>
      <c r="AF437" s="104"/>
      <c r="AG437" s="104"/>
    </row>
    <row r="438" spans="1:33" ht="15.75" x14ac:dyDescent="0.3">
      <c r="A438" s="104">
        <v>676</v>
      </c>
      <c r="B438" s="107" t="s">
        <v>3851</v>
      </c>
      <c r="C438" s="204" t="s">
        <v>8627</v>
      </c>
      <c r="D438" s="105">
        <v>1</v>
      </c>
      <c r="E438" s="105" t="s">
        <v>5755</v>
      </c>
      <c r="F438" s="104">
        <v>81</v>
      </c>
      <c r="G438" s="104">
        <v>19</v>
      </c>
      <c r="H438" s="104">
        <v>202</v>
      </c>
      <c r="I438" s="105">
        <v>80</v>
      </c>
      <c r="J438" s="104">
        <v>1</v>
      </c>
      <c r="K438" s="104">
        <v>0</v>
      </c>
      <c r="L438" s="105">
        <v>11000</v>
      </c>
      <c r="M438" s="245"/>
      <c r="N438" s="104" t="s">
        <v>3852</v>
      </c>
      <c r="O438" s="104">
        <v>17</v>
      </c>
      <c r="P438" s="104">
        <v>999</v>
      </c>
      <c r="Q438" s="104">
        <v>1100</v>
      </c>
      <c r="R438" s="104">
        <v>1</v>
      </c>
      <c r="S438" s="104">
        <v>0</v>
      </c>
      <c r="T438" s="104">
        <v>800</v>
      </c>
      <c r="U438" s="104"/>
      <c r="V438" s="104"/>
      <c r="W438" s="104"/>
      <c r="X438" s="104"/>
      <c r="Y438" s="104">
        <v>3</v>
      </c>
      <c r="Z438" s="104"/>
      <c r="AA438" s="104"/>
      <c r="AB438" s="104"/>
      <c r="AC438" s="104"/>
      <c r="AD438" s="104"/>
      <c r="AE438" s="104"/>
      <c r="AF438" s="104"/>
      <c r="AG438" s="104"/>
    </row>
    <row r="439" spans="1:33" ht="15.75" x14ac:dyDescent="0.3">
      <c r="A439" s="104">
        <v>677</v>
      </c>
      <c r="B439" s="107" t="s">
        <v>3853</v>
      </c>
      <c r="C439" s="204" t="s">
        <v>8627</v>
      </c>
      <c r="D439" s="105">
        <v>1</v>
      </c>
      <c r="E439" s="105" t="s">
        <v>5755</v>
      </c>
      <c r="F439" s="104">
        <v>81</v>
      </c>
      <c r="G439" s="104">
        <v>19</v>
      </c>
      <c r="H439" s="104">
        <v>203</v>
      </c>
      <c r="I439" s="105">
        <v>80</v>
      </c>
      <c r="J439" s="104">
        <v>1</v>
      </c>
      <c r="K439" s="104">
        <v>0</v>
      </c>
      <c r="L439" s="105">
        <v>11000</v>
      </c>
      <c r="M439" s="245"/>
      <c r="N439" s="104" t="s">
        <v>3854</v>
      </c>
      <c r="O439" s="104">
        <v>18</v>
      </c>
      <c r="P439" s="104">
        <v>999</v>
      </c>
      <c r="Q439" s="104">
        <v>1100</v>
      </c>
      <c r="R439" s="104">
        <v>1</v>
      </c>
      <c r="S439" s="104">
        <v>0</v>
      </c>
      <c r="T439" s="104">
        <v>800</v>
      </c>
      <c r="U439" s="104"/>
      <c r="V439" s="104"/>
      <c r="W439" s="104"/>
      <c r="X439" s="104"/>
      <c r="Y439" s="104">
        <v>3</v>
      </c>
      <c r="Z439" s="104"/>
      <c r="AA439" s="104"/>
      <c r="AB439" s="104"/>
      <c r="AC439" s="104"/>
      <c r="AD439" s="104"/>
      <c r="AE439" s="104"/>
      <c r="AF439" s="104"/>
      <c r="AG439" s="104"/>
    </row>
    <row r="440" spans="1:33" ht="15.75" x14ac:dyDescent="0.3">
      <c r="A440" s="104">
        <v>675</v>
      </c>
      <c r="B440" s="107" t="s">
        <v>3849</v>
      </c>
      <c r="C440" s="204" t="s">
        <v>8627</v>
      </c>
      <c r="D440" s="105">
        <v>1</v>
      </c>
      <c r="E440" s="105" t="s">
        <v>5755</v>
      </c>
      <c r="F440" s="104">
        <v>81</v>
      </c>
      <c r="G440" s="104">
        <v>19</v>
      </c>
      <c r="H440" s="104">
        <v>201</v>
      </c>
      <c r="I440" s="105">
        <v>80</v>
      </c>
      <c r="J440" s="104">
        <v>1</v>
      </c>
      <c r="K440" s="104">
        <v>0</v>
      </c>
      <c r="L440" s="105">
        <v>11000</v>
      </c>
      <c r="M440" s="245"/>
      <c r="N440" s="104" t="s">
        <v>3850</v>
      </c>
      <c r="O440" s="104">
        <v>18</v>
      </c>
      <c r="P440" s="104">
        <v>999</v>
      </c>
      <c r="Q440" s="104">
        <v>1100</v>
      </c>
      <c r="R440" s="104">
        <v>1</v>
      </c>
      <c r="S440" s="104">
        <v>0</v>
      </c>
      <c r="T440" s="104">
        <v>800</v>
      </c>
      <c r="U440" s="104"/>
      <c r="V440" s="104"/>
      <c r="W440" s="104"/>
      <c r="X440" s="104"/>
      <c r="Y440" s="104">
        <v>3</v>
      </c>
      <c r="Z440" s="104"/>
      <c r="AA440" s="104"/>
      <c r="AB440" s="104"/>
      <c r="AC440" s="104"/>
      <c r="AD440" s="104"/>
      <c r="AE440" s="104"/>
      <c r="AF440" s="104"/>
      <c r="AG440" s="104"/>
    </row>
    <row r="441" spans="1:33" ht="15.75" x14ac:dyDescent="0.3">
      <c r="A441" s="104">
        <v>674</v>
      </c>
      <c r="B441" s="107" t="s">
        <v>3847</v>
      </c>
      <c r="C441" s="204" t="s">
        <v>8627</v>
      </c>
      <c r="D441" s="105">
        <v>1</v>
      </c>
      <c r="E441" s="105" t="s">
        <v>5755</v>
      </c>
      <c r="F441" s="104">
        <v>81</v>
      </c>
      <c r="G441" s="104">
        <v>19</v>
      </c>
      <c r="H441" s="104">
        <v>200</v>
      </c>
      <c r="I441" s="105">
        <v>80</v>
      </c>
      <c r="J441" s="104">
        <v>0</v>
      </c>
      <c r="K441" s="104">
        <v>0</v>
      </c>
      <c r="L441" s="105">
        <v>11000</v>
      </c>
      <c r="M441" s="245"/>
      <c r="N441" s="104" t="s">
        <v>3848</v>
      </c>
      <c r="O441" s="104">
        <v>18</v>
      </c>
      <c r="P441" s="104">
        <v>999</v>
      </c>
      <c r="Q441" s="104">
        <v>1100</v>
      </c>
      <c r="R441" s="104">
        <v>1</v>
      </c>
      <c r="S441" s="104">
        <v>0</v>
      </c>
      <c r="T441" s="104">
        <v>800</v>
      </c>
      <c r="U441" s="104"/>
      <c r="V441" s="104"/>
      <c r="W441" s="104"/>
      <c r="X441" s="104"/>
      <c r="Y441" s="104">
        <v>3</v>
      </c>
      <c r="Z441" s="104"/>
      <c r="AA441" s="104"/>
      <c r="AB441" s="104"/>
      <c r="AC441" s="104"/>
      <c r="AD441" s="104"/>
      <c r="AE441" s="104"/>
      <c r="AF441" s="104"/>
      <c r="AG441" s="104"/>
    </row>
    <row r="442" spans="1:33" ht="15.75" hidden="1" x14ac:dyDescent="0.3">
      <c r="A442" s="39">
        <v>36</v>
      </c>
      <c r="B442" s="40" t="s">
        <v>3217</v>
      </c>
      <c r="C442" s="40"/>
      <c r="D442" s="39">
        <v>0</v>
      </c>
      <c r="E442" s="39"/>
      <c r="F442" s="39">
        <v>81</v>
      </c>
      <c r="G442" s="39">
        <v>19</v>
      </c>
      <c r="H442" s="39">
        <v>201</v>
      </c>
      <c r="I442" s="39">
        <v>80</v>
      </c>
      <c r="J442" s="39">
        <v>1</v>
      </c>
      <c r="K442" s="39">
        <v>0</v>
      </c>
      <c r="L442" s="42">
        <v>1000</v>
      </c>
      <c r="M442" s="42"/>
      <c r="N442" s="39" t="s">
        <v>3218</v>
      </c>
      <c r="O442" s="39">
        <v>25</v>
      </c>
      <c r="P442" s="39">
        <v>999</v>
      </c>
      <c r="Q442" s="39">
        <v>800</v>
      </c>
      <c r="R442" s="42">
        <v>1</v>
      </c>
      <c r="S442" s="42">
        <v>0</v>
      </c>
      <c r="T442" s="39">
        <v>600</v>
      </c>
      <c r="U442" s="39"/>
      <c r="V442" s="39"/>
      <c r="W442" s="39"/>
      <c r="X442" s="39"/>
      <c r="Y442" s="39">
        <v>3</v>
      </c>
      <c r="Z442" s="39"/>
      <c r="AA442" s="39"/>
      <c r="AB442" s="39"/>
      <c r="AC442" s="39"/>
      <c r="AD442" s="39"/>
      <c r="AE442" s="39"/>
      <c r="AF442" s="39"/>
      <c r="AG442" s="39"/>
    </row>
    <row r="443" spans="1:33" ht="15.75" hidden="1" x14ac:dyDescent="0.3">
      <c r="A443" s="39">
        <v>49</v>
      </c>
      <c r="B443" s="40" t="s">
        <v>3243</v>
      </c>
      <c r="C443" s="40"/>
      <c r="D443" s="39">
        <v>0</v>
      </c>
      <c r="E443" s="39"/>
      <c r="F443" s="39">
        <v>81</v>
      </c>
      <c r="G443" s="39">
        <v>21</v>
      </c>
      <c r="H443" s="39">
        <v>34</v>
      </c>
      <c r="I443" s="39">
        <v>80</v>
      </c>
      <c r="J443" s="39">
        <v>1</v>
      </c>
      <c r="K443" s="39">
        <v>1</v>
      </c>
      <c r="L443" s="42">
        <v>1000</v>
      </c>
      <c r="M443" s="42"/>
      <c r="N443" s="39" t="s">
        <v>3244</v>
      </c>
      <c r="O443" s="39">
        <v>25</v>
      </c>
      <c r="P443" s="39">
        <v>999</v>
      </c>
      <c r="Q443" s="39">
        <v>1100</v>
      </c>
      <c r="R443" s="42">
        <v>1</v>
      </c>
      <c r="S443" s="39">
        <v>0</v>
      </c>
      <c r="T443" s="39">
        <v>600</v>
      </c>
      <c r="U443" s="39"/>
      <c r="V443" s="39"/>
      <c r="W443" s="39"/>
      <c r="X443" s="39"/>
      <c r="Y443" s="39">
        <v>3</v>
      </c>
      <c r="Z443" s="39"/>
      <c r="AA443" s="39"/>
      <c r="AB443" s="39"/>
      <c r="AC443" s="39"/>
      <c r="AD443" s="39"/>
      <c r="AE443" s="39"/>
      <c r="AF443" s="39"/>
      <c r="AG443" s="39"/>
    </row>
    <row r="444" spans="1:33" ht="15.75" x14ac:dyDescent="0.3">
      <c r="A444" s="104">
        <v>90</v>
      </c>
      <c r="B444" s="107" t="s">
        <v>3294</v>
      </c>
      <c r="C444" s="204">
        <v>50</v>
      </c>
      <c r="D444" s="105">
        <v>1</v>
      </c>
      <c r="E444" s="105" t="s">
        <v>5710</v>
      </c>
      <c r="F444" s="104">
        <v>81</v>
      </c>
      <c r="G444" s="104">
        <v>19</v>
      </c>
      <c r="H444" s="104">
        <v>122</v>
      </c>
      <c r="I444" s="105">
        <v>80</v>
      </c>
      <c r="J444" s="104">
        <v>1</v>
      </c>
      <c r="K444" s="104">
        <v>1</v>
      </c>
      <c r="L444" s="105">
        <v>6000</v>
      </c>
      <c r="M444" s="245"/>
      <c r="N444" s="104" t="s">
        <v>3290</v>
      </c>
      <c r="O444" s="104">
        <v>15</v>
      </c>
      <c r="P444" s="104">
        <v>999</v>
      </c>
      <c r="Q444" s="104">
        <v>1100</v>
      </c>
      <c r="R444" s="104">
        <v>1</v>
      </c>
      <c r="S444" s="104">
        <v>0</v>
      </c>
      <c r="T444" s="104">
        <v>800</v>
      </c>
      <c r="U444" s="104"/>
      <c r="V444" s="104"/>
      <c r="W444" s="104"/>
      <c r="X444" s="104"/>
      <c r="Y444" s="104">
        <v>3</v>
      </c>
      <c r="Z444" s="104"/>
      <c r="AA444" s="104"/>
      <c r="AB444" s="104"/>
      <c r="AC444" s="104"/>
      <c r="AD444" s="104"/>
      <c r="AE444" s="104"/>
      <c r="AF444" s="104"/>
      <c r="AG444" s="104"/>
    </row>
    <row r="445" spans="1:33" ht="15.75" x14ac:dyDescent="0.3">
      <c r="A445" s="104">
        <v>88</v>
      </c>
      <c r="B445" s="107" t="s">
        <v>3292</v>
      </c>
      <c r="C445" s="204">
        <v>50</v>
      </c>
      <c r="D445" s="105">
        <v>1</v>
      </c>
      <c r="E445" s="105" t="s">
        <v>5710</v>
      </c>
      <c r="F445" s="104">
        <v>81</v>
      </c>
      <c r="G445" s="104">
        <v>19</v>
      </c>
      <c r="H445" s="104">
        <v>148</v>
      </c>
      <c r="I445" s="105">
        <v>80</v>
      </c>
      <c r="J445" s="104">
        <v>1</v>
      </c>
      <c r="K445" s="104">
        <v>1</v>
      </c>
      <c r="L445" s="105">
        <v>6000</v>
      </c>
      <c r="M445" s="245"/>
      <c r="N445" s="104" t="s">
        <v>3290</v>
      </c>
      <c r="O445" s="104">
        <v>15</v>
      </c>
      <c r="P445" s="104">
        <v>999</v>
      </c>
      <c r="Q445" s="104">
        <v>1100</v>
      </c>
      <c r="R445" s="104">
        <v>1</v>
      </c>
      <c r="S445" s="104">
        <v>0</v>
      </c>
      <c r="T445" s="104">
        <v>800</v>
      </c>
      <c r="U445" s="104"/>
      <c r="V445" s="104"/>
      <c r="W445" s="104"/>
      <c r="X445" s="104"/>
      <c r="Y445" s="104">
        <v>3</v>
      </c>
      <c r="Z445" s="104"/>
      <c r="AA445" s="104"/>
      <c r="AB445" s="104"/>
      <c r="AC445" s="104"/>
      <c r="AD445" s="104"/>
      <c r="AE445" s="104"/>
      <c r="AF445" s="104"/>
      <c r="AG445" s="104"/>
    </row>
    <row r="446" spans="1:33" ht="15.75" x14ac:dyDescent="0.3">
      <c r="A446" s="104">
        <v>86</v>
      </c>
      <c r="B446" s="107" t="s">
        <v>3289</v>
      </c>
      <c r="C446" s="204">
        <v>50</v>
      </c>
      <c r="D446" s="105">
        <v>1</v>
      </c>
      <c r="E446" s="105" t="s">
        <v>5710</v>
      </c>
      <c r="F446" s="104">
        <v>89</v>
      </c>
      <c r="G446" s="104">
        <v>14</v>
      </c>
      <c r="H446" s="104">
        <v>150</v>
      </c>
      <c r="I446" s="105">
        <v>80</v>
      </c>
      <c r="J446" s="104">
        <v>1</v>
      </c>
      <c r="K446" s="104">
        <v>1</v>
      </c>
      <c r="L446" s="105">
        <v>6000</v>
      </c>
      <c r="M446" s="245"/>
      <c r="N446" s="104" t="s">
        <v>3290</v>
      </c>
      <c r="O446" s="104">
        <v>15</v>
      </c>
      <c r="P446" s="104">
        <v>999</v>
      </c>
      <c r="Q446" s="104">
        <v>1100</v>
      </c>
      <c r="R446" s="104">
        <v>1</v>
      </c>
      <c r="S446" s="104">
        <v>0</v>
      </c>
      <c r="T446" s="104">
        <v>800</v>
      </c>
      <c r="U446" s="104"/>
      <c r="V446" s="104"/>
      <c r="W446" s="104"/>
      <c r="X446" s="104"/>
      <c r="Y446" s="104">
        <v>3</v>
      </c>
      <c r="Z446" s="104"/>
      <c r="AA446" s="104"/>
      <c r="AB446" s="104"/>
      <c r="AC446" s="104"/>
      <c r="AD446" s="104"/>
      <c r="AE446" s="104"/>
      <c r="AF446" s="104"/>
      <c r="AG446" s="104"/>
    </row>
    <row r="447" spans="1:33" ht="15.75" x14ac:dyDescent="0.3">
      <c r="A447" s="104">
        <v>89</v>
      </c>
      <c r="B447" s="107" t="s">
        <v>3293</v>
      </c>
      <c r="C447" s="204">
        <v>50</v>
      </c>
      <c r="D447" s="105">
        <v>1</v>
      </c>
      <c r="E447" s="105" t="s">
        <v>5710</v>
      </c>
      <c r="F447" s="104">
        <v>81</v>
      </c>
      <c r="G447" s="104">
        <v>19</v>
      </c>
      <c r="H447" s="104">
        <v>165</v>
      </c>
      <c r="I447" s="105">
        <v>80</v>
      </c>
      <c r="J447" s="104">
        <v>1</v>
      </c>
      <c r="K447" s="104">
        <v>1</v>
      </c>
      <c r="L447" s="105">
        <v>6000</v>
      </c>
      <c r="M447" s="245"/>
      <c r="N447" s="104" t="s">
        <v>3290</v>
      </c>
      <c r="O447" s="104">
        <v>15</v>
      </c>
      <c r="P447" s="104">
        <v>999</v>
      </c>
      <c r="Q447" s="104">
        <v>1100</v>
      </c>
      <c r="R447" s="104">
        <v>1</v>
      </c>
      <c r="S447" s="104">
        <v>0</v>
      </c>
      <c r="T447" s="104">
        <v>800</v>
      </c>
      <c r="U447" s="104"/>
      <c r="V447" s="104"/>
      <c r="W447" s="104"/>
      <c r="X447" s="104"/>
      <c r="Y447" s="104">
        <v>3</v>
      </c>
      <c r="Z447" s="104"/>
      <c r="AA447" s="104"/>
      <c r="AB447" s="104"/>
      <c r="AC447" s="104"/>
      <c r="AD447" s="104"/>
      <c r="AE447" s="104"/>
      <c r="AF447" s="104"/>
      <c r="AG447" s="104"/>
    </row>
    <row r="448" spans="1:33" ht="15.75" x14ac:dyDescent="0.3">
      <c r="A448" s="104">
        <v>87</v>
      </c>
      <c r="B448" s="107" t="s">
        <v>3291</v>
      </c>
      <c r="C448" s="204">
        <v>50</v>
      </c>
      <c r="D448" s="105">
        <v>1</v>
      </c>
      <c r="E448" s="105" t="s">
        <v>5710</v>
      </c>
      <c r="F448" s="104">
        <v>81</v>
      </c>
      <c r="G448" s="104">
        <v>21</v>
      </c>
      <c r="H448" s="104">
        <v>34</v>
      </c>
      <c r="I448" s="105">
        <v>80</v>
      </c>
      <c r="J448" s="104">
        <v>1</v>
      </c>
      <c r="K448" s="104">
        <v>1</v>
      </c>
      <c r="L448" s="105">
        <v>6000</v>
      </c>
      <c r="M448" s="245"/>
      <c r="N448" s="104" t="s">
        <v>3290</v>
      </c>
      <c r="O448" s="104">
        <v>22</v>
      </c>
      <c r="P448" s="104">
        <v>999</v>
      </c>
      <c r="Q448" s="104">
        <v>1100</v>
      </c>
      <c r="R448" s="104">
        <v>1</v>
      </c>
      <c r="S448" s="104">
        <v>0</v>
      </c>
      <c r="T448" s="104">
        <v>800</v>
      </c>
      <c r="U448" s="104"/>
      <c r="V448" s="104"/>
      <c r="W448" s="104"/>
      <c r="X448" s="104"/>
      <c r="Y448" s="104">
        <v>3</v>
      </c>
      <c r="Z448" s="104"/>
      <c r="AA448" s="104"/>
      <c r="AB448" s="104"/>
      <c r="AC448" s="104"/>
      <c r="AD448" s="104"/>
      <c r="AE448" s="104"/>
      <c r="AF448" s="104"/>
      <c r="AG448" s="104"/>
    </row>
    <row r="449" spans="1:33" ht="15.75" hidden="1" x14ac:dyDescent="0.3">
      <c r="A449" s="39">
        <v>1374</v>
      </c>
      <c r="B449" s="40" t="s">
        <v>4780</v>
      </c>
      <c r="C449" s="40"/>
      <c r="D449" s="39">
        <v>0</v>
      </c>
      <c r="E449" s="39"/>
      <c r="F449" s="39">
        <v>82</v>
      </c>
      <c r="G449" s="39">
        <v>19</v>
      </c>
      <c r="H449" s="39">
        <v>72</v>
      </c>
      <c r="I449" s="39">
        <v>80</v>
      </c>
      <c r="J449" s="39">
        <v>1</v>
      </c>
      <c r="K449" s="39">
        <v>100</v>
      </c>
      <c r="L449" s="39">
        <v>3000</v>
      </c>
      <c r="M449" s="39"/>
      <c r="N449" s="39" t="s">
        <v>4781</v>
      </c>
      <c r="O449" s="39">
        <v>60</v>
      </c>
      <c r="P449" s="39">
        <v>45</v>
      </c>
      <c r="Q449" s="39">
        <v>300</v>
      </c>
      <c r="R449" s="39">
        <v>1</v>
      </c>
      <c r="S449" s="39">
        <v>0</v>
      </c>
      <c r="T449" s="39">
        <v>0</v>
      </c>
      <c r="U449" s="39"/>
      <c r="V449" s="39"/>
      <c r="W449" s="39"/>
      <c r="X449" s="39"/>
      <c r="Y449" s="39">
        <v>3</v>
      </c>
      <c r="Z449" s="39"/>
      <c r="AA449" s="39"/>
      <c r="AB449" s="39"/>
      <c r="AC449" s="39"/>
      <c r="AD449" s="39"/>
      <c r="AE449" s="39"/>
      <c r="AF449" s="39"/>
      <c r="AG449" s="39"/>
    </row>
    <row r="450" spans="1:33" ht="15.75" x14ac:dyDescent="0.3">
      <c r="A450" s="104">
        <v>178</v>
      </c>
      <c r="B450" s="107" t="s">
        <v>3444</v>
      </c>
      <c r="C450" s="204" t="s">
        <v>8627</v>
      </c>
      <c r="D450" s="105">
        <v>1</v>
      </c>
      <c r="E450" s="105" t="s">
        <v>5720</v>
      </c>
      <c r="F450" s="104">
        <v>81</v>
      </c>
      <c r="G450" s="104">
        <v>19</v>
      </c>
      <c r="H450" s="104">
        <v>202</v>
      </c>
      <c r="I450" s="105">
        <v>80</v>
      </c>
      <c r="J450" s="104">
        <v>1</v>
      </c>
      <c r="K450" s="104">
        <v>0</v>
      </c>
      <c r="L450" s="105">
        <v>11000</v>
      </c>
      <c r="M450" s="245"/>
      <c r="N450" s="104" t="s">
        <v>3445</v>
      </c>
      <c r="O450" s="104">
        <v>17</v>
      </c>
      <c r="P450" s="104">
        <v>999</v>
      </c>
      <c r="Q450" s="104">
        <v>1100</v>
      </c>
      <c r="R450" s="104">
        <v>1</v>
      </c>
      <c r="S450" s="104">
        <v>0</v>
      </c>
      <c r="T450" s="104">
        <v>800</v>
      </c>
      <c r="U450" s="104"/>
      <c r="V450" s="104"/>
      <c r="W450" s="104"/>
      <c r="X450" s="104"/>
      <c r="Y450" s="104">
        <v>3</v>
      </c>
      <c r="Z450" s="104"/>
      <c r="AA450" s="104"/>
      <c r="AB450" s="104"/>
      <c r="AC450" s="104"/>
      <c r="AD450" s="104"/>
      <c r="AE450" s="104"/>
      <c r="AF450" s="104"/>
      <c r="AG450" s="104"/>
    </row>
    <row r="451" spans="1:33" ht="15.75" x14ac:dyDescent="0.3">
      <c r="A451" s="104">
        <v>179</v>
      </c>
      <c r="B451" s="107" t="s">
        <v>3446</v>
      </c>
      <c r="C451" s="204" t="s">
        <v>8627</v>
      </c>
      <c r="D451" s="105">
        <v>1</v>
      </c>
      <c r="E451" s="105" t="s">
        <v>5720</v>
      </c>
      <c r="F451" s="104">
        <v>81</v>
      </c>
      <c r="G451" s="104">
        <v>19</v>
      </c>
      <c r="H451" s="104">
        <v>203</v>
      </c>
      <c r="I451" s="105">
        <v>80</v>
      </c>
      <c r="J451" s="104">
        <v>1</v>
      </c>
      <c r="K451" s="104">
        <v>0</v>
      </c>
      <c r="L451" s="105">
        <v>11000</v>
      </c>
      <c r="M451" s="245"/>
      <c r="N451" s="104" t="s">
        <v>3447</v>
      </c>
      <c r="O451" s="104">
        <v>18</v>
      </c>
      <c r="P451" s="104">
        <v>999</v>
      </c>
      <c r="Q451" s="104">
        <v>1100</v>
      </c>
      <c r="R451" s="104">
        <v>1</v>
      </c>
      <c r="S451" s="104">
        <v>0</v>
      </c>
      <c r="T451" s="104">
        <v>800</v>
      </c>
      <c r="U451" s="104"/>
      <c r="V451" s="104"/>
      <c r="W451" s="104"/>
      <c r="X451" s="104"/>
      <c r="Y451" s="104">
        <v>3</v>
      </c>
      <c r="Z451" s="104"/>
      <c r="AA451" s="104"/>
      <c r="AB451" s="104"/>
      <c r="AC451" s="104"/>
      <c r="AD451" s="104"/>
      <c r="AE451" s="104"/>
      <c r="AF451" s="104"/>
      <c r="AG451" s="104"/>
    </row>
    <row r="452" spans="1:33" ht="15.75" x14ac:dyDescent="0.3">
      <c r="A452" s="104">
        <v>177</v>
      </c>
      <c r="B452" s="107" t="s">
        <v>3442</v>
      </c>
      <c r="C452" s="204" t="s">
        <v>8627</v>
      </c>
      <c r="D452" s="105">
        <v>1</v>
      </c>
      <c r="E452" s="105" t="s">
        <v>5720</v>
      </c>
      <c r="F452" s="104">
        <v>81</v>
      </c>
      <c r="G452" s="104">
        <v>19</v>
      </c>
      <c r="H452" s="104">
        <v>201</v>
      </c>
      <c r="I452" s="105">
        <v>80</v>
      </c>
      <c r="J452" s="104">
        <v>1</v>
      </c>
      <c r="K452" s="104">
        <v>0</v>
      </c>
      <c r="L452" s="105">
        <v>11000</v>
      </c>
      <c r="M452" s="245"/>
      <c r="N452" s="104" t="s">
        <v>3443</v>
      </c>
      <c r="O452" s="104">
        <v>18</v>
      </c>
      <c r="P452" s="104">
        <v>999</v>
      </c>
      <c r="Q452" s="104">
        <v>1100</v>
      </c>
      <c r="R452" s="104">
        <v>1</v>
      </c>
      <c r="S452" s="104">
        <v>0</v>
      </c>
      <c r="T452" s="104">
        <v>800</v>
      </c>
      <c r="U452" s="104"/>
      <c r="V452" s="104"/>
      <c r="W452" s="104"/>
      <c r="X452" s="104"/>
      <c r="Y452" s="104">
        <v>3</v>
      </c>
      <c r="Z452" s="104"/>
      <c r="AA452" s="104"/>
      <c r="AB452" s="104"/>
      <c r="AC452" s="104"/>
      <c r="AD452" s="104"/>
      <c r="AE452" s="104"/>
      <c r="AF452" s="104"/>
      <c r="AG452" s="104"/>
    </row>
    <row r="453" spans="1:33" ht="15.75" x14ac:dyDescent="0.3">
      <c r="A453" s="104">
        <v>176</v>
      </c>
      <c r="B453" s="107" t="s">
        <v>3440</v>
      </c>
      <c r="C453" s="204" t="s">
        <v>8627</v>
      </c>
      <c r="D453" s="105">
        <v>1</v>
      </c>
      <c r="E453" s="105" t="s">
        <v>5720</v>
      </c>
      <c r="F453" s="104">
        <v>81</v>
      </c>
      <c r="G453" s="104">
        <v>19</v>
      </c>
      <c r="H453" s="104">
        <v>200</v>
      </c>
      <c r="I453" s="105">
        <v>80</v>
      </c>
      <c r="J453" s="104">
        <v>0</v>
      </c>
      <c r="K453" s="104">
        <v>0</v>
      </c>
      <c r="L453" s="105">
        <v>11000</v>
      </c>
      <c r="M453" s="245"/>
      <c r="N453" s="104" t="s">
        <v>3441</v>
      </c>
      <c r="O453" s="104">
        <v>18</v>
      </c>
      <c r="P453" s="104">
        <v>999</v>
      </c>
      <c r="Q453" s="104">
        <v>1100</v>
      </c>
      <c r="R453" s="104">
        <v>1</v>
      </c>
      <c r="S453" s="104">
        <v>0</v>
      </c>
      <c r="T453" s="104">
        <v>800</v>
      </c>
      <c r="U453" s="104"/>
      <c r="V453" s="104"/>
      <c r="W453" s="104"/>
      <c r="X453" s="104"/>
      <c r="Y453" s="104">
        <v>3</v>
      </c>
      <c r="Z453" s="104"/>
      <c r="AA453" s="104"/>
      <c r="AB453" s="104"/>
      <c r="AC453" s="104"/>
      <c r="AD453" s="104"/>
      <c r="AE453" s="104"/>
      <c r="AF453" s="104"/>
      <c r="AG453" s="104"/>
    </row>
    <row r="454" spans="1:33" ht="15.75" hidden="1" x14ac:dyDescent="0.3">
      <c r="A454" s="39">
        <v>62</v>
      </c>
      <c r="B454" s="43" t="s">
        <v>3263</v>
      </c>
      <c r="C454" s="43"/>
      <c r="D454" s="39">
        <v>0</v>
      </c>
      <c r="E454" s="39"/>
      <c r="F454" s="39">
        <v>81</v>
      </c>
      <c r="G454" s="39">
        <v>19</v>
      </c>
      <c r="H454" s="39">
        <v>103</v>
      </c>
      <c r="I454" s="39">
        <v>80</v>
      </c>
      <c r="J454" s="39">
        <v>1</v>
      </c>
      <c r="K454" s="39">
        <v>0</v>
      </c>
      <c r="L454" s="39">
        <v>6000</v>
      </c>
      <c r="M454" s="39"/>
      <c r="N454" s="39" t="s">
        <v>3260</v>
      </c>
      <c r="O454" s="39">
        <v>25</v>
      </c>
      <c r="P454" s="39">
        <v>999</v>
      </c>
      <c r="Q454" s="39">
        <v>800</v>
      </c>
      <c r="R454" s="39">
        <v>1</v>
      </c>
      <c r="S454" s="39">
        <v>0</v>
      </c>
      <c r="T454" s="39">
        <v>1800</v>
      </c>
      <c r="U454" s="39"/>
      <c r="V454" s="39"/>
      <c r="W454" s="39"/>
      <c r="X454" s="39"/>
      <c r="Y454" s="39">
        <v>3</v>
      </c>
      <c r="Z454" s="39"/>
      <c r="AA454" s="39"/>
      <c r="AB454" s="39"/>
      <c r="AC454" s="39"/>
      <c r="AD454" s="39"/>
      <c r="AE454" s="39"/>
      <c r="AF454" s="39"/>
      <c r="AG454" s="39"/>
    </row>
    <row r="455" spans="1:33" ht="15.75" hidden="1" x14ac:dyDescent="0.3">
      <c r="A455" s="39">
        <v>63</v>
      </c>
      <c r="B455" s="43" t="s">
        <v>3264</v>
      </c>
      <c r="C455" s="43"/>
      <c r="D455" s="39">
        <v>0</v>
      </c>
      <c r="E455" s="39"/>
      <c r="F455" s="39">
        <v>81</v>
      </c>
      <c r="G455" s="39">
        <v>19</v>
      </c>
      <c r="H455" s="39">
        <v>103</v>
      </c>
      <c r="I455" s="39">
        <v>80</v>
      </c>
      <c r="J455" s="39">
        <v>1</v>
      </c>
      <c r="K455" s="39">
        <v>0</v>
      </c>
      <c r="L455" s="39">
        <v>6000</v>
      </c>
      <c r="M455" s="39"/>
      <c r="N455" s="39" t="s">
        <v>3260</v>
      </c>
      <c r="O455" s="39">
        <v>25</v>
      </c>
      <c r="P455" s="39">
        <v>999</v>
      </c>
      <c r="Q455" s="39">
        <v>800</v>
      </c>
      <c r="R455" s="39">
        <v>1</v>
      </c>
      <c r="S455" s="39">
        <v>0</v>
      </c>
      <c r="T455" s="39">
        <v>1800</v>
      </c>
      <c r="U455" s="39"/>
      <c r="V455" s="39"/>
      <c r="W455" s="39"/>
      <c r="X455" s="39"/>
      <c r="Y455" s="39">
        <v>3</v>
      </c>
      <c r="Z455" s="39"/>
      <c r="AA455" s="39"/>
      <c r="AB455" s="39"/>
      <c r="AC455" s="39"/>
      <c r="AD455" s="39"/>
      <c r="AE455" s="39"/>
      <c r="AF455" s="39"/>
      <c r="AG455" s="39"/>
    </row>
    <row r="456" spans="1:33" ht="15.75" x14ac:dyDescent="0.3">
      <c r="A456" s="104">
        <v>684</v>
      </c>
      <c r="B456" s="107" t="s">
        <v>3860</v>
      </c>
      <c r="C456" s="204" t="s">
        <v>8627</v>
      </c>
      <c r="D456" s="105">
        <v>1</v>
      </c>
      <c r="E456" s="105" t="s">
        <v>5756</v>
      </c>
      <c r="F456" s="104">
        <v>81</v>
      </c>
      <c r="G456" s="104">
        <v>21</v>
      </c>
      <c r="H456" s="104">
        <v>260</v>
      </c>
      <c r="I456" s="105">
        <v>85</v>
      </c>
      <c r="J456" s="104">
        <v>1</v>
      </c>
      <c r="K456" s="104">
        <v>0</v>
      </c>
      <c r="L456" s="105">
        <v>12000</v>
      </c>
      <c r="M456" s="245"/>
      <c r="N456" s="104" t="s">
        <v>3861</v>
      </c>
      <c r="O456" s="104">
        <v>18</v>
      </c>
      <c r="P456" s="104">
        <v>999</v>
      </c>
      <c r="Q456" s="104">
        <v>1100</v>
      </c>
      <c r="R456" s="104">
        <v>1</v>
      </c>
      <c r="S456" s="104">
        <v>0</v>
      </c>
      <c r="T456" s="104">
        <v>800</v>
      </c>
      <c r="U456" s="104"/>
      <c r="V456" s="104"/>
      <c r="W456" s="104"/>
      <c r="X456" s="104"/>
      <c r="Y456" s="104">
        <v>3</v>
      </c>
      <c r="Z456" s="104"/>
      <c r="AA456" s="104"/>
      <c r="AB456" s="104"/>
      <c r="AC456" s="104"/>
      <c r="AD456" s="104"/>
      <c r="AE456" s="104"/>
      <c r="AF456" s="104"/>
      <c r="AG456" s="104"/>
    </row>
    <row r="457" spans="1:33" ht="15.75" x14ac:dyDescent="0.3">
      <c r="A457" s="104">
        <v>683</v>
      </c>
      <c r="B457" s="107" t="s">
        <v>3858</v>
      </c>
      <c r="C457" s="204" t="s">
        <v>8627</v>
      </c>
      <c r="D457" s="105">
        <v>1</v>
      </c>
      <c r="E457" s="105" t="s">
        <v>5756</v>
      </c>
      <c r="F457" s="104">
        <v>81</v>
      </c>
      <c r="G457" s="104">
        <v>21</v>
      </c>
      <c r="H457" s="104">
        <v>261</v>
      </c>
      <c r="I457" s="105">
        <v>85</v>
      </c>
      <c r="J457" s="104">
        <v>1</v>
      </c>
      <c r="K457" s="104">
        <v>0</v>
      </c>
      <c r="L457" s="105">
        <v>12000</v>
      </c>
      <c r="M457" s="245"/>
      <c r="N457" s="104" t="s">
        <v>3859</v>
      </c>
      <c r="O457" s="104">
        <v>18</v>
      </c>
      <c r="P457" s="104">
        <v>999</v>
      </c>
      <c r="Q457" s="104">
        <v>1100</v>
      </c>
      <c r="R457" s="104">
        <v>1</v>
      </c>
      <c r="S457" s="104">
        <v>0</v>
      </c>
      <c r="T457" s="104">
        <v>800</v>
      </c>
      <c r="U457" s="104"/>
      <c r="V457" s="104"/>
      <c r="W457" s="104"/>
      <c r="X457" s="104"/>
      <c r="Y457" s="104">
        <v>3</v>
      </c>
      <c r="Z457" s="104"/>
      <c r="AA457" s="104"/>
      <c r="AB457" s="104"/>
      <c r="AC457" s="104"/>
      <c r="AD457" s="104"/>
      <c r="AE457" s="104"/>
      <c r="AF457" s="104"/>
      <c r="AG457" s="104"/>
    </row>
    <row r="458" spans="1:33" ht="15.75" x14ac:dyDescent="0.3">
      <c r="A458" s="104">
        <v>685</v>
      </c>
      <c r="B458" s="107" t="s">
        <v>3862</v>
      </c>
      <c r="C458" s="204" t="s">
        <v>8627</v>
      </c>
      <c r="D458" s="105">
        <v>1</v>
      </c>
      <c r="E458" s="105" t="s">
        <v>5756</v>
      </c>
      <c r="F458" s="104">
        <v>81</v>
      </c>
      <c r="G458" s="104">
        <v>21</v>
      </c>
      <c r="H458" s="104">
        <v>262</v>
      </c>
      <c r="I458" s="105">
        <v>85</v>
      </c>
      <c r="J458" s="104">
        <v>1</v>
      </c>
      <c r="K458" s="104">
        <v>0</v>
      </c>
      <c r="L458" s="105">
        <v>12000</v>
      </c>
      <c r="M458" s="245"/>
      <c r="N458" s="104" t="s">
        <v>3461</v>
      </c>
      <c r="O458" s="104">
        <v>17</v>
      </c>
      <c r="P458" s="104">
        <v>999</v>
      </c>
      <c r="Q458" s="104">
        <v>1100</v>
      </c>
      <c r="R458" s="104">
        <v>1</v>
      </c>
      <c r="S458" s="104">
        <v>0</v>
      </c>
      <c r="T458" s="104">
        <v>800</v>
      </c>
      <c r="U458" s="104"/>
      <c r="V458" s="104"/>
      <c r="W458" s="104"/>
      <c r="X458" s="104"/>
      <c r="Y458" s="104">
        <v>3</v>
      </c>
      <c r="Z458" s="104"/>
      <c r="AA458" s="104"/>
      <c r="AB458" s="104"/>
      <c r="AC458" s="104"/>
      <c r="AD458" s="104"/>
      <c r="AE458" s="104"/>
      <c r="AF458" s="104"/>
      <c r="AG458" s="104"/>
    </row>
    <row r="459" spans="1:33" ht="15.75" x14ac:dyDescent="0.3">
      <c r="A459" s="104">
        <v>686</v>
      </c>
      <c r="B459" s="107" t="s">
        <v>3863</v>
      </c>
      <c r="C459" s="204" t="s">
        <v>8627</v>
      </c>
      <c r="D459" s="105">
        <v>1</v>
      </c>
      <c r="E459" s="105" t="s">
        <v>5756</v>
      </c>
      <c r="F459" s="104">
        <v>81</v>
      </c>
      <c r="G459" s="104">
        <v>21</v>
      </c>
      <c r="H459" s="104">
        <v>258</v>
      </c>
      <c r="I459" s="105">
        <v>85</v>
      </c>
      <c r="J459" s="104">
        <v>1</v>
      </c>
      <c r="K459" s="104">
        <v>0</v>
      </c>
      <c r="L459" s="105">
        <v>12000</v>
      </c>
      <c r="M459" s="245"/>
      <c r="N459" s="104" t="s">
        <v>3463</v>
      </c>
      <c r="O459" s="104">
        <v>18</v>
      </c>
      <c r="P459" s="104">
        <v>999</v>
      </c>
      <c r="Q459" s="104">
        <v>1100</v>
      </c>
      <c r="R459" s="104">
        <v>1</v>
      </c>
      <c r="S459" s="104">
        <v>0</v>
      </c>
      <c r="T459" s="104">
        <v>800</v>
      </c>
      <c r="U459" s="104"/>
      <c r="V459" s="104"/>
      <c r="W459" s="104"/>
      <c r="X459" s="104"/>
      <c r="Y459" s="104">
        <v>3</v>
      </c>
      <c r="Z459" s="104"/>
      <c r="AA459" s="104"/>
      <c r="AB459" s="104"/>
      <c r="AC459" s="104"/>
      <c r="AD459" s="104"/>
      <c r="AE459" s="104"/>
      <c r="AF459" s="104"/>
      <c r="AG459" s="104"/>
    </row>
    <row r="460" spans="1:33" ht="15.75" x14ac:dyDescent="0.3">
      <c r="A460" s="104">
        <v>186</v>
      </c>
      <c r="B460" s="107" t="s">
        <v>3458</v>
      </c>
      <c r="C460" s="204" t="s">
        <v>8627</v>
      </c>
      <c r="D460" s="105">
        <v>1</v>
      </c>
      <c r="E460" s="105" t="s">
        <v>5721</v>
      </c>
      <c r="F460" s="104">
        <v>81</v>
      </c>
      <c r="G460" s="104">
        <v>21</v>
      </c>
      <c r="H460" s="104">
        <v>260</v>
      </c>
      <c r="I460" s="105">
        <v>85</v>
      </c>
      <c r="J460" s="104">
        <v>1</v>
      </c>
      <c r="K460" s="104">
        <v>0</v>
      </c>
      <c r="L460" s="105">
        <v>12000</v>
      </c>
      <c r="M460" s="245"/>
      <c r="N460" s="104" t="s">
        <v>3459</v>
      </c>
      <c r="O460" s="104">
        <v>18</v>
      </c>
      <c r="P460" s="104">
        <v>999</v>
      </c>
      <c r="Q460" s="104">
        <v>1100</v>
      </c>
      <c r="R460" s="104">
        <v>1</v>
      </c>
      <c r="S460" s="104">
        <v>0</v>
      </c>
      <c r="T460" s="104">
        <v>800</v>
      </c>
      <c r="U460" s="104"/>
      <c r="V460" s="104"/>
      <c r="W460" s="104"/>
      <c r="X460" s="104"/>
      <c r="Y460" s="104">
        <v>3</v>
      </c>
      <c r="Z460" s="104"/>
      <c r="AA460" s="104"/>
      <c r="AB460" s="104"/>
      <c r="AC460" s="104"/>
      <c r="AD460" s="104"/>
      <c r="AE460" s="104"/>
      <c r="AF460" s="104"/>
      <c r="AG460" s="104"/>
    </row>
    <row r="461" spans="1:33" ht="15.75" x14ac:dyDescent="0.3">
      <c r="A461" s="104">
        <v>185</v>
      </c>
      <c r="B461" s="107" t="s">
        <v>3456</v>
      </c>
      <c r="C461" s="204" t="s">
        <v>8627</v>
      </c>
      <c r="D461" s="105">
        <v>1</v>
      </c>
      <c r="E461" s="105" t="s">
        <v>5721</v>
      </c>
      <c r="F461" s="104">
        <v>81</v>
      </c>
      <c r="G461" s="104">
        <v>21</v>
      </c>
      <c r="H461" s="104">
        <v>261</v>
      </c>
      <c r="I461" s="105">
        <v>85</v>
      </c>
      <c r="J461" s="104">
        <v>1</v>
      </c>
      <c r="K461" s="104">
        <v>0</v>
      </c>
      <c r="L461" s="105">
        <v>12000</v>
      </c>
      <c r="M461" s="245"/>
      <c r="N461" s="104" t="s">
        <v>3457</v>
      </c>
      <c r="O461" s="104">
        <v>18</v>
      </c>
      <c r="P461" s="104">
        <v>999</v>
      </c>
      <c r="Q461" s="104">
        <v>1100</v>
      </c>
      <c r="R461" s="104">
        <v>1</v>
      </c>
      <c r="S461" s="104">
        <v>0</v>
      </c>
      <c r="T461" s="104">
        <v>800</v>
      </c>
      <c r="U461" s="104"/>
      <c r="V461" s="104"/>
      <c r="W461" s="104"/>
      <c r="X461" s="104"/>
      <c r="Y461" s="104">
        <v>3</v>
      </c>
      <c r="Z461" s="104"/>
      <c r="AA461" s="104"/>
      <c r="AB461" s="104"/>
      <c r="AC461" s="104"/>
      <c r="AD461" s="104"/>
      <c r="AE461" s="104"/>
      <c r="AF461" s="104"/>
      <c r="AG461" s="104"/>
    </row>
    <row r="462" spans="1:33" ht="15.75" x14ac:dyDescent="0.3">
      <c r="A462" s="104">
        <v>187</v>
      </c>
      <c r="B462" s="107" t="s">
        <v>3460</v>
      </c>
      <c r="C462" s="204" t="s">
        <v>8627</v>
      </c>
      <c r="D462" s="105">
        <v>1</v>
      </c>
      <c r="E462" s="105" t="s">
        <v>5721</v>
      </c>
      <c r="F462" s="104">
        <v>81</v>
      </c>
      <c r="G462" s="104">
        <v>21</v>
      </c>
      <c r="H462" s="104">
        <v>262</v>
      </c>
      <c r="I462" s="105">
        <v>85</v>
      </c>
      <c r="J462" s="104">
        <v>1</v>
      </c>
      <c r="K462" s="104">
        <v>0</v>
      </c>
      <c r="L462" s="105">
        <v>12000</v>
      </c>
      <c r="M462" s="245"/>
      <c r="N462" s="104" t="s">
        <v>3461</v>
      </c>
      <c r="O462" s="104">
        <v>17</v>
      </c>
      <c r="P462" s="104">
        <v>999</v>
      </c>
      <c r="Q462" s="104">
        <v>1100</v>
      </c>
      <c r="R462" s="104">
        <v>1</v>
      </c>
      <c r="S462" s="104">
        <v>0</v>
      </c>
      <c r="T462" s="104">
        <v>800</v>
      </c>
      <c r="U462" s="104"/>
      <c r="V462" s="104"/>
      <c r="W462" s="104"/>
      <c r="X462" s="104"/>
      <c r="Y462" s="104">
        <v>3</v>
      </c>
      <c r="Z462" s="104"/>
      <c r="AA462" s="104"/>
      <c r="AB462" s="104"/>
      <c r="AC462" s="104"/>
      <c r="AD462" s="104"/>
      <c r="AE462" s="104"/>
      <c r="AF462" s="104"/>
      <c r="AG462" s="104"/>
    </row>
    <row r="463" spans="1:33" ht="15.75" x14ac:dyDescent="0.3">
      <c r="A463" s="104">
        <v>188</v>
      </c>
      <c r="B463" s="107" t="s">
        <v>3462</v>
      </c>
      <c r="C463" s="204" t="s">
        <v>8627</v>
      </c>
      <c r="D463" s="105">
        <v>1</v>
      </c>
      <c r="E463" s="105" t="s">
        <v>5721</v>
      </c>
      <c r="F463" s="104">
        <v>81</v>
      </c>
      <c r="G463" s="104">
        <v>21</v>
      </c>
      <c r="H463" s="104">
        <v>258</v>
      </c>
      <c r="I463" s="105">
        <v>85</v>
      </c>
      <c r="J463" s="104">
        <v>1</v>
      </c>
      <c r="K463" s="104">
        <v>0</v>
      </c>
      <c r="L463" s="105">
        <v>12000</v>
      </c>
      <c r="M463" s="245"/>
      <c r="N463" s="104" t="s">
        <v>3463</v>
      </c>
      <c r="O463" s="104">
        <v>18</v>
      </c>
      <c r="P463" s="104">
        <v>999</v>
      </c>
      <c r="Q463" s="104">
        <v>1100</v>
      </c>
      <c r="R463" s="104">
        <v>1</v>
      </c>
      <c r="S463" s="104">
        <v>0</v>
      </c>
      <c r="T463" s="104">
        <v>800</v>
      </c>
      <c r="U463" s="104"/>
      <c r="V463" s="104"/>
      <c r="W463" s="104"/>
      <c r="X463" s="104"/>
      <c r="Y463" s="104">
        <v>3</v>
      </c>
      <c r="Z463" s="104"/>
      <c r="AA463" s="104"/>
      <c r="AB463" s="104"/>
      <c r="AC463" s="104"/>
      <c r="AD463" s="104"/>
      <c r="AE463" s="104"/>
      <c r="AF463" s="104"/>
      <c r="AG463" s="104"/>
    </row>
    <row r="464" spans="1:33" ht="15.75" x14ac:dyDescent="0.3">
      <c r="A464" s="104">
        <v>426</v>
      </c>
      <c r="B464" s="107" t="s">
        <v>3813</v>
      </c>
      <c r="C464" s="204"/>
      <c r="D464" s="105">
        <v>1</v>
      </c>
      <c r="E464" s="105" t="s">
        <v>5663</v>
      </c>
      <c r="F464" s="104">
        <v>115</v>
      </c>
      <c r="G464" s="104">
        <v>34</v>
      </c>
      <c r="H464" s="104">
        <v>131</v>
      </c>
      <c r="I464" s="105">
        <v>88</v>
      </c>
      <c r="J464" s="104">
        <v>1</v>
      </c>
      <c r="K464" s="104">
        <v>1</v>
      </c>
      <c r="L464" s="105">
        <v>6000</v>
      </c>
      <c r="M464" s="245"/>
      <c r="N464" s="108" t="s">
        <v>3814</v>
      </c>
      <c r="O464" s="104">
        <v>15</v>
      </c>
      <c r="P464" s="104">
        <v>999</v>
      </c>
      <c r="Q464" s="104">
        <v>1500</v>
      </c>
      <c r="R464" s="104">
        <v>1</v>
      </c>
      <c r="S464" s="104">
        <v>0</v>
      </c>
      <c r="T464" s="104">
        <v>1500</v>
      </c>
      <c r="U464" s="104"/>
      <c r="V464" s="104"/>
      <c r="W464" s="104"/>
      <c r="X464" s="104"/>
      <c r="Y464" s="104">
        <v>3</v>
      </c>
      <c r="Z464" s="104"/>
      <c r="AA464" s="104"/>
      <c r="AB464" s="104"/>
      <c r="AC464" s="104"/>
      <c r="AD464" s="104"/>
      <c r="AE464" s="104"/>
      <c r="AF464" s="104"/>
      <c r="AG464" s="104"/>
    </row>
    <row r="465" spans="1:33" ht="15.75" hidden="1" x14ac:dyDescent="0.3">
      <c r="A465" s="39">
        <v>429</v>
      </c>
      <c r="B465" s="40" t="s">
        <v>3819</v>
      </c>
      <c r="C465" s="40"/>
      <c r="D465" s="39">
        <v>0</v>
      </c>
      <c r="E465" s="39"/>
      <c r="F465" s="39">
        <v>81</v>
      </c>
      <c r="G465" s="39">
        <v>32</v>
      </c>
      <c r="H465" s="39">
        <v>83</v>
      </c>
      <c r="I465" s="39">
        <v>88</v>
      </c>
      <c r="J465" s="39">
        <v>0</v>
      </c>
      <c r="K465" s="39">
        <v>0</v>
      </c>
      <c r="L465" s="39">
        <v>6000</v>
      </c>
      <c r="M465" s="39"/>
      <c r="N465" s="42" t="s">
        <v>3820</v>
      </c>
      <c r="O465" s="39">
        <v>15</v>
      </c>
      <c r="P465" s="39">
        <v>999</v>
      </c>
      <c r="Q465" s="39">
        <v>1500</v>
      </c>
      <c r="R465" s="39">
        <v>1</v>
      </c>
      <c r="S465" s="39">
        <v>0</v>
      </c>
      <c r="T465" s="39">
        <v>1500</v>
      </c>
      <c r="U465" s="39"/>
      <c r="V465" s="39"/>
      <c r="W465" s="39"/>
      <c r="X465" s="39"/>
      <c r="Y465" s="39">
        <v>3</v>
      </c>
      <c r="Z465" s="39"/>
      <c r="AA465" s="39"/>
      <c r="AB465" s="39"/>
      <c r="AC465" s="39"/>
      <c r="AD465" s="39"/>
      <c r="AE465" s="39"/>
      <c r="AF465" s="39"/>
      <c r="AG465" s="39"/>
    </row>
    <row r="466" spans="1:33" ht="15.75" x14ac:dyDescent="0.3">
      <c r="A466" s="104">
        <v>431</v>
      </c>
      <c r="B466" s="107" t="s">
        <v>3823</v>
      </c>
      <c r="C466" s="204"/>
      <c r="D466" s="105">
        <v>1</v>
      </c>
      <c r="E466" s="105" t="s">
        <v>5663</v>
      </c>
      <c r="F466" s="104">
        <v>81</v>
      </c>
      <c r="G466" s="104">
        <v>19</v>
      </c>
      <c r="H466" s="104">
        <v>130</v>
      </c>
      <c r="I466" s="105">
        <v>88</v>
      </c>
      <c r="J466" s="104">
        <v>1</v>
      </c>
      <c r="K466" s="104">
        <v>0</v>
      </c>
      <c r="L466" s="105">
        <v>6000</v>
      </c>
      <c r="M466" s="245"/>
      <c r="N466" s="108" t="s">
        <v>3824</v>
      </c>
      <c r="O466" s="104">
        <v>15</v>
      </c>
      <c r="P466" s="104">
        <v>999</v>
      </c>
      <c r="Q466" s="104">
        <v>1500</v>
      </c>
      <c r="R466" s="104">
        <v>1</v>
      </c>
      <c r="S466" s="104">
        <v>0</v>
      </c>
      <c r="T466" s="104">
        <v>1500</v>
      </c>
      <c r="U466" s="104"/>
      <c r="V466" s="104"/>
      <c r="W466" s="104"/>
      <c r="X466" s="104"/>
      <c r="Y466" s="104">
        <v>3</v>
      </c>
      <c r="Z466" s="104"/>
      <c r="AA466" s="104"/>
      <c r="AB466" s="104"/>
      <c r="AC466" s="104"/>
      <c r="AD466" s="104"/>
      <c r="AE466" s="104"/>
      <c r="AF466" s="104"/>
      <c r="AG466" s="104"/>
    </row>
    <row r="467" spans="1:33" ht="15.75" x14ac:dyDescent="0.3">
      <c r="A467" s="104">
        <v>427</v>
      </c>
      <c r="B467" s="107" t="s">
        <v>3815</v>
      </c>
      <c r="C467" s="204"/>
      <c r="D467" s="105">
        <v>1</v>
      </c>
      <c r="E467" s="105" t="s">
        <v>5663</v>
      </c>
      <c r="F467" s="104">
        <v>81</v>
      </c>
      <c r="G467" s="104">
        <v>21</v>
      </c>
      <c r="H467" s="104">
        <v>233</v>
      </c>
      <c r="I467" s="105">
        <v>88</v>
      </c>
      <c r="J467" s="104">
        <v>1</v>
      </c>
      <c r="K467" s="104">
        <v>0</v>
      </c>
      <c r="L467" s="105">
        <v>6000</v>
      </c>
      <c r="M467" s="245"/>
      <c r="N467" s="108" t="s">
        <v>3816</v>
      </c>
      <c r="O467" s="104">
        <v>17</v>
      </c>
      <c r="P467" s="104">
        <v>999</v>
      </c>
      <c r="Q467" s="104">
        <v>1500</v>
      </c>
      <c r="R467" s="104">
        <v>1</v>
      </c>
      <c r="S467" s="104">
        <v>0</v>
      </c>
      <c r="T467" s="104">
        <v>1500</v>
      </c>
      <c r="U467" s="104"/>
      <c r="V467" s="104"/>
      <c r="W467" s="104"/>
      <c r="X467" s="104"/>
      <c r="Y467" s="104">
        <v>3</v>
      </c>
      <c r="Z467" s="104"/>
      <c r="AA467" s="104"/>
      <c r="AB467" s="104"/>
      <c r="AC467" s="104"/>
      <c r="AD467" s="104"/>
      <c r="AE467" s="104"/>
      <c r="AF467" s="104"/>
      <c r="AG467" s="104"/>
    </row>
    <row r="468" spans="1:33" ht="15.75" x14ac:dyDescent="0.3">
      <c r="A468" s="104">
        <v>428</v>
      </c>
      <c r="B468" s="107" t="s">
        <v>3817</v>
      </c>
      <c r="C468" s="204"/>
      <c r="D468" s="105">
        <v>1</v>
      </c>
      <c r="E468" s="105" t="s">
        <v>5663</v>
      </c>
      <c r="F468" s="104">
        <v>81</v>
      </c>
      <c r="G468" s="104">
        <v>19</v>
      </c>
      <c r="H468" s="104">
        <v>117</v>
      </c>
      <c r="I468" s="105">
        <v>88</v>
      </c>
      <c r="J468" s="104">
        <v>1</v>
      </c>
      <c r="K468" s="104">
        <v>1</v>
      </c>
      <c r="L468" s="105">
        <v>6000</v>
      </c>
      <c r="M468" s="245"/>
      <c r="N468" s="108" t="s">
        <v>3818</v>
      </c>
      <c r="O468" s="104">
        <v>20</v>
      </c>
      <c r="P468" s="104">
        <v>999</v>
      </c>
      <c r="Q468" s="104">
        <v>1500</v>
      </c>
      <c r="R468" s="104">
        <v>1</v>
      </c>
      <c r="S468" s="104">
        <v>0</v>
      </c>
      <c r="T468" s="104">
        <v>1500</v>
      </c>
      <c r="U468" s="104"/>
      <c r="V468" s="104"/>
      <c r="W468" s="104"/>
      <c r="X468" s="104"/>
      <c r="Y468" s="104">
        <v>3</v>
      </c>
      <c r="Z468" s="104"/>
      <c r="AA468" s="104"/>
      <c r="AB468" s="104"/>
      <c r="AC468" s="104"/>
      <c r="AD468" s="104"/>
      <c r="AE468" s="104"/>
      <c r="AF468" s="104"/>
      <c r="AG468" s="104"/>
    </row>
    <row r="469" spans="1:33" ht="15.75" x14ac:dyDescent="0.3">
      <c r="A469" s="104">
        <v>430</v>
      </c>
      <c r="B469" s="107" t="s">
        <v>3821</v>
      </c>
      <c r="C469" s="204"/>
      <c r="D469" s="105">
        <v>1</v>
      </c>
      <c r="E469" s="105" t="s">
        <v>5663</v>
      </c>
      <c r="F469" s="104">
        <v>81</v>
      </c>
      <c r="G469" s="104">
        <v>21</v>
      </c>
      <c r="H469" s="104">
        <v>237</v>
      </c>
      <c r="I469" s="105">
        <v>88</v>
      </c>
      <c r="J469" s="104">
        <v>1</v>
      </c>
      <c r="K469" s="104">
        <v>0</v>
      </c>
      <c r="L469" s="105">
        <v>6000</v>
      </c>
      <c r="M469" s="245"/>
      <c r="N469" s="108" t="s">
        <v>3822</v>
      </c>
      <c r="O469" s="104">
        <v>17</v>
      </c>
      <c r="P469" s="104">
        <v>999</v>
      </c>
      <c r="Q469" s="104">
        <v>1500</v>
      </c>
      <c r="R469" s="104">
        <v>1</v>
      </c>
      <c r="S469" s="104">
        <v>0</v>
      </c>
      <c r="T469" s="104">
        <v>1500</v>
      </c>
      <c r="U469" s="104"/>
      <c r="V469" s="104"/>
      <c r="W469" s="104"/>
      <c r="X469" s="104"/>
      <c r="Y469" s="104">
        <v>3</v>
      </c>
      <c r="Z469" s="104"/>
      <c r="AA469" s="104"/>
      <c r="AB469" s="104"/>
      <c r="AC469" s="104"/>
      <c r="AD469" s="104"/>
      <c r="AE469" s="104"/>
      <c r="AF469" s="104"/>
      <c r="AG469" s="104"/>
    </row>
    <row r="470" spans="1:33" ht="15.75" x14ac:dyDescent="0.3">
      <c r="A470" s="104">
        <v>414</v>
      </c>
      <c r="B470" s="107" t="s">
        <v>3789</v>
      </c>
      <c r="C470" s="204"/>
      <c r="D470" s="105">
        <v>1</v>
      </c>
      <c r="E470" s="105" t="s">
        <v>5663</v>
      </c>
      <c r="F470" s="104">
        <v>81</v>
      </c>
      <c r="G470" s="104">
        <v>21</v>
      </c>
      <c r="H470" s="104">
        <v>260</v>
      </c>
      <c r="I470" s="105">
        <v>88</v>
      </c>
      <c r="J470" s="104">
        <v>1</v>
      </c>
      <c r="K470" s="104">
        <v>0</v>
      </c>
      <c r="L470" s="105">
        <v>3000</v>
      </c>
      <c r="M470" s="245"/>
      <c r="N470" s="108" t="s">
        <v>3790</v>
      </c>
      <c r="O470" s="104">
        <v>15</v>
      </c>
      <c r="P470" s="104">
        <v>999</v>
      </c>
      <c r="Q470" s="104">
        <v>1500</v>
      </c>
      <c r="R470" s="104">
        <v>1</v>
      </c>
      <c r="S470" s="104">
        <v>0</v>
      </c>
      <c r="T470" s="104">
        <v>1500</v>
      </c>
      <c r="U470" s="104"/>
      <c r="V470" s="104"/>
      <c r="W470" s="104"/>
      <c r="X470" s="104"/>
      <c r="Y470" s="104">
        <v>3</v>
      </c>
      <c r="Z470" s="104"/>
      <c r="AA470" s="104"/>
      <c r="AB470" s="104"/>
      <c r="AC470" s="104"/>
      <c r="AD470" s="104"/>
      <c r="AE470" s="104"/>
      <c r="AF470" s="104"/>
      <c r="AG470" s="104"/>
    </row>
    <row r="471" spans="1:33" ht="15.75" x14ac:dyDescent="0.3">
      <c r="A471" s="104">
        <v>413</v>
      </c>
      <c r="B471" s="107" t="s">
        <v>3787</v>
      </c>
      <c r="C471" s="204"/>
      <c r="D471" s="105">
        <v>1</v>
      </c>
      <c r="E471" s="105" t="s">
        <v>5663</v>
      </c>
      <c r="F471" s="104">
        <v>81</v>
      </c>
      <c r="G471" s="104">
        <v>21</v>
      </c>
      <c r="H471" s="104">
        <v>261</v>
      </c>
      <c r="I471" s="105">
        <v>88</v>
      </c>
      <c r="J471" s="104">
        <v>1</v>
      </c>
      <c r="K471" s="104">
        <v>0</v>
      </c>
      <c r="L471" s="105">
        <v>3000</v>
      </c>
      <c r="M471" s="245"/>
      <c r="N471" s="108" t="s">
        <v>3788</v>
      </c>
      <c r="O471" s="104">
        <v>17</v>
      </c>
      <c r="P471" s="104">
        <v>999</v>
      </c>
      <c r="Q471" s="104">
        <v>1500</v>
      </c>
      <c r="R471" s="104">
        <v>1</v>
      </c>
      <c r="S471" s="104">
        <v>0</v>
      </c>
      <c r="T471" s="104">
        <v>1500</v>
      </c>
      <c r="U471" s="104"/>
      <c r="V471" s="104"/>
      <c r="W471" s="104"/>
      <c r="X471" s="104"/>
      <c r="Y471" s="104">
        <v>3</v>
      </c>
      <c r="Z471" s="104"/>
      <c r="AA471" s="104"/>
      <c r="AB471" s="104"/>
      <c r="AC471" s="104"/>
      <c r="AD471" s="104"/>
      <c r="AE471" s="104"/>
      <c r="AF471" s="104"/>
      <c r="AG471" s="104"/>
    </row>
    <row r="472" spans="1:33" ht="15.75" x14ac:dyDescent="0.3">
      <c r="A472" s="104">
        <v>415</v>
      </c>
      <c r="B472" s="107" t="s">
        <v>3791</v>
      </c>
      <c r="C472" s="204"/>
      <c r="D472" s="105">
        <v>1</v>
      </c>
      <c r="E472" s="105" t="s">
        <v>5663</v>
      </c>
      <c r="F472" s="104">
        <v>81</v>
      </c>
      <c r="G472" s="104">
        <v>21</v>
      </c>
      <c r="H472" s="104">
        <v>262</v>
      </c>
      <c r="I472" s="105">
        <v>88</v>
      </c>
      <c r="J472" s="104">
        <v>1</v>
      </c>
      <c r="K472" s="104">
        <v>0</v>
      </c>
      <c r="L472" s="105">
        <v>4000</v>
      </c>
      <c r="M472" s="245"/>
      <c r="N472" s="108" t="s">
        <v>3792</v>
      </c>
      <c r="O472" s="104">
        <v>17</v>
      </c>
      <c r="P472" s="104">
        <v>999</v>
      </c>
      <c r="Q472" s="104">
        <v>1500</v>
      </c>
      <c r="R472" s="104">
        <v>1</v>
      </c>
      <c r="S472" s="104">
        <v>0</v>
      </c>
      <c r="T472" s="104">
        <v>1500</v>
      </c>
      <c r="U472" s="104"/>
      <c r="V472" s="104"/>
      <c r="W472" s="104"/>
      <c r="X472" s="104"/>
      <c r="Y472" s="104">
        <v>3</v>
      </c>
      <c r="Z472" s="104"/>
      <c r="AA472" s="104"/>
      <c r="AB472" s="104"/>
      <c r="AC472" s="104"/>
      <c r="AD472" s="104"/>
      <c r="AE472" s="104"/>
      <c r="AF472" s="104"/>
      <c r="AG472" s="104"/>
    </row>
    <row r="473" spans="1:33" ht="15.75" x14ac:dyDescent="0.3">
      <c r="A473" s="104">
        <v>416</v>
      </c>
      <c r="B473" s="107" t="s">
        <v>3793</v>
      </c>
      <c r="C473" s="204"/>
      <c r="D473" s="105">
        <v>1</v>
      </c>
      <c r="E473" s="105" t="s">
        <v>5663</v>
      </c>
      <c r="F473" s="104">
        <v>81</v>
      </c>
      <c r="G473" s="104">
        <v>21</v>
      </c>
      <c r="H473" s="104">
        <v>258</v>
      </c>
      <c r="I473" s="105">
        <v>88</v>
      </c>
      <c r="J473" s="104">
        <v>1</v>
      </c>
      <c r="K473" s="104">
        <v>0</v>
      </c>
      <c r="L473" s="105">
        <v>4000</v>
      </c>
      <c r="M473" s="245"/>
      <c r="N473" s="108" t="s">
        <v>3794</v>
      </c>
      <c r="O473" s="104">
        <v>20</v>
      </c>
      <c r="P473" s="104">
        <v>999</v>
      </c>
      <c r="Q473" s="104">
        <v>1500</v>
      </c>
      <c r="R473" s="104">
        <v>1</v>
      </c>
      <c r="S473" s="104">
        <v>0</v>
      </c>
      <c r="T473" s="104">
        <v>1500</v>
      </c>
      <c r="U473" s="104"/>
      <c r="V473" s="104"/>
      <c r="W473" s="104"/>
      <c r="X473" s="104"/>
      <c r="Y473" s="104">
        <v>3</v>
      </c>
      <c r="Z473" s="104"/>
      <c r="AA473" s="104"/>
      <c r="AB473" s="104"/>
      <c r="AC473" s="104"/>
      <c r="AD473" s="104"/>
      <c r="AE473" s="104"/>
      <c r="AF473" s="104"/>
      <c r="AG473" s="104"/>
    </row>
    <row r="474" spans="1:33" ht="15.75" x14ac:dyDescent="0.3">
      <c r="A474" s="104">
        <v>423</v>
      </c>
      <c r="B474" s="107" t="s">
        <v>3807</v>
      </c>
      <c r="C474" s="204"/>
      <c r="D474" s="105">
        <v>1</v>
      </c>
      <c r="E474" s="105" t="s">
        <v>5663</v>
      </c>
      <c r="F474" s="104">
        <v>81</v>
      </c>
      <c r="G474" s="104">
        <v>21</v>
      </c>
      <c r="H474" s="104">
        <v>193</v>
      </c>
      <c r="I474" s="105">
        <v>88</v>
      </c>
      <c r="J474" s="104">
        <v>1</v>
      </c>
      <c r="K474" s="104">
        <v>0</v>
      </c>
      <c r="L474" s="105">
        <v>5500</v>
      </c>
      <c r="M474" s="245"/>
      <c r="N474" s="108" t="s">
        <v>3808</v>
      </c>
      <c r="O474" s="104">
        <v>15</v>
      </c>
      <c r="P474" s="104">
        <v>999</v>
      </c>
      <c r="Q474" s="104">
        <v>1500</v>
      </c>
      <c r="R474" s="104">
        <v>1</v>
      </c>
      <c r="S474" s="104">
        <v>0</v>
      </c>
      <c r="T474" s="104">
        <v>1500</v>
      </c>
      <c r="U474" s="104"/>
      <c r="V474" s="104"/>
      <c r="W474" s="104"/>
      <c r="X474" s="104"/>
      <c r="Y474" s="104">
        <v>3</v>
      </c>
      <c r="Z474" s="104"/>
      <c r="AA474" s="104"/>
      <c r="AB474" s="104"/>
      <c r="AC474" s="104"/>
      <c r="AD474" s="104"/>
      <c r="AE474" s="104"/>
      <c r="AF474" s="104"/>
      <c r="AG474" s="104"/>
    </row>
    <row r="475" spans="1:33" ht="15.75" x14ac:dyDescent="0.3">
      <c r="A475" s="104">
        <v>422</v>
      </c>
      <c r="B475" s="107" t="s">
        <v>3805</v>
      </c>
      <c r="C475" s="204"/>
      <c r="D475" s="105">
        <v>1</v>
      </c>
      <c r="E475" s="105" t="s">
        <v>5663</v>
      </c>
      <c r="F475" s="104">
        <v>81</v>
      </c>
      <c r="G475" s="104">
        <v>21</v>
      </c>
      <c r="H475" s="104">
        <v>195</v>
      </c>
      <c r="I475" s="105">
        <v>88</v>
      </c>
      <c r="J475" s="104">
        <v>1</v>
      </c>
      <c r="K475" s="104">
        <v>0</v>
      </c>
      <c r="L475" s="105">
        <v>5500</v>
      </c>
      <c r="M475" s="245"/>
      <c r="N475" s="108" t="s">
        <v>3806</v>
      </c>
      <c r="O475" s="104">
        <v>20</v>
      </c>
      <c r="P475" s="104">
        <v>999</v>
      </c>
      <c r="Q475" s="104">
        <v>1500</v>
      </c>
      <c r="R475" s="104">
        <v>1</v>
      </c>
      <c r="S475" s="104">
        <v>0</v>
      </c>
      <c r="T475" s="104">
        <v>1500</v>
      </c>
      <c r="U475" s="104"/>
      <c r="V475" s="104"/>
      <c r="W475" s="104"/>
      <c r="X475" s="104"/>
      <c r="Y475" s="104">
        <v>3</v>
      </c>
      <c r="Z475" s="104"/>
      <c r="AA475" s="104"/>
      <c r="AB475" s="104"/>
      <c r="AC475" s="104"/>
      <c r="AD475" s="104"/>
      <c r="AE475" s="104"/>
      <c r="AF475" s="104"/>
      <c r="AG475" s="104"/>
    </row>
    <row r="476" spans="1:33" ht="15.75" x14ac:dyDescent="0.3">
      <c r="A476" s="104">
        <v>424</v>
      </c>
      <c r="B476" s="107" t="s">
        <v>3809</v>
      </c>
      <c r="C476" s="204"/>
      <c r="D476" s="105">
        <v>1</v>
      </c>
      <c r="E476" s="105" t="s">
        <v>5663</v>
      </c>
      <c r="F476" s="104">
        <v>81</v>
      </c>
      <c r="G476" s="104">
        <v>21</v>
      </c>
      <c r="H476" s="104">
        <v>192</v>
      </c>
      <c r="I476" s="105">
        <v>88</v>
      </c>
      <c r="J476" s="104">
        <v>1</v>
      </c>
      <c r="K476" s="104">
        <v>0</v>
      </c>
      <c r="L476" s="105">
        <v>5500</v>
      </c>
      <c r="M476" s="245"/>
      <c r="N476" s="108" t="s">
        <v>3810</v>
      </c>
      <c r="O476" s="104">
        <v>20</v>
      </c>
      <c r="P476" s="104">
        <v>999</v>
      </c>
      <c r="Q476" s="104">
        <v>1500</v>
      </c>
      <c r="R476" s="104">
        <v>1</v>
      </c>
      <c r="S476" s="104">
        <v>0</v>
      </c>
      <c r="T476" s="104">
        <v>1500</v>
      </c>
      <c r="U476" s="104"/>
      <c r="V476" s="104"/>
      <c r="W476" s="104"/>
      <c r="X476" s="104"/>
      <c r="Y476" s="104">
        <v>3</v>
      </c>
      <c r="Z476" s="104"/>
      <c r="AA476" s="104"/>
      <c r="AB476" s="104"/>
      <c r="AC476" s="104"/>
      <c r="AD476" s="104"/>
      <c r="AE476" s="104"/>
      <c r="AF476" s="104"/>
      <c r="AG476" s="104"/>
    </row>
    <row r="477" spans="1:33" ht="15.75" x14ac:dyDescent="0.3">
      <c r="A477" s="104">
        <v>425</v>
      </c>
      <c r="B477" s="107" t="s">
        <v>3811</v>
      </c>
      <c r="C477" s="204"/>
      <c r="D477" s="105">
        <v>1</v>
      </c>
      <c r="E477" s="105" t="s">
        <v>5663</v>
      </c>
      <c r="F477" s="104">
        <v>81</v>
      </c>
      <c r="G477" s="104">
        <v>21</v>
      </c>
      <c r="H477" s="104">
        <v>206</v>
      </c>
      <c r="I477" s="105">
        <v>88</v>
      </c>
      <c r="J477" s="104">
        <v>1</v>
      </c>
      <c r="K477" s="104">
        <v>0</v>
      </c>
      <c r="L477" s="105">
        <v>6000</v>
      </c>
      <c r="M477" s="245"/>
      <c r="N477" s="108" t="s">
        <v>3812</v>
      </c>
      <c r="O477" s="104">
        <v>17</v>
      </c>
      <c r="P477" s="104">
        <v>999</v>
      </c>
      <c r="Q477" s="104">
        <v>1500</v>
      </c>
      <c r="R477" s="104">
        <v>1</v>
      </c>
      <c r="S477" s="104">
        <v>0</v>
      </c>
      <c r="T477" s="104">
        <v>1500</v>
      </c>
      <c r="U477" s="104"/>
      <c r="V477" s="104"/>
      <c r="W477" s="104"/>
      <c r="X477" s="104"/>
      <c r="Y477" s="104">
        <v>3</v>
      </c>
      <c r="Z477" s="104"/>
      <c r="AA477" s="104"/>
      <c r="AB477" s="104"/>
      <c r="AC477" s="104"/>
      <c r="AD477" s="104"/>
      <c r="AE477" s="104"/>
      <c r="AF477" s="104"/>
      <c r="AG477" s="104"/>
    </row>
    <row r="478" spans="1:33" ht="15.75" x14ac:dyDescent="0.3">
      <c r="A478" s="104">
        <v>420</v>
      </c>
      <c r="B478" s="107" t="s">
        <v>3801</v>
      </c>
      <c r="C478" s="204"/>
      <c r="D478" s="105">
        <v>1</v>
      </c>
      <c r="E478" s="105" t="s">
        <v>5663</v>
      </c>
      <c r="F478" s="104">
        <v>91</v>
      </c>
      <c r="G478" s="104">
        <v>20</v>
      </c>
      <c r="H478" s="104">
        <v>31</v>
      </c>
      <c r="I478" s="105">
        <v>88</v>
      </c>
      <c r="J478" s="104">
        <v>1</v>
      </c>
      <c r="K478" s="104">
        <v>0</v>
      </c>
      <c r="L478" s="105">
        <v>5000</v>
      </c>
      <c r="M478" s="245"/>
      <c r="N478" s="108" t="s">
        <v>3802</v>
      </c>
      <c r="O478" s="104">
        <v>15</v>
      </c>
      <c r="P478" s="104">
        <v>999</v>
      </c>
      <c r="Q478" s="104">
        <v>1500</v>
      </c>
      <c r="R478" s="104">
        <v>1</v>
      </c>
      <c r="S478" s="104">
        <v>0</v>
      </c>
      <c r="T478" s="104">
        <v>1500</v>
      </c>
      <c r="U478" s="104"/>
      <c r="V478" s="104"/>
      <c r="W478" s="104"/>
      <c r="X478" s="104"/>
      <c r="Y478" s="104">
        <v>3</v>
      </c>
      <c r="Z478" s="104"/>
      <c r="AA478" s="104"/>
      <c r="AB478" s="104"/>
      <c r="AC478" s="104"/>
      <c r="AD478" s="104"/>
      <c r="AE478" s="104"/>
      <c r="AF478" s="104"/>
      <c r="AG478" s="104"/>
    </row>
    <row r="479" spans="1:33" ht="15.75" x14ac:dyDescent="0.3">
      <c r="A479" s="104">
        <v>412</v>
      </c>
      <c r="B479" s="107" t="s">
        <v>3785</v>
      </c>
      <c r="C479" s="204"/>
      <c r="D479" s="105">
        <v>1</v>
      </c>
      <c r="E479" s="105" t="s">
        <v>5663</v>
      </c>
      <c r="F479" s="104">
        <v>81</v>
      </c>
      <c r="G479" s="104">
        <v>19</v>
      </c>
      <c r="H479" s="104">
        <v>144</v>
      </c>
      <c r="I479" s="105">
        <v>88</v>
      </c>
      <c r="J479" s="104">
        <v>1</v>
      </c>
      <c r="K479" s="104">
        <v>0</v>
      </c>
      <c r="L479" s="105">
        <v>3000</v>
      </c>
      <c r="M479" s="245"/>
      <c r="N479" s="108" t="s">
        <v>3786</v>
      </c>
      <c r="O479" s="104">
        <v>20</v>
      </c>
      <c r="P479" s="104">
        <v>999</v>
      </c>
      <c r="Q479" s="104">
        <v>1500</v>
      </c>
      <c r="R479" s="104">
        <v>1</v>
      </c>
      <c r="S479" s="104">
        <v>0</v>
      </c>
      <c r="T479" s="104">
        <v>1500</v>
      </c>
      <c r="U479" s="104"/>
      <c r="V479" s="104"/>
      <c r="W479" s="104"/>
      <c r="X479" s="104"/>
      <c r="Y479" s="104">
        <v>3</v>
      </c>
      <c r="Z479" s="104"/>
      <c r="AA479" s="104"/>
      <c r="AB479" s="104"/>
      <c r="AC479" s="104"/>
      <c r="AD479" s="104"/>
      <c r="AE479" s="104"/>
      <c r="AF479" s="104"/>
      <c r="AG479" s="104"/>
    </row>
    <row r="480" spans="1:33" ht="15.75" x14ac:dyDescent="0.3">
      <c r="A480" s="104">
        <v>411</v>
      </c>
      <c r="B480" s="107" t="s">
        <v>3783</v>
      </c>
      <c r="C480" s="204"/>
      <c r="D480" s="105">
        <v>1</v>
      </c>
      <c r="E480" s="105" t="s">
        <v>5663</v>
      </c>
      <c r="F480" s="104">
        <v>89</v>
      </c>
      <c r="G480" s="104">
        <v>14</v>
      </c>
      <c r="H480" s="104">
        <v>150</v>
      </c>
      <c r="I480" s="105">
        <v>88</v>
      </c>
      <c r="J480" s="104">
        <v>1</v>
      </c>
      <c r="K480" s="104">
        <v>1</v>
      </c>
      <c r="L480" s="105">
        <v>2500</v>
      </c>
      <c r="M480" s="245"/>
      <c r="N480" s="108" t="s">
        <v>3784</v>
      </c>
      <c r="O480" s="104">
        <v>15</v>
      </c>
      <c r="P480" s="104">
        <v>999</v>
      </c>
      <c r="Q480" s="104">
        <v>1500</v>
      </c>
      <c r="R480" s="104">
        <v>1</v>
      </c>
      <c r="S480" s="104">
        <v>0</v>
      </c>
      <c r="T480" s="104">
        <v>1500</v>
      </c>
      <c r="U480" s="104"/>
      <c r="V480" s="104"/>
      <c r="W480" s="104"/>
      <c r="X480" s="104"/>
      <c r="Y480" s="104">
        <v>3</v>
      </c>
      <c r="Z480" s="104"/>
      <c r="AA480" s="104"/>
      <c r="AB480" s="104"/>
      <c r="AC480" s="104"/>
      <c r="AD480" s="104"/>
      <c r="AE480" s="104"/>
      <c r="AF480" s="104"/>
      <c r="AG480" s="104"/>
    </row>
    <row r="481" spans="1:33" ht="15.75" x14ac:dyDescent="0.3">
      <c r="A481" s="104">
        <v>410</v>
      </c>
      <c r="B481" s="107" t="s">
        <v>3781</v>
      </c>
      <c r="C481" s="204"/>
      <c r="D481" s="105">
        <v>1</v>
      </c>
      <c r="E481" s="105" t="s">
        <v>5663</v>
      </c>
      <c r="F481" s="104">
        <v>88</v>
      </c>
      <c r="G481" s="104">
        <v>14</v>
      </c>
      <c r="H481" s="104">
        <v>22</v>
      </c>
      <c r="I481" s="105">
        <v>88</v>
      </c>
      <c r="J481" s="104">
        <v>1</v>
      </c>
      <c r="K481" s="104">
        <v>0</v>
      </c>
      <c r="L481" s="105">
        <v>2500</v>
      </c>
      <c r="M481" s="245"/>
      <c r="N481" s="108" t="s">
        <v>3782</v>
      </c>
      <c r="O481" s="104">
        <v>20</v>
      </c>
      <c r="P481" s="104">
        <v>999</v>
      </c>
      <c r="Q481" s="104">
        <v>1500</v>
      </c>
      <c r="R481" s="104">
        <v>1</v>
      </c>
      <c r="S481" s="104">
        <v>0</v>
      </c>
      <c r="T481" s="104">
        <v>1500</v>
      </c>
      <c r="U481" s="104"/>
      <c r="V481" s="104"/>
      <c r="W481" s="104"/>
      <c r="X481" s="104"/>
      <c r="Y481" s="104">
        <v>3</v>
      </c>
      <c r="Z481" s="104"/>
      <c r="AA481" s="104"/>
      <c r="AB481" s="104"/>
      <c r="AC481" s="104"/>
      <c r="AD481" s="104"/>
      <c r="AE481" s="104"/>
      <c r="AF481" s="104"/>
      <c r="AG481" s="104"/>
    </row>
    <row r="482" spans="1:33" ht="15.75" x14ac:dyDescent="0.3">
      <c r="A482" s="104">
        <v>418</v>
      </c>
      <c r="B482" s="107" t="s">
        <v>3797</v>
      </c>
      <c r="C482" s="204"/>
      <c r="D482" s="105">
        <v>1</v>
      </c>
      <c r="E482" s="105" t="s">
        <v>5663</v>
      </c>
      <c r="F482" s="104">
        <v>97</v>
      </c>
      <c r="G482" s="104">
        <v>19</v>
      </c>
      <c r="H482" s="104">
        <v>32</v>
      </c>
      <c r="I482" s="105">
        <v>88</v>
      </c>
      <c r="J482" s="104">
        <v>1</v>
      </c>
      <c r="K482" s="104">
        <v>0</v>
      </c>
      <c r="L482" s="105">
        <v>4500</v>
      </c>
      <c r="M482" s="245"/>
      <c r="N482" s="108" t="s">
        <v>3798</v>
      </c>
      <c r="O482" s="104">
        <v>20</v>
      </c>
      <c r="P482" s="104">
        <v>999</v>
      </c>
      <c r="Q482" s="104">
        <v>1500</v>
      </c>
      <c r="R482" s="104">
        <v>1</v>
      </c>
      <c r="S482" s="104">
        <v>0</v>
      </c>
      <c r="T482" s="104">
        <v>1500</v>
      </c>
      <c r="U482" s="104"/>
      <c r="V482" s="104"/>
      <c r="W482" s="104"/>
      <c r="X482" s="104"/>
      <c r="Y482" s="104">
        <v>3</v>
      </c>
      <c r="Z482" s="104"/>
      <c r="AA482" s="104"/>
      <c r="AB482" s="104"/>
      <c r="AC482" s="104"/>
      <c r="AD482" s="104"/>
      <c r="AE482" s="104"/>
      <c r="AF482" s="104"/>
      <c r="AG482" s="104"/>
    </row>
    <row r="483" spans="1:33" ht="15.75" x14ac:dyDescent="0.3">
      <c r="A483" s="104">
        <v>419</v>
      </c>
      <c r="B483" s="107" t="s">
        <v>3799</v>
      </c>
      <c r="C483" s="204"/>
      <c r="D483" s="105">
        <v>1</v>
      </c>
      <c r="E483" s="105" t="s">
        <v>5663</v>
      </c>
      <c r="F483" s="104">
        <v>97</v>
      </c>
      <c r="G483" s="104">
        <v>19</v>
      </c>
      <c r="H483" s="104">
        <v>33</v>
      </c>
      <c r="I483" s="105">
        <v>88</v>
      </c>
      <c r="J483" s="104">
        <v>1</v>
      </c>
      <c r="K483" s="104">
        <v>0</v>
      </c>
      <c r="L483" s="105">
        <v>5000</v>
      </c>
      <c r="M483" s="245"/>
      <c r="N483" s="108" t="s">
        <v>3800</v>
      </c>
      <c r="O483" s="104">
        <v>17</v>
      </c>
      <c r="P483" s="104">
        <v>999</v>
      </c>
      <c r="Q483" s="104">
        <v>1500</v>
      </c>
      <c r="R483" s="104">
        <v>1</v>
      </c>
      <c r="S483" s="104">
        <v>0</v>
      </c>
      <c r="T483" s="104">
        <v>1500</v>
      </c>
      <c r="U483" s="104"/>
      <c r="V483" s="104"/>
      <c r="W483" s="104"/>
      <c r="X483" s="104"/>
      <c r="Y483" s="104">
        <v>3</v>
      </c>
      <c r="Z483" s="104"/>
      <c r="AA483" s="104"/>
      <c r="AB483" s="104"/>
      <c r="AC483" s="104"/>
      <c r="AD483" s="104"/>
      <c r="AE483" s="104"/>
      <c r="AF483" s="104"/>
      <c r="AG483" s="104"/>
    </row>
    <row r="484" spans="1:33" ht="15.75" x14ac:dyDescent="0.3">
      <c r="A484" s="104">
        <v>417</v>
      </c>
      <c r="B484" s="107" t="s">
        <v>3795</v>
      </c>
      <c r="C484" s="204"/>
      <c r="D484" s="105">
        <v>1</v>
      </c>
      <c r="E484" s="105" t="s">
        <v>5663</v>
      </c>
      <c r="F484" s="104">
        <v>97</v>
      </c>
      <c r="G484" s="104">
        <v>19</v>
      </c>
      <c r="H484" s="104">
        <v>30</v>
      </c>
      <c r="I484" s="105">
        <v>88</v>
      </c>
      <c r="J484" s="104">
        <v>1</v>
      </c>
      <c r="K484" s="104">
        <v>0</v>
      </c>
      <c r="L484" s="105">
        <v>4500</v>
      </c>
      <c r="M484" s="245"/>
      <c r="N484" s="108" t="s">
        <v>3796</v>
      </c>
      <c r="O484" s="104">
        <v>15</v>
      </c>
      <c r="P484" s="104">
        <v>999</v>
      </c>
      <c r="Q484" s="104">
        <v>1500</v>
      </c>
      <c r="R484" s="104">
        <v>1</v>
      </c>
      <c r="S484" s="104">
        <v>0</v>
      </c>
      <c r="T484" s="104">
        <v>1500</v>
      </c>
      <c r="U484" s="104"/>
      <c r="V484" s="104"/>
      <c r="W484" s="104"/>
      <c r="X484" s="104"/>
      <c r="Y484" s="104">
        <v>3</v>
      </c>
      <c r="Z484" s="104"/>
      <c r="AA484" s="104"/>
      <c r="AB484" s="104"/>
      <c r="AC484" s="104"/>
      <c r="AD484" s="104"/>
      <c r="AE484" s="104"/>
      <c r="AF484" s="104"/>
      <c r="AG484" s="104"/>
    </row>
    <row r="485" spans="1:33" ht="15.75" x14ac:dyDescent="0.3">
      <c r="A485" s="104">
        <v>421</v>
      </c>
      <c r="B485" s="107" t="s">
        <v>3803</v>
      </c>
      <c r="C485" s="204"/>
      <c r="D485" s="105">
        <v>1</v>
      </c>
      <c r="E485" s="105" t="s">
        <v>5663</v>
      </c>
      <c r="F485" s="104">
        <v>81</v>
      </c>
      <c r="G485" s="104">
        <v>19</v>
      </c>
      <c r="H485" s="104">
        <v>73</v>
      </c>
      <c r="I485" s="105">
        <v>88</v>
      </c>
      <c r="J485" s="104">
        <v>0</v>
      </c>
      <c r="K485" s="104">
        <v>0</v>
      </c>
      <c r="L485" s="105">
        <v>5000</v>
      </c>
      <c r="M485" s="245"/>
      <c r="N485" s="108" t="s">
        <v>3804</v>
      </c>
      <c r="O485" s="104">
        <v>17</v>
      </c>
      <c r="P485" s="104">
        <v>999</v>
      </c>
      <c r="Q485" s="104">
        <v>1500</v>
      </c>
      <c r="R485" s="104">
        <v>1</v>
      </c>
      <c r="S485" s="104">
        <v>0</v>
      </c>
      <c r="T485" s="104">
        <v>1500</v>
      </c>
      <c r="U485" s="104"/>
      <c r="V485" s="104"/>
      <c r="W485" s="104"/>
      <c r="X485" s="104"/>
      <c r="Y485" s="104">
        <v>3</v>
      </c>
      <c r="Z485" s="104"/>
      <c r="AA485" s="104"/>
      <c r="AB485" s="104"/>
      <c r="AC485" s="104"/>
      <c r="AD485" s="104"/>
      <c r="AE485" s="104"/>
      <c r="AF485" s="104"/>
      <c r="AG485" s="104"/>
    </row>
    <row r="486" spans="1:33" ht="15.75" x14ac:dyDescent="0.3">
      <c r="A486" s="104">
        <v>409</v>
      </c>
      <c r="B486" s="107" t="s">
        <v>3779</v>
      </c>
      <c r="C486" s="204"/>
      <c r="D486" s="105">
        <v>1</v>
      </c>
      <c r="E486" s="105" t="s">
        <v>5663</v>
      </c>
      <c r="F486" s="104">
        <v>87</v>
      </c>
      <c r="G486" s="104">
        <v>15</v>
      </c>
      <c r="H486" s="104">
        <v>21</v>
      </c>
      <c r="I486" s="105">
        <v>88</v>
      </c>
      <c r="J486" s="104">
        <v>1</v>
      </c>
      <c r="K486" s="104">
        <v>0</v>
      </c>
      <c r="L486" s="105">
        <v>2500</v>
      </c>
      <c r="M486" s="245"/>
      <c r="N486" s="108" t="s">
        <v>3780</v>
      </c>
      <c r="O486" s="104">
        <v>17</v>
      </c>
      <c r="P486" s="104">
        <v>999</v>
      </c>
      <c r="Q486" s="104">
        <v>1500</v>
      </c>
      <c r="R486" s="104">
        <v>1</v>
      </c>
      <c r="S486" s="104">
        <v>0</v>
      </c>
      <c r="T486" s="104">
        <v>1500</v>
      </c>
      <c r="U486" s="104"/>
      <c r="V486" s="104"/>
      <c r="W486" s="104"/>
      <c r="X486" s="104"/>
      <c r="Y486" s="104">
        <v>3</v>
      </c>
      <c r="Z486" s="104"/>
      <c r="AA486" s="104"/>
      <c r="AB486" s="104"/>
      <c r="AC486" s="104"/>
      <c r="AD486" s="104"/>
      <c r="AE486" s="104"/>
      <c r="AF486" s="104"/>
      <c r="AG486" s="104"/>
    </row>
    <row r="487" spans="1:33" ht="15.75" x14ac:dyDescent="0.3">
      <c r="A487" s="104">
        <v>99</v>
      </c>
      <c r="B487" s="107" t="s">
        <v>3306</v>
      </c>
      <c r="C487" s="204"/>
      <c r="D487" s="105">
        <v>1</v>
      </c>
      <c r="E487" s="105" t="s">
        <v>5711</v>
      </c>
      <c r="F487" s="104">
        <v>81</v>
      </c>
      <c r="G487" s="104">
        <v>19</v>
      </c>
      <c r="H487" s="104">
        <v>122</v>
      </c>
      <c r="I487" s="105">
        <v>90</v>
      </c>
      <c r="J487" s="104">
        <v>1</v>
      </c>
      <c r="K487" s="104">
        <v>1</v>
      </c>
      <c r="L487" s="105">
        <v>6000</v>
      </c>
      <c r="M487" s="245"/>
      <c r="N487" s="104" t="s">
        <v>3302</v>
      </c>
      <c r="O487" s="104">
        <v>10</v>
      </c>
      <c r="P487" s="104">
        <v>999</v>
      </c>
      <c r="Q487" s="104">
        <v>1100</v>
      </c>
      <c r="R487" s="104">
        <v>1</v>
      </c>
      <c r="S487" s="104">
        <v>0</v>
      </c>
      <c r="T487" s="104">
        <v>800</v>
      </c>
      <c r="U487" s="104"/>
      <c r="V487" s="104"/>
      <c r="W487" s="104"/>
      <c r="X487" s="104"/>
      <c r="Y487" s="104">
        <v>3</v>
      </c>
      <c r="Z487" s="104"/>
      <c r="AA487" s="104"/>
      <c r="AB487" s="104"/>
      <c r="AC487" s="104"/>
      <c r="AD487" s="104"/>
      <c r="AE487" s="104"/>
      <c r="AF487" s="104"/>
      <c r="AG487" s="104"/>
    </row>
    <row r="488" spans="1:33" ht="15.75" x14ac:dyDescent="0.3">
      <c r="A488" s="104">
        <v>97</v>
      </c>
      <c r="B488" s="107" t="s">
        <v>3304</v>
      </c>
      <c r="C488" s="204"/>
      <c r="D488" s="105">
        <v>1</v>
      </c>
      <c r="E488" s="105" t="s">
        <v>5711</v>
      </c>
      <c r="F488" s="104">
        <v>81</v>
      </c>
      <c r="G488" s="104">
        <v>19</v>
      </c>
      <c r="H488" s="104">
        <v>148</v>
      </c>
      <c r="I488" s="105">
        <v>90</v>
      </c>
      <c r="J488" s="104">
        <v>1</v>
      </c>
      <c r="K488" s="104">
        <v>1</v>
      </c>
      <c r="L488" s="105">
        <v>6000</v>
      </c>
      <c r="M488" s="245"/>
      <c r="N488" s="104" t="s">
        <v>3302</v>
      </c>
      <c r="O488" s="104">
        <v>15</v>
      </c>
      <c r="P488" s="104">
        <v>999</v>
      </c>
      <c r="Q488" s="104">
        <v>1100</v>
      </c>
      <c r="R488" s="104">
        <v>1</v>
      </c>
      <c r="S488" s="104">
        <v>0</v>
      </c>
      <c r="T488" s="104">
        <v>800</v>
      </c>
      <c r="U488" s="104"/>
      <c r="V488" s="104"/>
      <c r="W488" s="104"/>
      <c r="X488" s="104"/>
      <c r="Y488" s="104">
        <v>3</v>
      </c>
      <c r="Z488" s="104"/>
      <c r="AA488" s="104"/>
      <c r="AB488" s="104"/>
      <c r="AC488" s="104"/>
      <c r="AD488" s="104"/>
      <c r="AE488" s="104"/>
      <c r="AF488" s="104"/>
      <c r="AG488" s="104"/>
    </row>
    <row r="489" spans="1:33" ht="15.75" x14ac:dyDescent="0.3">
      <c r="A489" s="104">
        <v>95</v>
      </c>
      <c r="B489" s="107" t="s">
        <v>3301</v>
      </c>
      <c r="C489" s="204"/>
      <c r="D489" s="105">
        <v>1</v>
      </c>
      <c r="E489" s="105" t="s">
        <v>5711</v>
      </c>
      <c r="F489" s="104">
        <v>89</v>
      </c>
      <c r="G489" s="104">
        <v>14</v>
      </c>
      <c r="H489" s="104">
        <v>150</v>
      </c>
      <c r="I489" s="105">
        <v>90</v>
      </c>
      <c r="J489" s="104">
        <v>1</v>
      </c>
      <c r="K489" s="104">
        <v>1</v>
      </c>
      <c r="L489" s="105">
        <v>6000</v>
      </c>
      <c r="M489" s="245"/>
      <c r="N489" s="104" t="s">
        <v>3302</v>
      </c>
      <c r="O489" s="104">
        <v>15</v>
      </c>
      <c r="P489" s="104">
        <v>999</v>
      </c>
      <c r="Q489" s="104">
        <v>1100</v>
      </c>
      <c r="R489" s="104">
        <v>1</v>
      </c>
      <c r="S489" s="104">
        <v>0</v>
      </c>
      <c r="T489" s="104">
        <v>800</v>
      </c>
      <c r="U489" s="104"/>
      <c r="V489" s="104"/>
      <c r="W489" s="104"/>
      <c r="X489" s="104"/>
      <c r="Y489" s="104">
        <v>3</v>
      </c>
      <c r="Z489" s="104"/>
      <c r="AA489" s="104"/>
      <c r="AB489" s="104"/>
      <c r="AC489" s="104"/>
      <c r="AD489" s="104"/>
      <c r="AE489" s="104"/>
      <c r="AF489" s="104"/>
      <c r="AG489" s="104"/>
    </row>
    <row r="490" spans="1:33" ht="15.75" x14ac:dyDescent="0.3">
      <c r="A490" s="104">
        <v>98</v>
      </c>
      <c r="B490" s="107" t="s">
        <v>3305</v>
      </c>
      <c r="C490" s="204"/>
      <c r="D490" s="105">
        <v>1</v>
      </c>
      <c r="E490" s="105" t="s">
        <v>5711</v>
      </c>
      <c r="F490" s="104">
        <v>81</v>
      </c>
      <c r="G490" s="104">
        <v>19</v>
      </c>
      <c r="H490" s="104">
        <v>165</v>
      </c>
      <c r="I490" s="105">
        <v>90</v>
      </c>
      <c r="J490" s="104">
        <v>1</v>
      </c>
      <c r="K490" s="104">
        <v>1</v>
      </c>
      <c r="L490" s="105">
        <v>6000</v>
      </c>
      <c r="M490" s="245"/>
      <c r="N490" s="104" t="s">
        <v>3302</v>
      </c>
      <c r="O490" s="104">
        <v>15</v>
      </c>
      <c r="P490" s="104">
        <v>999</v>
      </c>
      <c r="Q490" s="104">
        <v>1100</v>
      </c>
      <c r="R490" s="104">
        <v>1</v>
      </c>
      <c r="S490" s="104">
        <v>0</v>
      </c>
      <c r="T490" s="104">
        <v>800</v>
      </c>
      <c r="U490" s="104"/>
      <c r="V490" s="104"/>
      <c r="W490" s="104"/>
      <c r="X490" s="104"/>
      <c r="Y490" s="104">
        <v>3</v>
      </c>
      <c r="Z490" s="104"/>
      <c r="AA490" s="104"/>
      <c r="AB490" s="104"/>
      <c r="AC490" s="104"/>
      <c r="AD490" s="104"/>
      <c r="AE490" s="104"/>
      <c r="AF490" s="104"/>
      <c r="AG490" s="104"/>
    </row>
    <row r="491" spans="1:33" ht="15.75" x14ac:dyDescent="0.3">
      <c r="A491" s="104">
        <v>96</v>
      </c>
      <c r="B491" s="107" t="s">
        <v>3303</v>
      </c>
      <c r="C491" s="204"/>
      <c r="D491" s="105">
        <v>1</v>
      </c>
      <c r="E491" s="105" t="s">
        <v>5711</v>
      </c>
      <c r="F491" s="104">
        <v>81</v>
      </c>
      <c r="G491" s="104">
        <v>21</v>
      </c>
      <c r="H491" s="104">
        <v>34</v>
      </c>
      <c r="I491" s="105">
        <v>90</v>
      </c>
      <c r="J491" s="104">
        <v>1</v>
      </c>
      <c r="K491" s="104">
        <v>1</v>
      </c>
      <c r="L491" s="105">
        <v>6000</v>
      </c>
      <c r="M491" s="245"/>
      <c r="N491" s="104" t="s">
        <v>3302</v>
      </c>
      <c r="O491" s="104">
        <v>10</v>
      </c>
      <c r="P491" s="104">
        <v>999</v>
      </c>
      <c r="Q491" s="104">
        <v>1100</v>
      </c>
      <c r="R491" s="104">
        <v>1</v>
      </c>
      <c r="S491" s="104">
        <v>0</v>
      </c>
      <c r="T491" s="104">
        <v>800</v>
      </c>
      <c r="U491" s="104"/>
      <c r="V491" s="104"/>
      <c r="W491" s="104"/>
      <c r="X491" s="104"/>
      <c r="Y491" s="104">
        <v>3</v>
      </c>
      <c r="Z491" s="104"/>
      <c r="AA491" s="104"/>
      <c r="AB491" s="104"/>
      <c r="AC491" s="104"/>
      <c r="AD491" s="104"/>
      <c r="AE491" s="104"/>
      <c r="AF491" s="104"/>
      <c r="AG491" s="104"/>
    </row>
    <row r="492" spans="1:33" ht="15.75" x14ac:dyDescent="0.3">
      <c r="A492" s="104">
        <v>706</v>
      </c>
      <c r="B492" s="107" t="s">
        <v>3886</v>
      </c>
      <c r="C492" s="204" t="s">
        <v>8627</v>
      </c>
      <c r="D492" s="105">
        <v>1</v>
      </c>
      <c r="E492" s="105" t="s">
        <v>5757</v>
      </c>
      <c r="F492" s="104">
        <v>81</v>
      </c>
      <c r="G492" s="104">
        <v>21</v>
      </c>
      <c r="H492" s="104">
        <v>34</v>
      </c>
      <c r="I492" s="105">
        <v>90</v>
      </c>
      <c r="J492" s="104">
        <v>0</v>
      </c>
      <c r="K492" s="104">
        <v>1</v>
      </c>
      <c r="L492" s="105">
        <v>10000</v>
      </c>
      <c r="M492" s="245"/>
      <c r="N492" s="104" t="s">
        <v>3887</v>
      </c>
      <c r="O492" s="104">
        <v>18</v>
      </c>
      <c r="P492" s="104">
        <v>999</v>
      </c>
      <c r="Q492" s="104">
        <v>1100</v>
      </c>
      <c r="R492" s="104">
        <v>1</v>
      </c>
      <c r="S492" s="104">
        <v>0</v>
      </c>
      <c r="T492" s="104">
        <v>800</v>
      </c>
      <c r="U492" s="104"/>
      <c r="V492" s="104"/>
      <c r="W492" s="104"/>
      <c r="X492" s="104"/>
      <c r="Y492" s="104">
        <v>3</v>
      </c>
      <c r="Z492" s="104"/>
      <c r="AA492" s="104"/>
      <c r="AB492" s="104"/>
      <c r="AC492" s="104"/>
      <c r="AD492" s="104"/>
      <c r="AE492" s="104"/>
      <c r="AF492" s="104"/>
      <c r="AG492" s="104"/>
    </row>
    <row r="493" spans="1:33" ht="15.75" x14ac:dyDescent="0.3">
      <c r="A493" s="104">
        <v>707</v>
      </c>
      <c r="B493" s="107" t="s">
        <v>3888</v>
      </c>
      <c r="C493" s="204" t="s">
        <v>8627</v>
      </c>
      <c r="D493" s="105">
        <v>1</v>
      </c>
      <c r="E493" s="105" t="s">
        <v>5757</v>
      </c>
      <c r="F493" s="104">
        <v>81</v>
      </c>
      <c r="G493" s="104">
        <v>21</v>
      </c>
      <c r="H493" s="104">
        <v>203</v>
      </c>
      <c r="I493" s="105">
        <v>90</v>
      </c>
      <c r="J493" s="104">
        <v>1</v>
      </c>
      <c r="K493" s="104">
        <v>0</v>
      </c>
      <c r="L493" s="105">
        <v>10000</v>
      </c>
      <c r="M493" s="245"/>
      <c r="N493" s="104" t="s">
        <v>3889</v>
      </c>
      <c r="O493" s="104">
        <v>18</v>
      </c>
      <c r="P493" s="104">
        <v>999</v>
      </c>
      <c r="Q493" s="104">
        <v>1100</v>
      </c>
      <c r="R493" s="104">
        <v>1</v>
      </c>
      <c r="S493" s="104">
        <v>0</v>
      </c>
      <c r="T493" s="104">
        <v>800</v>
      </c>
      <c r="U493" s="104"/>
      <c r="V493" s="104"/>
      <c r="W493" s="104"/>
      <c r="X493" s="104"/>
      <c r="Y493" s="104">
        <v>3</v>
      </c>
      <c r="Z493" s="104"/>
      <c r="AA493" s="104"/>
      <c r="AB493" s="104"/>
      <c r="AC493" s="104"/>
      <c r="AD493" s="104"/>
      <c r="AE493" s="104"/>
      <c r="AF493" s="104"/>
      <c r="AG493" s="104"/>
    </row>
    <row r="494" spans="1:33" ht="15.75" x14ac:dyDescent="0.3">
      <c r="A494" s="104">
        <v>708</v>
      </c>
      <c r="B494" s="107" t="s">
        <v>3890</v>
      </c>
      <c r="C494" s="204" t="s">
        <v>8627</v>
      </c>
      <c r="D494" s="105">
        <v>1</v>
      </c>
      <c r="E494" s="105" t="s">
        <v>5757</v>
      </c>
      <c r="F494" s="104">
        <v>81</v>
      </c>
      <c r="G494" s="104">
        <v>21</v>
      </c>
      <c r="H494" s="104">
        <v>203</v>
      </c>
      <c r="I494" s="105">
        <v>90</v>
      </c>
      <c r="J494" s="104">
        <v>1</v>
      </c>
      <c r="K494" s="104">
        <v>0</v>
      </c>
      <c r="L494" s="105">
        <v>10000</v>
      </c>
      <c r="M494" s="245"/>
      <c r="N494" s="104" t="s">
        <v>3891</v>
      </c>
      <c r="O494" s="104">
        <v>17</v>
      </c>
      <c r="P494" s="104">
        <v>999</v>
      </c>
      <c r="Q494" s="104">
        <v>1100</v>
      </c>
      <c r="R494" s="104">
        <v>1</v>
      </c>
      <c r="S494" s="104">
        <v>0</v>
      </c>
      <c r="T494" s="104">
        <v>800</v>
      </c>
      <c r="U494" s="104"/>
      <c r="V494" s="104"/>
      <c r="W494" s="104"/>
      <c r="X494" s="104"/>
      <c r="Y494" s="104">
        <v>3</v>
      </c>
      <c r="Z494" s="104"/>
      <c r="AA494" s="104"/>
      <c r="AB494" s="104"/>
      <c r="AC494" s="104"/>
      <c r="AD494" s="104"/>
      <c r="AE494" s="104"/>
      <c r="AF494" s="104"/>
      <c r="AG494" s="104"/>
    </row>
    <row r="495" spans="1:33" ht="15.75" x14ac:dyDescent="0.3">
      <c r="A495" s="104">
        <v>709</v>
      </c>
      <c r="B495" s="107" t="s">
        <v>3892</v>
      </c>
      <c r="C495" s="204" t="s">
        <v>8627</v>
      </c>
      <c r="D495" s="105">
        <v>1</v>
      </c>
      <c r="E495" s="105" t="s">
        <v>5757</v>
      </c>
      <c r="F495" s="104">
        <v>81</v>
      </c>
      <c r="G495" s="104">
        <v>21</v>
      </c>
      <c r="H495" s="104">
        <v>203</v>
      </c>
      <c r="I495" s="105">
        <v>90</v>
      </c>
      <c r="J495" s="104">
        <v>1</v>
      </c>
      <c r="K495" s="104">
        <v>0</v>
      </c>
      <c r="L495" s="105">
        <v>10000</v>
      </c>
      <c r="M495" s="245"/>
      <c r="N495" s="104" t="s">
        <v>3893</v>
      </c>
      <c r="O495" s="104">
        <v>22</v>
      </c>
      <c r="P495" s="104">
        <v>999</v>
      </c>
      <c r="Q495" s="104">
        <v>1100</v>
      </c>
      <c r="R495" s="104">
        <v>1</v>
      </c>
      <c r="S495" s="104">
        <v>0</v>
      </c>
      <c r="T495" s="104">
        <v>800</v>
      </c>
      <c r="U495" s="104"/>
      <c r="V495" s="104"/>
      <c r="W495" s="104"/>
      <c r="X495" s="104"/>
      <c r="Y495" s="104">
        <v>3</v>
      </c>
      <c r="Z495" s="104"/>
      <c r="AA495" s="104"/>
      <c r="AB495" s="104"/>
      <c r="AC495" s="104"/>
      <c r="AD495" s="104"/>
      <c r="AE495" s="104"/>
      <c r="AF495" s="104"/>
      <c r="AG495" s="104"/>
    </row>
    <row r="496" spans="1:33" ht="15.75" x14ac:dyDescent="0.3">
      <c r="A496" s="104">
        <v>710</v>
      </c>
      <c r="B496" s="107" t="s">
        <v>3894</v>
      </c>
      <c r="C496" s="204"/>
      <c r="D496" s="105">
        <v>1</v>
      </c>
      <c r="E496" s="105" t="s">
        <v>5727</v>
      </c>
      <c r="F496" s="104">
        <v>104</v>
      </c>
      <c r="G496" s="104">
        <v>45</v>
      </c>
      <c r="H496" s="104">
        <v>47</v>
      </c>
      <c r="I496" s="105">
        <v>90</v>
      </c>
      <c r="J496" s="104">
        <v>1</v>
      </c>
      <c r="K496" s="104">
        <v>0</v>
      </c>
      <c r="L496" s="105">
        <v>10000</v>
      </c>
      <c r="M496" s="245"/>
      <c r="N496" s="104" t="s">
        <v>3506</v>
      </c>
      <c r="O496" s="104">
        <v>22</v>
      </c>
      <c r="P496" s="104">
        <v>999</v>
      </c>
      <c r="Q496" s="104">
        <v>1100</v>
      </c>
      <c r="R496" s="104">
        <v>1</v>
      </c>
      <c r="S496" s="104">
        <v>0</v>
      </c>
      <c r="T496" s="104">
        <v>800</v>
      </c>
      <c r="U496" s="104"/>
      <c r="V496" s="104"/>
      <c r="W496" s="104"/>
      <c r="X496" s="104"/>
      <c r="Y496" s="104">
        <v>3</v>
      </c>
      <c r="Z496" s="104"/>
      <c r="AA496" s="104"/>
      <c r="AB496" s="104"/>
      <c r="AC496" s="104"/>
      <c r="AD496" s="104"/>
      <c r="AE496" s="104"/>
      <c r="AF496" s="104"/>
      <c r="AG496" s="104"/>
    </row>
    <row r="497" spans="1:33" ht="15.75" x14ac:dyDescent="0.3">
      <c r="A497" s="104">
        <v>711</v>
      </c>
      <c r="B497" s="107" t="s">
        <v>3895</v>
      </c>
      <c r="C497" s="204" t="s">
        <v>8627</v>
      </c>
      <c r="D497" s="105">
        <v>1</v>
      </c>
      <c r="E497" s="105" t="s">
        <v>5757</v>
      </c>
      <c r="F497" s="104">
        <v>104</v>
      </c>
      <c r="G497" s="104">
        <v>45</v>
      </c>
      <c r="H497" s="104">
        <v>47</v>
      </c>
      <c r="I497" s="105">
        <v>90</v>
      </c>
      <c r="J497" s="104">
        <v>1</v>
      </c>
      <c r="K497" s="104">
        <v>0</v>
      </c>
      <c r="L497" s="105">
        <v>11000</v>
      </c>
      <c r="M497" s="245"/>
      <c r="N497" s="104" t="s">
        <v>3896</v>
      </c>
      <c r="O497" s="104">
        <v>18</v>
      </c>
      <c r="P497" s="104">
        <v>999</v>
      </c>
      <c r="Q497" s="104">
        <v>1100</v>
      </c>
      <c r="R497" s="104">
        <v>1</v>
      </c>
      <c r="S497" s="104">
        <v>0</v>
      </c>
      <c r="T497" s="104">
        <v>800</v>
      </c>
      <c r="U497" s="104"/>
      <c r="V497" s="104"/>
      <c r="W497" s="104"/>
      <c r="X497" s="104"/>
      <c r="Y497" s="104">
        <v>3</v>
      </c>
      <c r="Z497" s="104"/>
      <c r="AA497" s="104"/>
      <c r="AB497" s="104"/>
      <c r="AC497" s="104"/>
      <c r="AD497" s="104"/>
      <c r="AE497" s="104"/>
      <c r="AF497" s="104"/>
      <c r="AG497" s="104"/>
    </row>
    <row r="498" spans="1:33" ht="15.75" x14ac:dyDescent="0.3">
      <c r="A498" s="104">
        <v>705</v>
      </c>
      <c r="B498" s="107" t="s">
        <v>3884</v>
      </c>
      <c r="C498" s="204" t="s">
        <v>8627</v>
      </c>
      <c r="D498" s="105">
        <v>1</v>
      </c>
      <c r="E498" s="105" t="s">
        <v>5757</v>
      </c>
      <c r="F498" s="104">
        <v>101</v>
      </c>
      <c r="G498" s="104">
        <v>47</v>
      </c>
      <c r="H498" s="104">
        <v>62</v>
      </c>
      <c r="I498" s="105">
        <v>90</v>
      </c>
      <c r="J498" s="104">
        <v>1</v>
      </c>
      <c r="K498" s="104">
        <v>0</v>
      </c>
      <c r="L498" s="105">
        <v>9000</v>
      </c>
      <c r="M498" s="245"/>
      <c r="N498" s="104" t="s">
        <v>3885</v>
      </c>
      <c r="O498" s="104">
        <v>18</v>
      </c>
      <c r="P498" s="104">
        <v>999</v>
      </c>
      <c r="Q498" s="104">
        <v>1100</v>
      </c>
      <c r="R498" s="104">
        <v>1</v>
      </c>
      <c r="S498" s="104">
        <v>0</v>
      </c>
      <c r="T498" s="104">
        <v>800</v>
      </c>
      <c r="U498" s="104"/>
      <c r="V498" s="104"/>
      <c r="W498" s="104"/>
      <c r="X498" s="104"/>
      <c r="Y498" s="104">
        <v>3</v>
      </c>
      <c r="Z498" s="104"/>
      <c r="AA498" s="104"/>
      <c r="AB498" s="104"/>
      <c r="AC498" s="104"/>
      <c r="AD498" s="104"/>
      <c r="AE498" s="104"/>
      <c r="AF498" s="104"/>
      <c r="AG498" s="104"/>
    </row>
    <row r="499" spans="1:33" ht="15.75" x14ac:dyDescent="0.3">
      <c r="A499" s="104">
        <v>704</v>
      </c>
      <c r="B499" s="107" t="s">
        <v>3882</v>
      </c>
      <c r="C499" s="204" t="s">
        <v>8627</v>
      </c>
      <c r="D499" s="105">
        <v>1</v>
      </c>
      <c r="E499" s="105" t="s">
        <v>5757</v>
      </c>
      <c r="F499" s="104">
        <v>97</v>
      </c>
      <c r="G499" s="104">
        <v>19</v>
      </c>
      <c r="H499" s="104">
        <v>32</v>
      </c>
      <c r="I499" s="105">
        <v>90</v>
      </c>
      <c r="J499" s="104">
        <v>1</v>
      </c>
      <c r="K499" s="104">
        <v>0</v>
      </c>
      <c r="L499" s="105">
        <v>8000</v>
      </c>
      <c r="M499" s="245"/>
      <c r="N499" s="104" t="s">
        <v>3883</v>
      </c>
      <c r="O499" s="104">
        <v>18</v>
      </c>
      <c r="P499" s="104">
        <v>999</v>
      </c>
      <c r="Q499" s="104">
        <v>1100</v>
      </c>
      <c r="R499" s="104">
        <v>1</v>
      </c>
      <c r="S499" s="104">
        <v>0</v>
      </c>
      <c r="T499" s="104">
        <v>800</v>
      </c>
      <c r="U499" s="104"/>
      <c r="V499" s="104"/>
      <c r="W499" s="104"/>
      <c r="X499" s="104"/>
      <c r="Y499" s="104">
        <v>3</v>
      </c>
      <c r="Z499" s="104"/>
      <c r="AA499" s="104"/>
      <c r="AB499" s="104"/>
      <c r="AC499" s="104"/>
      <c r="AD499" s="104"/>
      <c r="AE499" s="104"/>
      <c r="AF499" s="104"/>
      <c r="AG499" s="104"/>
    </row>
    <row r="500" spans="1:33" ht="15.75" x14ac:dyDescent="0.3">
      <c r="A500" s="104">
        <v>703</v>
      </c>
      <c r="B500" s="107" t="s">
        <v>3880</v>
      </c>
      <c r="C500" s="204" t="s">
        <v>8627</v>
      </c>
      <c r="D500" s="105">
        <v>1</v>
      </c>
      <c r="E500" s="105" t="s">
        <v>5757</v>
      </c>
      <c r="F500" s="104">
        <v>97</v>
      </c>
      <c r="G500" s="104">
        <v>19</v>
      </c>
      <c r="H500" s="104">
        <v>33</v>
      </c>
      <c r="I500" s="105">
        <v>90</v>
      </c>
      <c r="J500" s="104">
        <v>1</v>
      </c>
      <c r="K500" s="104">
        <v>0</v>
      </c>
      <c r="L500" s="105">
        <v>8000</v>
      </c>
      <c r="M500" s="245"/>
      <c r="N500" s="104" t="s">
        <v>3881</v>
      </c>
      <c r="O500" s="104">
        <v>17</v>
      </c>
      <c r="P500" s="104">
        <v>999</v>
      </c>
      <c r="Q500" s="104">
        <v>1100</v>
      </c>
      <c r="R500" s="104">
        <v>1</v>
      </c>
      <c r="S500" s="104">
        <v>0</v>
      </c>
      <c r="T500" s="104">
        <v>800</v>
      </c>
      <c r="U500" s="104"/>
      <c r="V500" s="104"/>
      <c r="W500" s="104"/>
      <c r="X500" s="104"/>
      <c r="Y500" s="104">
        <v>3</v>
      </c>
      <c r="Z500" s="104"/>
      <c r="AA500" s="104"/>
      <c r="AB500" s="104"/>
      <c r="AC500" s="104"/>
      <c r="AD500" s="104"/>
      <c r="AE500" s="104"/>
      <c r="AF500" s="104"/>
      <c r="AG500" s="104"/>
    </row>
    <row r="501" spans="1:33" ht="15.75" x14ac:dyDescent="0.3">
      <c r="A501" s="104">
        <v>702</v>
      </c>
      <c r="B501" s="107" t="s">
        <v>3878</v>
      </c>
      <c r="C501" s="204" t="s">
        <v>8627</v>
      </c>
      <c r="D501" s="105">
        <v>1</v>
      </c>
      <c r="E501" s="105" t="s">
        <v>5757</v>
      </c>
      <c r="F501" s="104">
        <v>97</v>
      </c>
      <c r="G501" s="104">
        <v>19</v>
      </c>
      <c r="H501" s="104">
        <v>30</v>
      </c>
      <c r="I501" s="105">
        <v>90</v>
      </c>
      <c r="J501" s="104">
        <v>1</v>
      </c>
      <c r="K501" s="104">
        <v>0</v>
      </c>
      <c r="L501" s="105">
        <v>8000</v>
      </c>
      <c r="M501" s="245"/>
      <c r="N501" s="104" t="s">
        <v>3879</v>
      </c>
      <c r="O501" s="104">
        <v>18</v>
      </c>
      <c r="P501" s="104">
        <v>999</v>
      </c>
      <c r="Q501" s="104">
        <v>1100</v>
      </c>
      <c r="R501" s="104">
        <v>1</v>
      </c>
      <c r="S501" s="104">
        <v>0</v>
      </c>
      <c r="T501" s="104">
        <v>800</v>
      </c>
      <c r="U501" s="104"/>
      <c r="V501" s="104"/>
      <c r="W501" s="104"/>
      <c r="X501" s="104"/>
      <c r="Y501" s="104">
        <v>3</v>
      </c>
      <c r="Z501" s="104"/>
      <c r="AA501" s="104"/>
      <c r="AB501" s="104"/>
      <c r="AC501" s="104"/>
      <c r="AD501" s="104"/>
      <c r="AE501" s="104"/>
      <c r="AF501" s="104"/>
      <c r="AG501" s="104"/>
    </row>
    <row r="502" spans="1:33" ht="15.75" x14ac:dyDescent="0.3">
      <c r="A502" s="104">
        <v>208</v>
      </c>
      <c r="B502" s="107" t="s">
        <v>3497</v>
      </c>
      <c r="C502" s="204" t="s">
        <v>8627</v>
      </c>
      <c r="D502" s="105">
        <v>1</v>
      </c>
      <c r="E502" s="105" t="s">
        <v>5724</v>
      </c>
      <c r="F502" s="104">
        <v>81</v>
      </c>
      <c r="G502" s="104">
        <v>21</v>
      </c>
      <c r="H502" s="104">
        <v>34</v>
      </c>
      <c r="I502" s="105">
        <v>90</v>
      </c>
      <c r="J502" s="104">
        <v>0</v>
      </c>
      <c r="K502" s="104">
        <v>1</v>
      </c>
      <c r="L502" s="105">
        <v>10000</v>
      </c>
      <c r="M502" s="245"/>
      <c r="N502" s="104" t="s">
        <v>3498</v>
      </c>
      <c r="O502" s="104">
        <v>18</v>
      </c>
      <c r="P502" s="104">
        <v>999</v>
      </c>
      <c r="Q502" s="104">
        <v>1100</v>
      </c>
      <c r="R502" s="104">
        <v>1</v>
      </c>
      <c r="S502" s="104">
        <v>0</v>
      </c>
      <c r="T502" s="104">
        <v>800</v>
      </c>
      <c r="U502" s="104"/>
      <c r="V502" s="104"/>
      <c r="W502" s="104"/>
      <c r="X502" s="104"/>
      <c r="Y502" s="104">
        <v>3</v>
      </c>
      <c r="Z502" s="104"/>
      <c r="AA502" s="104"/>
      <c r="AB502" s="104"/>
      <c r="AC502" s="104"/>
      <c r="AD502" s="104"/>
      <c r="AE502" s="104"/>
      <c r="AF502" s="104"/>
      <c r="AG502" s="104"/>
    </row>
    <row r="503" spans="1:33" ht="15.75" x14ac:dyDescent="0.3">
      <c r="A503" s="104">
        <v>209</v>
      </c>
      <c r="B503" s="107" t="s">
        <v>3499</v>
      </c>
      <c r="C503" s="204" t="s">
        <v>8627</v>
      </c>
      <c r="D503" s="105">
        <v>1</v>
      </c>
      <c r="E503" s="105" t="s">
        <v>5724</v>
      </c>
      <c r="F503" s="104">
        <v>81</v>
      </c>
      <c r="G503" s="104">
        <v>21</v>
      </c>
      <c r="H503" s="104">
        <v>203</v>
      </c>
      <c r="I503" s="105">
        <v>90</v>
      </c>
      <c r="J503" s="104">
        <v>1</v>
      </c>
      <c r="K503" s="104">
        <v>0</v>
      </c>
      <c r="L503" s="105">
        <v>10000</v>
      </c>
      <c r="M503" s="245"/>
      <c r="N503" s="104" t="s">
        <v>3500</v>
      </c>
      <c r="O503" s="104">
        <v>18</v>
      </c>
      <c r="P503" s="104">
        <v>999</v>
      </c>
      <c r="Q503" s="104">
        <v>1100</v>
      </c>
      <c r="R503" s="104">
        <v>1</v>
      </c>
      <c r="S503" s="104">
        <v>0</v>
      </c>
      <c r="T503" s="104">
        <v>800</v>
      </c>
      <c r="U503" s="104"/>
      <c r="V503" s="104"/>
      <c r="W503" s="104"/>
      <c r="X503" s="104"/>
      <c r="Y503" s="104">
        <v>3</v>
      </c>
      <c r="Z503" s="104"/>
      <c r="AA503" s="104"/>
      <c r="AB503" s="104"/>
      <c r="AC503" s="104"/>
      <c r="AD503" s="104"/>
      <c r="AE503" s="104"/>
      <c r="AF503" s="104"/>
      <c r="AG503" s="104"/>
    </row>
    <row r="504" spans="1:33" ht="15.75" x14ac:dyDescent="0.3">
      <c r="A504" s="104">
        <v>210</v>
      </c>
      <c r="B504" s="107" t="s">
        <v>3501</v>
      </c>
      <c r="C504" s="204" t="s">
        <v>8627</v>
      </c>
      <c r="D504" s="105">
        <v>1</v>
      </c>
      <c r="E504" s="105" t="s">
        <v>5724</v>
      </c>
      <c r="F504" s="104">
        <v>81</v>
      </c>
      <c r="G504" s="104">
        <v>21</v>
      </c>
      <c r="H504" s="104">
        <v>203</v>
      </c>
      <c r="I504" s="105">
        <v>90</v>
      </c>
      <c r="J504" s="104">
        <v>1</v>
      </c>
      <c r="K504" s="104">
        <v>0</v>
      </c>
      <c r="L504" s="105">
        <v>10000</v>
      </c>
      <c r="M504" s="245"/>
      <c r="N504" s="104" t="s">
        <v>3502</v>
      </c>
      <c r="O504" s="104">
        <v>17</v>
      </c>
      <c r="P504" s="104">
        <v>999</v>
      </c>
      <c r="Q504" s="104">
        <v>1100</v>
      </c>
      <c r="R504" s="104">
        <v>1</v>
      </c>
      <c r="S504" s="104">
        <v>0</v>
      </c>
      <c r="T504" s="104">
        <v>800</v>
      </c>
      <c r="U504" s="104"/>
      <c r="V504" s="104"/>
      <c r="W504" s="104"/>
      <c r="X504" s="104"/>
      <c r="Y504" s="104">
        <v>3</v>
      </c>
      <c r="Z504" s="104"/>
      <c r="AA504" s="104"/>
      <c r="AB504" s="104"/>
      <c r="AC504" s="104"/>
      <c r="AD504" s="104"/>
      <c r="AE504" s="104"/>
      <c r="AF504" s="104"/>
      <c r="AG504" s="104"/>
    </row>
    <row r="505" spans="1:33" ht="15.75" x14ac:dyDescent="0.3">
      <c r="A505" s="104">
        <v>211</v>
      </c>
      <c r="B505" s="107" t="s">
        <v>3503</v>
      </c>
      <c r="C505" s="204" t="s">
        <v>8627</v>
      </c>
      <c r="D505" s="105">
        <v>1</v>
      </c>
      <c r="E505" s="105" t="s">
        <v>5724</v>
      </c>
      <c r="F505" s="104">
        <v>81</v>
      </c>
      <c r="G505" s="104">
        <v>21</v>
      </c>
      <c r="H505" s="104">
        <v>203</v>
      </c>
      <c r="I505" s="105">
        <v>90</v>
      </c>
      <c r="J505" s="104">
        <v>1</v>
      </c>
      <c r="K505" s="104">
        <v>0</v>
      </c>
      <c r="L505" s="105">
        <v>10000</v>
      </c>
      <c r="M505" s="245"/>
      <c r="N505" s="104" t="s">
        <v>3504</v>
      </c>
      <c r="O505" s="104">
        <v>22</v>
      </c>
      <c r="P505" s="104">
        <v>999</v>
      </c>
      <c r="Q505" s="104">
        <v>1100</v>
      </c>
      <c r="R505" s="104">
        <v>1</v>
      </c>
      <c r="S505" s="104">
        <v>0</v>
      </c>
      <c r="T505" s="104">
        <v>800</v>
      </c>
      <c r="U505" s="104"/>
      <c r="V505" s="104"/>
      <c r="W505" s="104"/>
      <c r="X505" s="104"/>
      <c r="Y505" s="104">
        <v>3</v>
      </c>
      <c r="Z505" s="104"/>
      <c r="AA505" s="104"/>
      <c r="AB505" s="104"/>
      <c r="AC505" s="104"/>
      <c r="AD505" s="104"/>
      <c r="AE505" s="104"/>
      <c r="AF505" s="104"/>
      <c r="AG505" s="104"/>
    </row>
    <row r="506" spans="1:33" ht="15.75" x14ac:dyDescent="0.3">
      <c r="A506" s="104">
        <v>212</v>
      </c>
      <c r="B506" s="107" t="s">
        <v>3505</v>
      </c>
      <c r="C506" s="204" t="s">
        <v>8627</v>
      </c>
      <c r="D506" s="105">
        <v>1</v>
      </c>
      <c r="E506" s="105" t="s">
        <v>5724</v>
      </c>
      <c r="F506" s="104">
        <v>104</v>
      </c>
      <c r="G506" s="104">
        <v>45</v>
      </c>
      <c r="H506" s="104">
        <v>47</v>
      </c>
      <c r="I506" s="105">
        <v>90</v>
      </c>
      <c r="J506" s="104">
        <v>1</v>
      </c>
      <c r="K506" s="104">
        <v>0</v>
      </c>
      <c r="L506" s="105">
        <v>10000</v>
      </c>
      <c r="M506" s="245"/>
      <c r="N506" s="104" t="s">
        <v>3506</v>
      </c>
      <c r="O506" s="104">
        <v>22</v>
      </c>
      <c r="P506" s="104">
        <v>999</v>
      </c>
      <c r="Q506" s="104">
        <v>1100</v>
      </c>
      <c r="R506" s="104">
        <v>1</v>
      </c>
      <c r="S506" s="104">
        <v>0</v>
      </c>
      <c r="T506" s="104">
        <v>800</v>
      </c>
      <c r="U506" s="104"/>
      <c r="V506" s="104"/>
      <c r="W506" s="104"/>
      <c r="X506" s="104"/>
      <c r="Y506" s="104">
        <v>3</v>
      </c>
      <c r="Z506" s="104"/>
      <c r="AA506" s="104"/>
      <c r="AB506" s="104"/>
      <c r="AC506" s="104"/>
      <c r="AD506" s="104"/>
      <c r="AE506" s="104"/>
      <c r="AF506" s="104"/>
      <c r="AG506" s="104"/>
    </row>
    <row r="507" spans="1:33" ht="15.75" x14ac:dyDescent="0.3">
      <c r="A507" s="104">
        <v>213</v>
      </c>
      <c r="B507" s="107" t="s">
        <v>3507</v>
      </c>
      <c r="C507" s="204" t="s">
        <v>8627</v>
      </c>
      <c r="D507" s="105">
        <v>1</v>
      </c>
      <c r="E507" s="105" t="s">
        <v>5724</v>
      </c>
      <c r="F507" s="104">
        <v>104</v>
      </c>
      <c r="G507" s="104">
        <v>45</v>
      </c>
      <c r="H507" s="104">
        <v>47</v>
      </c>
      <c r="I507" s="105">
        <v>90</v>
      </c>
      <c r="J507" s="104">
        <v>1</v>
      </c>
      <c r="K507" s="104">
        <v>0</v>
      </c>
      <c r="L507" s="105">
        <v>11000</v>
      </c>
      <c r="M507" s="245"/>
      <c r="N507" s="104" t="s">
        <v>3508</v>
      </c>
      <c r="O507" s="104">
        <v>18</v>
      </c>
      <c r="P507" s="104">
        <v>999</v>
      </c>
      <c r="Q507" s="104">
        <v>1100</v>
      </c>
      <c r="R507" s="104">
        <v>1</v>
      </c>
      <c r="S507" s="104">
        <v>0</v>
      </c>
      <c r="T507" s="104">
        <v>800</v>
      </c>
      <c r="U507" s="104"/>
      <c r="V507" s="104"/>
      <c r="W507" s="104"/>
      <c r="X507" s="104"/>
      <c r="Y507" s="104">
        <v>3</v>
      </c>
      <c r="Z507" s="104"/>
      <c r="AA507" s="104"/>
      <c r="AB507" s="104"/>
      <c r="AC507" s="104"/>
      <c r="AD507" s="104"/>
      <c r="AE507" s="104"/>
      <c r="AF507" s="104"/>
      <c r="AG507" s="104"/>
    </row>
    <row r="508" spans="1:33" ht="15.75" x14ac:dyDescent="0.3">
      <c r="A508" s="104">
        <v>207</v>
      </c>
      <c r="B508" s="107" t="s">
        <v>3495</v>
      </c>
      <c r="C508" s="204" t="s">
        <v>8627</v>
      </c>
      <c r="D508" s="105">
        <v>1</v>
      </c>
      <c r="E508" s="105" t="s">
        <v>5724</v>
      </c>
      <c r="F508" s="104">
        <v>101</v>
      </c>
      <c r="G508" s="104">
        <v>47</v>
      </c>
      <c r="H508" s="104">
        <v>62</v>
      </c>
      <c r="I508" s="105">
        <v>90</v>
      </c>
      <c r="J508" s="104">
        <v>1</v>
      </c>
      <c r="K508" s="104">
        <v>0</v>
      </c>
      <c r="L508" s="105">
        <v>9000</v>
      </c>
      <c r="M508" s="245"/>
      <c r="N508" s="104" t="s">
        <v>3496</v>
      </c>
      <c r="O508" s="104">
        <v>18</v>
      </c>
      <c r="P508" s="104">
        <v>999</v>
      </c>
      <c r="Q508" s="104">
        <v>1100</v>
      </c>
      <c r="R508" s="104">
        <v>1</v>
      </c>
      <c r="S508" s="104">
        <v>0</v>
      </c>
      <c r="T508" s="104">
        <v>800</v>
      </c>
      <c r="U508" s="104"/>
      <c r="V508" s="104"/>
      <c r="W508" s="104"/>
      <c r="X508" s="104"/>
      <c r="Y508" s="104">
        <v>3</v>
      </c>
      <c r="Z508" s="104"/>
      <c r="AA508" s="104"/>
      <c r="AB508" s="104"/>
      <c r="AC508" s="104"/>
      <c r="AD508" s="104"/>
      <c r="AE508" s="104"/>
      <c r="AF508" s="104"/>
      <c r="AG508" s="104"/>
    </row>
    <row r="509" spans="1:33" ht="15.75" x14ac:dyDescent="0.3">
      <c r="A509" s="104">
        <v>206</v>
      </c>
      <c r="B509" s="107" t="s">
        <v>3493</v>
      </c>
      <c r="C509" s="204" t="s">
        <v>8627</v>
      </c>
      <c r="D509" s="105">
        <v>1</v>
      </c>
      <c r="E509" s="105" t="s">
        <v>5724</v>
      </c>
      <c r="F509" s="104">
        <v>97</v>
      </c>
      <c r="G509" s="104">
        <v>19</v>
      </c>
      <c r="H509" s="104">
        <v>32</v>
      </c>
      <c r="I509" s="105">
        <v>90</v>
      </c>
      <c r="J509" s="104">
        <v>1</v>
      </c>
      <c r="K509" s="104">
        <v>0</v>
      </c>
      <c r="L509" s="105">
        <v>8000</v>
      </c>
      <c r="M509" s="245"/>
      <c r="N509" s="104" t="s">
        <v>3494</v>
      </c>
      <c r="O509" s="104">
        <v>18</v>
      </c>
      <c r="P509" s="104">
        <v>999</v>
      </c>
      <c r="Q509" s="104">
        <v>1100</v>
      </c>
      <c r="R509" s="104">
        <v>1</v>
      </c>
      <c r="S509" s="104">
        <v>0</v>
      </c>
      <c r="T509" s="104">
        <v>800</v>
      </c>
      <c r="U509" s="104"/>
      <c r="V509" s="104"/>
      <c r="W509" s="104"/>
      <c r="X509" s="104"/>
      <c r="Y509" s="104">
        <v>3</v>
      </c>
      <c r="Z509" s="104"/>
      <c r="AA509" s="104"/>
      <c r="AB509" s="104"/>
      <c r="AC509" s="104"/>
      <c r="AD509" s="104"/>
      <c r="AE509" s="104"/>
      <c r="AF509" s="104"/>
      <c r="AG509" s="104"/>
    </row>
    <row r="510" spans="1:33" ht="15.75" x14ac:dyDescent="0.3">
      <c r="A510" s="104">
        <v>205</v>
      </c>
      <c r="B510" s="107" t="s">
        <v>3491</v>
      </c>
      <c r="C510" s="204" t="s">
        <v>8627</v>
      </c>
      <c r="D510" s="105">
        <v>1</v>
      </c>
      <c r="E510" s="105" t="s">
        <v>5724</v>
      </c>
      <c r="F510" s="104">
        <v>97</v>
      </c>
      <c r="G510" s="104">
        <v>19</v>
      </c>
      <c r="H510" s="104">
        <v>33</v>
      </c>
      <c r="I510" s="105">
        <v>90</v>
      </c>
      <c r="J510" s="104">
        <v>1</v>
      </c>
      <c r="K510" s="104">
        <v>0</v>
      </c>
      <c r="L510" s="105">
        <v>8000</v>
      </c>
      <c r="M510" s="245"/>
      <c r="N510" s="104" t="s">
        <v>3492</v>
      </c>
      <c r="O510" s="104">
        <v>17</v>
      </c>
      <c r="P510" s="104">
        <v>999</v>
      </c>
      <c r="Q510" s="104">
        <v>1100</v>
      </c>
      <c r="R510" s="104">
        <v>1</v>
      </c>
      <c r="S510" s="104">
        <v>0</v>
      </c>
      <c r="T510" s="104">
        <v>800</v>
      </c>
      <c r="U510" s="104"/>
      <c r="V510" s="104"/>
      <c r="W510" s="104"/>
      <c r="X510" s="104"/>
      <c r="Y510" s="104">
        <v>3</v>
      </c>
      <c r="Z510" s="104"/>
      <c r="AA510" s="104"/>
      <c r="AB510" s="104"/>
      <c r="AC510" s="104"/>
      <c r="AD510" s="104"/>
      <c r="AE510" s="104"/>
      <c r="AF510" s="104"/>
      <c r="AG510" s="104"/>
    </row>
    <row r="511" spans="1:33" ht="15.75" x14ac:dyDescent="0.3">
      <c r="A511" s="104">
        <v>204</v>
      </c>
      <c r="B511" s="107" t="s">
        <v>3489</v>
      </c>
      <c r="C511" s="204" t="s">
        <v>8627</v>
      </c>
      <c r="D511" s="105">
        <v>1</v>
      </c>
      <c r="E511" s="105" t="s">
        <v>5724</v>
      </c>
      <c r="F511" s="104">
        <v>97</v>
      </c>
      <c r="G511" s="104">
        <v>19</v>
      </c>
      <c r="H511" s="104">
        <v>30</v>
      </c>
      <c r="I511" s="105">
        <v>90</v>
      </c>
      <c r="J511" s="104">
        <v>1</v>
      </c>
      <c r="K511" s="104">
        <v>0</v>
      </c>
      <c r="L511" s="105">
        <v>8000</v>
      </c>
      <c r="M511" s="245"/>
      <c r="N511" s="104" t="s">
        <v>3490</v>
      </c>
      <c r="O511" s="104">
        <v>18</v>
      </c>
      <c r="P511" s="104">
        <v>999</v>
      </c>
      <c r="Q511" s="104">
        <v>1100</v>
      </c>
      <c r="R511" s="104">
        <v>1</v>
      </c>
      <c r="S511" s="104">
        <v>0</v>
      </c>
      <c r="T511" s="104">
        <v>800</v>
      </c>
      <c r="U511" s="104"/>
      <c r="V511" s="104"/>
      <c r="W511" s="104"/>
      <c r="X511" s="104"/>
      <c r="Y511" s="104">
        <v>3</v>
      </c>
      <c r="Z511" s="104"/>
      <c r="AA511" s="104"/>
      <c r="AB511" s="104"/>
      <c r="AC511" s="104"/>
      <c r="AD511" s="104"/>
      <c r="AE511" s="104"/>
      <c r="AF511" s="104"/>
      <c r="AG511" s="104"/>
    </row>
    <row r="512" spans="1:33" ht="15.75" x14ac:dyDescent="0.3">
      <c r="A512" s="104">
        <v>736</v>
      </c>
      <c r="B512" s="107" t="s">
        <v>3920</v>
      </c>
      <c r="C512" s="204" t="s">
        <v>8628</v>
      </c>
      <c r="D512" s="105">
        <v>1</v>
      </c>
      <c r="E512" s="105" t="s">
        <v>5758</v>
      </c>
      <c r="F512" s="104">
        <v>81</v>
      </c>
      <c r="G512" s="104">
        <v>21</v>
      </c>
      <c r="H512" s="104">
        <v>193</v>
      </c>
      <c r="I512" s="105">
        <v>95</v>
      </c>
      <c r="J512" s="104">
        <v>1</v>
      </c>
      <c r="K512" s="104">
        <v>0</v>
      </c>
      <c r="L512" s="105">
        <v>8000</v>
      </c>
      <c r="M512" s="245"/>
      <c r="N512" s="104" t="s">
        <v>3921</v>
      </c>
      <c r="O512" s="104">
        <v>18</v>
      </c>
      <c r="P512" s="104">
        <v>999</v>
      </c>
      <c r="Q512" s="104">
        <v>1100</v>
      </c>
      <c r="R512" s="104">
        <v>1</v>
      </c>
      <c r="S512" s="104">
        <v>0</v>
      </c>
      <c r="T512" s="104">
        <v>800</v>
      </c>
      <c r="U512" s="104"/>
      <c r="V512" s="104"/>
      <c r="W512" s="104"/>
      <c r="X512" s="104"/>
      <c r="Y512" s="104">
        <v>3</v>
      </c>
      <c r="Z512" s="104"/>
      <c r="AA512" s="104"/>
      <c r="AB512" s="104"/>
      <c r="AC512" s="104"/>
      <c r="AD512" s="104"/>
      <c r="AE512" s="104"/>
      <c r="AF512" s="104"/>
      <c r="AG512" s="104"/>
    </row>
    <row r="513" spans="1:33" ht="15.75" x14ac:dyDescent="0.3">
      <c r="A513" s="104">
        <v>740</v>
      </c>
      <c r="B513" s="107" t="s">
        <v>3928</v>
      </c>
      <c r="C513" s="204" t="s">
        <v>8628</v>
      </c>
      <c r="D513" s="105">
        <v>1</v>
      </c>
      <c r="E513" s="105" t="s">
        <v>5758</v>
      </c>
      <c r="F513" s="104">
        <v>81</v>
      </c>
      <c r="G513" s="104">
        <v>21</v>
      </c>
      <c r="H513" s="104">
        <v>193</v>
      </c>
      <c r="I513" s="105">
        <v>95</v>
      </c>
      <c r="J513" s="104">
        <v>1</v>
      </c>
      <c r="K513" s="104">
        <v>0</v>
      </c>
      <c r="L513" s="105">
        <v>9000</v>
      </c>
      <c r="M513" s="245"/>
      <c r="N513" s="104" t="s">
        <v>3929</v>
      </c>
      <c r="O513" s="104">
        <v>22</v>
      </c>
      <c r="P513" s="104">
        <v>999</v>
      </c>
      <c r="Q513" s="104">
        <v>1100</v>
      </c>
      <c r="R513" s="104">
        <v>1</v>
      </c>
      <c r="S513" s="104">
        <v>0</v>
      </c>
      <c r="T513" s="104">
        <v>800</v>
      </c>
      <c r="U513" s="104"/>
      <c r="V513" s="104"/>
      <c r="W513" s="104"/>
      <c r="X513" s="104"/>
      <c r="Y513" s="104">
        <v>3</v>
      </c>
      <c r="Z513" s="104"/>
      <c r="AA513" s="104"/>
      <c r="AB513" s="104"/>
      <c r="AC513" s="104"/>
      <c r="AD513" s="104"/>
      <c r="AE513" s="104"/>
      <c r="AF513" s="104"/>
      <c r="AG513" s="104"/>
    </row>
    <row r="514" spans="1:33" ht="15.75" x14ac:dyDescent="0.3">
      <c r="A514" s="104">
        <v>744</v>
      </c>
      <c r="B514" s="107" t="s">
        <v>3936</v>
      </c>
      <c r="C514" s="204" t="s">
        <v>8628</v>
      </c>
      <c r="D514" s="105">
        <v>1</v>
      </c>
      <c r="E514" s="105" t="s">
        <v>5758</v>
      </c>
      <c r="F514" s="104">
        <v>81</v>
      </c>
      <c r="G514" s="104">
        <v>21</v>
      </c>
      <c r="H514" s="104">
        <v>193</v>
      </c>
      <c r="I514" s="105">
        <v>95</v>
      </c>
      <c r="J514" s="104">
        <v>1</v>
      </c>
      <c r="K514" s="104">
        <v>0</v>
      </c>
      <c r="L514" s="105">
        <v>10000</v>
      </c>
      <c r="M514" s="245"/>
      <c r="N514" s="104" t="s">
        <v>3937</v>
      </c>
      <c r="O514" s="104">
        <v>18</v>
      </c>
      <c r="P514" s="104">
        <v>999</v>
      </c>
      <c r="Q514" s="104">
        <v>1100</v>
      </c>
      <c r="R514" s="104">
        <v>1</v>
      </c>
      <c r="S514" s="104">
        <v>0</v>
      </c>
      <c r="T514" s="104">
        <v>800</v>
      </c>
      <c r="U514" s="104"/>
      <c r="V514" s="104"/>
      <c r="W514" s="104"/>
      <c r="X514" s="104"/>
      <c r="Y514" s="104">
        <v>3</v>
      </c>
      <c r="Z514" s="104"/>
      <c r="AA514" s="104"/>
      <c r="AB514" s="104"/>
      <c r="AC514" s="104"/>
      <c r="AD514" s="104"/>
      <c r="AE514" s="104"/>
      <c r="AF514" s="104"/>
      <c r="AG514" s="104"/>
    </row>
    <row r="515" spans="1:33" ht="15.75" x14ac:dyDescent="0.3">
      <c r="A515" s="104">
        <v>748</v>
      </c>
      <c r="B515" s="107" t="s">
        <v>3944</v>
      </c>
      <c r="C515" s="204" t="s">
        <v>8628</v>
      </c>
      <c r="D515" s="105">
        <v>1</v>
      </c>
      <c r="E515" s="105" t="s">
        <v>5758</v>
      </c>
      <c r="F515" s="104">
        <v>81</v>
      </c>
      <c r="G515" s="104">
        <v>21</v>
      </c>
      <c r="H515" s="104">
        <v>193</v>
      </c>
      <c r="I515" s="105">
        <v>95</v>
      </c>
      <c r="J515" s="104">
        <v>1</v>
      </c>
      <c r="K515" s="104">
        <v>0</v>
      </c>
      <c r="L515" s="105">
        <v>12000</v>
      </c>
      <c r="M515" s="245"/>
      <c r="N515" s="104" t="s">
        <v>3578</v>
      </c>
      <c r="O515" s="104">
        <v>18</v>
      </c>
      <c r="P515" s="104">
        <v>999</v>
      </c>
      <c r="Q515" s="104">
        <v>1100</v>
      </c>
      <c r="R515" s="104">
        <v>1</v>
      </c>
      <c r="S515" s="104">
        <v>0</v>
      </c>
      <c r="T515" s="104">
        <v>800</v>
      </c>
      <c r="U515" s="104"/>
      <c r="V515" s="104"/>
      <c r="W515" s="104"/>
      <c r="X515" s="104"/>
      <c r="Y515" s="104">
        <v>3</v>
      </c>
      <c r="Z515" s="104"/>
      <c r="AA515" s="104"/>
      <c r="AB515" s="104"/>
      <c r="AC515" s="104"/>
      <c r="AD515" s="104"/>
      <c r="AE515" s="104"/>
      <c r="AF515" s="104"/>
      <c r="AG515" s="104"/>
    </row>
    <row r="516" spans="1:33" ht="15.75" x14ac:dyDescent="0.3">
      <c r="A516" s="104">
        <v>735</v>
      </c>
      <c r="B516" s="107" t="s">
        <v>3918</v>
      </c>
      <c r="C516" s="204" t="s">
        <v>8628</v>
      </c>
      <c r="D516" s="105">
        <v>1</v>
      </c>
      <c r="E516" s="105" t="s">
        <v>5758</v>
      </c>
      <c r="F516" s="104">
        <v>81</v>
      </c>
      <c r="G516" s="104">
        <v>21</v>
      </c>
      <c r="H516" s="104">
        <v>195</v>
      </c>
      <c r="I516" s="105">
        <v>95</v>
      </c>
      <c r="J516" s="104">
        <v>1</v>
      </c>
      <c r="K516" s="104">
        <v>0</v>
      </c>
      <c r="L516" s="105">
        <v>8000</v>
      </c>
      <c r="M516" s="245"/>
      <c r="N516" s="104" t="s">
        <v>3919</v>
      </c>
      <c r="O516" s="104">
        <v>17</v>
      </c>
      <c r="P516" s="104">
        <v>999</v>
      </c>
      <c r="Q516" s="104">
        <v>1100</v>
      </c>
      <c r="R516" s="104">
        <v>1</v>
      </c>
      <c r="S516" s="104">
        <v>0</v>
      </c>
      <c r="T516" s="104">
        <v>800</v>
      </c>
      <c r="U516" s="104"/>
      <c r="V516" s="104"/>
      <c r="W516" s="104"/>
      <c r="X516" s="104"/>
      <c r="Y516" s="104">
        <v>3</v>
      </c>
      <c r="Z516" s="104"/>
      <c r="AA516" s="104"/>
      <c r="AB516" s="104"/>
      <c r="AC516" s="104"/>
      <c r="AD516" s="104"/>
      <c r="AE516" s="104"/>
      <c r="AF516" s="104"/>
      <c r="AG516" s="104"/>
    </row>
    <row r="517" spans="1:33" ht="15.75" x14ac:dyDescent="0.3">
      <c r="A517" s="104">
        <v>739</v>
      </c>
      <c r="B517" s="107" t="s">
        <v>3926</v>
      </c>
      <c r="C517" s="204" t="s">
        <v>8628</v>
      </c>
      <c r="D517" s="105">
        <v>1</v>
      </c>
      <c r="E517" s="105" t="s">
        <v>5758</v>
      </c>
      <c r="F517" s="104">
        <v>81</v>
      </c>
      <c r="G517" s="104">
        <v>21</v>
      </c>
      <c r="H517" s="104">
        <v>195</v>
      </c>
      <c r="I517" s="105">
        <v>95</v>
      </c>
      <c r="J517" s="104">
        <v>1</v>
      </c>
      <c r="K517" s="104">
        <v>0</v>
      </c>
      <c r="L517" s="105">
        <v>9000</v>
      </c>
      <c r="M517" s="245"/>
      <c r="N517" s="104" t="s">
        <v>3927</v>
      </c>
      <c r="O517" s="104">
        <v>18</v>
      </c>
      <c r="P517" s="104">
        <v>999</v>
      </c>
      <c r="Q517" s="104">
        <v>1100</v>
      </c>
      <c r="R517" s="104">
        <v>1</v>
      </c>
      <c r="S517" s="104">
        <v>0</v>
      </c>
      <c r="T517" s="104">
        <v>800</v>
      </c>
      <c r="U517" s="104"/>
      <c r="V517" s="104"/>
      <c r="W517" s="104"/>
      <c r="X517" s="104"/>
      <c r="Y517" s="104">
        <v>3</v>
      </c>
      <c r="Z517" s="104"/>
      <c r="AA517" s="104"/>
      <c r="AB517" s="104"/>
      <c r="AC517" s="104"/>
      <c r="AD517" s="104"/>
      <c r="AE517" s="104"/>
      <c r="AF517" s="104"/>
      <c r="AG517" s="104"/>
    </row>
    <row r="518" spans="1:33" ht="15.75" x14ac:dyDescent="0.3">
      <c r="A518" s="104">
        <v>743</v>
      </c>
      <c r="B518" s="107" t="s">
        <v>3934</v>
      </c>
      <c r="C518" s="204" t="s">
        <v>8628</v>
      </c>
      <c r="D518" s="105">
        <v>1</v>
      </c>
      <c r="E518" s="105" t="s">
        <v>5758</v>
      </c>
      <c r="F518" s="104">
        <v>81</v>
      </c>
      <c r="G518" s="104">
        <v>21</v>
      </c>
      <c r="H518" s="104">
        <v>195</v>
      </c>
      <c r="I518" s="105">
        <v>95</v>
      </c>
      <c r="J518" s="104">
        <v>1</v>
      </c>
      <c r="K518" s="104">
        <v>0</v>
      </c>
      <c r="L518" s="105">
        <v>10000</v>
      </c>
      <c r="M518" s="245"/>
      <c r="N518" s="104" t="s">
        <v>3935</v>
      </c>
      <c r="O518" s="104">
        <v>17</v>
      </c>
      <c r="P518" s="104">
        <v>999</v>
      </c>
      <c r="Q518" s="104">
        <v>1100</v>
      </c>
      <c r="R518" s="104">
        <v>1</v>
      </c>
      <c r="S518" s="104">
        <v>0</v>
      </c>
      <c r="T518" s="104">
        <v>800</v>
      </c>
      <c r="U518" s="104"/>
      <c r="V518" s="104"/>
      <c r="W518" s="104"/>
      <c r="X518" s="104"/>
      <c r="Y518" s="104">
        <v>3</v>
      </c>
      <c r="Z518" s="104"/>
      <c r="AA518" s="104"/>
      <c r="AB518" s="104"/>
      <c r="AC518" s="104"/>
      <c r="AD518" s="104"/>
      <c r="AE518" s="104"/>
      <c r="AF518" s="104"/>
      <c r="AG518" s="104"/>
    </row>
    <row r="519" spans="1:33" ht="15.75" x14ac:dyDescent="0.3">
      <c r="A519" s="104">
        <v>747</v>
      </c>
      <c r="B519" s="107" t="s">
        <v>3942</v>
      </c>
      <c r="C519" s="204" t="s">
        <v>8628</v>
      </c>
      <c r="D519" s="105">
        <v>1</v>
      </c>
      <c r="E519" s="105" t="s">
        <v>5758</v>
      </c>
      <c r="F519" s="104">
        <v>81</v>
      </c>
      <c r="G519" s="104">
        <v>21</v>
      </c>
      <c r="H519" s="104">
        <v>195</v>
      </c>
      <c r="I519" s="105">
        <v>95</v>
      </c>
      <c r="J519" s="104">
        <v>1</v>
      </c>
      <c r="K519" s="104">
        <v>0</v>
      </c>
      <c r="L519" s="105">
        <v>12000</v>
      </c>
      <c r="M519" s="245"/>
      <c r="N519" s="104" t="s">
        <v>3943</v>
      </c>
      <c r="O519" s="104">
        <v>17</v>
      </c>
      <c r="P519" s="104">
        <v>999</v>
      </c>
      <c r="Q519" s="104">
        <v>1100</v>
      </c>
      <c r="R519" s="104">
        <v>1</v>
      </c>
      <c r="S519" s="104">
        <v>0</v>
      </c>
      <c r="T519" s="104">
        <v>800</v>
      </c>
      <c r="U519" s="104"/>
      <c r="V519" s="104"/>
      <c r="W519" s="104"/>
      <c r="X519" s="104"/>
      <c r="Y519" s="104">
        <v>3</v>
      </c>
      <c r="Z519" s="104"/>
      <c r="AA519" s="104"/>
      <c r="AB519" s="104"/>
      <c r="AC519" s="104"/>
      <c r="AD519" s="104"/>
      <c r="AE519" s="104"/>
      <c r="AF519" s="104"/>
      <c r="AG519" s="104"/>
    </row>
    <row r="520" spans="1:33" ht="15.75" x14ac:dyDescent="0.3">
      <c r="A520" s="104">
        <v>737</v>
      </c>
      <c r="B520" s="107" t="s">
        <v>3922</v>
      </c>
      <c r="C520" s="204" t="s">
        <v>8628</v>
      </c>
      <c r="D520" s="105">
        <v>1</v>
      </c>
      <c r="E520" s="105" t="s">
        <v>5758</v>
      </c>
      <c r="F520" s="104">
        <v>81</v>
      </c>
      <c r="G520" s="104">
        <v>21</v>
      </c>
      <c r="H520" s="104">
        <v>192</v>
      </c>
      <c r="I520" s="105">
        <v>95</v>
      </c>
      <c r="J520" s="104">
        <v>1</v>
      </c>
      <c r="K520" s="104">
        <v>0</v>
      </c>
      <c r="L520" s="105">
        <v>8000</v>
      </c>
      <c r="M520" s="245"/>
      <c r="N520" s="104" t="s">
        <v>3923</v>
      </c>
      <c r="O520" s="104">
        <v>22</v>
      </c>
      <c r="P520" s="104">
        <v>999</v>
      </c>
      <c r="Q520" s="104">
        <v>1100</v>
      </c>
      <c r="R520" s="104">
        <v>1</v>
      </c>
      <c r="S520" s="104">
        <v>0</v>
      </c>
      <c r="T520" s="104">
        <v>800</v>
      </c>
      <c r="U520" s="104"/>
      <c r="V520" s="104"/>
      <c r="W520" s="104"/>
      <c r="X520" s="104"/>
      <c r="Y520" s="104">
        <v>3</v>
      </c>
      <c r="Z520" s="104"/>
      <c r="AA520" s="104"/>
      <c r="AB520" s="104"/>
      <c r="AC520" s="104"/>
      <c r="AD520" s="104"/>
      <c r="AE520" s="104"/>
      <c r="AF520" s="104"/>
      <c r="AG520" s="104"/>
    </row>
    <row r="521" spans="1:33" ht="15.75" x14ac:dyDescent="0.3">
      <c r="A521" s="104">
        <v>741</v>
      </c>
      <c r="B521" s="107" t="s">
        <v>3930</v>
      </c>
      <c r="C521" s="204" t="s">
        <v>8628</v>
      </c>
      <c r="D521" s="105">
        <v>1</v>
      </c>
      <c r="E521" s="105" t="s">
        <v>5758</v>
      </c>
      <c r="F521" s="104">
        <v>81</v>
      </c>
      <c r="G521" s="104">
        <v>21</v>
      </c>
      <c r="H521" s="104">
        <v>192</v>
      </c>
      <c r="I521" s="105">
        <v>95</v>
      </c>
      <c r="J521" s="104">
        <v>1</v>
      </c>
      <c r="K521" s="104">
        <v>0</v>
      </c>
      <c r="L521" s="105">
        <v>9000</v>
      </c>
      <c r="M521" s="245"/>
      <c r="N521" s="104" t="s">
        <v>3931</v>
      </c>
      <c r="O521" s="104">
        <v>18</v>
      </c>
      <c r="P521" s="104">
        <v>999</v>
      </c>
      <c r="Q521" s="104">
        <v>1100</v>
      </c>
      <c r="R521" s="104">
        <v>1</v>
      </c>
      <c r="S521" s="104">
        <v>0</v>
      </c>
      <c r="T521" s="104">
        <v>800</v>
      </c>
      <c r="U521" s="104"/>
      <c r="V521" s="104"/>
      <c r="W521" s="104"/>
      <c r="X521" s="104"/>
      <c r="Y521" s="104">
        <v>3</v>
      </c>
      <c r="Z521" s="104"/>
      <c r="AA521" s="104"/>
      <c r="AB521" s="104"/>
      <c r="AC521" s="104"/>
      <c r="AD521" s="104"/>
      <c r="AE521" s="104"/>
      <c r="AF521" s="104"/>
      <c r="AG521" s="104"/>
    </row>
    <row r="522" spans="1:33" ht="15.75" x14ac:dyDescent="0.3">
      <c r="A522" s="104">
        <v>745</v>
      </c>
      <c r="B522" s="107" t="s">
        <v>3938</v>
      </c>
      <c r="C522" s="204" t="s">
        <v>8628</v>
      </c>
      <c r="D522" s="105">
        <v>1</v>
      </c>
      <c r="E522" s="105" t="s">
        <v>5758</v>
      </c>
      <c r="F522" s="104">
        <v>81</v>
      </c>
      <c r="G522" s="104">
        <v>21</v>
      </c>
      <c r="H522" s="104">
        <v>192</v>
      </c>
      <c r="I522" s="105">
        <v>95</v>
      </c>
      <c r="J522" s="104">
        <v>1</v>
      </c>
      <c r="K522" s="104">
        <v>0</v>
      </c>
      <c r="L522" s="105">
        <v>10000</v>
      </c>
      <c r="M522" s="245"/>
      <c r="N522" s="104" t="s">
        <v>3939</v>
      </c>
      <c r="O522" s="104">
        <v>18</v>
      </c>
      <c r="P522" s="104">
        <v>999</v>
      </c>
      <c r="Q522" s="104">
        <v>1100</v>
      </c>
      <c r="R522" s="104">
        <v>1</v>
      </c>
      <c r="S522" s="104">
        <v>0</v>
      </c>
      <c r="T522" s="104">
        <v>800</v>
      </c>
      <c r="U522" s="104"/>
      <c r="V522" s="104"/>
      <c r="W522" s="104"/>
      <c r="X522" s="104"/>
      <c r="Y522" s="104">
        <v>3</v>
      </c>
      <c r="Z522" s="104"/>
      <c r="AA522" s="104"/>
      <c r="AB522" s="104"/>
      <c r="AC522" s="104"/>
      <c r="AD522" s="104"/>
      <c r="AE522" s="104"/>
      <c r="AF522" s="104"/>
      <c r="AG522" s="104"/>
    </row>
    <row r="523" spans="1:33" ht="15.75" x14ac:dyDescent="0.3">
      <c r="A523" s="104">
        <v>749</v>
      </c>
      <c r="B523" s="107" t="s">
        <v>3945</v>
      </c>
      <c r="C523" s="204" t="s">
        <v>8628</v>
      </c>
      <c r="D523" s="105">
        <v>1</v>
      </c>
      <c r="E523" s="105" t="s">
        <v>5758</v>
      </c>
      <c r="F523" s="104">
        <v>81</v>
      </c>
      <c r="G523" s="104">
        <v>21</v>
      </c>
      <c r="H523" s="104">
        <v>192</v>
      </c>
      <c r="I523" s="105">
        <v>95</v>
      </c>
      <c r="J523" s="104">
        <v>1</v>
      </c>
      <c r="K523" s="104">
        <v>0</v>
      </c>
      <c r="L523" s="105">
        <v>12000</v>
      </c>
      <c r="M523" s="245"/>
      <c r="N523" s="104" t="s">
        <v>3941</v>
      </c>
      <c r="O523" s="104">
        <v>17</v>
      </c>
      <c r="P523" s="104">
        <v>999</v>
      </c>
      <c r="Q523" s="104">
        <v>1100</v>
      </c>
      <c r="R523" s="104">
        <v>1</v>
      </c>
      <c r="S523" s="104">
        <v>0</v>
      </c>
      <c r="T523" s="104">
        <v>800</v>
      </c>
      <c r="U523" s="104"/>
      <c r="V523" s="104"/>
      <c r="W523" s="104"/>
      <c r="X523" s="104"/>
      <c r="Y523" s="104">
        <v>3</v>
      </c>
      <c r="Z523" s="104"/>
      <c r="AA523" s="104"/>
      <c r="AB523" s="104"/>
      <c r="AC523" s="104"/>
      <c r="AD523" s="104"/>
      <c r="AE523" s="104"/>
      <c r="AF523" s="104"/>
      <c r="AG523" s="104"/>
    </row>
    <row r="524" spans="1:33" ht="15.75" x14ac:dyDescent="0.3">
      <c r="A524" s="104">
        <v>751</v>
      </c>
      <c r="B524" s="107" t="s">
        <v>3948</v>
      </c>
      <c r="C524" s="204" t="s">
        <v>8628</v>
      </c>
      <c r="D524" s="105">
        <v>1</v>
      </c>
      <c r="E524" s="105" t="s">
        <v>5758</v>
      </c>
      <c r="F524" s="104">
        <v>81</v>
      </c>
      <c r="G524" s="104">
        <v>21</v>
      </c>
      <c r="H524" s="104">
        <v>192</v>
      </c>
      <c r="I524" s="105">
        <v>95</v>
      </c>
      <c r="J524" s="104">
        <v>1</v>
      </c>
      <c r="K524" s="104">
        <v>0</v>
      </c>
      <c r="L524" s="105">
        <v>12000</v>
      </c>
      <c r="M524" s="245"/>
      <c r="N524" s="104" t="s">
        <v>3583</v>
      </c>
      <c r="O524" s="104">
        <v>22</v>
      </c>
      <c r="P524" s="104">
        <v>999</v>
      </c>
      <c r="Q524" s="104">
        <v>1100</v>
      </c>
      <c r="R524" s="104">
        <v>1</v>
      </c>
      <c r="S524" s="104">
        <v>0</v>
      </c>
      <c r="T524" s="104">
        <v>800</v>
      </c>
      <c r="U524" s="104"/>
      <c r="V524" s="104"/>
      <c r="W524" s="104"/>
      <c r="X524" s="104"/>
      <c r="Y524" s="104">
        <v>3</v>
      </c>
      <c r="Z524" s="104"/>
      <c r="AA524" s="104"/>
      <c r="AB524" s="104"/>
      <c r="AC524" s="104"/>
      <c r="AD524" s="104"/>
      <c r="AE524" s="104"/>
      <c r="AF524" s="104"/>
      <c r="AG524" s="104"/>
    </row>
    <row r="525" spans="1:33" ht="15.75" x14ac:dyDescent="0.3">
      <c r="A525" s="104">
        <v>738</v>
      </c>
      <c r="B525" s="107" t="s">
        <v>3924</v>
      </c>
      <c r="C525" s="204" t="s">
        <v>8628</v>
      </c>
      <c r="D525" s="105">
        <v>1</v>
      </c>
      <c r="E525" s="105" t="s">
        <v>5758</v>
      </c>
      <c r="F525" s="104">
        <v>81</v>
      </c>
      <c r="G525" s="104">
        <v>21</v>
      </c>
      <c r="H525" s="104">
        <v>206</v>
      </c>
      <c r="I525" s="105">
        <v>95</v>
      </c>
      <c r="J525" s="104">
        <v>1</v>
      </c>
      <c r="K525" s="104">
        <v>0</v>
      </c>
      <c r="L525" s="105">
        <v>8500</v>
      </c>
      <c r="M525" s="245"/>
      <c r="N525" s="104" t="s">
        <v>3925</v>
      </c>
      <c r="O525" s="104">
        <v>17</v>
      </c>
      <c r="P525" s="104">
        <v>999</v>
      </c>
      <c r="Q525" s="104">
        <v>1100</v>
      </c>
      <c r="R525" s="104">
        <v>1</v>
      </c>
      <c r="S525" s="104">
        <v>0</v>
      </c>
      <c r="T525" s="104">
        <v>800</v>
      </c>
      <c r="U525" s="104"/>
      <c r="V525" s="104"/>
      <c r="W525" s="104"/>
      <c r="X525" s="104"/>
      <c r="Y525" s="104">
        <v>3</v>
      </c>
      <c r="Z525" s="104"/>
      <c r="AA525" s="104"/>
      <c r="AB525" s="104"/>
      <c r="AC525" s="104"/>
      <c r="AD525" s="104"/>
      <c r="AE525" s="104"/>
      <c r="AF525" s="104"/>
      <c r="AG525" s="104"/>
    </row>
    <row r="526" spans="1:33" ht="15.75" x14ac:dyDescent="0.3">
      <c r="A526" s="104">
        <v>742</v>
      </c>
      <c r="B526" s="107" t="s">
        <v>3932</v>
      </c>
      <c r="C526" s="204" t="s">
        <v>8628</v>
      </c>
      <c r="D526" s="105">
        <v>1</v>
      </c>
      <c r="E526" s="105" t="s">
        <v>5758</v>
      </c>
      <c r="F526" s="104">
        <v>81</v>
      </c>
      <c r="G526" s="104">
        <v>21</v>
      </c>
      <c r="H526" s="104">
        <v>206</v>
      </c>
      <c r="I526" s="105">
        <v>95</v>
      </c>
      <c r="J526" s="104">
        <v>1</v>
      </c>
      <c r="K526" s="104">
        <v>0</v>
      </c>
      <c r="L526" s="105">
        <v>9000</v>
      </c>
      <c r="M526" s="245"/>
      <c r="N526" s="104" t="s">
        <v>3933</v>
      </c>
      <c r="O526" s="104">
        <v>18</v>
      </c>
      <c r="P526" s="104">
        <v>999</v>
      </c>
      <c r="Q526" s="104">
        <v>1100</v>
      </c>
      <c r="R526" s="104">
        <v>1</v>
      </c>
      <c r="S526" s="104">
        <v>0</v>
      </c>
      <c r="T526" s="104">
        <v>800</v>
      </c>
      <c r="U526" s="104"/>
      <c r="V526" s="104"/>
      <c r="W526" s="104"/>
      <c r="X526" s="104"/>
      <c r="Y526" s="104">
        <v>3</v>
      </c>
      <c r="Z526" s="104"/>
      <c r="AA526" s="104"/>
      <c r="AB526" s="104"/>
      <c r="AC526" s="104"/>
      <c r="AD526" s="104"/>
      <c r="AE526" s="104"/>
      <c r="AF526" s="104"/>
      <c r="AG526" s="104"/>
    </row>
    <row r="527" spans="1:33" ht="15.75" x14ac:dyDescent="0.3">
      <c r="A527" s="104">
        <v>746</v>
      </c>
      <c r="B527" s="107" t="s">
        <v>3940</v>
      </c>
      <c r="C527" s="204" t="s">
        <v>8628</v>
      </c>
      <c r="D527" s="105">
        <v>1</v>
      </c>
      <c r="E527" s="105" t="s">
        <v>5758</v>
      </c>
      <c r="F527" s="104">
        <v>81</v>
      </c>
      <c r="G527" s="104">
        <v>21</v>
      </c>
      <c r="H527" s="104">
        <v>206</v>
      </c>
      <c r="I527" s="105">
        <v>95</v>
      </c>
      <c r="J527" s="104">
        <v>1</v>
      </c>
      <c r="K527" s="104">
        <v>0</v>
      </c>
      <c r="L527" s="105">
        <v>12000</v>
      </c>
      <c r="M527" s="245"/>
      <c r="N527" s="104" t="s">
        <v>3941</v>
      </c>
      <c r="O527" s="104">
        <v>18</v>
      </c>
      <c r="P527" s="104">
        <v>999</v>
      </c>
      <c r="Q527" s="104">
        <v>1100</v>
      </c>
      <c r="R527" s="104">
        <v>1</v>
      </c>
      <c r="S527" s="104">
        <v>0</v>
      </c>
      <c r="T527" s="104">
        <v>800</v>
      </c>
      <c r="U527" s="104"/>
      <c r="V527" s="104"/>
      <c r="W527" s="104"/>
      <c r="X527" s="104"/>
      <c r="Y527" s="104">
        <v>3</v>
      </c>
      <c r="Z527" s="104"/>
      <c r="AA527" s="104"/>
      <c r="AB527" s="104"/>
      <c r="AC527" s="104"/>
      <c r="AD527" s="104"/>
      <c r="AE527" s="104"/>
      <c r="AF527" s="104"/>
      <c r="AG527" s="104"/>
    </row>
    <row r="528" spans="1:33" ht="15.75" x14ac:dyDescent="0.3">
      <c r="A528" s="104">
        <v>750</v>
      </c>
      <c r="B528" s="107" t="s">
        <v>3946</v>
      </c>
      <c r="C528" s="204" t="s">
        <v>8628</v>
      </c>
      <c r="D528" s="105">
        <v>1</v>
      </c>
      <c r="E528" s="105" t="s">
        <v>5758</v>
      </c>
      <c r="F528" s="104">
        <v>81</v>
      </c>
      <c r="G528" s="104">
        <v>21</v>
      </c>
      <c r="H528" s="104">
        <v>206</v>
      </c>
      <c r="I528" s="105">
        <v>95</v>
      </c>
      <c r="J528" s="104">
        <v>1</v>
      </c>
      <c r="K528" s="104">
        <v>0</v>
      </c>
      <c r="L528" s="105">
        <v>12000</v>
      </c>
      <c r="M528" s="245"/>
      <c r="N528" s="104" t="s">
        <v>3947</v>
      </c>
      <c r="O528" s="104">
        <v>18</v>
      </c>
      <c r="P528" s="104">
        <v>999</v>
      </c>
      <c r="Q528" s="104">
        <v>1100</v>
      </c>
      <c r="R528" s="104">
        <v>1</v>
      </c>
      <c r="S528" s="104">
        <v>0</v>
      </c>
      <c r="T528" s="104">
        <v>800</v>
      </c>
      <c r="U528" s="104"/>
      <c r="V528" s="104"/>
      <c r="W528" s="104"/>
      <c r="X528" s="104"/>
      <c r="Y528" s="104">
        <v>3</v>
      </c>
      <c r="Z528" s="104"/>
      <c r="AA528" s="104"/>
      <c r="AB528" s="104"/>
      <c r="AC528" s="104"/>
      <c r="AD528" s="104"/>
      <c r="AE528" s="104"/>
      <c r="AF528" s="104"/>
      <c r="AG528" s="104"/>
    </row>
    <row r="529" spans="1:33" ht="15.75" x14ac:dyDescent="0.3">
      <c r="A529" s="104">
        <v>752</v>
      </c>
      <c r="B529" s="107" t="s">
        <v>3949</v>
      </c>
      <c r="C529" s="204" t="s">
        <v>8628</v>
      </c>
      <c r="D529" s="105">
        <v>1</v>
      </c>
      <c r="E529" s="105" t="s">
        <v>5758</v>
      </c>
      <c r="F529" s="104">
        <v>81</v>
      </c>
      <c r="G529" s="104">
        <v>21</v>
      </c>
      <c r="H529" s="104">
        <v>206</v>
      </c>
      <c r="I529" s="105">
        <v>95</v>
      </c>
      <c r="J529" s="104">
        <v>1</v>
      </c>
      <c r="K529" s="104">
        <v>0</v>
      </c>
      <c r="L529" s="105">
        <v>12000</v>
      </c>
      <c r="M529" s="245"/>
      <c r="N529" s="104" t="s">
        <v>3585</v>
      </c>
      <c r="O529" s="104">
        <v>32</v>
      </c>
      <c r="P529" s="104">
        <v>999</v>
      </c>
      <c r="Q529" s="104">
        <v>1100</v>
      </c>
      <c r="R529" s="104">
        <v>1</v>
      </c>
      <c r="S529" s="104">
        <v>0</v>
      </c>
      <c r="T529" s="104">
        <v>800</v>
      </c>
      <c r="U529" s="104"/>
      <c r="V529" s="104"/>
      <c r="W529" s="104"/>
      <c r="X529" s="104"/>
      <c r="Y529" s="104">
        <v>3</v>
      </c>
      <c r="Z529" s="104"/>
      <c r="AA529" s="104"/>
      <c r="AB529" s="104"/>
      <c r="AC529" s="104"/>
      <c r="AD529" s="104"/>
      <c r="AE529" s="104"/>
      <c r="AF529" s="104"/>
      <c r="AG529" s="104"/>
    </row>
    <row r="530" spans="1:33" ht="15.75" hidden="1" x14ac:dyDescent="0.3">
      <c r="A530" s="39">
        <v>50</v>
      </c>
      <c r="B530" s="40" t="s">
        <v>3245</v>
      </c>
      <c r="C530" s="40"/>
      <c r="D530" s="39">
        <v>0</v>
      </c>
      <c r="E530" s="39"/>
      <c r="F530" s="39">
        <v>81</v>
      </c>
      <c r="G530" s="39">
        <v>21</v>
      </c>
      <c r="H530" s="39">
        <v>195</v>
      </c>
      <c r="I530" s="39">
        <v>95</v>
      </c>
      <c r="J530" s="39">
        <v>1</v>
      </c>
      <c r="K530" s="39">
        <v>0</v>
      </c>
      <c r="L530" s="42">
        <v>1000</v>
      </c>
      <c r="M530" s="42"/>
      <c r="N530" s="39" t="s">
        <v>3246</v>
      </c>
      <c r="O530" s="39">
        <v>15</v>
      </c>
      <c r="P530" s="39">
        <v>999</v>
      </c>
      <c r="Q530" s="39">
        <v>800</v>
      </c>
      <c r="R530" s="39">
        <v>1</v>
      </c>
      <c r="S530" s="39">
        <v>0</v>
      </c>
      <c r="T530" s="39">
        <v>600</v>
      </c>
      <c r="U530" s="39"/>
      <c r="V530" s="39"/>
      <c r="W530" s="39"/>
      <c r="X530" s="39"/>
      <c r="Y530" s="39">
        <v>3</v>
      </c>
      <c r="Z530" s="39"/>
      <c r="AA530" s="39"/>
      <c r="AB530" s="39"/>
      <c r="AC530" s="39"/>
      <c r="AD530" s="39"/>
      <c r="AE530" s="39"/>
      <c r="AF530" s="39"/>
      <c r="AG530" s="39"/>
    </row>
    <row r="531" spans="1:33" ht="15.75" x14ac:dyDescent="0.3">
      <c r="A531" s="104">
        <v>894</v>
      </c>
      <c r="B531" s="107" t="s">
        <v>4103</v>
      </c>
      <c r="C531" s="204" t="s">
        <v>8630</v>
      </c>
      <c r="D531" s="105">
        <v>1</v>
      </c>
      <c r="E531" s="105" t="s">
        <v>5683</v>
      </c>
      <c r="F531" s="104">
        <v>81</v>
      </c>
      <c r="G531" s="104">
        <v>21</v>
      </c>
      <c r="H531" s="104">
        <v>193</v>
      </c>
      <c r="I531" s="105">
        <v>95</v>
      </c>
      <c r="J531" s="104">
        <v>1</v>
      </c>
      <c r="K531" s="104">
        <v>0</v>
      </c>
      <c r="L531" s="105">
        <v>8000</v>
      </c>
      <c r="M531" s="245"/>
      <c r="N531" s="104" t="s">
        <v>3921</v>
      </c>
      <c r="O531" s="104">
        <v>18</v>
      </c>
      <c r="P531" s="104">
        <v>999</v>
      </c>
      <c r="Q531" s="104">
        <v>1100</v>
      </c>
      <c r="R531" s="104">
        <v>1</v>
      </c>
      <c r="S531" s="104">
        <v>0</v>
      </c>
      <c r="T531" s="104">
        <v>800</v>
      </c>
      <c r="U531" s="104"/>
      <c r="V531" s="104"/>
      <c r="W531" s="104"/>
      <c r="X531" s="104"/>
      <c r="Y531" s="104">
        <v>3</v>
      </c>
      <c r="Z531" s="104"/>
      <c r="AA531" s="104"/>
      <c r="AB531" s="104"/>
      <c r="AC531" s="104"/>
      <c r="AD531" s="104"/>
      <c r="AE531" s="104"/>
      <c r="AF531" s="104"/>
      <c r="AG531" s="104"/>
    </row>
    <row r="532" spans="1:33" ht="15.75" x14ac:dyDescent="0.3">
      <c r="A532" s="104">
        <v>898</v>
      </c>
      <c r="B532" s="107" t="s">
        <v>4107</v>
      </c>
      <c r="C532" s="204" t="s">
        <v>8630</v>
      </c>
      <c r="D532" s="105">
        <v>1</v>
      </c>
      <c r="E532" s="105" t="s">
        <v>5683</v>
      </c>
      <c r="F532" s="104">
        <v>81</v>
      </c>
      <c r="G532" s="104">
        <v>21</v>
      </c>
      <c r="H532" s="104">
        <v>193</v>
      </c>
      <c r="I532" s="105">
        <v>95</v>
      </c>
      <c r="J532" s="104">
        <v>1</v>
      </c>
      <c r="K532" s="104">
        <v>0</v>
      </c>
      <c r="L532" s="105">
        <v>9000</v>
      </c>
      <c r="M532" s="245"/>
      <c r="N532" s="104" t="s">
        <v>3929</v>
      </c>
      <c r="O532" s="104">
        <v>22</v>
      </c>
      <c r="P532" s="104">
        <v>999</v>
      </c>
      <c r="Q532" s="104">
        <v>1100</v>
      </c>
      <c r="R532" s="104">
        <v>1</v>
      </c>
      <c r="S532" s="104">
        <v>0</v>
      </c>
      <c r="T532" s="104">
        <v>800</v>
      </c>
      <c r="U532" s="104"/>
      <c r="V532" s="104"/>
      <c r="W532" s="104"/>
      <c r="X532" s="104"/>
      <c r="Y532" s="104">
        <v>3</v>
      </c>
      <c r="Z532" s="104"/>
      <c r="AA532" s="104"/>
      <c r="AB532" s="104"/>
      <c r="AC532" s="104"/>
      <c r="AD532" s="104"/>
      <c r="AE532" s="104"/>
      <c r="AF532" s="104"/>
      <c r="AG532" s="104"/>
    </row>
    <row r="533" spans="1:33" ht="15.75" x14ac:dyDescent="0.3">
      <c r="A533" s="104">
        <v>902</v>
      </c>
      <c r="B533" s="107" t="s">
        <v>4111</v>
      </c>
      <c r="C533" s="204" t="s">
        <v>8630</v>
      </c>
      <c r="D533" s="105">
        <v>1</v>
      </c>
      <c r="E533" s="105" t="s">
        <v>5683</v>
      </c>
      <c r="F533" s="104">
        <v>81</v>
      </c>
      <c r="G533" s="104">
        <v>21</v>
      </c>
      <c r="H533" s="104">
        <v>193</v>
      </c>
      <c r="I533" s="105">
        <v>95</v>
      </c>
      <c r="J533" s="104">
        <v>1</v>
      </c>
      <c r="K533" s="104">
        <v>0</v>
      </c>
      <c r="L533" s="105">
        <v>10000</v>
      </c>
      <c r="M533" s="245"/>
      <c r="N533" s="104" t="s">
        <v>3937</v>
      </c>
      <c r="O533" s="104">
        <v>18</v>
      </c>
      <c r="P533" s="104">
        <v>999</v>
      </c>
      <c r="Q533" s="104">
        <v>1100</v>
      </c>
      <c r="R533" s="104">
        <v>1</v>
      </c>
      <c r="S533" s="104">
        <v>0</v>
      </c>
      <c r="T533" s="104">
        <v>800</v>
      </c>
      <c r="U533" s="104"/>
      <c r="V533" s="104"/>
      <c r="W533" s="104"/>
      <c r="X533" s="104"/>
      <c r="Y533" s="104">
        <v>3</v>
      </c>
      <c r="Z533" s="104"/>
      <c r="AA533" s="104"/>
      <c r="AB533" s="104"/>
      <c r="AC533" s="104"/>
      <c r="AD533" s="104"/>
      <c r="AE533" s="104"/>
      <c r="AF533" s="104"/>
      <c r="AG533" s="104"/>
    </row>
    <row r="534" spans="1:33" ht="15.75" x14ac:dyDescent="0.3">
      <c r="A534" s="104">
        <v>906</v>
      </c>
      <c r="B534" s="107" t="s">
        <v>4115</v>
      </c>
      <c r="C534" s="204" t="s">
        <v>8630</v>
      </c>
      <c r="D534" s="105">
        <v>1</v>
      </c>
      <c r="E534" s="105" t="s">
        <v>5683</v>
      </c>
      <c r="F534" s="104">
        <v>81</v>
      </c>
      <c r="G534" s="104">
        <v>21</v>
      </c>
      <c r="H534" s="104">
        <v>193</v>
      </c>
      <c r="I534" s="105">
        <v>95</v>
      </c>
      <c r="J534" s="104">
        <v>1</v>
      </c>
      <c r="K534" s="104">
        <v>0</v>
      </c>
      <c r="L534" s="105">
        <v>12000</v>
      </c>
      <c r="M534" s="245"/>
      <c r="N534" s="104" t="s">
        <v>3578</v>
      </c>
      <c r="O534" s="104">
        <v>18</v>
      </c>
      <c r="P534" s="104">
        <v>999</v>
      </c>
      <c r="Q534" s="104">
        <v>1100</v>
      </c>
      <c r="R534" s="104">
        <v>1</v>
      </c>
      <c r="S534" s="104">
        <v>0</v>
      </c>
      <c r="T534" s="104">
        <v>800</v>
      </c>
      <c r="U534" s="104"/>
      <c r="V534" s="104"/>
      <c r="W534" s="104"/>
      <c r="X534" s="104"/>
      <c r="Y534" s="104">
        <v>3</v>
      </c>
      <c r="Z534" s="104"/>
      <c r="AA534" s="104"/>
      <c r="AB534" s="104"/>
      <c r="AC534" s="104"/>
      <c r="AD534" s="104"/>
      <c r="AE534" s="104"/>
      <c r="AF534" s="104"/>
      <c r="AG534" s="104"/>
    </row>
    <row r="535" spans="1:33" ht="15.75" x14ac:dyDescent="0.3">
      <c r="A535" s="104">
        <v>893</v>
      </c>
      <c r="B535" s="107" t="s">
        <v>4102</v>
      </c>
      <c r="C535" s="204" t="s">
        <v>8630</v>
      </c>
      <c r="D535" s="105">
        <v>1</v>
      </c>
      <c r="E535" s="105" t="s">
        <v>5683</v>
      </c>
      <c r="F535" s="104">
        <v>81</v>
      </c>
      <c r="G535" s="104">
        <v>21</v>
      </c>
      <c r="H535" s="104">
        <v>195</v>
      </c>
      <c r="I535" s="105">
        <v>95</v>
      </c>
      <c r="J535" s="104">
        <v>1</v>
      </c>
      <c r="K535" s="104">
        <v>0</v>
      </c>
      <c r="L535" s="105">
        <v>8000</v>
      </c>
      <c r="M535" s="245"/>
      <c r="N535" s="104" t="s">
        <v>3919</v>
      </c>
      <c r="O535" s="104">
        <v>17</v>
      </c>
      <c r="P535" s="104">
        <v>999</v>
      </c>
      <c r="Q535" s="104">
        <v>1100</v>
      </c>
      <c r="R535" s="104">
        <v>1</v>
      </c>
      <c r="S535" s="104">
        <v>0</v>
      </c>
      <c r="T535" s="104">
        <v>800</v>
      </c>
      <c r="U535" s="104"/>
      <c r="V535" s="104"/>
      <c r="W535" s="104"/>
      <c r="X535" s="104"/>
      <c r="Y535" s="104">
        <v>3</v>
      </c>
      <c r="Z535" s="104"/>
      <c r="AA535" s="104"/>
      <c r="AB535" s="104"/>
      <c r="AC535" s="104"/>
      <c r="AD535" s="104"/>
      <c r="AE535" s="104"/>
      <c r="AF535" s="104"/>
      <c r="AG535" s="104"/>
    </row>
    <row r="536" spans="1:33" ht="15.75" x14ac:dyDescent="0.3">
      <c r="A536" s="104">
        <v>897</v>
      </c>
      <c r="B536" s="107" t="s">
        <v>4106</v>
      </c>
      <c r="C536" s="204" t="s">
        <v>8630</v>
      </c>
      <c r="D536" s="105">
        <v>1</v>
      </c>
      <c r="E536" s="105" t="s">
        <v>5683</v>
      </c>
      <c r="F536" s="104">
        <v>81</v>
      </c>
      <c r="G536" s="104">
        <v>21</v>
      </c>
      <c r="H536" s="104">
        <v>195</v>
      </c>
      <c r="I536" s="105">
        <v>95</v>
      </c>
      <c r="J536" s="104">
        <v>1</v>
      </c>
      <c r="K536" s="104">
        <v>0</v>
      </c>
      <c r="L536" s="105">
        <v>9000</v>
      </c>
      <c r="M536" s="245"/>
      <c r="N536" s="104" t="s">
        <v>3927</v>
      </c>
      <c r="O536" s="104">
        <v>18</v>
      </c>
      <c r="P536" s="104">
        <v>999</v>
      </c>
      <c r="Q536" s="104">
        <v>1100</v>
      </c>
      <c r="R536" s="104">
        <v>1</v>
      </c>
      <c r="S536" s="104">
        <v>0</v>
      </c>
      <c r="T536" s="104">
        <v>800</v>
      </c>
      <c r="U536" s="104"/>
      <c r="V536" s="104"/>
      <c r="W536" s="104"/>
      <c r="X536" s="104"/>
      <c r="Y536" s="104">
        <v>3</v>
      </c>
      <c r="Z536" s="104"/>
      <c r="AA536" s="104"/>
      <c r="AB536" s="104"/>
      <c r="AC536" s="104"/>
      <c r="AD536" s="104"/>
      <c r="AE536" s="104"/>
      <c r="AF536" s="104"/>
      <c r="AG536" s="104"/>
    </row>
    <row r="537" spans="1:33" ht="15.75" x14ac:dyDescent="0.3">
      <c r="A537" s="104">
        <v>901</v>
      </c>
      <c r="B537" s="107" t="s">
        <v>4110</v>
      </c>
      <c r="C537" s="204" t="s">
        <v>8630</v>
      </c>
      <c r="D537" s="105">
        <v>1</v>
      </c>
      <c r="E537" s="105" t="s">
        <v>5683</v>
      </c>
      <c r="F537" s="104">
        <v>81</v>
      </c>
      <c r="G537" s="104">
        <v>21</v>
      </c>
      <c r="H537" s="104">
        <v>195</v>
      </c>
      <c r="I537" s="105">
        <v>95</v>
      </c>
      <c r="J537" s="104">
        <v>1</v>
      </c>
      <c r="K537" s="104">
        <v>0</v>
      </c>
      <c r="L537" s="105">
        <v>10000</v>
      </c>
      <c r="M537" s="245"/>
      <c r="N537" s="104" t="s">
        <v>3935</v>
      </c>
      <c r="O537" s="104">
        <v>17</v>
      </c>
      <c r="P537" s="104">
        <v>999</v>
      </c>
      <c r="Q537" s="104">
        <v>1100</v>
      </c>
      <c r="R537" s="104">
        <v>1</v>
      </c>
      <c r="S537" s="104">
        <v>0</v>
      </c>
      <c r="T537" s="104">
        <v>800</v>
      </c>
      <c r="U537" s="104"/>
      <c r="V537" s="104"/>
      <c r="W537" s="104"/>
      <c r="X537" s="104"/>
      <c r="Y537" s="104">
        <v>3</v>
      </c>
      <c r="Z537" s="104"/>
      <c r="AA537" s="104"/>
      <c r="AB537" s="104"/>
      <c r="AC537" s="104"/>
      <c r="AD537" s="104"/>
      <c r="AE537" s="104"/>
      <c r="AF537" s="104"/>
      <c r="AG537" s="104"/>
    </row>
    <row r="538" spans="1:33" ht="15.75" x14ac:dyDescent="0.3">
      <c r="A538" s="104">
        <v>905</v>
      </c>
      <c r="B538" s="107" t="s">
        <v>4114</v>
      </c>
      <c r="C538" s="204" t="s">
        <v>8630</v>
      </c>
      <c r="D538" s="105">
        <v>1</v>
      </c>
      <c r="E538" s="105" t="s">
        <v>5683</v>
      </c>
      <c r="F538" s="104">
        <v>81</v>
      </c>
      <c r="G538" s="104">
        <v>21</v>
      </c>
      <c r="H538" s="104">
        <v>195</v>
      </c>
      <c r="I538" s="105">
        <v>95</v>
      </c>
      <c r="J538" s="104">
        <v>1</v>
      </c>
      <c r="K538" s="104">
        <v>0</v>
      </c>
      <c r="L538" s="105">
        <v>12000</v>
      </c>
      <c r="M538" s="245"/>
      <c r="N538" s="104" t="s">
        <v>3943</v>
      </c>
      <c r="O538" s="104">
        <v>17</v>
      </c>
      <c r="P538" s="104">
        <v>999</v>
      </c>
      <c r="Q538" s="104">
        <v>1100</v>
      </c>
      <c r="R538" s="104">
        <v>1</v>
      </c>
      <c r="S538" s="104">
        <v>0</v>
      </c>
      <c r="T538" s="104">
        <v>800</v>
      </c>
      <c r="U538" s="104"/>
      <c r="V538" s="104"/>
      <c r="W538" s="104"/>
      <c r="X538" s="104"/>
      <c r="Y538" s="104">
        <v>3</v>
      </c>
      <c r="Z538" s="104"/>
      <c r="AA538" s="104"/>
      <c r="AB538" s="104"/>
      <c r="AC538" s="104"/>
      <c r="AD538" s="104"/>
      <c r="AE538" s="104"/>
      <c r="AF538" s="104"/>
      <c r="AG538" s="104"/>
    </row>
    <row r="539" spans="1:33" ht="15.75" x14ac:dyDescent="0.3">
      <c r="A539" s="104">
        <v>895</v>
      </c>
      <c r="B539" s="107" t="s">
        <v>4104</v>
      </c>
      <c r="C539" s="204" t="s">
        <v>8630</v>
      </c>
      <c r="D539" s="105">
        <v>1</v>
      </c>
      <c r="E539" s="105" t="s">
        <v>5683</v>
      </c>
      <c r="F539" s="104">
        <v>81</v>
      </c>
      <c r="G539" s="104">
        <v>21</v>
      </c>
      <c r="H539" s="104">
        <v>192</v>
      </c>
      <c r="I539" s="105">
        <v>95</v>
      </c>
      <c r="J539" s="104">
        <v>1</v>
      </c>
      <c r="K539" s="104">
        <v>0</v>
      </c>
      <c r="L539" s="105">
        <v>8000</v>
      </c>
      <c r="M539" s="245"/>
      <c r="N539" s="104" t="s">
        <v>3923</v>
      </c>
      <c r="O539" s="104">
        <v>22</v>
      </c>
      <c r="P539" s="104">
        <v>999</v>
      </c>
      <c r="Q539" s="104">
        <v>1100</v>
      </c>
      <c r="R539" s="104">
        <v>1</v>
      </c>
      <c r="S539" s="104">
        <v>0</v>
      </c>
      <c r="T539" s="104">
        <v>800</v>
      </c>
      <c r="U539" s="104"/>
      <c r="V539" s="104"/>
      <c r="W539" s="104"/>
      <c r="X539" s="104"/>
      <c r="Y539" s="104">
        <v>3</v>
      </c>
      <c r="Z539" s="104"/>
      <c r="AA539" s="104"/>
      <c r="AB539" s="104"/>
      <c r="AC539" s="104"/>
      <c r="AD539" s="104"/>
      <c r="AE539" s="104"/>
      <c r="AF539" s="104"/>
      <c r="AG539" s="104"/>
    </row>
    <row r="540" spans="1:33" ht="15.75" x14ac:dyDescent="0.3">
      <c r="A540" s="104">
        <v>899</v>
      </c>
      <c r="B540" s="107" t="s">
        <v>4108</v>
      </c>
      <c r="C540" s="204" t="s">
        <v>8630</v>
      </c>
      <c r="D540" s="105">
        <v>1</v>
      </c>
      <c r="E540" s="105" t="s">
        <v>5683</v>
      </c>
      <c r="F540" s="104">
        <v>81</v>
      </c>
      <c r="G540" s="104">
        <v>21</v>
      </c>
      <c r="H540" s="104">
        <v>192</v>
      </c>
      <c r="I540" s="105">
        <v>95</v>
      </c>
      <c r="J540" s="104">
        <v>1</v>
      </c>
      <c r="K540" s="104">
        <v>0</v>
      </c>
      <c r="L540" s="105">
        <v>9000</v>
      </c>
      <c r="M540" s="245"/>
      <c r="N540" s="104" t="s">
        <v>3931</v>
      </c>
      <c r="O540" s="104">
        <v>18</v>
      </c>
      <c r="P540" s="104">
        <v>999</v>
      </c>
      <c r="Q540" s="104">
        <v>1100</v>
      </c>
      <c r="R540" s="104">
        <v>1</v>
      </c>
      <c r="S540" s="104">
        <v>0</v>
      </c>
      <c r="T540" s="104">
        <v>800</v>
      </c>
      <c r="U540" s="104"/>
      <c r="V540" s="104"/>
      <c r="W540" s="104"/>
      <c r="X540" s="104"/>
      <c r="Y540" s="104">
        <v>3</v>
      </c>
      <c r="Z540" s="104"/>
      <c r="AA540" s="104"/>
      <c r="AB540" s="104"/>
      <c r="AC540" s="104"/>
      <c r="AD540" s="104"/>
      <c r="AE540" s="104"/>
      <c r="AF540" s="104"/>
      <c r="AG540" s="104"/>
    </row>
    <row r="541" spans="1:33" ht="15.75" x14ac:dyDescent="0.3">
      <c r="A541" s="104">
        <v>903</v>
      </c>
      <c r="B541" s="107" t="s">
        <v>4112</v>
      </c>
      <c r="C541" s="204" t="s">
        <v>8630</v>
      </c>
      <c r="D541" s="105">
        <v>1</v>
      </c>
      <c r="E541" s="105" t="s">
        <v>5683</v>
      </c>
      <c r="F541" s="104">
        <v>81</v>
      </c>
      <c r="G541" s="104">
        <v>21</v>
      </c>
      <c r="H541" s="104">
        <v>192</v>
      </c>
      <c r="I541" s="105">
        <v>95</v>
      </c>
      <c r="J541" s="104">
        <v>1</v>
      </c>
      <c r="K541" s="104">
        <v>0</v>
      </c>
      <c r="L541" s="105">
        <v>10000</v>
      </c>
      <c r="M541" s="245"/>
      <c r="N541" s="104" t="s">
        <v>3939</v>
      </c>
      <c r="O541" s="104">
        <v>18</v>
      </c>
      <c r="P541" s="104">
        <v>999</v>
      </c>
      <c r="Q541" s="104">
        <v>1100</v>
      </c>
      <c r="R541" s="104">
        <v>1</v>
      </c>
      <c r="S541" s="104">
        <v>0</v>
      </c>
      <c r="T541" s="104">
        <v>800</v>
      </c>
      <c r="U541" s="104"/>
      <c r="V541" s="104"/>
      <c r="W541" s="104"/>
      <c r="X541" s="104"/>
      <c r="Y541" s="104">
        <v>3</v>
      </c>
      <c r="Z541" s="104"/>
      <c r="AA541" s="104"/>
      <c r="AB541" s="104"/>
      <c r="AC541" s="104"/>
      <c r="AD541" s="104"/>
      <c r="AE541" s="104"/>
      <c r="AF541" s="104"/>
      <c r="AG541" s="104"/>
    </row>
    <row r="542" spans="1:33" ht="15.75" x14ac:dyDescent="0.3">
      <c r="A542" s="104">
        <v>907</v>
      </c>
      <c r="B542" s="107" t="s">
        <v>4116</v>
      </c>
      <c r="C542" s="204" t="s">
        <v>8630</v>
      </c>
      <c r="D542" s="105">
        <v>1</v>
      </c>
      <c r="E542" s="105" t="s">
        <v>5683</v>
      </c>
      <c r="F542" s="104">
        <v>81</v>
      </c>
      <c r="G542" s="104">
        <v>21</v>
      </c>
      <c r="H542" s="104">
        <v>192</v>
      </c>
      <c r="I542" s="105">
        <v>95</v>
      </c>
      <c r="J542" s="104">
        <v>1</v>
      </c>
      <c r="K542" s="104">
        <v>0</v>
      </c>
      <c r="L542" s="105">
        <v>12000</v>
      </c>
      <c r="M542" s="245"/>
      <c r="N542" s="104" t="s">
        <v>3941</v>
      </c>
      <c r="O542" s="104">
        <v>17</v>
      </c>
      <c r="P542" s="104">
        <v>999</v>
      </c>
      <c r="Q542" s="104">
        <v>1100</v>
      </c>
      <c r="R542" s="104">
        <v>1</v>
      </c>
      <c r="S542" s="104">
        <v>0</v>
      </c>
      <c r="T542" s="104">
        <v>800</v>
      </c>
      <c r="U542" s="104"/>
      <c r="V542" s="104"/>
      <c r="W542" s="104"/>
      <c r="X542" s="104"/>
      <c r="Y542" s="104">
        <v>3</v>
      </c>
      <c r="Z542" s="104"/>
      <c r="AA542" s="104"/>
      <c r="AB542" s="104"/>
      <c r="AC542" s="104"/>
      <c r="AD542" s="104"/>
      <c r="AE542" s="104"/>
      <c r="AF542" s="104"/>
      <c r="AG542" s="104"/>
    </row>
    <row r="543" spans="1:33" ht="15.75" x14ac:dyDescent="0.3">
      <c r="A543" s="104">
        <v>909</v>
      </c>
      <c r="B543" s="107" t="s">
        <v>4118</v>
      </c>
      <c r="C543" s="204" t="s">
        <v>8630</v>
      </c>
      <c r="D543" s="105">
        <v>1</v>
      </c>
      <c r="E543" s="105" t="s">
        <v>5683</v>
      </c>
      <c r="F543" s="104">
        <v>81</v>
      </c>
      <c r="G543" s="104">
        <v>21</v>
      </c>
      <c r="H543" s="104">
        <v>192</v>
      </c>
      <c r="I543" s="105">
        <v>95</v>
      </c>
      <c r="J543" s="104">
        <v>1</v>
      </c>
      <c r="K543" s="104">
        <v>0</v>
      </c>
      <c r="L543" s="105">
        <v>12000</v>
      </c>
      <c r="M543" s="245"/>
      <c r="N543" s="104" t="s">
        <v>3583</v>
      </c>
      <c r="O543" s="104">
        <v>22</v>
      </c>
      <c r="P543" s="104">
        <v>999</v>
      </c>
      <c r="Q543" s="104">
        <v>1100</v>
      </c>
      <c r="R543" s="104">
        <v>1</v>
      </c>
      <c r="S543" s="104">
        <v>0</v>
      </c>
      <c r="T543" s="104">
        <v>800</v>
      </c>
      <c r="U543" s="104"/>
      <c r="V543" s="104"/>
      <c r="W543" s="104"/>
      <c r="X543" s="104"/>
      <c r="Y543" s="104">
        <v>3</v>
      </c>
      <c r="Z543" s="104"/>
      <c r="AA543" s="104"/>
      <c r="AB543" s="104"/>
      <c r="AC543" s="104"/>
      <c r="AD543" s="104"/>
      <c r="AE543" s="104"/>
      <c r="AF543" s="104"/>
      <c r="AG543" s="104"/>
    </row>
    <row r="544" spans="1:33" ht="15.75" x14ac:dyDescent="0.3">
      <c r="A544" s="104">
        <v>896</v>
      </c>
      <c r="B544" s="107" t="s">
        <v>4105</v>
      </c>
      <c r="C544" s="204" t="s">
        <v>8630</v>
      </c>
      <c r="D544" s="105">
        <v>1</v>
      </c>
      <c r="E544" s="105" t="s">
        <v>5683</v>
      </c>
      <c r="F544" s="104">
        <v>81</v>
      </c>
      <c r="G544" s="104">
        <v>21</v>
      </c>
      <c r="H544" s="104">
        <v>206</v>
      </c>
      <c r="I544" s="105">
        <v>95</v>
      </c>
      <c r="J544" s="104">
        <v>1</v>
      </c>
      <c r="K544" s="104">
        <v>0</v>
      </c>
      <c r="L544" s="105">
        <v>8500</v>
      </c>
      <c r="M544" s="245"/>
      <c r="N544" s="104" t="s">
        <v>3925</v>
      </c>
      <c r="O544" s="104">
        <v>17</v>
      </c>
      <c r="P544" s="104">
        <v>999</v>
      </c>
      <c r="Q544" s="104">
        <v>1100</v>
      </c>
      <c r="R544" s="104">
        <v>1</v>
      </c>
      <c r="S544" s="104">
        <v>0</v>
      </c>
      <c r="T544" s="104">
        <v>800</v>
      </c>
      <c r="U544" s="104"/>
      <c r="V544" s="104"/>
      <c r="W544" s="104"/>
      <c r="X544" s="104"/>
      <c r="Y544" s="104">
        <v>3</v>
      </c>
      <c r="Z544" s="104"/>
      <c r="AA544" s="104"/>
      <c r="AB544" s="104"/>
      <c r="AC544" s="104"/>
      <c r="AD544" s="104"/>
      <c r="AE544" s="104"/>
      <c r="AF544" s="104"/>
      <c r="AG544" s="104"/>
    </row>
    <row r="545" spans="1:33" ht="15.75" x14ac:dyDescent="0.3">
      <c r="A545" s="104">
        <v>900</v>
      </c>
      <c r="B545" s="107" t="s">
        <v>4109</v>
      </c>
      <c r="C545" s="204" t="s">
        <v>8630</v>
      </c>
      <c r="D545" s="105">
        <v>1</v>
      </c>
      <c r="E545" s="105" t="s">
        <v>5683</v>
      </c>
      <c r="F545" s="104">
        <v>81</v>
      </c>
      <c r="G545" s="104">
        <v>21</v>
      </c>
      <c r="H545" s="104">
        <v>206</v>
      </c>
      <c r="I545" s="105">
        <v>95</v>
      </c>
      <c r="J545" s="104">
        <v>1</v>
      </c>
      <c r="K545" s="104">
        <v>0</v>
      </c>
      <c r="L545" s="105">
        <v>9000</v>
      </c>
      <c r="M545" s="245"/>
      <c r="N545" s="104" t="s">
        <v>3933</v>
      </c>
      <c r="O545" s="104">
        <v>18</v>
      </c>
      <c r="P545" s="104">
        <v>999</v>
      </c>
      <c r="Q545" s="104">
        <v>1100</v>
      </c>
      <c r="R545" s="104">
        <v>1</v>
      </c>
      <c r="S545" s="104">
        <v>0</v>
      </c>
      <c r="T545" s="104">
        <v>800</v>
      </c>
      <c r="U545" s="104"/>
      <c r="V545" s="104"/>
      <c r="W545" s="104"/>
      <c r="X545" s="104"/>
      <c r="Y545" s="104">
        <v>3</v>
      </c>
      <c r="Z545" s="104"/>
      <c r="AA545" s="104"/>
      <c r="AB545" s="104"/>
      <c r="AC545" s="104"/>
      <c r="AD545" s="104"/>
      <c r="AE545" s="104"/>
      <c r="AF545" s="104"/>
      <c r="AG545" s="104"/>
    </row>
    <row r="546" spans="1:33" ht="15.75" hidden="1" x14ac:dyDescent="0.3">
      <c r="A546" s="39">
        <v>904</v>
      </c>
      <c r="B546" s="40" t="s">
        <v>4113</v>
      </c>
      <c r="C546" s="40"/>
      <c r="D546" s="39">
        <v>0</v>
      </c>
      <c r="E546" s="39"/>
      <c r="F546" s="39">
        <v>81</v>
      </c>
      <c r="G546" s="39">
        <v>21</v>
      </c>
      <c r="H546" s="39">
        <v>206</v>
      </c>
      <c r="I546" s="39">
        <v>95</v>
      </c>
      <c r="J546" s="39">
        <v>1</v>
      </c>
      <c r="K546" s="39">
        <v>0</v>
      </c>
      <c r="L546" s="39">
        <v>12000</v>
      </c>
      <c r="M546" s="39"/>
      <c r="N546" s="39" t="s">
        <v>3941</v>
      </c>
      <c r="O546" s="39">
        <v>18</v>
      </c>
      <c r="P546" s="39">
        <v>999</v>
      </c>
      <c r="Q546" s="39">
        <v>1100</v>
      </c>
      <c r="R546" s="39">
        <v>1</v>
      </c>
      <c r="S546" s="39">
        <v>0</v>
      </c>
      <c r="T546" s="39">
        <v>800</v>
      </c>
      <c r="U546" s="39"/>
      <c r="V546" s="39"/>
      <c r="W546" s="39"/>
      <c r="X546" s="39"/>
      <c r="Y546" s="39">
        <v>3</v>
      </c>
      <c r="Z546" s="39"/>
      <c r="AA546" s="39"/>
      <c r="AB546" s="39"/>
      <c r="AC546" s="39"/>
      <c r="AD546" s="39"/>
      <c r="AE546" s="39"/>
      <c r="AF546" s="39"/>
      <c r="AG546" s="39"/>
    </row>
    <row r="547" spans="1:33" ht="15.75" x14ac:dyDescent="0.3">
      <c r="A547" s="104">
        <v>908</v>
      </c>
      <c r="B547" s="107" t="s">
        <v>4117</v>
      </c>
      <c r="C547" s="204" t="s">
        <v>8630</v>
      </c>
      <c r="D547" s="105">
        <v>1</v>
      </c>
      <c r="E547" s="105" t="s">
        <v>5683</v>
      </c>
      <c r="F547" s="104">
        <v>81</v>
      </c>
      <c r="G547" s="104">
        <v>21</v>
      </c>
      <c r="H547" s="104">
        <v>206</v>
      </c>
      <c r="I547" s="105">
        <v>95</v>
      </c>
      <c r="J547" s="104">
        <v>1</v>
      </c>
      <c r="K547" s="104">
        <v>0</v>
      </c>
      <c r="L547" s="105">
        <v>12000</v>
      </c>
      <c r="M547" s="245"/>
      <c r="N547" s="104" t="s">
        <v>3947</v>
      </c>
      <c r="O547" s="104">
        <v>18</v>
      </c>
      <c r="P547" s="104">
        <v>999</v>
      </c>
      <c r="Q547" s="104">
        <v>1100</v>
      </c>
      <c r="R547" s="104">
        <v>1</v>
      </c>
      <c r="S547" s="104">
        <v>0</v>
      </c>
      <c r="T547" s="104">
        <v>800</v>
      </c>
      <c r="U547" s="104"/>
      <c r="V547" s="104"/>
      <c r="W547" s="104"/>
      <c r="X547" s="104"/>
      <c r="Y547" s="104">
        <v>3</v>
      </c>
      <c r="Z547" s="104"/>
      <c r="AA547" s="104"/>
      <c r="AB547" s="104"/>
      <c r="AC547" s="104"/>
      <c r="AD547" s="104"/>
      <c r="AE547" s="104"/>
      <c r="AF547" s="104"/>
      <c r="AG547" s="104"/>
    </row>
    <row r="548" spans="1:33" ht="15.75" x14ac:dyDescent="0.3">
      <c r="A548" s="104">
        <v>910</v>
      </c>
      <c r="B548" s="107" t="s">
        <v>4119</v>
      </c>
      <c r="C548" s="204" t="s">
        <v>8630</v>
      </c>
      <c r="D548" s="105">
        <v>1</v>
      </c>
      <c r="E548" s="105" t="s">
        <v>5683</v>
      </c>
      <c r="F548" s="104">
        <v>81</v>
      </c>
      <c r="G548" s="104">
        <v>21</v>
      </c>
      <c r="H548" s="104">
        <v>206</v>
      </c>
      <c r="I548" s="105">
        <v>95</v>
      </c>
      <c r="J548" s="104">
        <v>1</v>
      </c>
      <c r="K548" s="104">
        <v>0</v>
      </c>
      <c r="L548" s="105">
        <v>12000</v>
      </c>
      <c r="M548" s="245"/>
      <c r="N548" s="104" t="s">
        <v>3585</v>
      </c>
      <c r="O548" s="104">
        <v>32</v>
      </c>
      <c r="P548" s="104">
        <v>999</v>
      </c>
      <c r="Q548" s="104">
        <v>1100</v>
      </c>
      <c r="R548" s="104">
        <v>1</v>
      </c>
      <c r="S548" s="104">
        <v>0</v>
      </c>
      <c r="T548" s="104">
        <v>800</v>
      </c>
      <c r="U548" s="104"/>
      <c r="V548" s="104"/>
      <c r="W548" s="104"/>
      <c r="X548" s="104"/>
      <c r="Y548" s="104">
        <v>3</v>
      </c>
      <c r="Z548" s="104"/>
      <c r="AA548" s="104"/>
      <c r="AB548" s="104"/>
      <c r="AC548" s="104"/>
      <c r="AD548" s="104"/>
      <c r="AE548" s="104"/>
      <c r="AF548" s="104"/>
      <c r="AG548" s="104"/>
    </row>
    <row r="549" spans="1:33" ht="15.75" x14ac:dyDescent="0.3">
      <c r="A549" s="104">
        <v>238</v>
      </c>
      <c r="B549" s="107" t="s">
        <v>3553</v>
      </c>
      <c r="C549" s="204" t="s">
        <v>8628</v>
      </c>
      <c r="D549" s="105">
        <v>1</v>
      </c>
      <c r="E549" s="105" t="s">
        <v>5728</v>
      </c>
      <c r="F549" s="104">
        <v>81</v>
      </c>
      <c r="G549" s="104">
        <v>21</v>
      </c>
      <c r="H549" s="104">
        <v>193</v>
      </c>
      <c r="I549" s="105">
        <v>95</v>
      </c>
      <c r="J549" s="104">
        <v>1</v>
      </c>
      <c r="K549" s="104">
        <v>0</v>
      </c>
      <c r="L549" s="105">
        <v>8000</v>
      </c>
      <c r="M549" s="245"/>
      <c r="N549" s="104" t="s">
        <v>3554</v>
      </c>
      <c r="O549" s="104">
        <v>18</v>
      </c>
      <c r="P549" s="104">
        <v>999</v>
      </c>
      <c r="Q549" s="104">
        <v>1100</v>
      </c>
      <c r="R549" s="104">
        <v>1</v>
      </c>
      <c r="S549" s="104">
        <v>0</v>
      </c>
      <c r="T549" s="104">
        <v>800</v>
      </c>
      <c r="U549" s="104"/>
      <c r="V549" s="104"/>
      <c r="W549" s="104"/>
      <c r="X549" s="104"/>
      <c r="Y549" s="104">
        <v>3</v>
      </c>
      <c r="Z549" s="104"/>
      <c r="AA549" s="104"/>
      <c r="AB549" s="104"/>
      <c r="AC549" s="104"/>
      <c r="AD549" s="104"/>
      <c r="AE549" s="104"/>
      <c r="AF549" s="104"/>
      <c r="AG549" s="104"/>
    </row>
    <row r="550" spans="1:33" ht="15.75" x14ac:dyDescent="0.3">
      <c r="A550" s="104">
        <v>242</v>
      </c>
      <c r="B550" s="107" t="s">
        <v>3561</v>
      </c>
      <c r="C550" s="204" t="s">
        <v>8628</v>
      </c>
      <c r="D550" s="105">
        <v>1</v>
      </c>
      <c r="E550" s="105" t="s">
        <v>5728</v>
      </c>
      <c r="F550" s="104">
        <v>81</v>
      </c>
      <c r="G550" s="104">
        <v>21</v>
      </c>
      <c r="H550" s="104">
        <v>193</v>
      </c>
      <c r="I550" s="105">
        <v>95</v>
      </c>
      <c r="J550" s="104">
        <v>1</v>
      </c>
      <c r="K550" s="104">
        <v>0</v>
      </c>
      <c r="L550" s="105">
        <v>9000</v>
      </c>
      <c r="M550" s="245"/>
      <c r="N550" s="104" t="s">
        <v>3562</v>
      </c>
      <c r="O550" s="104">
        <v>22</v>
      </c>
      <c r="P550" s="104">
        <v>999</v>
      </c>
      <c r="Q550" s="104">
        <v>1100</v>
      </c>
      <c r="R550" s="104">
        <v>1</v>
      </c>
      <c r="S550" s="104">
        <v>0</v>
      </c>
      <c r="T550" s="104">
        <v>800</v>
      </c>
      <c r="U550" s="104"/>
      <c r="V550" s="104"/>
      <c r="W550" s="104"/>
      <c r="X550" s="104"/>
      <c r="Y550" s="104">
        <v>3</v>
      </c>
      <c r="Z550" s="104"/>
      <c r="AA550" s="104"/>
      <c r="AB550" s="104"/>
      <c r="AC550" s="104"/>
      <c r="AD550" s="104"/>
      <c r="AE550" s="104"/>
      <c r="AF550" s="104"/>
      <c r="AG550" s="104"/>
    </row>
    <row r="551" spans="1:33" ht="15.75" x14ac:dyDescent="0.3">
      <c r="A551" s="104">
        <v>246</v>
      </c>
      <c r="B551" s="107" t="s">
        <v>3569</v>
      </c>
      <c r="C551" s="204" t="s">
        <v>8628</v>
      </c>
      <c r="D551" s="105">
        <v>1</v>
      </c>
      <c r="E551" s="105" t="s">
        <v>5728</v>
      </c>
      <c r="F551" s="104">
        <v>81</v>
      </c>
      <c r="G551" s="104">
        <v>21</v>
      </c>
      <c r="H551" s="104">
        <v>193</v>
      </c>
      <c r="I551" s="105">
        <v>95</v>
      </c>
      <c r="J551" s="104">
        <v>1</v>
      </c>
      <c r="K551" s="104">
        <v>0</v>
      </c>
      <c r="L551" s="105">
        <v>10000</v>
      </c>
      <c r="M551" s="245"/>
      <c r="N551" s="104" t="s">
        <v>3570</v>
      </c>
      <c r="O551" s="104">
        <v>18</v>
      </c>
      <c r="P551" s="104">
        <v>999</v>
      </c>
      <c r="Q551" s="104">
        <v>1100</v>
      </c>
      <c r="R551" s="104">
        <v>1</v>
      </c>
      <c r="S551" s="104">
        <v>0</v>
      </c>
      <c r="T551" s="104">
        <v>800</v>
      </c>
      <c r="U551" s="104"/>
      <c r="V551" s="104"/>
      <c r="W551" s="104"/>
      <c r="X551" s="104"/>
      <c r="Y551" s="104">
        <v>3</v>
      </c>
      <c r="Z551" s="104"/>
      <c r="AA551" s="104"/>
      <c r="AB551" s="104"/>
      <c r="AC551" s="104"/>
      <c r="AD551" s="104"/>
      <c r="AE551" s="104"/>
      <c r="AF551" s="104"/>
      <c r="AG551" s="104"/>
    </row>
    <row r="552" spans="1:33" ht="15.75" x14ac:dyDescent="0.3">
      <c r="A552" s="104">
        <v>250</v>
      </c>
      <c r="B552" s="107" t="s">
        <v>3577</v>
      </c>
      <c r="C552" s="204" t="s">
        <v>8628</v>
      </c>
      <c r="D552" s="105">
        <v>1</v>
      </c>
      <c r="E552" s="105" t="s">
        <v>5728</v>
      </c>
      <c r="F552" s="104">
        <v>81</v>
      </c>
      <c r="G552" s="104">
        <v>21</v>
      </c>
      <c r="H552" s="104">
        <v>193</v>
      </c>
      <c r="I552" s="105">
        <v>95</v>
      </c>
      <c r="J552" s="104">
        <v>1</v>
      </c>
      <c r="K552" s="104">
        <v>0</v>
      </c>
      <c r="L552" s="105">
        <v>12000</v>
      </c>
      <c r="M552" s="245"/>
      <c r="N552" s="104" t="s">
        <v>3578</v>
      </c>
      <c r="O552" s="104">
        <v>18</v>
      </c>
      <c r="P552" s="104">
        <v>999</v>
      </c>
      <c r="Q552" s="104">
        <v>1100</v>
      </c>
      <c r="R552" s="104">
        <v>1</v>
      </c>
      <c r="S552" s="104">
        <v>0</v>
      </c>
      <c r="T552" s="104">
        <v>800</v>
      </c>
      <c r="U552" s="104"/>
      <c r="V552" s="104"/>
      <c r="W552" s="104"/>
      <c r="X552" s="104"/>
      <c r="Y552" s="104">
        <v>3</v>
      </c>
      <c r="Z552" s="104"/>
      <c r="AA552" s="104"/>
      <c r="AB552" s="104"/>
      <c r="AC552" s="104"/>
      <c r="AD552" s="104"/>
      <c r="AE552" s="104"/>
      <c r="AF552" s="104"/>
      <c r="AG552" s="104"/>
    </row>
    <row r="553" spans="1:33" ht="15.75" x14ac:dyDescent="0.3">
      <c r="A553" s="104">
        <v>237</v>
      </c>
      <c r="B553" s="107" t="s">
        <v>3551</v>
      </c>
      <c r="C553" s="204" t="s">
        <v>8628</v>
      </c>
      <c r="D553" s="105">
        <v>1</v>
      </c>
      <c r="E553" s="105" t="s">
        <v>5728</v>
      </c>
      <c r="F553" s="104">
        <v>81</v>
      </c>
      <c r="G553" s="104">
        <v>21</v>
      </c>
      <c r="H553" s="104">
        <v>195</v>
      </c>
      <c r="I553" s="105">
        <v>95</v>
      </c>
      <c r="J553" s="104">
        <v>1</v>
      </c>
      <c r="K553" s="104">
        <v>0</v>
      </c>
      <c r="L553" s="105">
        <v>8000</v>
      </c>
      <c r="M553" s="245"/>
      <c r="N553" s="104" t="s">
        <v>3552</v>
      </c>
      <c r="O553" s="104">
        <v>17</v>
      </c>
      <c r="P553" s="104">
        <v>999</v>
      </c>
      <c r="Q553" s="104">
        <v>1100</v>
      </c>
      <c r="R553" s="104">
        <v>1</v>
      </c>
      <c r="S553" s="104">
        <v>0</v>
      </c>
      <c r="T553" s="104">
        <v>800</v>
      </c>
      <c r="U553" s="104"/>
      <c r="V553" s="104"/>
      <c r="W553" s="104"/>
      <c r="X553" s="104"/>
      <c r="Y553" s="104">
        <v>3</v>
      </c>
      <c r="Z553" s="104"/>
      <c r="AA553" s="104"/>
      <c r="AB553" s="104"/>
      <c r="AC553" s="104"/>
      <c r="AD553" s="104"/>
      <c r="AE553" s="104"/>
      <c r="AF553" s="104"/>
      <c r="AG553" s="104"/>
    </row>
    <row r="554" spans="1:33" ht="15.75" x14ac:dyDescent="0.3">
      <c r="A554" s="104">
        <v>241</v>
      </c>
      <c r="B554" s="107" t="s">
        <v>3559</v>
      </c>
      <c r="C554" s="204" t="s">
        <v>8628</v>
      </c>
      <c r="D554" s="105">
        <v>1</v>
      </c>
      <c r="E554" s="105" t="s">
        <v>5728</v>
      </c>
      <c r="F554" s="104">
        <v>81</v>
      </c>
      <c r="G554" s="104">
        <v>21</v>
      </c>
      <c r="H554" s="104">
        <v>195</v>
      </c>
      <c r="I554" s="105">
        <v>95</v>
      </c>
      <c r="J554" s="104">
        <v>1</v>
      </c>
      <c r="K554" s="104">
        <v>0</v>
      </c>
      <c r="L554" s="105">
        <v>9000</v>
      </c>
      <c r="M554" s="245"/>
      <c r="N554" s="104" t="s">
        <v>3560</v>
      </c>
      <c r="O554" s="104">
        <v>18</v>
      </c>
      <c r="P554" s="104">
        <v>999</v>
      </c>
      <c r="Q554" s="104">
        <v>1100</v>
      </c>
      <c r="R554" s="104">
        <v>1</v>
      </c>
      <c r="S554" s="104">
        <v>0</v>
      </c>
      <c r="T554" s="104">
        <v>800</v>
      </c>
      <c r="U554" s="104"/>
      <c r="V554" s="104"/>
      <c r="W554" s="104"/>
      <c r="X554" s="104"/>
      <c r="Y554" s="104">
        <v>3</v>
      </c>
      <c r="Z554" s="104"/>
      <c r="AA554" s="104"/>
      <c r="AB554" s="104"/>
      <c r="AC554" s="104"/>
      <c r="AD554" s="104"/>
      <c r="AE554" s="104"/>
      <c r="AF554" s="104"/>
      <c r="AG554" s="104"/>
    </row>
    <row r="555" spans="1:33" ht="15.75" x14ac:dyDescent="0.3">
      <c r="A555" s="104">
        <v>245</v>
      </c>
      <c r="B555" s="107" t="s">
        <v>3567</v>
      </c>
      <c r="C555" s="204" t="s">
        <v>8628</v>
      </c>
      <c r="D555" s="105">
        <v>1</v>
      </c>
      <c r="E555" s="105" t="s">
        <v>5728</v>
      </c>
      <c r="F555" s="104">
        <v>81</v>
      </c>
      <c r="G555" s="104">
        <v>21</v>
      </c>
      <c r="H555" s="104">
        <v>195</v>
      </c>
      <c r="I555" s="105">
        <v>95</v>
      </c>
      <c r="J555" s="104">
        <v>1</v>
      </c>
      <c r="K555" s="104">
        <v>0</v>
      </c>
      <c r="L555" s="105">
        <v>10000</v>
      </c>
      <c r="M555" s="245"/>
      <c r="N555" s="104" t="s">
        <v>3568</v>
      </c>
      <c r="O555" s="104">
        <v>17</v>
      </c>
      <c r="P555" s="104">
        <v>999</v>
      </c>
      <c r="Q555" s="104">
        <v>1100</v>
      </c>
      <c r="R555" s="104">
        <v>1</v>
      </c>
      <c r="S555" s="104">
        <v>0</v>
      </c>
      <c r="T555" s="104">
        <v>800</v>
      </c>
      <c r="U555" s="104"/>
      <c r="V555" s="104"/>
      <c r="W555" s="104"/>
      <c r="X555" s="104"/>
      <c r="Y555" s="104">
        <v>3</v>
      </c>
      <c r="Z555" s="104"/>
      <c r="AA555" s="104"/>
      <c r="AB555" s="104"/>
      <c r="AC555" s="104"/>
      <c r="AD555" s="104"/>
      <c r="AE555" s="104"/>
      <c r="AF555" s="104"/>
      <c r="AG555" s="104"/>
    </row>
    <row r="556" spans="1:33" ht="15.75" x14ac:dyDescent="0.3">
      <c r="A556" s="104">
        <v>249</v>
      </c>
      <c r="B556" s="107" t="s">
        <v>3575</v>
      </c>
      <c r="C556" s="204" t="s">
        <v>8628</v>
      </c>
      <c r="D556" s="105">
        <v>1</v>
      </c>
      <c r="E556" s="105" t="s">
        <v>5728</v>
      </c>
      <c r="F556" s="104">
        <v>81</v>
      </c>
      <c r="G556" s="104">
        <v>21</v>
      </c>
      <c r="H556" s="104">
        <v>195</v>
      </c>
      <c r="I556" s="105">
        <v>95</v>
      </c>
      <c r="J556" s="104">
        <v>1</v>
      </c>
      <c r="K556" s="104">
        <v>0</v>
      </c>
      <c r="L556" s="105">
        <v>12000</v>
      </c>
      <c r="M556" s="245"/>
      <c r="N556" s="104" t="s">
        <v>3576</v>
      </c>
      <c r="O556" s="104">
        <v>17</v>
      </c>
      <c r="P556" s="104">
        <v>999</v>
      </c>
      <c r="Q556" s="104">
        <v>1100</v>
      </c>
      <c r="R556" s="104">
        <v>1</v>
      </c>
      <c r="S556" s="104">
        <v>0</v>
      </c>
      <c r="T556" s="104">
        <v>800</v>
      </c>
      <c r="U556" s="104"/>
      <c r="V556" s="104"/>
      <c r="W556" s="104"/>
      <c r="X556" s="104"/>
      <c r="Y556" s="104">
        <v>3</v>
      </c>
      <c r="Z556" s="104"/>
      <c r="AA556" s="104"/>
      <c r="AB556" s="104"/>
      <c r="AC556" s="104"/>
      <c r="AD556" s="104"/>
      <c r="AE556" s="104"/>
      <c r="AF556" s="104"/>
      <c r="AG556" s="104"/>
    </row>
    <row r="557" spans="1:33" ht="15.75" x14ac:dyDescent="0.3">
      <c r="A557" s="104">
        <v>239</v>
      </c>
      <c r="B557" s="107" t="s">
        <v>3555</v>
      </c>
      <c r="C557" s="204" t="s">
        <v>8628</v>
      </c>
      <c r="D557" s="105">
        <v>1</v>
      </c>
      <c r="E557" s="105" t="s">
        <v>5728</v>
      </c>
      <c r="F557" s="104">
        <v>81</v>
      </c>
      <c r="G557" s="104">
        <v>21</v>
      </c>
      <c r="H557" s="104">
        <v>192</v>
      </c>
      <c r="I557" s="105">
        <v>95</v>
      </c>
      <c r="J557" s="104">
        <v>1</v>
      </c>
      <c r="K557" s="104">
        <v>0</v>
      </c>
      <c r="L557" s="105">
        <v>8000</v>
      </c>
      <c r="M557" s="245"/>
      <c r="N557" s="104" t="s">
        <v>3556</v>
      </c>
      <c r="O557" s="104">
        <v>22</v>
      </c>
      <c r="P557" s="104">
        <v>999</v>
      </c>
      <c r="Q557" s="104">
        <v>1100</v>
      </c>
      <c r="R557" s="104">
        <v>1</v>
      </c>
      <c r="S557" s="104">
        <v>0</v>
      </c>
      <c r="T557" s="104">
        <v>800</v>
      </c>
      <c r="U557" s="104"/>
      <c r="V557" s="104"/>
      <c r="W557" s="104"/>
      <c r="X557" s="104"/>
      <c r="Y557" s="104">
        <v>3</v>
      </c>
      <c r="Z557" s="104"/>
      <c r="AA557" s="104"/>
      <c r="AB557" s="104"/>
      <c r="AC557" s="104"/>
      <c r="AD557" s="104"/>
      <c r="AE557" s="104"/>
      <c r="AF557" s="104"/>
      <c r="AG557" s="104"/>
    </row>
    <row r="558" spans="1:33" ht="15.75" x14ac:dyDescent="0.3">
      <c r="A558" s="104">
        <v>243</v>
      </c>
      <c r="B558" s="107" t="s">
        <v>3563</v>
      </c>
      <c r="C558" s="204" t="s">
        <v>8628</v>
      </c>
      <c r="D558" s="105">
        <v>1</v>
      </c>
      <c r="E558" s="105" t="s">
        <v>5728</v>
      </c>
      <c r="F558" s="104">
        <v>81</v>
      </c>
      <c r="G558" s="104">
        <v>21</v>
      </c>
      <c r="H558" s="104">
        <v>192</v>
      </c>
      <c r="I558" s="105">
        <v>95</v>
      </c>
      <c r="J558" s="104">
        <v>1</v>
      </c>
      <c r="K558" s="104">
        <v>0</v>
      </c>
      <c r="L558" s="105">
        <v>9000</v>
      </c>
      <c r="M558" s="245"/>
      <c r="N558" s="104" t="s">
        <v>3564</v>
      </c>
      <c r="O558" s="104">
        <v>18</v>
      </c>
      <c r="P558" s="104">
        <v>999</v>
      </c>
      <c r="Q558" s="104">
        <v>1100</v>
      </c>
      <c r="R558" s="104">
        <v>1</v>
      </c>
      <c r="S558" s="104">
        <v>0</v>
      </c>
      <c r="T558" s="104">
        <v>800</v>
      </c>
      <c r="U558" s="104"/>
      <c r="V558" s="104"/>
      <c r="W558" s="104"/>
      <c r="X558" s="104"/>
      <c r="Y558" s="104">
        <v>3</v>
      </c>
      <c r="Z558" s="104"/>
      <c r="AA558" s="104"/>
      <c r="AB558" s="104"/>
      <c r="AC558" s="104"/>
      <c r="AD558" s="104"/>
      <c r="AE558" s="104"/>
      <c r="AF558" s="104"/>
      <c r="AG558" s="104"/>
    </row>
    <row r="559" spans="1:33" ht="15.75" x14ac:dyDescent="0.3">
      <c r="A559" s="104">
        <v>247</v>
      </c>
      <c r="B559" s="107" t="s">
        <v>3571</v>
      </c>
      <c r="C559" s="204" t="s">
        <v>8628</v>
      </c>
      <c r="D559" s="105">
        <v>1</v>
      </c>
      <c r="E559" s="105" t="s">
        <v>5728</v>
      </c>
      <c r="F559" s="104">
        <v>81</v>
      </c>
      <c r="G559" s="104">
        <v>21</v>
      </c>
      <c r="H559" s="104">
        <v>192</v>
      </c>
      <c r="I559" s="105">
        <v>95</v>
      </c>
      <c r="J559" s="104">
        <v>1</v>
      </c>
      <c r="K559" s="104">
        <v>0</v>
      </c>
      <c r="L559" s="105">
        <v>10000</v>
      </c>
      <c r="M559" s="245"/>
      <c r="N559" s="104" t="s">
        <v>3572</v>
      </c>
      <c r="O559" s="104">
        <v>18</v>
      </c>
      <c r="P559" s="104">
        <v>999</v>
      </c>
      <c r="Q559" s="104">
        <v>1100</v>
      </c>
      <c r="R559" s="104">
        <v>1</v>
      </c>
      <c r="S559" s="104">
        <v>0</v>
      </c>
      <c r="T559" s="104">
        <v>800</v>
      </c>
      <c r="U559" s="104"/>
      <c r="V559" s="104"/>
      <c r="W559" s="104"/>
      <c r="X559" s="104"/>
      <c r="Y559" s="104">
        <v>3</v>
      </c>
      <c r="Z559" s="104"/>
      <c r="AA559" s="104"/>
      <c r="AB559" s="104"/>
      <c r="AC559" s="104"/>
      <c r="AD559" s="104"/>
      <c r="AE559" s="104"/>
      <c r="AF559" s="104"/>
      <c r="AG559" s="104"/>
    </row>
    <row r="560" spans="1:33" ht="15.75" x14ac:dyDescent="0.3">
      <c r="A560" s="104">
        <v>251</v>
      </c>
      <c r="B560" s="107" t="s">
        <v>3579</v>
      </c>
      <c r="C560" s="204" t="s">
        <v>8628</v>
      </c>
      <c r="D560" s="105">
        <v>1</v>
      </c>
      <c r="E560" s="105" t="s">
        <v>5728</v>
      </c>
      <c r="F560" s="104">
        <v>81</v>
      </c>
      <c r="G560" s="104">
        <v>21</v>
      </c>
      <c r="H560" s="104">
        <v>192</v>
      </c>
      <c r="I560" s="105">
        <v>95</v>
      </c>
      <c r="J560" s="104">
        <v>1</v>
      </c>
      <c r="K560" s="104">
        <v>0</v>
      </c>
      <c r="L560" s="105">
        <v>12000</v>
      </c>
      <c r="M560" s="245"/>
      <c r="N560" s="104" t="s">
        <v>3574</v>
      </c>
      <c r="O560" s="104">
        <v>17</v>
      </c>
      <c r="P560" s="104">
        <v>999</v>
      </c>
      <c r="Q560" s="104">
        <v>1100</v>
      </c>
      <c r="R560" s="104">
        <v>1</v>
      </c>
      <c r="S560" s="104">
        <v>0</v>
      </c>
      <c r="T560" s="104">
        <v>800</v>
      </c>
      <c r="U560" s="104"/>
      <c r="V560" s="104"/>
      <c r="W560" s="104"/>
      <c r="X560" s="104"/>
      <c r="Y560" s="104">
        <v>3</v>
      </c>
      <c r="Z560" s="104"/>
      <c r="AA560" s="104"/>
      <c r="AB560" s="104"/>
      <c r="AC560" s="104"/>
      <c r="AD560" s="104"/>
      <c r="AE560" s="104"/>
      <c r="AF560" s="104"/>
      <c r="AG560" s="104"/>
    </row>
    <row r="561" spans="1:33" ht="15.75" x14ac:dyDescent="0.3">
      <c r="A561" s="104">
        <v>253</v>
      </c>
      <c r="B561" s="107" t="s">
        <v>3582</v>
      </c>
      <c r="C561" s="204" t="s">
        <v>8628</v>
      </c>
      <c r="D561" s="105">
        <v>1</v>
      </c>
      <c r="E561" s="105" t="s">
        <v>5728</v>
      </c>
      <c r="F561" s="104">
        <v>81</v>
      </c>
      <c r="G561" s="104">
        <v>21</v>
      </c>
      <c r="H561" s="104">
        <v>192</v>
      </c>
      <c r="I561" s="105">
        <v>95</v>
      </c>
      <c r="J561" s="104">
        <v>1</v>
      </c>
      <c r="K561" s="104">
        <v>0</v>
      </c>
      <c r="L561" s="105">
        <v>12000</v>
      </c>
      <c r="M561" s="245"/>
      <c r="N561" s="104" t="s">
        <v>3583</v>
      </c>
      <c r="O561" s="104">
        <v>22</v>
      </c>
      <c r="P561" s="104">
        <v>999</v>
      </c>
      <c r="Q561" s="104">
        <v>1100</v>
      </c>
      <c r="R561" s="104">
        <v>1</v>
      </c>
      <c r="S561" s="104">
        <v>0</v>
      </c>
      <c r="T561" s="104">
        <v>800</v>
      </c>
      <c r="U561" s="104"/>
      <c r="V561" s="104"/>
      <c r="W561" s="104"/>
      <c r="X561" s="104"/>
      <c r="Y561" s="104">
        <v>3</v>
      </c>
      <c r="Z561" s="104"/>
      <c r="AA561" s="104"/>
      <c r="AB561" s="104"/>
      <c r="AC561" s="104"/>
      <c r="AD561" s="104"/>
      <c r="AE561" s="104"/>
      <c r="AF561" s="104"/>
      <c r="AG561" s="104"/>
    </row>
    <row r="562" spans="1:33" ht="15.75" x14ac:dyDescent="0.3">
      <c r="A562" s="104">
        <v>240</v>
      </c>
      <c r="B562" s="107" t="s">
        <v>3557</v>
      </c>
      <c r="C562" s="204" t="s">
        <v>8628</v>
      </c>
      <c r="D562" s="105">
        <v>1</v>
      </c>
      <c r="E562" s="105" t="s">
        <v>5728</v>
      </c>
      <c r="F562" s="104">
        <v>81</v>
      </c>
      <c r="G562" s="104">
        <v>21</v>
      </c>
      <c r="H562" s="104">
        <v>206</v>
      </c>
      <c r="I562" s="105">
        <v>95</v>
      </c>
      <c r="J562" s="104">
        <v>1</v>
      </c>
      <c r="K562" s="104">
        <v>0</v>
      </c>
      <c r="L562" s="105">
        <v>8500</v>
      </c>
      <c r="M562" s="245"/>
      <c r="N562" s="104" t="s">
        <v>3558</v>
      </c>
      <c r="O562" s="104">
        <v>17</v>
      </c>
      <c r="P562" s="104">
        <v>999</v>
      </c>
      <c r="Q562" s="104">
        <v>1100</v>
      </c>
      <c r="R562" s="104">
        <v>1</v>
      </c>
      <c r="S562" s="104">
        <v>0</v>
      </c>
      <c r="T562" s="104">
        <v>800</v>
      </c>
      <c r="U562" s="104"/>
      <c r="V562" s="104"/>
      <c r="W562" s="104"/>
      <c r="X562" s="104"/>
      <c r="Y562" s="104">
        <v>3</v>
      </c>
      <c r="Z562" s="104"/>
      <c r="AA562" s="104"/>
      <c r="AB562" s="104"/>
      <c r="AC562" s="104"/>
      <c r="AD562" s="104"/>
      <c r="AE562" s="104"/>
      <c r="AF562" s="104"/>
      <c r="AG562" s="104"/>
    </row>
    <row r="563" spans="1:33" ht="15.75" x14ac:dyDescent="0.3">
      <c r="A563" s="104">
        <v>244</v>
      </c>
      <c r="B563" s="107" t="s">
        <v>3565</v>
      </c>
      <c r="C563" s="204" t="s">
        <v>8628</v>
      </c>
      <c r="D563" s="105">
        <v>1</v>
      </c>
      <c r="E563" s="105" t="s">
        <v>5728</v>
      </c>
      <c r="F563" s="104">
        <v>81</v>
      </c>
      <c r="G563" s="104">
        <v>21</v>
      </c>
      <c r="H563" s="104">
        <v>206</v>
      </c>
      <c r="I563" s="105">
        <v>95</v>
      </c>
      <c r="J563" s="104">
        <v>1</v>
      </c>
      <c r="K563" s="104">
        <v>0</v>
      </c>
      <c r="L563" s="105">
        <v>9000</v>
      </c>
      <c r="M563" s="245"/>
      <c r="N563" s="104" t="s">
        <v>3566</v>
      </c>
      <c r="O563" s="104">
        <v>18</v>
      </c>
      <c r="P563" s="104">
        <v>999</v>
      </c>
      <c r="Q563" s="104">
        <v>1100</v>
      </c>
      <c r="R563" s="104">
        <v>1</v>
      </c>
      <c r="S563" s="104">
        <v>0</v>
      </c>
      <c r="T563" s="104">
        <v>800</v>
      </c>
      <c r="U563" s="104"/>
      <c r="V563" s="104"/>
      <c r="W563" s="104"/>
      <c r="X563" s="104"/>
      <c r="Y563" s="104">
        <v>3</v>
      </c>
      <c r="Z563" s="104"/>
      <c r="AA563" s="104"/>
      <c r="AB563" s="104"/>
      <c r="AC563" s="104"/>
      <c r="AD563" s="104"/>
      <c r="AE563" s="104"/>
      <c r="AF563" s="104"/>
      <c r="AG563" s="104"/>
    </row>
    <row r="564" spans="1:33" ht="15.75" x14ac:dyDescent="0.3">
      <c r="A564" s="104">
        <v>248</v>
      </c>
      <c r="B564" s="107" t="s">
        <v>3573</v>
      </c>
      <c r="C564" s="204" t="s">
        <v>8628</v>
      </c>
      <c r="D564" s="105">
        <v>1</v>
      </c>
      <c r="E564" s="105" t="s">
        <v>5728</v>
      </c>
      <c r="F564" s="104">
        <v>81</v>
      </c>
      <c r="G564" s="104">
        <v>21</v>
      </c>
      <c r="H564" s="104">
        <v>206</v>
      </c>
      <c r="I564" s="105">
        <v>95</v>
      </c>
      <c r="J564" s="104">
        <v>1</v>
      </c>
      <c r="K564" s="104">
        <v>0</v>
      </c>
      <c r="L564" s="105">
        <v>12000</v>
      </c>
      <c r="M564" s="245"/>
      <c r="N564" s="104" t="s">
        <v>3574</v>
      </c>
      <c r="O564" s="104">
        <v>18</v>
      </c>
      <c r="P564" s="104">
        <v>999</v>
      </c>
      <c r="Q564" s="104">
        <v>1100</v>
      </c>
      <c r="R564" s="104">
        <v>1</v>
      </c>
      <c r="S564" s="104">
        <v>0</v>
      </c>
      <c r="T564" s="104">
        <v>800</v>
      </c>
      <c r="U564" s="104"/>
      <c r="V564" s="104"/>
      <c r="W564" s="104"/>
      <c r="X564" s="104"/>
      <c r="Y564" s="104">
        <v>3</v>
      </c>
      <c r="Z564" s="104"/>
      <c r="AA564" s="104"/>
      <c r="AB564" s="104"/>
      <c r="AC564" s="104"/>
      <c r="AD564" s="104"/>
      <c r="AE564" s="104"/>
      <c r="AF564" s="104"/>
      <c r="AG564" s="104"/>
    </row>
    <row r="565" spans="1:33" ht="15.75" x14ac:dyDescent="0.3">
      <c r="A565" s="104">
        <v>252</v>
      </c>
      <c r="B565" s="107" t="s">
        <v>3580</v>
      </c>
      <c r="C565" s="204" t="s">
        <v>8628</v>
      </c>
      <c r="D565" s="105">
        <v>1</v>
      </c>
      <c r="E565" s="105" t="s">
        <v>5728</v>
      </c>
      <c r="F565" s="104">
        <v>81</v>
      </c>
      <c r="G565" s="104">
        <v>21</v>
      </c>
      <c r="H565" s="104">
        <v>206</v>
      </c>
      <c r="I565" s="105">
        <v>95</v>
      </c>
      <c r="J565" s="104">
        <v>1</v>
      </c>
      <c r="K565" s="104">
        <v>0</v>
      </c>
      <c r="L565" s="105">
        <v>12000</v>
      </c>
      <c r="M565" s="245"/>
      <c r="N565" s="104" t="s">
        <v>3581</v>
      </c>
      <c r="O565" s="104">
        <v>18</v>
      </c>
      <c r="P565" s="104">
        <v>999</v>
      </c>
      <c r="Q565" s="104">
        <v>1100</v>
      </c>
      <c r="R565" s="104">
        <v>1</v>
      </c>
      <c r="S565" s="104">
        <v>0</v>
      </c>
      <c r="T565" s="104">
        <v>800</v>
      </c>
      <c r="U565" s="104"/>
      <c r="V565" s="104"/>
      <c r="W565" s="104"/>
      <c r="X565" s="104"/>
      <c r="Y565" s="104">
        <v>3</v>
      </c>
      <c r="Z565" s="104"/>
      <c r="AA565" s="104"/>
      <c r="AB565" s="104"/>
      <c r="AC565" s="104"/>
      <c r="AD565" s="104"/>
      <c r="AE565" s="104"/>
      <c r="AF565" s="104"/>
      <c r="AG565" s="104"/>
    </row>
    <row r="566" spans="1:33" ht="15.75" x14ac:dyDescent="0.3">
      <c r="A566" s="104">
        <v>254</v>
      </c>
      <c r="B566" s="107" t="s">
        <v>3584</v>
      </c>
      <c r="C566" s="204" t="s">
        <v>8628</v>
      </c>
      <c r="D566" s="105">
        <v>1</v>
      </c>
      <c r="E566" s="105" t="s">
        <v>5728</v>
      </c>
      <c r="F566" s="104">
        <v>81</v>
      </c>
      <c r="G566" s="104">
        <v>21</v>
      </c>
      <c r="H566" s="104">
        <v>206</v>
      </c>
      <c r="I566" s="105">
        <v>95</v>
      </c>
      <c r="J566" s="104">
        <v>1</v>
      </c>
      <c r="K566" s="104">
        <v>0</v>
      </c>
      <c r="L566" s="105">
        <v>12000</v>
      </c>
      <c r="M566" s="245"/>
      <c r="N566" s="104" t="s">
        <v>3585</v>
      </c>
      <c r="O566" s="104">
        <v>32</v>
      </c>
      <c r="P566" s="104">
        <v>999</v>
      </c>
      <c r="Q566" s="104">
        <v>1100</v>
      </c>
      <c r="R566" s="104">
        <v>1</v>
      </c>
      <c r="S566" s="104">
        <v>0</v>
      </c>
      <c r="T566" s="104">
        <v>800</v>
      </c>
      <c r="U566" s="104"/>
      <c r="V566" s="104"/>
      <c r="W566" s="104"/>
      <c r="X566" s="104"/>
      <c r="Y566" s="104">
        <v>3</v>
      </c>
      <c r="Z566" s="104"/>
      <c r="AA566" s="104"/>
      <c r="AB566" s="104"/>
      <c r="AC566" s="104"/>
      <c r="AD566" s="104"/>
      <c r="AE566" s="104"/>
      <c r="AF566" s="104"/>
      <c r="AG566" s="104"/>
    </row>
    <row r="567" spans="1:33" ht="15.75" hidden="1" x14ac:dyDescent="0.3">
      <c r="A567" s="39">
        <v>1150</v>
      </c>
      <c r="B567" s="39" t="s">
        <v>4441</v>
      </c>
      <c r="C567" s="39"/>
      <c r="D567" s="39">
        <v>0</v>
      </c>
      <c r="E567" s="39"/>
      <c r="F567" s="39">
        <v>111</v>
      </c>
      <c r="G567" s="39">
        <v>98</v>
      </c>
      <c r="H567" s="39">
        <v>902</v>
      </c>
      <c r="I567" s="39">
        <v>99</v>
      </c>
      <c r="J567" s="39">
        <v>0</v>
      </c>
      <c r="K567" s="39">
        <v>0</v>
      </c>
      <c r="L567" s="39">
        <v>1</v>
      </c>
      <c r="M567" s="39"/>
      <c r="N567" s="39" t="s">
        <v>4440</v>
      </c>
      <c r="O567" s="39">
        <v>15</v>
      </c>
      <c r="P567" s="39">
        <v>1</v>
      </c>
      <c r="Q567" s="39">
        <v>1000</v>
      </c>
      <c r="R567" s="39">
        <v>1</v>
      </c>
      <c r="S567" s="39">
        <v>0</v>
      </c>
      <c r="T567" s="39">
        <v>1000</v>
      </c>
      <c r="U567" s="39"/>
      <c r="V567" s="39"/>
      <c r="W567" s="39"/>
      <c r="X567" s="39"/>
      <c r="Y567" s="39">
        <v>3</v>
      </c>
      <c r="Z567" s="39"/>
      <c r="AA567" s="39"/>
      <c r="AB567" s="39"/>
      <c r="AC567" s="39"/>
      <c r="AD567" s="39"/>
      <c r="AE567" s="39"/>
      <c r="AF567" s="39"/>
      <c r="AG567" s="39"/>
    </row>
    <row r="568" spans="1:33" ht="15.75" hidden="1" x14ac:dyDescent="0.3">
      <c r="A568" s="39">
        <v>1149</v>
      </c>
      <c r="B568" s="39" t="s">
        <v>4439</v>
      </c>
      <c r="C568" s="39"/>
      <c r="D568" s="39">
        <v>0</v>
      </c>
      <c r="E568" s="39"/>
      <c r="F568" s="39">
        <v>111</v>
      </c>
      <c r="G568" s="39">
        <v>98</v>
      </c>
      <c r="H568" s="39">
        <v>901</v>
      </c>
      <c r="I568" s="39">
        <v>99</v>
      </c>
      <c r="J568" s="39">
        <v>0</v>
      </c>
      <c r="K568" s="39">
        <v>0</v>
      </c>
      <c r="L568" s="39">
        <v>1</v>
      </c>
      <c r="M568" s="39"/>
      <c r="N568" s="39" t="s">
        <v>4440</v>
      </c>
      <c r="O568" s="39">
        <v>15</v>
      </c>
      <c r="P568" s="39">
        <v>1</v>
      </c>
      <c r="Q568" s="39">
        <v>1000</v>
      </c>
      <c r="R568" s="39">
        <v>1</v>
      </c>
      <c r="S568" s="39">
        <v>0</v>
      </c>
      <c r="T568" s="39">
        <v>1000</v>
      </c>
      <c r="U568" s="39"/>
      <c r="V568" s="39"/>
      <c r="W568" s="39"/>
      <c r="X568" s="39"/>
      <c r="Y568" s="39">
        <v>3</v>
      </c>
      <c r="Z568" s="39"/>
      <c r="AA568" s="39"/>
      <c r="AB568" s="39"/>
      <c r="AC568" s="39"/>
      <c r="AD568" s="39"/>
      <c r="AE568" s="39"/>
      <c r="AF568" s="39"/>
      <c r="AG568" s="39"/>
    </row>
    <row r="569" spans="1:33" ht="15.75" hidden="1" x14ac:dyDescent="0.3">
      <c r="A569" s="39">
        <v>1148</v>
      </c>
      <c r="B569" s="39" t="s">
        <v>4437</v>
      </c>
      <c r="C569" s="39"/>
      <c r="D569" s="39">
        <v>0</v>
      </c>
      <c r="E569" s="39"/>
      <c r="F569" s="39">
        <v>110</v>
      </c>
      <c r="G569" s="39">
        <v>99</v>
      </c>
      <c r="H569" s="39">
        <v>900</v>
      </c>
      <c r="I569" s="39">
        <v>99</v>
      </c>
      <c r="J569" s="39">
        <v>0</v>
      </c>
      <c r="K569" s="39">
        <v>0</v>
      </c>
      <c r="L569" s="39">
        <v>1</v>
      </c>
      <c r="M569" s="39"/>
      <c r="N569" s="39" t="s">
        <v>4438</v>
      </c>
      <c r="O569" s="39">
        <v>15</v>
      </c>
      <c r="P569" s="39">
        <v>1</v>
      </c>
      <c r="Q569" s="39">
        <v>1000</v>
      </c>
      <c r="R569" s="39">
        <v>1</v>
      </c>
      <c r="S569" s="39">
        <v>0</v>
      </c>
      <c r="T569" s="39">
        <v>1000</v>
      </c>
      <c r="U569" s="39"/>
      <c r="V569" s="39"/>
      <c r="W569" s="39"/>
      <c r="X569" s="39"/>
      <c r="Y569" s="39">
        <v>3</v>
      </c>
      <c r="Z569" s="39"/>
      <c r="AA569" s="39"/>
      <c r="AB569" s="39"/>
      <c r="AC569" s="39"/>
      <c r="AD569" s="39"/>
      <c r="AE569" s="39"/>
      <c r="AF569" s="39"/>
      <c r="AG569" s="39"/>
    </row>
    <row r="570" spans="1:33" ht="15.75" hidden="1" x14ac:dyDescent="0.3">
      <c r="A570" s="39">
        <v>1151</v>
      </c>
      <c r="B570" s="39" t="s">
        <v>4442</v>
      </c>
      <c r="C570" s="39"/>
      <c r="D570" s="39">
        <v>0</v>
      </c>
      <c r="E570" s="39"/>
      <c r="F570" s="39">
        <v>111</v>
      </c>
      <c r="G570" s="39">
        <v>98</v>
      </c>
      <c r="H570" s="39">
        <v>903</v>
      </c>
      <c r="I570" s="39">
        <v>99</v>
      </c>
      <c r="J570" s="39">
        <v>0</v>
      </c>
      <c r="K570" s="39">
        <v>0</v>
      </c>
      <c r="L570" s="39">
        <v>1</v>
      </c>
      <c r="M570" s="39"/>
      <c r="N570" s="39" t="s">
        <v>4440</v>
      </c>
      <c r="O570" s="39">
        <v>15</v>
      </c>
      <c r="P570" s="39">
        <v>1</v>
      </c>
      <c r="Q570" s="39">
        <v>1000</v>
      </c>
      <c r="R570" s="39">
        <v>1</v>
      </c>
      <c r="S570" s="39">
        <v>0</v>
      </c>
      <c r="T570" s="39">
        <v>1000</v>
      </c>
      <c r="U570" s="39"/>
      <c r="V570" s="39"/>
      <c r="W570" s="39"/>
      <c r="X570" s="39"/>
      <c r="Y570" s="39">
        <v>3</v>
      </c>
      <c r="Z570" s="39"/>
      <c r="AA570" s="39"/>
      <c r="AB570" s="39"/>
      <c r="AC570" s="39"/>
      <c r="AD570" s="39"/>
      <c r="AE570" s="39"/>
      <c r="AF570" s="39"/>
      <c r="AG570" s="39"/>
    </row>
    <row r="571" spans="1:33" ht="15.75" hidden="1" x14ac:dyDescent="0.3">
      <c r="A571" s="39">
        <v>1362</v>
      </c>
      <c r="B571" s="39" t="s">
        <v>4763</v>
      </c>
      <c r="C571" s="39"/>
      <c r="D571" s="39">
        <v>0</v>
      </c>
      <c r="E571" s="39"/>
      <c r="F571" s="39">
        <v>128</v>
      </c>
      <c r="G571" s="39">
        <v>19</v>
      </c>
      <c r="H571" s="39">
        <v>292</v>
      </c>
      <c r="I571" s="39">
        <v>99</v>
      </c>
      <c r="J571" s="39">
        <v>0</v>
      </c>
      <c r="K571" s="39">
        <v>100</v>
      </c>
      <c r="L571" s="39">
        <v>0</v>
      </c>
      <c r="M571" s="39"/>
      <c r="N571" s="39" t="s">
        <v>4764</v>
      </c>
      <c r="O571" s="39">
        <v>10</v>
      </c>
      <c r="P571" s="39">
        <v>10</v>
      </c>
      <c r="Q571" s="39">
        <v>1000</v>
      </c>
      <c r="R571" s="39">
        <v>1</v>
      </c>
      <c r="S571" s="39">
        <v>0</v>
      </c>
      <c r="T571" s="39">
        <v>1000</v>
      </c>
      <c r="U571" s="39"/>
      <c r="V571" s="39"/>
      <c r="W571" s="39"/>
      <c r="X571" s="39"/>
      <c r="Y571" s="39">
        <v>3</v>
      </c>
      <c r="Z571" s="39"/>
      <c r="AA571" s="39"/>
      <c r="AB571" s="39"/>
      <c r="AC571" s="39"/>
      <c r="AD571" s="39"/>
      <c r="AE571" s="39"/>
      <c r="AF571" s="39"/>
      <c r="AG571" s="39"/>
    </row>
    <row r="572" spans="1:33" ht="15.75" hidden="1" x14ac:dyDescent="0.3">
      <c r="A572" s="39">
        <v>1196</v>
      </c>
      <c r="B572" s="39" t="s">
        <v>4517</v>
      </c>
      <c r="C572" s="39"/>
      <c r="D572" s="39">
        <v>0</v>
      </c>
      <c r="E572" s="39"/>
      <c r="F572" s="39">
        <v>11</v>
      </c>
      <c r="G572" s="39">
        <v>24</v>
      </c>
      <c r="H572" s="39">
        <v>2</v>
      </c>
      <c r="I572" s="39">
        <v>99</v>
      </c>
      <c r="J572" s="39">
        <v>0</v>
      </c>
      <c r="K572" s="39">
        <v>1</v>
      </c>
      <c r="L572" s="39">
        <v>1</v>
      </c>
      <c r="M572" s="39"/>
      <c r="N572" s="39" t="s">
        <v>4518</v>
      </c>
      <c r="O572" s="39">
        <v>200</v>
      </c>
      <c r="P572" s="39">
        <v>200</v>
      </c>
      <c r="Q572" s="39">
        <v>500</v>
      </c>
      <c r="R572" s="39">
        <v>1</v>
      </c>
      <c r="S572" s="39">
        <v>0</v>
      </c>
      <c r="T572" s="39">
        <v>2000</v>
      </c>
      <c r="U572" s="39"/>
      <c r="V572" s="39"/>
      <c r="W572" s="39"/>
      <c r="X572" s="39"/>
      <c r="Y572" s="39">
        <v>3</v>
      </c>
      <c r="Z572" s="39"/>
      <c r="AA572" s="39"/>
      <c r="AB572" s="39"/>
      <c r="AC572" s="39"/>
      <c r="AD572" s="39"/>
      <c r="AE572" s="39"/>
      <c r="AF572" s="39"/>
      <c r="AG572" s="39"/>
    </row>
    <row r="573" spans="1:33" ht="15.75" hidden="1" x14ac:dyDescent="0.3">
      <c r="A573" s="39">
        <v>1177</v>
      </c>
      <c r="B573" s="39" t="s">
        <v>4483</v>
      </c>
      <c r="C573" s="39"/>
      <c r="D573" s="39">
        <v>0</v>
      </c>
      <c r="E573" s="39"/>
      <c r="F573" s="39">
        <v>112</v>
      </c>
      <c r="G573" s="39">
        <v>45</v>
      </c>
      <c r="H573" s="39">
        <v>2</v>
      </c>
      <c r="I573" s="39">
        <v>99</v>
      </c>
      <c r="J573" s="39">
        <v>1</v>
      </c>
      <c r="K573" s="39">
        <v>1</v>
      </c>
      <c r="L573" s="39">
        <v>1</v>
      </c>
      <c r="M573" s="39"/>
      <c r="N573" s="39" t="s">
        <v>4484</v>
      </c>
      <c r="O573" s="39">
        <v>200</v>
      </c>
      <c r="P573" s="39">
        <v>200</v>
      </c>
      <c r="Q573" s="39">
        <v>500</v>
      </c>
      <c r="R573" s="39">
        <v>1</v>
      </c>
      <c r="S573" s="39">
        <v>0</v>
      </c>
      <c r="T573" s="39">
        <v>2300</v>
      </c>
      <c r="U573" s="39"/>
      <c r="V573" s="39"/>
      <c r="W573" s="39"/>
      <c r="X573" s="39"/>
      <c r="Y573" s="39">
        <v>3</v>
      </c>
      <c r="Z573" s="39"/>
      <c r="AA573" s="39"/>
      <c r="AB573" s="39"/>
      <c r="AC573" s="39"/>
      <c r="AD573" s="39"/>
      <c r="AE573" s="39"/>
      <c r="AF573" s="39"/>
      <c r="AG573" s="39"/>
    </row>
    <row r="574" spans="1:33" ht="15.75" hidden="1" x14ac:dyDescent="0.3">
      <c r="A574" s="39">
        <v>1219</v>
      </c>
      <c r="B574" s="39" t="s">
        <v>4553</v>
      </c>
      <c r="C574" s="39"/>
      <c r="D574" s="39">
        <v>0</v>
      </c>
      <c r="E574" s="39"/>
      <c r="F574" s="39">
        <v>112</v>
      </c>
      <c r="G574" s="39">
        <v>45</v>
      </c>
      <c r="H574" s="39">
        <v>47</v>
      </c>
      <c r="I574" s="39">
        <v>99</v>
      </c>
      <c r="J574" s="39">
        <v>0</v>
      </c>
      <c r="K574" s="39">
        <v>0</v>
      </c>
      <c r="L574" s="39">
        <v>1</v>
      </c>
      <c r="M574" s="39"/>
      <c r="N574" s="39" t="s">
        <v>4444</v>
      </c>
      <c r="O574" s="39">
        <v>18</v>
      </c>
      <c r="P574" s="39">
        <v>15</v>
      </c>
      <c r="Q574" s="39">
        <v>500</v>
      </c>
      <c r="R574" s="39">
        <v>1</v>
      </c>
      <c r="S574" s="39">
        <v>0</v>
      </c>
      <c r="T574" s="39">
        <v>1200</v>
      </c>
      <c r="U574" s="39"/>
      <c r="V574" s="39"/>
      <c r="W574" s="39"/>
      <c r="X574" s="39"/>
      <c r="Y574" s="39">
        <v>3</v>
      </c>
      <c r="Z574" s="39"/>
      <c r="AA574" s="39"/>
      <c r="AB574" s="39"/>
      <c r="AC574" s="39"/>
      <c r="AD574" s="39"/>
      <c r="AE574" s="39"/>
      <c r="AF574" s="39"/>
      <c r="AG574" s="39"/>
    </row>
    <row r="575" spans="1:33" ht="15.75" hidden="1" x14ac:dyDescent="0.3">
      <c r="A575" s="39">
        <v>1361</v>
      </c>
      <c r="B575" s="39" t="s">
        <v>4761</v>
      </c>
      <c r="C575" s="39"/>
      <c r="D575" s="39">
        <v>0</v>
      </c>
      <c r="E575" s="39"/>
      <c r="F575" s="39">
        <v>128</v>
      </c>
      <c r="G575" s="39">
        <v>19</v>
      </c>
      <c r="H575" s="39">
        <v>291</v>
      </c>
      <c r="I575" s="39">
        <v>99</v>
      </c>
      <c r="J575" s="39">
        <v>0</v>
      </c>
      <c r="K575" s="39">
        <v>100</v>
      </c>
      <c r="L575" s="39">
        <v>0</v>
      </c>
      <c r="M575" s="39"/>
      <c r="N575" s="39" t="s">
        <v>4762</v>
      </c>
      <c r="O575" s="39">
        <v>10</v>
      </c>
      <c r="P575" s="39">
        <v>10</v>
      </c>
      <c r="Q575" s="39">
        <v>1000</v>
      </c>
      <c r="R575" s="39">
        <v>1</v>
      </c>
      <c r="S575" s="39">
        <v>0</v>
      </c>
      <c r="T575" s="39">
        <v>1000</v>
      </c>
      <c r="U575" s="39"/>
      <c r="V575" s="39"/>
      <c r="W575" s="39"/>
      <c r="X575" s="39"/>
      <c r="Y575" s="39">
        <v>3</v>
      </c>
      <c r="Z575" s="39"/>
      <c r="AA575" s="39"/>
      <c r="AB575" s="39"/>
      <c r="AC575" s="39"/>
      <c r="AD575" s="39"/>
      <c r="AE575" s="39"/>
      <c r="AF575" s="39"/>
      <c r="AG575" s="39"/>
    </row>
    <row r="576" spans="1:33" ht="15.75" hidden="1" x14ac:dyDescent="0.3">
      <c r="A576" s="39">
        <v>1146</v>
      </c>
      <c r="B576" s="39" t="s">
        <v>4433</v>
      </c>
      <c r="C576" s="39"/>
      <c r="D576" s="39">
        <v>0</v>
      </c>
      <c r="E576" s="39"/>
      <c r="F576" s="39">
        <v>112</v>
      </c>
      <c r="G576" s="39">
        <v>45</v>
      </c>
      <c r="H576" s="39">
        <v>71</v>
      </c>
      <c r="I576" s="39">
        <v>99</v>
      </c>
      <c r="J576" s="39">
        <v>0</v>
      </c>
      <c r="K576" s="39">
        <v>0</v>
      </c>
      <c r="L576" s="39">
        <v>1</v>
      </c>
      <c r="M576" s="39"/>
      <c r="N576" s="39" t="s">
        <v>4434</v>
      </c>
      <c r="O576" s="39">
        <v>18</v>
      </c>
      <c r="P576" s="39">
        <v>15</v>
      </c>
      <c r="Q576" s="39">
        <v>500</v>
      </c>
      <c r="R576" s="39">
        <v>1</v>
      </c>
      <c r="S576" s="39">
        <v>0</v>
      </c>
      <c r="T576" s="39">
        <v>1200</v>
      </c>
      <c r="U576" s="39"/>
      <c r="V576" s="39"/>
      <c r="W576" s="39"/>
      <c r="X576" s="39"/>
      <c r="Y576" s="39">
        <v>3</v>
      </c>
      <c r="Z576" s="39"/>
      <c r="AA576" s="39"/>
      <c r="AB576" s="39"/>
      <c r="AC576" s="39"/>
      <c r="AD576" s="39"/>
      <c r="AE576" s="39"/>
      <c r="AF576" s="39"/>
      <c r="AG576" s="39"/>
    </row>
    <row r="577" spans="1:33" ht="15.75" hidden="1" x14ac:dyDescent="0.3">
      <c r="A577" s="39">
        <v>1152</v>
      </c>
      <c r="B577" s="39" t="s">
        <v>4443</v>
      </c>
      <c r="C577" s="39"/>
      <c r="D577" s="39">
        <v>0</v>
      </c>
      <c r="E577" s="39"/>
      <c r="F577" s="39">
        <v>112</v>
      </c>
      <c r="G577" s="39">
        <v>45</v>
      </c>
      <c r="H577" s="39">
        <v>71</v>
      </c>
      <c r="I577" s="39">
        <v>99</v>
      </c>
      <c r="J577" s="39">
        <v>0</v>
      </c>
      <c r="K577" s="39">
        <v>0</v>
      </c>
      <c r="L577" s="39">
        <v>1</v>
      </c>
      <c r="M577" s="39"/>
      <c r="N577" s="39" t="s">
        <v>4444</v>
      </c>
      <c r="O577" s="39">
        <v>18</v>
      </c>
      <c r="P577" s="39">
        <v>15</v>
      </c>
      <c r="Q577" s="39">
        <v>500</v>
      </c>
      <c r="R577" s="39">
        <v>1</v>
      </c>
      <c r="S577" s="39">
        <v>0</v>
      </c>
      <c r="T577" s="39">
        <v>1200</v>
      </c>
      <c r="U577" s="39"/>
      <c r="V577" s="39"/>
      <c r="W577" s="39"/>
      <c r="X577" s="39"/>
      <c r="Y577" s="39">
        <v>3</v>
      </c>
      <c r="Z577" s="39"/>
      <c r="AA577" s="39"/>
      <c r="AB577" s="39"/>
      <c r="AC577" s="39"/>
      <c r="AD577" s="39"/>
      <c r="AE577" s="39"/>
      <c r="AF577" s="39"/>
      <c r="AG577" s="39"/>
    </row>
    <row r="578" spans="1:33" ht="15.75" hidden="1" x14ac:dyDescent="0.3">
      <c r="A578" s="39">
        <v>1147</v>
      </c>
      <c r="B578" s="39" t="s">
        <v>4435</v>
      </c>
      <c r="C578" s="39"/>
      <c r="D578" s="39">
        <v>0</v>
      </c>
      <c r="E578" s="39"/>
      <c r="F578" s="39">
        <v>81</v>
      </c>
      <c r="G578" s="39">
        <v>19</v>
      </c>
      <c r="H578" s="39">
        <v>72</v>
      </c>
      <c r="I578" s="39">
        <v>99</v>
      </c>
      <c r="J578" s="39">
        <v>0</v>
      </c>
      <c r="K578" s="39">
        <v>0</v>
      </c>
      <c r="L578" s="39">
        <v>1</v>
      </c>
      <c r="M578" s="39"/>
      <c r="N578" s="39" t="s">
        <v>4436</v>
      </c>
      <c r="O578" s="39">
        <v>18</v>
      </c>
      <c r="P578" s="39">
        <v>15</v>
      </c>
      <c r="Q578" s="39">
        <v>500</v>
      </c>
      <c r="R578" s="39">
        <v>1</v>
      </c>
      <c r="S578" s="39">
        <v>0</v>
      </c>
      <c r="T578" s="39">
        <v>1500</v>
      </c>
      <c r="U578" s="39"/>
      <c r="V578" s="39"/>
      <c r="W578" s="39"/>
      <c r="X578" s="39"/>
      <c r="Y578" s="39">
        <v>3</v>
      </c>
      <c r="Z578" s="39"/>
      <c r="AA578" s="39"/>
      <c r="AB578" s="39"/>
      <c r="AC578" s="39"/>
      <c r="AD578" s="39"/>
      <c r="AE578" s="39"/>
      <c r="AF578" s="39"/>
      <c r="AG578" s="39"/>
    </row>
    <row r="579" spans="1:33" ht="15.75" x14ac:dyDescent="0.3">
      <c r="A579" s="104">
        <v>1090</v>
      </c>
      <c r="B579" s="104" t="s">
        <v>4342</v>
      </c>
      <c r="C579" s="41"/>
      <c r="D579" s="105">
        <v>1</v>
      </c>
      <c r="E579" s="105" t="s">
        <v>5637</v>
      </c>
      <c r="F579" s="104">
        <v>55</v>
      </c>
      <c r="G579" s="104">
        <v>19</v>
      </c>
      <c r="H579" s="104">
        <v>72</v>
      </c>
      <c r="I579" s="105">
        <v>99</v>
      </c>
      <c r="J579" s="104">
        <v>0</v>
      </c>
      <c r="K579" s="104">
        <v>0</v>
      </c>
      <c r="L579" s="105">
        <v>1</v>
      </c>
      <c r="M579" s="245"/>
      <c r="N579" s="104" t="s">
        <v>4343</v>
      </c>
      <c r="O579" s="104">
        <v>15</v>
      </c>
      <c r="P579" s="104">
        <v>15</v>
      </c>
      <c r="Q579" s="104">
        <v>1200</v>
      </c>
      <c r="R579" s="104">
        <v>1</v>
      </c>
      <c r="S579" s="104">
        <v>0</v>
      </c>
      <c r="T579" s="104">
        <v>2500</v>
      </c>
      <c r="U579" s="104"/>
      <c r="V579" s="104"/>
      <c r="W579" s="104"/>
      <c r="X579" s="104"/>
      <c r="Y579" s="104">
        <v>3</v>
      </c>
      <c r="Z579" s="104"/>
      <c r="AA579" s="104"/>
      <c r="AB579" s="104"/>
      <c r="AC579" s="104"/>
      <c r="AD579" s="104"/>
      <c r="AE579" s="104"/>
      <c r="AF579" s="104"/>
      <c r="AG579" s="104"/>
    </row>
    <row r="580" spans="1:33" ht="15.75" hidden="1" x14ac:dyDescent="0.3">
      <c r="A580" s="39">
        <v>1363</v>
      </c>
      <c r="B580" s="40" t="s">
        <v>4765</v>
      </c>
      <c r="C580" s="40"/>
      <c r="D580" s="39">
        <v>0</v>
      </c>
      <c r="E580" s="39"/>
      <c r="F580" s="39">
        <v>101</v>
      </c>
      <c r="G580" s="39">
        <v>19</v>
      </c>
      <c r="H580" s="39">
        <v>218</v>
      </c>
      <c r="I580" s="39">
        <v>99</v>
      </c>
      <c r="J580" s="39">
        <v>0</v>
      </c>
      <c r="K580" s="39">
        <v>100</v>
      </c>
      <c r="L580" s="39">
        <v>0</v>
      </c>
      <c r="M580" s="39"/>
      <c r="N580" s="39" t="s">
        <v>4760</v>
      </c>
      <c r="O580" s="39">
        <v>10</v>
      </c>
      <c r="P580" s="39">
        <v>10</v>
      </c>
      <c r="Q580" s="39">
        <v>1000</v>
      </c>
      <c r="R580" s="39">
        <v>1</v>
      </c>
      <c r="S580" s="39">
        <v>0</v>
      </c>
      <c r="T580" s="39">
        <v>1000</v>
      </c>
      <c r="U580" s="39"/>
      <c r="V580" s="39"/>
      <c r="W580" s="39"/>
      <c r="X580" s="39"/>
      <c r="Y580" s="39">
        <v>3</v>
      </c>
      <c r="Z580" s="39"/>
      <c r="AA580" s="39"/>
      <c r="AB580" s="39"/>
      <c r="AC580" s="39"/>
      <c r="AD580" s="39"/>
      <c r="AE580" s="39"/>
      <c r="AF580" s="39"/>
      <c r="AG580" s="39"/>
    </row>
    <row r="581" spans="1:33" ht="15.75" hidden="1" x14ac:dyDescent="0.3">
      <c r="A581" s="39">
        <v>1360</v>
      </c>
      <c r="B581" s="40" t="s">
        <v>4759</v>
      </c>
      <c r="C581" s="40"/>
      <c r="D581" s="39">
        <v>0</v>
      </c>
      <c r="E581" s="39"/>
      <c r="F581" s="39">
        <v>128</v>
      </c>
      <c r="G581" s="39">
        <v>19</v>
      </c>
      <c r="H581" s="39">
        <v>290</v>
      </c>
      <c r="I581" s="39">
        <v>99</v>
      </c>
      <c r="J581" s="39">
        <v>0</v>
      </c>
      <c r="K581" s="39">
        <v>100</v>
      </c>
      <c r="L581" s="39">
        <v>0</v>
      </c>
      <c r="M581" s="39"/>
      <c r="N581" s="39" t="s">
        <v>4760</v>
      </c>
      <c r="O581" s="39">
        <v>10</v>
      </c>
      <c r="P581" s="39">
        <v>10</v>
      </c>
      <c r="Q581" s="39">
        <v>1000</v>
      </c>
      <c r="R581" s="39">
        <v>1</v>
      </c>
      <c r="S581" s="39">
        <v>0</v>
      </c>
      <c r="T581" s="39">
        <v>1000</v>
      </c>
      <c r="U581" s="39"/>
      <c r="V581" s="39"/>
      <c r="W581" s="39"/>
      <c r="X581" s="39"/>
      <c r="Y581" s="39">
        <v>3</v>
      </c>
      <c r="Z581" s="39"/>
      <c r="AA581" s="39"/>
      <c r="AB581" s="39"/>
      <c r="AC581" s="39"/>
      <c r="AD581" s="39"/>
      <c r="AE581" s="39"/>
      <c r="AF581" s="39"/>
      <c r="AG581" s="39"/>
    </row>
    <row r="582" spans="1:33" ht="15.75" hidden="1" x14ac:dyDescent="0.3">
      <c r="A582" s="39">
        <v>1037</v>
      </c>
      <c r="B582" s="39" t="s">
        <v>4253</v>
      </c>
      <c r="C582" s="39"/>
      <c r="D582" s="39">
        <v>0</v>
      </c>
      <c r="E582" s="39"/>
      <c r="F582" s="39">
        <v>11</v>
      </c>
      <c r="G582" s="39">
        <v>12</v>
      </c>
      <c r="H582" s="39">
        <v>0</v>
      </c>
      <c r="I582" s="39">
        <v>99</v>
      </c>
      <c r="J582" s="39">
        <v>0</v>
      </c>
      <c r="K582" s="39">
        <v>1</v>
      </c>
      <c r="L582" s="39">
        <v>1</v>
      </c>
      <c r="M582" s="39"/>
      <c r="N582" s="39" t="s">
        <v>4254</v>
      </c>
      <c r="O582" s="39">
        <v>200</v>
      </c>
      <c r="P582" s="39">
        <v>200</v>
      </c>
      <c r="Q582" s="39">
        <v>500</v>
      </c>
      <c r="R582" s="39">
        <v>1</v>
      </c>
      <c r="S582" s="39">
        <v>0</v>
      </c>
      <c r="T582" s="39">
        <v>4000</v>
      </c>
      <c r="U582" s="39"/>
      <c r="V582" s="39"/>
      <c r="W582" s="39"/>
      <c r="X582" s="39"/>
      <c r="Y582" s="39">
        <v>3</v>
      </c>
      <c r="Z582" s="39"/>
      <c r="AA582" s="39"/>
      <c r="AB582" s="39"/>
      <c r="AC582" s="39"/>
      <c r="AD582" s="39"/>
      <c r="AE582" s="39"/>
      <c r="AF582" s="39"/>
      <c r="AG582" s="39"/>
    </row>
    <row r="583" spans="1:33" ht="15.75" hidden="1" x14ac:dyDescent="0.3">
      <c r="A583" s="39">
        <v>1372</v>
      </c>
      <c r="B583" s="40" t="s">
        <v>4777</v>
      </c>
      <c r="C583" s="40"/>
      <c r="D583" s="39">
        <v>0</v>
      </c>
      <c r="E583" s="39"/>
      <c r="F583" s="39">
        <v>99</v>
      </c>
      <c r="G583" s="39">
        <v>56</v>
      </c>
      <c r="H583" s="39">
        <v>172</v>
      </c>
      <c r="I583" s="39">
        <v>99</v>
      </c>
      <c r="J583" s="39">
        <v>1</v>
      </c>
      <c r="K583" s="39">
        <v>10</v>
      </c>
      <c r="L583" s="39">
        <v>6000</v>
      </c>
      <c r="M583" s="39"/>
      <c r="N583" s="39" t="s">
        <v>4778</v>
      </c>
      <c r="O583" s="39">
        <v>20</v>
      </c>
      <c r="P583" s="39">
        <v>25</v>
      </c>
      <c r="Q583" s="39">
        <v>700</v>
      </c>
      <c r="R583" s="39">
        <v>1</v>
      </c>
      <c r="S583" s="39">
        <v>0</v>
      </c>
      <c r="T583" s="39">
        <v>500</v>
      </c>
      <c r="U583" s="39"/>
      <c r="V583" s="39"/>
      <c r="W583" s="39"/>
      <c r="X583" s="39"/>
      <c r="Y583" s="39">
        <v>3</v>
      </c>
      <c r="Z583" s="39"/>
      <c r="AA583" s="39"/>
      <c r="AB583" s="39"/>
      <c r="AC583" s="39"/>
      <c r="AD583" s="39"/>
      <c r="AE583" s="39"/>
      <c r="AF583" s="39"/>
      <c r="AG583" s="39"/>
    </row>
    <row r="584" spans="1:33" ht="15.75" hidden="1" x14ac:dyDescent="0.3">
      <c r="A584" s="39">
        <v>1373</v>
      </c>
      <c r="B584" s="40" t="s">
        <v>4779</v>
      </c>
      <c r="C584" s="40"/>
      <c r="D584" s="39">
        <v>0</v>
      </c>
      <c r="E584" s="39"/>
      <c r="F584" s="39">
        <v>99</v>
      </c>
      <c r="G584" s="39">
        <v>56</v>
      </c>
      <c r="H584" s="39">
        <v>172</v>
      </c>
      <c r="I584" s="39">
        <v>99</v>
      </c>
      <c r="J584" s="39">
        <v>1</v>
      </c>
      <c r="K584" s="39">
        <v>10</v>
      </c>
      <c r="L584" s="39">
        <v>6000</v>
      </c>
      <c r="M584" s="39"/>
      <c r="N584" s="39" t="s">
        <v>4778</v>
      </c>
      <c r="O584" s="39">
        <v>20</v>
      </c>
      <c r="P584" s="39">
        <v>25</v>
      </c>
      <c r="Q584" s="39">
        <v>700</v>
      </c>
      <c r="R584" s="39">
        <v>1</v>
      </c>
      <c r="S584" s="39">
        <v>0</v>
      </c>
      <c r="T584" s="39">
        <v>500</v>
      </c>
      <c r="U584" s="39"/>
      <c r="V584" s="39"/>
      <c r="W584" s="39"/>
      <c r="X584" s="39"/>
      <c r="Y584" s="39">
        <v>3</v>
      </c>
      <c r="Z584" s="39"/>
      <c r="AA584" s="39"/>
      <c r="AB584" s="39"/>
      <c r="AC584" s="39"/>
      <c r="AD584" s="39"/>
      <c r="AE584" s="39"/>
      <c r="AF584" s="39"/>
      <c r="AG584" s="39"/>
    </row>
    <row r="585" spans="1:33" ht="15.75" hidden="1" x14ac:dyDescent="0.3">
      <c r="A585" s="39">
        <v>1377</v>
      </c>
      <c r="B585" s="40" t="s">
        <v>4784</v>
      </c>
      <c r="C585" s="40"/>
      <c r="D585" s="39">
        <v>0</v>
      </c>
      <c r="E585" s="39"/>
      <c r="F585" s="39">
        <v>99</v>
      </c>
      <c r="G585" s="39">
        <v>56</v>
      </c>
      <c r="H585" s="39">
        <v>172</v>
      </c>
      <c r="I585" s="39">
        <v>99</v>
      </c>
      <c r="J585" s="39">
        <v>1</v>
      </c>
      <c r="K585" s="39">
        <v>10</v>
      </c>
      <c r="L585" s="39">
        <v>6000</v>
      </c>
      <c r="M585" s="39"/>
      <c r="N585" s="39" t="s">
        <v>4778</v>
      </c>
      <c r="O585" s="39">
        <v>20</v>
      </c>
      <c r="P585" s="39">
        <v>25</v>
      </c>
      <c r="Q585" s="39">
        <v>700</v>
      </c>
      <c r="R585" s="39">
        <v>1</v>
      </c>
      <c r="S585" s="39">
        <v>0</v>
      </c>
      <c r="T585" s="39">
        <v>500</v>
      </c>
      <c r="U585" s="39"/>
      <c r="V585" s="39"/>
      <c r="W585" s="39"/>
      <c r="X585" s="39"/>
      <c r="Y585" s="39">
        <v>3</v>
      </c>
      <c r="Z585" s="39"/>
      <c r="AA585" s="39"/>
      <c r="AB585" s="39"/>
      <c r="AC585" s="39"/>
      <c r="AD585" s="39"/>
      <c r="AE585" s="39"/>
      <c r="AF585" s="39"/>
      <c r="AG585" s="39"/>
    </row>
    <row r="586" spans="1:33" ht="15.75" hidden="1" x14ac:dyDescent="0.3">
      <c r="A586" s="39">
        <v>1375</v>
      </c>
      <c r="B586" s="40" t="s">
        <v>4782</v>
      </c>
      <c r="C586" s="40"/>
      <c r="D586" s="39">
        <v>0</v>
      </c>
      <c r="E586" s="39"/>
      <c r="F586" s="39">
        <v>216</v>
      </c>
      <c r="G586" s="39">
        <v>56</v>
      </c>
      <c r="H586" s="39">
        <v>3232</v>
      </c>
      <c r="I586" s="39">
        <v>99</v>
      </c>
      <c r="J586" s="39">
        <v>1</v>
      </c>
      <c r="K586" s="39">
        <v>10</v>
      </c>
      <c r="L586" s="39">
        <v>6000</v>
      </c>
      <c r="M586" s="39"/>
      <c r="N586" s="39" t="s">
        <v>4783</v>
      </c>
      <c r="O586" s="39">
        <v>20</v>
      </c>
      <c r="P586" s="39">
        <v>25</v>
      </c>
      <c r="Q586" s="39">
        <v>300</v>
      </c>
      <c r="R586" s="39">
        <v>5</v>
      </c>
      <c r="S586" s="39">
        <v>0</v>
      </c>
      <c r="T586" s="39">
        <v>0</v>
      </c>
      <c r="U586" s="39"/>
      <c r="V586" s="39"/>
      <c r="W586" s="39"/>
      <c r="X586" s="39"/>
      <c r="Y586" s="39">
        <v>3</v>
      </c>
      <c r="Z586" s="39"/>
      <c r="AA586" s="39"/>
      <c r="AB586" s="39"/>
      <c r="AC586" s="39"/>
      <c r="AD586" s="39"/>
      <c r="AE586" s="39"/>
      <c r="AF586" s="39"/>
      <c r="AG586" s="39"/>
    </row>
    <row r="587" spans="1:33" ht="15.75" hidden="1" x14ac:dyDescent="0.3">
      <c r="A587" s="39">
        <v>35</v>
      </c>
      <c r="B587" s="40" t="s">
        <v>3215</v>
      </c>
      <c r="C587" s="40"/>
      <c r="D587" s="39">
        <v>0</v>
      </c>
      <c r="E587" s="39"/>
      <c r="F587" s="39">
        <v>81</v>
      </c>
      <c r="G587" s="39">
        <v>19</v>
      </c>
      <c r="H587" s="39">
        <v>152</v>
      </c>
      <c r="I587" s="39">
        <v>100</v>
      </c>
      <c r="J587" s="39">
        <v>1</v>
      </c>
      <c r="K587" s="39">
        <v>1</v>
      </c>
      <c r="L587" s="42">
        <v>1000</v>
      </c>
      <c r="M587" s="42"/>
      <c r="N587" s="39" t="s">
        <v>3216</v>
      </c>
      <c r="O587" s="39">
        <v>25</v>
      </c>
      <c r="P587" s="39">
        <v>999</v>
      </c>
      <c r="Q587" s="39">
        <v>1100</v>
      </c>
      <c r="R587" s="42">
        <v>1</v>
      </c>
      <c r="S587" s="42">
        <v>0</v>
      </c>
      <c r="T587" s="39">
        <v>600</v>
      </c>
      <c r="U587" s="39"/>
      <c r="V587" s="39"/>
      <c r="W587" s="39"/>
      <c r="X587" s="39"/>
      <c r="Y587" s="39">
        <v>3</v>
      </c>
      <c r="Z587" s="39"/>
      <c r="AA587" s="39"/>
      <c r="AB587" s="39"/>
      <c r="AC587" s="39"/>
      <c r="AD587" s="39"/>
      <c r="AE587" s="39"/>
      <c r="AF587" s="39"/>
      <c r="AG587" s="39"/>
    </row>
    <row r="588" spans="1:33" ht="15.75" x14ac:dyDescent="0.3">
      <c r="A588" s="104">
        <v>104</v>
      </c>
      <c r="B588" s="107" t="s">
        <v>3313</v>
      </c>
      <c r="C588" s="204"/>
      <c r="D588" s="105">
        <v>1</v>
      </c>
      <c r="E588" s="105" t="s">
        <v>5713</v>
      </c>
      <c r="F588" s="104">
        <v>81</v>
      </c>
      <c r="G588" s="104">
        <v>19</v>
      </c>
      <c r="H588" s="104">
        <v>143</v>
      </c>
      <c r="I588" s="105">
        <v>100</v>
      </c>
      <c r="J588" s="104">
        <v>1</v>
      </c>
      <c r="K588" s="104">
        <v>0</v>
      </c>
      <c r="L588" s="105">
        <v>10000</v>
      </c>
      <c r="M588" s="245"/>
      <c r="N588" s="104" t="s">
        <v>3314</v>
      </c>
      <c r="O588" s="104">
        <v>20</v>
      </c>
      <c r="P588" s="104">
        <v>999</v>
      </c>
      <c r="Q588" s="104">
        <v>1100</v>
      </c>
      <c r="R588" s="104">
        <v>1</v>
      </c>
      <c r="S588" s="104">
        <v>0</v>
      </c>
      <c r="T588" s="104">
        <v>800</v>
      </c>
      <c r="U588" s="104"/>
      <c r="V588" s="104"/>
      <c r="W588" s="104"/>
      <c r="X588" s="104"/>
      <c r="Y588" s="104">
        <v>3</v>
      </c>
      <c r="Z588" s="104"/>
      <c r="AA588" s="104"/>
      <c r="AB588" s="104"/>
      <c r="AC588" s="104"/>
      <c r="AD588" s="104"/>
      <c r="AE588" s="104"/>
      <c r="AF588" s="104"/>
      <c r="AG588" s="104"/>
    </row>
    <row r="589" spans="1:33" ht="15.75" x14ac:dyDescent="0.3">
      <c r="A589" s="104">
        <v>107</v>
      </c>
      <c r="B589" s="107" t="s">
        <v>3319</v>
      </c>
      <c r="C589" s="204"/>
      <c r="D589" s="105">
        <v>1</v>
      </c>
      <c r="E589" s="105" t="s">
        <v>5713</v>
      </c>
      <c r="F589" s="104">
        <v>81</v>
      </c>
      <c r="G589" s="104">
        <v>42</v>
      </c>
      <c r="H589" s="104">
        <v>52</v>
      </c>
      <c r="I589" s="105">
        <v>100</v>
      </c>
      <c r="J589" s="104">
        <v>1</v>
      </c>
      <c r="K589" s="104">
        <v>0</v>
      </c>
      <c r="L589" s="105">
        <v>10000</v>
      </c>
      <c r="M589" s="245"/>
      <c r="N589" s="104" t="s">
        <v>3320</v>
      </c>
      <c r="O589" s="104">
        <v>20</v>
      </c>
      <c r="P589" s="104">
        <v>999</v>
      </c>
      <c r="Q589" s="104">
        <v>1100</v>
      </c>
      <c r="R589" s="104">
        <v>1</v>
      </c>
      <c r="S589" s="104">
        <v>0</v>
      </c>
      <c r="T589" s="104">
        <v>800</v>
      </c>
      <c r="U589" s="104"/>
      <c r="V589" s="104"/>
      <c r="W589" s="104"/>
      <c r="X589" s="104"/>
      <c r="Y589" s="104">
        <v>3</v>
      </c>
      <c r="Z589" s="104"/>
      <c r="AA589" s="104"/>
      <c r="AB589" s="104"/>
      <c r="AC589" s="104"/>
      <c r="AD589" s="104"/>
      <c r="AE589" s="104"/>
      <c r="AF589" s="104"/>
      <c r="AG589" s="104"/>
    </row>
    <row r="590" spans="1:33" ht="15.75" x14ac:dyDescent="0.3">
      <c r="A590" s="104">
        <v>105</v>
      </c>
      <c r="B590" s="107" t="s">
        <v>3315</v>
      </c>
      <c r="C590" s="204"/>
      <c r="D590" s="105">
        <v>1</v>
      </c>
      <c r="E590" s="105" t="s">
        <v>5713</v>
      </c>
      <c r="F590" s="104">
        <v>81</v>
      </c>
      <c r="G590" s="104">
        <v>19</v>
      </c>
      <c r="H590" s="104">
        <v>152</v>
      </c>
      <c r="I590" s="105">
        <v>100</v>
      </c>
      <c r="J590" s="104">
        <v>1</v>
      </c>
      <c r="K590" s="104">
        <v>1</v>
      </c>
      <c r="L590" s="105">
        <v>21000</v>
      </c>
      <c r="M590" s="245"/>
      <c r="N590" s="104" t="s">
        <v>3316</v>
      </c>
      <c r="O590" s="104">
        <v>20</v>
      </c>
      <c r="P590" s="104">
        <v>999</v>
      </c>
      <c r="Q590" s="104">
        <v>1100</v>
      </c>
      <c r="R590" s="104">
        <v>1</v>
      </c>
      <c r="S590" s="104">
        <v>0</v>
      </c>
      <c r="T590" s="104">
        <v>800</v>
      </c>
      <c r="U590" s="104"/>
      <c r="V590" s="104"/>
      <c r="W590" s="104"/>
      <c r="X590" s="104"/>
      <c r="Y590" s="104">
        <v>3</v>
      </c>
      <c r="Z590" s="104"/>
      <c r="AA590" s="104"/>
      <c r="AB590" s="104"/>
      <c r="AC590" s="104"/>
      <c r="AD590" s="104"/>
      <c r="AE590" s="104"/>
      <c r="AF590" s="104"/>
      <c r="AG590" s="104"/>
    </row>
    <row r="591" spans="1:33" ht="15.75" x14ac:dyDescent="0.3">
      <c r="A591" s="104">
        <v>106</v>
      </c>
      <c r="B591" s="107" t="s">
        <v>3317</v>
      </c>
      <c r="C591" s="204"/>
      <c r="D591" s="105">
        <v>1</v>
      </c>
      <c r="E591" s="105" t="s">
        <v>5713</v>
      </c>
      <c r="F591" s="104">
        <v>81</v>
      </c>
      <c r="G591" s="104">
        <v>42</v>
      </c>
      <c r="H591" s="104">
        <v>51</v>
      </c>
      <c r="I591" s="105">
        <v>100</v>
      </c>
      <c r="J591" s="104">
        <v>1</v>
      </c>
      <c r="K591" s="104">
        <v>0</v>
      </c>
      <c r="L591" s="105">
        <v>17000</v>
      </c>
      <c r="M591" s="245"/>
      <c r="N591" s="104" t="s">
        <v>3318</v>
      </c>
      <c r="O591" s="104">
        <v>20</v>
      </c>
      <c r="P591" s="104">
        <v>999</v>
      </c>
      <c r="Q591" s="104">
        <v>1100</v>
      </c>
      <c r="R591" s="104">
        <v>1</v>
      </c>
      <c r="S591" s="104">
        <v>0</v>
      </c>
      <c r="T591" s="104">
        <v>800</v>
      </c>
      <c r="U591" s="104"/>
      <c r="V591" s="104"/>
      <c r="W591" s="104"/>
      <c r="X591" s="104"/>
      <c r="Y591" s="104">
        <v>3</v>
      </c>
      <c r="Z591" s="104"/>
      <c r="AA591" s="104"/>
      <c r="AB591" s="104"/>
      <c r="AC591" s="104"/>
      <c r="AD591" s="104"/>
      <c r="AE591" s="104"/>
      <c r="AF591" s="104"/>
      <c r="AG591" s="104"/>
    </row>
    <row r="592" spans="1:33" ht="15.75" hidden="1" x14ac:dyDescent="0.3">
      <c r="A592" s="39">
        <v>18</v>
      </c>
      <c r="B592" s="40" t="s">
        <v>3194</v>
      </c>
      <c r="C592" s="40"/>
      <c r="D592" s="39">
        <v>0</v>
      </c>
      <c r="E592" s="39"/>
      <c r="F592" s="39">
        <v>52</v>
      </c>
      <c r="G592" s="39">
        <v>19</v>
      </c>
      <c r="H592" s="39">
        <v>152</v>
      </c>
      <c r="I592" s="39">
        <v>100</v>
      </c>
      <c r="J592" s="39">
        <v>1</v>
      </c>
      <c r="K592" s="39">
        <v>1</v>
      </c>
      <c r="L592" s="39">
        <v>10</v>
      </c>
      <c r="M592" s="39"/>
      <c r="N592" s="39" t="s">
        <v>3185</v>
      </c>
      <c r="O592" s="39">
        <v>20</v>
      </c>
      <c r="P592" s="39">
        <v>10</v>
      </c>
      <c r="Q592" s="39">
        <v>2000</v>
      </c>
      <c r="R592" s="39">
        <v>1</v>
      </c>
      <c r="S592" s="39">
        <v>0</v>
      </c>
      <c r="T592" s="39">
        <v>2200</v>
      </c>
      <c r="U592" s="39"/>
      <c r="V592" s="39"/>
      <c r="W592" s="39"/>
      <c r="X592" s="39"/>
      <c r="Y592" s="39">
        <v>3</v>
      </c>
      <c r="Z592" s="39"/>
      <c r="AA592" s="39"/>
      <c r="AB592" s="39"/>
      <c r="AC592" s="39">
        <v>10</v>
      </c>
      <c r="AD592" s="39"/>
      <c r="AE592" s="39"/>
      <c r="AF592" s="39"/>
      <c r="AG592" s="39"/>
    </row>
    <row r="593" spans="1:33" ht="15.75" x14ac:dyDescent="0.3">
      <c r="A593" s="104">
        <v>127</v>
      </c>
      <c r="B593" s="107" t="s">
        <v>3356</v>
      </c>
      <c r="C593" s="204"/>
      <c r="D593" s="105">
        <v>1</v>
      </c>
      <c r="E593" s="105" t="s">
        <v>5714</v>
      </c>
      <c r="F593" s="104">
        <v>104</v>
      </c>
      <c r="G593" s="104">
        <v>15</v>
      </c>
      <c r="H593" s="104">
        <v>37</v>
      </c>
      <c r="I593" s="105">
        <v>105</v>
      </c>
      <c r="J593" s="104">
        <v>0</v>
      </c>
      <c r="K593" s="104">
        <v>0</v>
      </c>
      <c r="L593" s="105">
        <v>21000</v>
      </c>
      <c r="M593" s="245"/>
      <c r="N593" s="104" t="s">
        <v>3357</v>
      </c>
      <c r="O593" s="104">
        <v>15</v>
      </c>
      <c r="P593" s="104">
        <v>999</v>
      </c>
      <c r="Q593" s="104">
        <v>1100</v>
      </c>
      <c r="R593" s="104">
        <v>1</v>
      </c>
      <c r="S593" s="104">
        <v>0</v>
      </c>
      <c r="T593" s="104">
        <v>800</v>
      </c>
      <c r="U593" s="104"/>
      <c r="V593" s="104"/>
      <c r="W593" s="104"/>
      <c r="X593" s="104"/>
      <c r="Y593" s="104">
        <v>3</v>
      </c>
      <c r="Z593" s="104"/>
      <c r="AA593" s="104"/>
      <c r="AB593" s="104"/>
      <c r="AC593" s="104"/>
      <c r="AD593" s="104"/>
      <c r="AE593" s="104"/>
      <c r="AF593" s="104"/>
      <c r="AG593" s="104"/>
    </row>
    <row r="594" spans="1:33" ht="15.75" x14ac:dyDescent="0.3">
      <c r="A594" s="104">
        <v>147</v>
      </c>
      <c r="B594" s="107" t="s">
        <v>3390</v>
      </c>
      <c r="C594" s="204" t="s">
        <v>8626</v>
      </c>
      <c r="D594" s="105">
        <v>1</v>
      </c>
      <c r="E594" s="105" t="s">
        <v>5717</v>
      </c>
      <c r="F594" s="104">
        <v>81</v>
      </c>
      <c r="G594" s="104">
        <v>21</v>
      </c>
      <c r="H594" s="104">
        <v>250</v>
      </c>
      <c r="I594" s="105">
        <v>105</v>
      </c>
      <c r="J594" s="104">
        <v>1</v>
      </c>
      <c r="K594" s="104">
        <v>0</v>
      </c>
      <c r="L594" s="105">
        <v>10000</v>
      </c>
      <c r="M594" s="245"/>
      <c r="N594" s="104" t="s">
        <v>3391</v>
      </c>
      <c r="O594" s="104">
        <v>22</v>
      </c>
      <c r="P594" s="104">
        <v>999</v>
      </c>
      <c r="Q594" s="104">
        <v>1100</v>
      </c>
      <c r="R594" s="104">
        <v>1</v>
      </c>
      <c r="S594" s="104">
        <v>0</v>
      </c>
      <c r="T594" s="104">
        <v>800</v>
      </c>
      <c r="U594" s="104"/>
      <c r="V594" s="104"/>
      <c r="W594" s="104"/>
      <c r="X594" s="104"/>
      <c r="Y594" s="104">
        <v>3</v>
      </c>
      <c r="Z594" s="104"/>
      <c r="AA594" s="104"/>
      <c r="AB594" s="104"/>
      <c r="AC594" s="104"/>
      <c r="AD594" s="104"/>
      <c r="AE594" s="104"/>
      <c r="AF594" s="104"/>
      <c r="AG594" s="104"/>
    </row>
    <row r="595" spans="1:33" ht="15.75" x14ac:dyDescent="0.3">
      <c r="A595" s="104">
        <v>145</v>
      </c>
      <c r="B595" s="107" t="s">
        <v>3386</v>
      </c>
      <c r="C595" s="204" t="s">
        <v>8626</v>
      </c>
      <c r="D595" s="105">
        <v>1</v>
      </c>
      <c r="E595" s="105" t="s">
        <v>5717</v>
      </c>
      <c r="F595" s="104">
        <v>81</v>
      </c>
      <c r="G595" s="104">
        <v>21</v>
      </c>
      <c r="H595" s="104">
        <v>259</v>
      </c>
      <c r="I595" s="105">
        <v>105</v>
      </c>
      <c r="J595" s="104">
        <v>1</v>
      </c>
      <c r="K595" s="104">
        <v>0</v>
      </c>
      <c r="L595" s="105">
        <v>17000</v>
      </c>
      <c r="M595" s="245"/>
      <c r="N595" s="104" t="s">
        <v>3387</v>
      </c>
      <c r="O595" s="104">
        <v>17</v>
      </c>
      <c r="P595" s="104">
        <v>999</v>
      </c>
      <c r="Q595" s="104">
        <v>1100</v>
      </c>
      <c r="R595" s="104">
        <v>1</v>
      </c>
      <c r="S595" s="104">
        <v>0</v>
      </c>
      <c r="T595" s="104">
        <v>800</v>
      </c>
      <c r="U595" s="104"/>
      <c r="V595" s="104"/>
      <c r="W595" s="104"/>
      <c r="X595" s="104"/>
      <c r="Y595" s="104">
        <v>3</v>
      </c>
      <c r="Z595" s="104"/>
      <c r="AA595" s="104"/>
      <c r="AB595" s="104"/>
      <c r="AC595" s="104"/>
      <c r="AD595" s="104"/>
      <c r="AE595" s="104"/>
      <c r="AF595" s="104"/>
      <c r="AG595" s="104"/>
    </row>
    <row r="596" spans="1:33" ht="15.75" x14ac:dyDescent="0.3">
      <c r="A596" s="104">
        <v>148</v>
      </c>
      <c r="B596" s="107" t="s">
        <v>3392</v>
      </c>
      <c r="C596" s="204" t="s">
        <v>8626</v>
      </c>
      <c r="D596" s="105">
        <v>1</v>
      </c>
      <c r="E596" s="105" t="s">
        <v>5717</v>
      </c>
      <c r="F596" s="104">
        <v>81</v>
      </c>
      <c r="G596" s="104">
        <v>21</v>
      </c>
      <c r="H596" s="104">
        <v>380</v>
      </c>
      <c r="I596" s="105">
        <v>105</v>
      </c>
      <c r="J596" s="104">
        <v>1</v>
      </c>
      <c r="K596" s="104">
        <v>0</v>
      </c>
      <c r="L596" s="105">
        <v>21000</v>
      </c>
      <c r="M596" s="245"/>
      <c r="N596" s="104" t="s">
        <v>3393</v>
      </c>
      <c r="O596" s="104">
        <v>32</v>
      </c>
      <c r="P596" s="104">
        <v>999</v>
      </c>
      <c r="Q596" s="104">
        <v>1100</v>
      </c>
      <c r="R596" s="104">
        <v>1</v>
      </c>
      <c r="S596" s="104">
        <v>0</v>
      </c>
      <c r="T596" s="104">
        <v>800</v>
      </c>
      <c r="U596" s="104"/>
      <c r="V596" s="104"/>
      <c r="W596" s="104"/>
      <c r="X596" s="104"/>
      <c r="Y596" s="104">
        <v>3</v>
      </c>
      <c r="Z596" s="104"/>
      <c r="AA596" s="104"/>
      <c r="AB596" s="104"/>
      <c r="AC596" s="104"/>
      <c r="AD596" s="104"/>
      <c r="AE596" s="104"/>
      <c r="AF596" s="104"/>
      <c r="AG596" s="104"/>
    </row>
    <row r="597" spans="1:33" ht="15.75" x14ac:dyDescent="0.3">
      <c r="A597" s="104">
        <v>146</v>
      </c>
      <c r="B597" s="107" t="s">
        <v>3388</v>
      </c>
      <c r="C597" s="204" t="s">
        <v>8626</v>
      </c>
      <c r="D597" s="105">
        <v>1</v>
      </c>
      <c r="E597" s="105" t="s">
        <v>5717</v>
      </c>
      <c r="F597" s="104">
        <v>81</v>
      </c>
      <c r="G597" s="104">
        <v>21</v>
      </c>
      <c r="H597" s="104">
        <v>251</v>
      </c>
      <c r="I597" s="105">
        <v>105</v>
      </c>
      <c r="J597" s="104">
        <v>1</v>
      </c>
      <c r="K597" s="104">
        <v>0</v>
      </c>
      <c r="L597" s="105">
        <v>10000</v>
      </c>
      <c r="M597" s="245"/>
      <c r="N597" s="104" t="s">
        <v>3389</v>
      </c>
      <c r="O597" s="104">
        <v>18</v>
      </c>
      <c r="P597" s="104">
        <v>999</v>
      </c>
      <c r="Q597" s="104">
        <v>1100</v>
      </c>
      <c r="R597" s="104">
        <v>1</v>
      </c>
      <c r="S597" s="104">
        <v>0</v>
      </c>
      <c r="T597" s="104">
        <v>800</v>
      </c>
      <c r="U597" s="104"/>
      <c r="V597" s="104"/>
      <c r="W597" s="104"/>
      <c r="X597" s="104"/>
      <c r="Y597" s="104">
        <v>3</v>
      </c>
      <c r="Z597" s="104"/>
      <c r="AA597" s="104"/>
      <c r="AB597" s="104"/>
      <c r="AC597" s="104"/>
      <c r="AD597" s="104"/>
      <c r="AE597" s="104"/>
      <c r="AF597" s="104"/>
      <c r="AG597" s="104"/>
    </row>
    <row r="598" spans="1:33" ht="15.75" x14ac:dyDescent="0.3">
      <c r="A598" s="104">
        <v>126</v>
      </c>
      <c r="B598" s="107" t="s">
        <v>3354</v>
      </c>
      <c r="C598" s="204" t="s">
        <v>8625</v>
      </c>
      <c r="D598" s="105">
        <v>1</v>
      </c>
      <c r="E598" s="105" t="s">
        <v>5714</v>
      </c>
      <c r="F598" s="104">
        <v>81</v>
      </c>
      <c r="G598" s="104">
        <v>19</v>
      </c>
      <c r="H598" s="104">
        <v>122</v>
      </c>
      <c r="I598" s="105">
        <v>105</v>
      </c>
      <c r="J598" s="104">
        <v>1</v>
      </c>
      <c r="K598" s="104">
        <v>1</v>
      </c>
      <c r="L598" s="105">
        <v>21000</v>
      </c>
      <c r="M598" s="245"/>
      <c r="N598" s="104" t="s">
        <v>3355</v>
      </c>
      <c r="O598" s="104">
        <v>15</v>
      </c>
      <c r="P598" s="104">
        <v>999</v>
      </c>
      <c r="Q598" s="104">
        <v>1100</v>
      </c>
      <c r="R598" s="104">
        <v>1</v>
      </c>
      <c r="S598" s="104">
        <v>0</v>
      </c>
      <c r="T598" s="104">
        <v>800</v>
      </c>
      <c r="U598" s="104"/>
      <c r="V598" s="104"/>
      <c r="W598" s="104"/>
      <c r="X598" s="104"/>
      <c r="Y598" s="104">
        <v>3</v>
      </c>
      <c r="Z598" s="104"/>
      <c r="AA598" s="104"/>
      <c r="AB598" s="104"/>
      <c r="AC598" s="104"/>
      <c r="AD598" s="104"/>
      <c r="AE598" s="104"/>
      <c r="AF598" s="104"/>
      <c r="AG598" s="104"/>
    </row>
    <row r="599" spans="1:33" ht="15.75" x14ac:dyDescent="0.3">
      <c r="A599" s="104">
        <v>124</v>
      </c>
      <c r="B599" s="107" t="s">
        <v>3350</v>
      </c>
      <c r="C599" s="204"/>
      <c r="D599" s="105">
        <v>1</v>
      </c>
      <c r="E599" s="105" t="s">
        <v>5714</v>
      </c>
      <c r="F599" s="104">
        <v>81</v>
      </c>
      <c r="G599" s="104">
        <v>19</v>
      </c>
      <c r="H599" s="104">
        <v>148</v>
      </c>
      <c r="I599" s="105">
        <v>105</v>
      </c>
      <c r="J599" s="104">
        <v>1</v>
      </c>
      <c r="K599" s="104">
        <v>1</v>
      </c>
      <c r="L599" s="105">
        <v>10000</v>
      </c>
      <c r="M599" s="245"/>
      <c r="N599" s="104" t="s">
        <v>3351</v>
      </c>
      <c r="O599" s="104">
        <v>15</v>
      </c>
      <c r="P599" s="104">
        <v>999</v>
      </c>
      <c r="Q599" s="104">
        <v>1100</v>
      </c>
      <c r="R599" s="104">
        <v>1</v>
      </c>
      <c r="S599" s="104">
        <v>0</v>
      </c>
      <c r="T599" s="104">
        <v>800</v>
      </c>
      <c r="U599" s="104"/>
      <c r="V599" s="104"/>
      <c r="W599" s="104"/>
      <c r="X599" s="104"/>
      <c r="Y599" s="104">
        <v>3</v>
      </c>
      <c r="Z599" s="104"/>
      <c r="AA599" s="104"/>
      <c r="AB599" s="104"/>
      <c r="AC599" s="104"/>
      <c r="AD599" s="104"/>
      <c r="AE599" s="104"/>
      <c r="AF599" s="104"/>
      <c r="AG599" s="104"/>
    </row>
    <row r="600" spans="1:33" ht="15.75" x14ac:dyDescent="0.3">
      <c r="A600" s="104">
        <v>122</v>
      </c>
      <c r="B600" s="107" t="s">
        <v>3346</v>
      </c>
      <c r="C600" s="204"/>
      <c r="D600" s="105">
        <v>1</v>
      </c>
      <c r="E600" s="105" t="s">
        <v>5714</v>
      </c>
      <c r="F600" s="104">
        <v>89</v>
      </c>
      <c r="G600" s="104">
        <v>14</v>
      </c>
      <c r="H600" s="104">
        <v>150</v>
      </c>
      <c r="I600" s="105">
        <v>105</v>
      </c>
      <c r="J600" s="104">
        <v>1</v>
      </c>
      <c r="K600" s="104">
        <v>1</v>
      </c>
      <c r="L600" s="105">
        <v>10000</v>
      </c>
      <c r="M600" s="245"/>
      <c r="N600" s="104" t="s">
        <v>3347</v>
      </c>
      <c r="O600" s="104">
        <v>15</v>
      </c>
      <c r="P600" s="104">
        <v>999</v>
      </c>
      <c r="Q600" s="104">
        <v>1100</v>
      </c>
      <c r="R600" s="104">
        <v>1</v>
      </c>
      <c r="S600" s="104">
        <v>0</v>
      </c>
      <c r="T600" s="104">
        <v>800</v>
      </c>
      <c r="U600" s="104"/>
      <c r="V600" s="104"/>
      <c r="W600" s="104"/>
      <c r="X600" s="104"/>
      <c r="Y600" s="104">
        <v>3</v>
      </c>
      <c r="Z600" s="104"/>
      <c r="AA600" s="104"/>
      <c r="AB600" s="104"/>
      <c r="AC600" s="104"/>
      <c r="AD600" s="104"/>
      <c r="AE600" s="104"/>
      <c r="AF600" s="104"/>
      <c r="AG600" s="104"/>
    </row>
    <row r="601" spans="1:33" ht="15.75" x14ac:dyDescent="0.3">
      <c r="A601" s="104">
        <v>125</v>
      </c>
      <c r="B601" s="107" t="s">
        <v>3352</v>
      </c>
      <c r="C601" s="204"/>
      <c r="D601" s="105">
        <v>1</v>
      </c>
      <c r="E601" s="105" t="s">
        <v>5714</v>
      </c>
      <c r="F601" s="104">
        <v>81</v>
      </c>
      <c r="G601" s="104">
        <v>19</v>
      </c>
      <c r="H601" s="104">
        <v>165</v>
      </c>
      <c r="I601" s="105">
        <v>105</v>
      </c>
      <c r="J601" s="104">
        <v>1</v>
      </c>
      <c r="K601" s="104">
        <v>1</v>
      </c>
      <c r="L601" s="105">
        <v>10000</v>
      </c>
      <c r="M601" s="245"/>
      <c r="N601" s="104" t="s">
        <v>3353</v>
      </c>
      <c r="O601" s="104">
        <v>15</v>
      </c>
      <c r="P601" s="104">
        <v>999</v>
      </c>
      <c r="Q601" s="104">
        <v>1100</v>
      </c>
      <c r="R601" s="104">
        <v>1</v>
      </c>
      <c r="S601" s="104">
        <v>0</v>
      </c>
      <c r="T601" s="104">
        <v>800</v>
      </c>
      <c r="U601" s="104"/>
      <c r="V601" s="104"/>
      <c r="W601" s="104"/>
      <c r="X601" s="104"/>
      <c r="Y601" s="104">
        <v>3</v>
      </c>
      <c r="Z601" s="104"/>
      <c r="AA601" s="104"/>
      <c r="AB601" s="104"/>
      <c r="AC601" s="104"/>
      <c r="AD601" s="104"/>
      <c r="AE601" s="104"/>
      <c r="AF601" s="104"/>
      <c r="AG601" s="104"/>
    </row>
    <row r="602" spans="1:33" ht="15.75" x14ac:dyDescent="0.3">
      <c r="A602" s="104">
        <v>123</v>
      </c>
      <c r="B602" s="107" t="s">
        <v>3348</v>
      </c>
      <c r="C602" s="204"/>
      <c r="D602" s="105">
        <v>1</v>
      </c>
      <c r="E602" s="105" t="s">
        <v>5714</v>
      </c>
      <c r="F602" s="104">
        <v>81</v>
      </c>
      <c r="G602" s="104">
        <v>21</v>
      </c>
      <c r="H602" s="104">
        <v>34</v>
      </c>
      <c r="I602" s="105">
        <v>105</v>
      </c>
      <c r="J602" s="104">
        <v>1</v>
      </c>
      <c r="K602" s="104">
        <v>1</v>
      </c>
      <c r="L602" s="105">
        <v>10000</v>
      </c>
      <c r="M602" s="245"/>
      <c r="N602" s="104" t="s">
        <v>3349</v>
      </c>
      <c r="O602" s="104">
        <v>15</v>
      </c>
      <c r="P602" s="104">
        <v>999</v>
      </c>
      <c r="Q602" s="104">
        <v>1100</v>
      </c>
      <c r="R602" s="104">
        <v>1</v>
      </c>
      <c r="S602" s="104">
        <v>0</v>
      </c>
      <c r="T602" s="104">
        <v>800</v>
      </c>
      <c r="U602" s="104"/>
      <c r="V602" s="104"/>
      <c r="W602" s="104"/>
      <c r="X602" s="104"/>
      <c r="Y602" s="104">
        <v>3</v>
      </c>
      <c r="Z602" s="104"/>
      <c r="AA602" s="104"/>
      <c r="AB602" s="104"/>
      <c r="AC602" s="104"/>
      <c r="AD602" s="104"/>
      <c r="AE602" s="104"/>
      <c r="AF602" s="104"/>
      <c r="AG602" s="104"/>
    </row>
    <row r="603" spans="1:33" ht="15.75" x14ac:dyDescent="0.3">
      <c r="A603" s="104">
        <v>444</v>
      </c>
      <c r="B603" s="107" t="s">
        <v>3839</v>
      </c>
      <c r="C603" s="204"/>
      <c r="D603" s="105">
        <v>1</v>
      </c>
      <c r="E603" s="105" t="s">
        <v>5732</v>
      </c>
      <c r="F603" s="104">
        <v>81</v>
      </c>
      <c r="G603" s="104">
        <v>21</v>
      </c>
      <c r="H603" s="104">
        <v>213</v>
      </c>
      <c r="I603" s="105">
        <v>110</v>
      </c>
      <c r="J603" s="104">
        <v>1</v>
      </c>
      <c r="K603" s="104">
        <v>1</v>
      </c>
      <c r="L603" s="105">
        <v>18000</v>
      </c>
      <c r="M603" s="245"/>
      <c r="N603" s="104" t="s">
        <v>3840</v>
      </c>
      <c r="O603" s="104">
        <v>22</v>
      </c>
      <c r="P603" s="104">
        <v>999</v>
      </c>
      <c r="Q603" s="104">
        <v>850</v>
      </c>
      <c r="R603" s="104">
        <v>1</v>
      </c>
      <c r="S603" s="104">
        <v>0</v>
      </c>
      <c r="T603" s="104">
        <v>800</v>
      </c>
      <c r="U603" s="104"/>
      <c r="V603" s="104"/>
      <c r="W603" s="104"/>
      <c r="X603" s="104"/>
      <c r="Y603" s="104">
        <v>3</v>
      </c>
      <c r="Z603" s="104"/>
      <c r="AA603" s="104"/>
      <c r="AB603" s="104"/>
      <c r="AC603" s="104"/>
      <c r="AD603" s="104"/>
      <c r="AE603" s="104"/>
      <c r="AF603" s="104"/>
      <c r="AG603" s="104"/>
    </row>
    <row r="604" spans="1:33" ht="15.75" x14ac:dyDescent="0.3">
      <c r="A604" s="104">
        <v>449</v>
      </c>
      <c r="B604" s="107" t="s">
        <v>3845</v>
      </c>
      <c r="C604" s="204"/>
      <c r="D604" s="105">
        <v>1</v>
      </c>
      <c r="E604" s="105" t="s">
        <v>5732</v>
      </c>
      <c r="F604" s="104">
        <v>81</v>
      </c>
      <c r="G604" s="104">
        <v>21</v>
      </c>
      <c r="H604" s="104">
        <v>210</v>
      </c>
      <c r="I604" s="105">
        <v>110</v>
      </c>
      <c r="J604" s="104">
        <v>0</v>
      </c>
      <c r="K604" s="104">
        <v>0</v>
      </c>
      <c r="L604" s="105">
        <v>28000</v>
      </c>
      <c r="M604" s="245"/>
      <c r="N604" s="104" t="s">
        <v>3840</v>
      </c>
      <c r="O604" s="104">
        <v>15</v>
      </c>
      <c r="P604" s="104">
        <v>999</v>
      </c>
      <c r="Q604" s="104">
        <v>1100</v>
      </c>
      <c r="R604" s="104">
        <v>1</v>
      </c>
      <c r="S604" s="104">
        <v>0</v>
      </c>
      <c r="T604" s="104">
        <v>800</v>
      </c>
      <c r="U604" s="104"/>
      <c r="V604" s="104"/>
      <c r="W604" s="104"/>
      <c r="X604" s="104"/>
      <c r="Y604" s="104">
        <v>3</v>
      </c>
      <c r="Z604" s="104"/>
      <c r="AA604" s="104"/>
      <c r="AB604" s="104"/>
      <c r="AC604" s="104"/>
      <c r="AD604" s="104"/>
      <c r="AE604" s="104"/>
      <c r="AF604" s="104"/>
      <c r="AG604" s="104"/>
    </row>
    <row r="605" spans="1:33" ht="15.75" x14ac:dyDescent="0.3">
      <c r="A605" s="104">
        <v>448</v>
      </c>
      <c r="B605" s="107" t="s">
        <v>3844</v>
      </c>
      <c r="C605" s="204"/>
      <c r="D605" s="105">
        <v>1</v>
      </c>
      <c r="E605" s="105" t="s">
        <v>5732</v>
      </c>
      <c r="F605" s="104">
        <v>81</v>
      </c>
      <c r="G605" s="104">
        <v>21</v>
      </c>
      <c r="H605" s="104">
        <v>214</v>
      </c>
      <c r="I605" s="105">
        <v>110</v>
      </c>
      <c r="J605" s="104">
        <v>1</v>
      </c>
      <c r="K605" s="104">
        <v>1</v>
      </c>
      <c r="L605" s="105">
        <v>27000</v>
      </c>
      <c r="M605" s="245"/>
      <c r="N605" s="104" t="s">
        <v>3840</v>
      </c>
      <c r="O605" s="104">
        <v>17</v>
      </c>
      <c r="P605" s="104">
        <v>999</v>
      </c>
      <c r="Q605" s="104">
        <v>850</v>
      </c>
      <c r="R605" s="104">
        <v>1</v>
      </c>
      <c r="S605" s="104">
        <v>0</v>
      </c>
      <c r="T605" s="104">
        <v>800</v>
      </c>
      <c r="U605" s="104"/>
      <c r="V605" s="104"/>
      <c r="W605" s="104"/>
      <c r="X605" s="104"/>
      <c r="Y605" s="104">
        <v>3</v>
      </c>
      <c r="Z605" s="104"/>
      <c r="AA605" s="104"/>
      <c r="AB605" s="104"/>
      <c r="AC605" s="104"/>
      <c r="AD605" s="104"/>
      <c r="AE605" s="104"/>
      <c r="AF605" s="104"/>
      <c r="AG605" s="104"/>
    </row>
    <row r="606" spans="1:33" ht="15.75" x14ac:dyDescent="0.3">
      <c r="A606" s="104">
        <v>445</v>
      </c>
      <c r="B606" s="107" t="s">
        <v>3841</v>
      </c>
      <c r="C606" s="204"/>
      <c r="D606" s="105">
        <v>1</v>
      </c>
      <c r="E606" s="105" t="s">
        <v>5732</v>
      </c>
      <c r="F606" s="104">
        <v>81</v>
      </c>
      <c r="G606" s="104">
        <v>21</v>
      </c>
      <c r="H606" s="104">
        <v>212</v>
      </c>
      <c r="I606" s="105">
        <v>110</v>
      </c>
      <c r="J606" s="104">
        <v>1</v>
      </c>
      <c r="K606" s="104">
        <v>1</v>
      </c>
      <c r="L606" s="105">
        <v>18000</v>
      </c>
      <c r="M606" s="245"/>
      <c r="N606" s="104" t="s">
        <v>3840</v>
      </c>
      <c r="O606" s="104">
        <v>22</v>
      </c>
      <c r="P606" s="104">
        <v>999</v>
      </c>
      <c r="Q606" s="104">
        <v>850</v>
      </c>
      <c r="R606" s="104">
        <v>1</v>
      </c>
      <c r="S606" s="104">
        <v>0</v>
      </c>
      <c r="T606" s="104">
        <v>800</v>
      </c>
      <c r="U606" s="104"/>
      <c r="V606" s="104"/>
      <c r="W606" s="104"/>
      <c r="X606" s="104"/>
      <c r="Y606" s="104">
        <v>3</v>
      </c>
      <c r="Z606" s="104"/>
      <c r="AA606" s="104"/>
      <c r="AB606" s="104"/>
      <c r="AC606" s="104"/>
      <c r="AD606" s="104"/>
      <c r="AE606" s="104"/>
      <c r="AF606" s="104"/>
      <c r="AG606" s="104"/>
    </row>
    <row r="607" spans="1:33" ht="15.75" x14ac:dyDescent="0.3">
      <c r="A607" s="104">
        <v>446</v>
      </c>
      <c r="B607" s="107" t="s">
        <v>3842</v>
      </c>
      <c r="C607" s="204"/>
      <c r="D607" s="105">
        <v>1</v>
      </c>
      <c r="E607" s="105" t="s">
        <v>5732</v>
      </c>
      <c r="F607" s="104">
        <v>104</v>
      </c>
      <c r="G607" s="104">
        <v>45</v>
      </c>
      <c r="H607" s="104">
        <v>215</v>
      </c>
      <c r="I607" s="105">
        <v>110</v>
      </c>
      <c r="J607" s="104">
        <v>1</v>
      </c>
      <c r="K607" s="104">
        <v>1</v>
      </c>
      <c r="L607" s="105">
        <v>19000</v>
      </c>
      <c r="M607" s="245"/>
      <c r="N607" s="104" t="s">
        <v>3840</v>
      </c>
      <c r="O607" s="104">
        <v>22</v>
      </c>
      <c r="P607" s="104">
        <v>999</v>
      </c>
      <c r="Q607" s="104">
        <v>850</v>
      </c>
      <c r="R607" s="104">
        <v>1</v>
      </c>
      <c r="S607" s="104">
        <v>0</v>
      </c>
      <c r="T607" s="104">
        <v>800</v>
      </c>
      <c r="U607" s="104"/>
      <c r="V607" s="104"/>
      <c r="W607" s="104"/>
      <c r="X607" s="104"/>
      <c r="Y607" s="104">
        <v>3</v>
      </c>
      <c r="Z607" s="104"/>
      <c r="AA607" s="104"/>
      <c r="AB607" s="104"/>
      <c r="AC607" s="104"/>
      <c r="AD607" s="104"/>
      <c r="AE607" s="104"/>
      <c r="AF607" s="104"/>
      <c r="AG607" s="104"/>
    </row>
    <row r="608" spans="1:33" ht="15.75" x14ac:dyDescent="0.3">
      <c r="A608" s="104">
        <v>447</v>
      </c>
      <c r="B608" s="107" t="s">
        <v>3843</v>
      </c>
      <c r="C608" s="204"/>
      <c r="D608" s="105">
        <v>1</v>
      </c>
      <c r="E608" s="105" t="s">
        <v>5732</v>
      </c>
      <c r="F608" s="104">
        <v>81</v>
      </c>
      <c r="G608" s="104">
        <v>21</v>
      </c>
      <c r="H608" s="104">
        <v>211</v>
      </c>
      <c r="I608" s="105">
        <v>110</v>
      </c>
      <c r="J608" s="104">
        <v>0</v>
      </c>
      <c r="K608" s="104">
        <v>0</v>
      </c>
      <c r="L608" s="105">
        <v>27000</v>
      </c>
      <c r="M608" s="245"/>
      <c r="N608" s="104" t="s">
        <v>3840</v>
      </c>
      <c r="O608" s="104">
        <v>20</v>
      </c>
      <c r="P608" s="104">
        <v>999</v>
      </c>
      <c r="Q608" s="104">
        <v>850</v>
      </c>
      <c r="R608" s="104">
        <v>1</v>
      </c>
      <c r="S608" s="104">
        <v>0</v>
      </c>
      <c r="T608" s="104">
        <v>800</v>
      </c>
      <c r="U608" s="104"/>
      <c r="V608" s="104"/>
      <c r="W608" s="104"/>
      <c r="X608" s="104"/>
      <c r="Y608" s="104">
        <v>3</v>
      </c>
      <c r="Z608" s="104"/>
      <c r="AA608" s="104"/>
      <c r="AB608" s="104"/>
      <c r="AC608" s="104"/>
      <c r="AD608" s="104"/>
      <c r="AE608" s="104"/>
      <c r="AF608" s="104"/>
      <c r="AG608" s="104"/>
    </row>
    <row r="609" spans="1:33" ht="15.75" x14ac:dyDescent="0.3">
      <c r="A609" s="104">
        <v>135</v>
      </c>
      <c r="B609" s="107" t="s">
        <v>3369</v>
      </c>
      <c r="C609" s="41" t="s">
        <v>8625</v>
      </c>
      <c r="D609" s="105">
        <v>1</v>
      </c>
      <c r="E609" s="105" t="s">
        <v>5715</v>
      </c>
      <c r="F609" s="104">
        <v>93</v>
      </c>
      <c r="G609" s="104">
        <v>22</v>
      </c>
      <c r="H609" s="104">
        <v>28</v>
      </c>
      <c r="I609" s="105">
        <v>110</v>
      </c>
      <c r="J609" s="104">
        <v>0</v>
      </c>
      <c r="K609" s="104">
        <v>0</v>
      </c>
      <c r="L609" s="105">
        <v>10000</v>
      </c>
      <c r="M609" s="245"/>
      <c r="N609" s="104" t="s">
        <v>3349</v>
      </c>
      <c r="O609" s="104">
        <v>17</v>
      </c>
      <c r="P609" s="104">
        <v>999</v>
      </c>
      <c r="Q609" s="104">
        <v>1100</v>
      </c>
      <c r="R609" s="104">
        <v>1</v>
      </c>
      <c r="S609" s="104">
        <v>0</v>
      </c>
      <c r="T609" s="104">
        <v>800</v>
      </c>
      <c r="U609" s="104"/>
      <c r="V609" s="104"/>
      <c r="W609" s="104"/>
      <c r="X609" s="104"/>
      <c r="Y609" s="104">
        <v>3</v>
      </c>
      <c r="Z609" s="104"/>
      <c r="AA609" s="104"/>
      <c r="AB609" s="104"/>
      <c r="AC609" s="104"/>
      <c r="AD609" s="104"/>
      <c r="AE609" s="104"/>
      <c r="AF609" s="104"/>
      <c r="AG609" s="104"/>
    </row>
    <row r="610" spans="1:33" ht="15.75" x14ac:dyDescent="0.3">
      <c r="A610" s="104">
        <v>134</v>
      </c>
      <c r="B610" s="107" t="s">
        <v>3367</v>
      </c>
      <c r="C610" s="41" t="s">
        <v>8625</v>
      </c>
      <c r="D610" s="105">
        <v>1</v>
      </c>
      <c r="E610" s="105" t="s">
        <v>5715</v>
      </c>
      <c r="F610" s="104">
        <v>81</v>
      </c>
      <c r="G610" s="104">
        <v>19</v>
      </c>
      <c r="H610" s="104">
        <v>122</v>
      </c>
      <c r="I610" s="105">
        <v>110</v>
      </c>
      <c r="J610" s="104">
        <v>0</v>
      </c>
      <c r="K610" s="104">
        <v>1</v>
      </c>
      <c r="L610" s="105">
        <v>14000</v>
      </c>
      <c r="M610" s="245"/>
      <c r="N610" s="104" t="s">
        <v>3368</v>
      </c>
      <c r="O610" s="104">
        <v>20</v>
      </c>
      <c r="P610" s="104">
        <v>999</v>
      </c>
      <c r="Q610" s="104">
        <v>1100</v>
      </c>
      <c r="R610" s="104">
        <v>1</v>
      </c>
      <c r="S610" s="104">
        <v>0</v>
      </c>
      <c r="T610" s="104">
        <v>800</v>
      </c>
      <c r="U610" s="104"/>
      <c r="V610" s="104"/>
      <c r="W610" s="104"/>
      <c r="X610" s="104"/>
      <c r="Y610" s="104">
        <v>3</v>
      </c>
      <c r="Z610" s="104"/>
      <c r="AA610" s="104"/>
      <c r="AB610" s="104"/>
      <c r="AC610" s="104"/>
      <c r="AD610" s="104"/>
      <c r="AE610" s="104"/>
      <c r="AF610" s="104"/>
      <c r="AG610" s="104"/>
    </row>
    <row r="611" spans="1:33" ht="15.75" x14ac:dyDescent="0.3">
      <c r="A611" s="104">
        <v>139</v>
      </c>
      <c r="B611" s="107" t="s">
        <v>3376</v>
      </c>
      <c r="C611" s="204"/>
      <c r="D611" s="105">
        <v>1</v>
      </c>
      <c r="E611" s="105" t="s">
        <v>5716</v>
      </c>
      <c r="F611" s="104">
        <v>81</v>
      </c>
      <c r="G611" s="104">
        <v>19</v>
      </c>
      <c r="H611" s="104">
        <v>148</v>
      </c>
      <c r="I611" s="105">
        <v>110</v>
      </c>
      <c r="J611" s="104">
        <v>1</v>
      </c>
      <c r="K611" s="104">
        <v>1</v>
      </c>
      <c r="L611" s="105">
        <v>28000</v>
      </c>
      <c r="M611" s="245"/>
      <c r="N611" s="104" t="s">
        <v>3377</v>
      </c>
      <c r="O611" s="104">
        <v>17</v>
      </c>
      <c r="P611" s="104">
        <v>999</v>
      </c>
      <c r="Q611" s="104">
        <v>1100</v>
      </c>
      <c r="R611" s="104">
        <v>1</v>
      </c>
      <c r="S611" s="104">
        <v>0</v>
      </c>
      <c r="T611" s="104">
        <v>800</v>
      </c>
      <c r="U611" s="104"/>
      <c r="V611" s="104"/>
      <c r="W611" s="104"/>
      <c r="X611" s="104"/>
      <c r="Y611" s="104">
        <v>3</v>
      </c>
      <c r="Z611" s="104"/>
      <c r="AA611" s="104"/>
      <c r="AB611" s="104"/>
      <c r="AC611" s="104"/>
      <c r="AD611" s="104"/>
      <c r="AE611" s="104"/>
      <c r="AF611" s="104"/>
      <c r="AG611" s="104"/>
    </row>
    <row r="612" spans="1:33" ht="15.75" x14ac:dyDescent="0.3">
      <c r="A612" s="104">
        <v>137</v>
      </c>
      <c r="B612" s="107" t="s">
        <v>3372</v>
      </c>
      <c r="C612" s="41" t="s">
        <v>8625</v>
      </c>
      <c r="D612" s="105">
        <v>1</v>
      </c>
      <c r="E612" s="105" t="s">
        <v>5715</v>
      </c>
      <c r="F612" s="104">
        <v>81</v>
      </c>
      <c r="G612" s="104">
        <v>19</v>
      </c>
      <c r="H612" s="104">
        <v>80</v>
      </c>
      <c r="I612" s="105">
        <v>110</v>
      </c>
      <c r="J612" s="104">
        <v>0</v>
      </c>
      <c r="K612" s="104">
        <v>0</v>
      </c>
      <c r="L612" s="105">
        <v>28000</v>
      </c>
      <c r="M612" s="245"/>
      <c r="N612" s="104" t="s">
        <v>3373</v>
      </c>
      <c r="O612" s="104">
        <v>17</v>
      </c>
      <c r="P612" s="104">
        <v>999</v>
      </c>
      <c r="Q612" s="104">
        <v>1100</v>
      </c>
      <c r="R612" s="104">
        <v>1</v>
      </c>
      <c r="S612" s="104">
        <v>0</v>
      </c>
      <c r="T612" s="104">
        <v>800</v>
      </c>
      <c r="U612" s="104"/>
      <c r="V612" s="104"/>
      <c r="W612" s="104"/>
      <c r="X612" s="104"/>
      <c r="Y612" s="104">
        <v>3</v>
      </c>
      <c r="Z612" s="104"/>
      <c r="AA612" s="104"/>
      <c r="AB612" s="104"/>
      <c r="AC612" s="104"/>
      <c r="AD612" s="104"/>
      <c r="AE612" s="104"/>
      <c r="AF612" s="104"/>
      <c r="AG612" s="104"/>
    </row>
    <row r="613" spans="1:33" ht="15.75" x14ac:dyDescent="0.3">
      <c r="A613" s="104">
        <v>133</v>
      </c>
      <c r="B613" s="107" t="s">
        <v>3365</v>
      </c>
      <c r="C613" s="41" t="s">
        <v>8625</v>
      </c>
      <c r="D613" s="105">
        <v>1</v>
      </c>
      <c r="E613" s="105" t="s">
        <v>5715</v>
      </c>
      <c r="F613" s="104">
        <v>81</v>
      </c>
      <c r="G613" s="104">
        <v>19</v>
      </c>
      <c r="H613" s="104">
        <v>80</v>
      </c>
      <c r="I613" s="105">
        <v>110</v>
      </c>
      <c r="J613" s="104">
        <v>0</v>
      </c>
      <c r="K613" s="104">
        <v>0</v>
      </c>
      <c r="L613" s="105">
        <v>17000</v>
      </c>
      <c r="M613" s="245"/>
      <c r="N613" s="104" t="s">
        <v>3366</v>
      </c>
      <c r="O613" s="104">
        <v>17</v>
      </c>
      <c r="P613" s="104">
        <v>999</v>
      </c>
      <c r="Q613" s="104">
        <v>1100</v>
      </c>
      <c r="R613" s="104">
        <v>1</v>
      </c>
      <c r="S613" s="104">
        <v>0</v>
      </c>
      <c r="T613" s="104">
        <v>800</v>
      </c>
      <c r="U613" s="104"/>
      <c r="V613" s="104"/>
      <c r="W613" s="104"/>
      <c r="X613" s="104"/>
      <c r="Y613" s="104">
        <v>3</v>
      </c>
      <c r="Z613" s="104"/>
      <c r="AA613" s="104"/>
      <c r="AB613" s="104"/>
      <c r="AC613" s="104"/>
      <c r="AD613" s="104"/>
      <c r="AE613" s="104"/>
      <c r="AF613" s="104"/>
      <c r="AG613" s="104"/>
    </row>
    <row r="614" spans="1:33" ht="15.75" x14ac:dyDescent="0.3">
      <c r="A614" s="104">
        <v>138</v>
      </c>
      <c r="B614" s="107" t="s">
        <v>3374</v>
      </c>
      <c r="C614" s="41" t="s">
        <v>8625</v>
      </c>
      <c r="D614" s="105">
        <v>1</v>
      </c>
      <c r="E614" s="105" t="s">
        <v>5715</v>
      </c>
      <c r="F614" s="104">
        <v>81</v>
      </c>
      <c r="G614" s="104">
        <v>21</v>
      </c>
      <c r="H614" s="104">
        <v>34</v>
      </c>
      <c r="I614" s="105">
        <v>110</v>
      </c>
      <c r="J614" s="104">
        <v>1</v>
      </c>
      <c r="K614" s="104">
        <v>1</v>
      </c>
      <c r="L614" s="105">
        <v>21000</v>
      </c>
      <c r="M614" s="245"/>
      <c r="N614" s="104" t="s">
        <v>3375</v>
      </c>
      <c r="O614" s="104">
        <v>20</v>
      </c>
      <c r="P614" s="104">
        <v>999</v>
      </c>
      <c r="Q614" s="104">
        <v>1100</v>
      </c>
      <c r="R614" s="104">
        <v>1</v>
      </c>
      <c r="S614" s="104">
        <v>0</v>
      </c>
      <c r="T614" s="104">
        <v>800</v>
      </c>
      <c r="U614" s="104"/>
      <c r="V614" s="104"/>
      <c r="W614" s="104"/>
      <c r="X614" s="104"/>
      <c r="Y614" s="104">
        <v>3</v>
      </c>
      <c r="Z614" s="104"/>
      <c r="AA614" s="104"/>
      <c r="AB614" s="104"/>
      <c r="AC614" s="104"/>
      <c r="AD614" s="104"/>
      <c r="AE614" s="104"/>
      <c r="AF614" s="104"/>
      <c r="AG614" s="104"/>
    </row>
    <row r="615" spans="1:33" ht="15.75" x14ac:dyDescent="0.3">
      <c r="A615" s="104">
        <v>156</v>
      </c>
      <c r="B615" s="107" t="s">
        <v>3406</v>
      </c>
      <c r="C615" s="204" t="s">
        <v>8626</v>
      </c>
      <c r="D615" s="105">
        <v>1</v>
      </c>
      <c r="E615" s="105" t="s">
        <v>5718</v>
      </c>
      <c r="F615" s="104">
        <v>81</v>
      </c>
      <c r="G615" s="104">
        <v>19</v>
      </c>
      <c r="H615" s="104">
        <v>73</v>
      </c>
      <c r="I615" s="105">
        <v>110</v>
      </c>
      <c r="J615" s="104">
        <v>1</v>
      </c>
      <c r="K615" s="104">
        <v>1</v>
      </c>
      <c r="L615" s="105">
        <v>10000</v>
      </c>
      <c r="M615" s="245"/>
      <c r="N615" s="104" t="s">
        <v>3391</v>
      </c>
      <c r="O615" s="104">
        <v>15</v>
      </c>
      <c r="P615" s="104">
        <v>999</v>
      </c>
      <c r="Q615" s="104">
        <v>1100</v>
      </c>
      <c r="R615" s="104">
        <v>1</v>
      </c>
      <c r="S615" s="104">
        <v>0</v>
      </c>
      <c r="T615" s="104">
        <v>800</v>
      </c>
      <c r="U615" s="104"/>
      <c r="V615" s="104"/>
      <c r="W615" s="104"/>
      <c r="X615" s="104"/>
      <c r="Y615" s="104">
        <v>3</v>
      </c>
      <c r="Z615" s="104"/>
      <c r="AA615" s="104"/>
      <c r="AB615" s="104"/>
      <c r="AC615" s="104"/>
      <c r="AD615" s="104"/>
      <c r="AE615" s="104"/>
      <c r="AF615" s="104"/>
      <c r="AG615" s="104"/>
    </row>
    <row r="616" spans="1:33" ht="15.75" x14ac:dyDescent="0.3">
      <c r="A616" s="104">
        <v>157</v>
      </c>
      <c r="B616" s="107" t="s">
        <v>3407</v>
      </c>
      <c r="C616" s="204" t="s">
        <v>8626</v>
      </c>
      <c r="D616" s="105">
        <v>1</v>
      </c>
      <c r="E616" s="105" t="s">
        <v>5718</v>
      </c>
      <c r="F616" s="104">
        <v>81</v>
      </c>
      <c r="G616" s="104">
        <v>19</v>
      </c>
      <c r="H616" s="104">
        <v>73</v>
      </c>
      <c r="I616" s="105">
        <v>110</v>
      </c>
      <c r="J616" s="104">
        <v>1</v>
      </c>
      <c r="K616" s="104">
        <v>1</v>
      </c>
      <c r="L616" s="105">
        <v>16000</v>
      </c>
      <c r="M616" s="245"/>
      <c r="N616" s="104" t="s">
        <v>3408</v>
      </c>
      <c r="O616" s="104">
        <v>20</v>
      </c>
      <c r="P616" s="104">
        <v>999</v>
      </c>
      <c r="Q616" s="104">
        <v>1100</v>
      </c>
      <c r="R616" s="104">
        <v>1</v>
      </c>
      <c r="S616" s="104">
        <v>0</v>
      </c>
      <c r="T616" s="104">
        <v>800</v>
      </c>
      <c r="U616" s="104"/>
      <c r="V616" s="104"/>
      <c r="W616" s="104"/>
      <c r="X616" s="104"/>
      <c r="Y616" s="104">
        <v>3</v>
      </c>
      <c r="Z616" s="104"/>
      <c r="AA616" s="104"/>
      <c r="AB616" s="104"/>
      <c r="AC616" s="104"/>
      <c r="AD616" s="104"/>
      <c r="AE616" s="104"/>
      <c r="AF616" s="104"/>
      <c r="AG616" s="104"/>
    </row>
    <row r="617" spans="1:33" ht="15.75" x14ac:dyDescent="0.3">
      <c r="A617" s="104">
        <v>158</v>
      </c>
      <c r="B617" s="107" t="s">
        <v>3409</v>
      </c>
      <c r="C617" s="204" t="s">
        <v>8626</v>
      </c>
      <c r="D617" s="105">
        <v>1</v>
      </c>
      <c r="E617" s="105" t="s">
        <v>5718</v>
      </c>
      <c r="F617" s="104">
        <v>81</v>
      </c>
      <c r="G617" s="104">
        <v>19</v>
      </c>
      <c r="H617" s="104">
        <v>73</v>
      </c>
      <c r="I617" s="105">
        <v>110</v>
      </c>
      <c r="J617" s="104">
        <v>1</v>
      </c>
      <c r="K617" s="104">
        <v>1</v>
      </c>
      <c r="L617" s="105">
        <v>14000</v>
      </c>
      <c r="M617" s="245"/>
      <c r="N617" s="104" t="s">
        <v>3410</v>
      </c>
      <c r="O617" s="104">
        <v>22</v>
      </c>
      <c r="P617" s="104">
        <v>999</v>
      </c>
      <c r="Q617" s="104">
        <v>1100</v>
      </c>
      <c r="R617" s="104">
        <v>1</v>
      </c>
      <c r="S617" s="104">
        <v>0</v>
      </c>
      <c r="T617" s="104">
        <v>800</v>
      </c>
      <c r="U617" s="104"/>
      <c r="V617" s="104"/>
      <c r="W617" s="104"/>
      <c r="X617" s="104"/>
      <c r="Y617" s="104">
        <v>3</v>
      </c>
      <c r="Z617" s="104"/>
      <c r="AA617" s="104"/>
      <c r="AB617" s="104"/>
      <c r="AC617" s="104"/>
      <c r="AD617" s="104"/>
      <c r="AE617" s="104"/>
      <c r="AF617" s="104"/>
      <c r="AG617" s="104"/>
    </row>
    <row r="618" spans="1:33" ht="15.75" x14ac:dyDescent="0.3">
      <c r="A618" s="104">
        <v>159</v>
      </c>
      <c r="B618" s="107" t="s">
        <v>3411</v>
      </c>
      <c r="C618" s="204" t="s">
        <v>8626</v>
      </c>
      <c r="D618" s="105">
        <v>1</v>
      </c>
      <c r="E618" s="105" t="s">
        <v>5718</v>
      </c>
      <c r="F618" s="104">
        <v>81</v>
      </c>
      <c r="G618" s="104">
        <v>19</v>
      </c>
      <c r="H618" s="104">
        <v>73</v>
      </c>
      <c r="I618" s="105">
        <v>110</v>
      </c>
      <c r="J618" s="104">
        <v>1</v>
      </c>
      <c r="K618" s="104">
        <v>1</v>
      </c>
      <c r="L618" s="105">
        <v>21000</v>
      </c>
      <c r="M618" s="245"/>
      <c r="N618" s="104" t="s">
        <v>3412</v>
      </c>
      <c r="O618" s="104">
        <v>15</v>
      </c>
      <c r="P618" s="104">
        <v>999</v>
      </c>
      <c r="Q618" s="104">
        <v>1100</v>
      </c>
      <c r="R618" s="104">
        <v>1</v>
      </c>
      <c r="S618" s="104">
        <v>0</v>
      </c>
      <c r="T618" s="104">
        <v>800</v>
      </c>
      <c r="U618" s="104"/>
      <c r="V618" s="104"/>
      <c r="W618" s="104"/>
      <c r="X618" s="104"/>
      <c r="Y618" s="104">
        <v>3</v>
      </c>
      <c r="Z618" s="104"/>
      <c r="AA618" s="104"/>
      <c r="AB618" s="104"/>
      <c r="AC618" s="104"/>
      <c r="AD618" s="104"/>
      <c r="AE618" s="104"/>
      <c r="AF618" s="104"/>
      <c r="AG618" s="104"/>
    </row>
    <row r="619" spans="1:33" ht="15.75" x14ac:dyDescent="0.3">
      <c r="A619" s="104">
        <v>160</v>
      </c>
      <c r="B619" s="107" t="s">
        <v>3413</v>
      </c>
      <c r="C619" s="204" t="s">
        <v>8626</v>
      </c>
      <c r="D619" s="105">
        <v>1</v>
      </c>
      <c r="E619" s="105" t="s">
        <v>5718</v>
      </c>
      <c r="F619" s="104">
        <v>81</v>
      </c>
      <c r="G619" s="104">
        <v>19</v>
      </c>
      <c r="H619" s="104">
        <v>73</v>
      </c>
      <c r="I619" s="105">
        <v>110</v>
      </c>
      <c r="J619" s="104">
        <v>1</v>
      </c>
      <c r="K619" s="104">
        <v>1</v>
      </c>
      <c r="L619" s="105">
        <v>28000</v>
      </c>
      <c r="M619" s="245"/>
      <c r="N619" s="104" t="s">
        <v>3414</v>
      </c>
      <c r="O619" s="104">
        <v>20</v>
      </c>
      <c r="P619" s="104">
        <v>999</v>
      </c>
      <c r="Q619" s="104">
        <v>1100</v>
      </c>
      <c r="R619" s="104">
        <v>1</v>
      </c>
      <c r="S619" s="104">
        <v>0</v>
      </c>
      <c r="T619" s="104">
        <v>800</v>
      </c>
      <c r="U619" s="104"/>
      <c r="V619" s="104"/>
      <c r="W619" s="104"/>
      <c r="X619" s="104"/>
      <c r="Y619" s="104">
        <v>3</v>
      </c>
      <c r="Z619" s="104"/>
      <c r="AA619" s="104"/>
      <c r="AB619" s="104"/>
      <c r="AC619" s="104"/>
      <c r="AD619" s="104"/>
      <c r="AE619" s="104"/>
      <c r="AF619" s="104"/>
      <c r="AG619" s="104"/>
    </row>
    <row r="620" spans="1:33" ht="15.75" x14ac:dyDescent="0.3">
      <c r="A620" s="104">
        <v>161</v>
      </c>
      <c r="B620" s="107" t="s">
        <v>3415</v>
      </c>
      <c r="C620" s="204" t="s">
        <v>8626</v>
      </c>
      <c r="D620" s="105">
        <v>1</v>
      </c>
      <c r="E620" s="105" t="s">
        <v>5718</v>
      </c>
      <c r="F620" s="104">
        <v>81</v>
      </c>
      <c r="G620" s="104">
        <v>19</v>
      </c>
      <c r="H620" s="104">
        <v>73</v>
      </c>
      <c r="I620" s="105">
        <v>110</v>
      </c>
      <c r="J620" s="104">
        <v>1</v>
      </c>
      <c r="K620" s="104">
        <v>1</v>
      </c>
      <c r="L620" s="105">
        <v>21000</v>
      </c>
      <c r="M620" s="245"/>
      <c r="N620" s="104" t="s">
        <v>3416</v>
      </c>
      <c r="O620" s="104">
        <v>15</v>
      </c>
      <c r="P620" s="104">
        <v>999</v>
      </c>
      <c r="Q620" s="104">
        <v>1100</v>
      </c>
      <c r="R620" s="104">
        <v>1</v>
      </c>
      <c r="S620" s="104">
        <v>0</v>
      </c>
      <c r="T620" s="104">
        <v>800</v>
      </c>
      <c r="U620" s="104"/>
      <c r="V620" s="104"/>
      <c r="W620" s="104"/>
      <c r="X620" s="104"/>
      <c r="Y620" s="104">
        <v>3</v>
      </c>
      <c r="Z620" s="104"/>
      <c r="AA620" s="104"/>
      <c r="AB620" s="104"/>
      <c r="AC620" s="104"/>
      <c r="AD620" s="104"/>
      <c r="AE620" s="104"/>
      <c r="AF620" s="104"/>
      <c r="AG620" s="104"/>
    </row>
    <row r="621" spans="1:33" ht="15.75" x14ac:dyDescent="0.3">
      <c r="A621" s="104">
        <v>162</v>
      </c>
      <c r="B621" s="107" t="s">
        <v>3417</v>
      </c>
      <c r="C621" s="204" t="s">
        <v>8626</v>
      </c>
      <c r="D621" s="105">
        <v>1</v>
      </c>
      <c r="E621" s="105" t="s">
        <v>5718</v>
      </c>
      <c r="F621" s="104">
        <v>81</v>
      </c>
      <c r="G621" s="104">
        <v>19</v>
      </c>
      <c r="H621" s="104">
        <v>73</v>
      </c>
      <c r="I621" s="105">
        <v>110</v>
      </c>
      <c r="J621" s="104">
        <v>1</v>
      </c>
      <c r="K621" s="104">
        <v>1</v>
      </c>
      <c r="L621" s="105">
        <v>15000</v>
      </c>
      <c r="M621" s="245"/>
      <c r="N621" s="104" t="s">
        <v>3418</v>
      </c>
      <c r="O621" s="104">
        <v>20</v>
      </c>
      <c r="P621" s="104">
        <v>999</v>
      </c>
      <c r="Q621" s="104">
        <v>1100</v>
      </c>
      <c r="R621" s="104">
        <v>1</v>
      </c>
      <c r="S621" s="104">
        <v>0</v>
      </c>
      <c r="T621" s="104">
        <v>800</v>
      </c>
      <c r="U621" s="104"/>
      <c r="V621" s="104"/>
      <c r="W621" s="104"/>
      <c r="X621" s="104"/>
      <c r="Y621" s="104">
        <v>3</v>
      </c>
      <c r="Z621" s="104"/>
      <c r="AA621" s="104"/>
      <c r="AB621" s="104"/>
      <c r="AC621" s="104"/>
      <c r="AD621" s="104"/>
      <c r="AE621" s="104"/>
      <c r="AF621" s="104"/>
      <c r="AG621" s="104"/>
    </row>
    <row r="622" spans="1:33" ht="15.75" x14ac:dyDescent="0.3">
      <c r="A622" s="104">
        <v>163</v>
      </c>
      <c r="B622" s="107" t="s">
        <v>3419</v>
      </c>
      <c r="C622" s="204" t="s">
        <v>8626</v>
      </c>
      <c r="D622" s="105">
        <v>1</v>
      </c>
      <c r="E622" s="105" t="s">
        <v>5718</v>
      </c>
      <c r="F622" s="104">
        <v>81</v>
      </c>
      <c r="G622" s="104">
        <v>19</v>
      </c>
      <c r="H622" s="104">
        <v>73</v>
      </c>
      <c r="I622" s="105">
        <v>110</v>
      </c>
      <c r="J622" s="104">
        <v>1</v>
      </c>
      <c r="K622" s="104">
        <v>1</v>
      </c>
      <c r="L622" s="105">
        <v>28000</v>
      </c>
      <c r="M622" s="245"/>
      <c r="N622" s="104" t="s">
        <v>3420</v>
      </c>
      <c r="O622" s="104">
        <v>22</v>
      </c>
      <c r="P622" s="104">
        <v>999</v>
      </c>
      <c r="Q622" s="104">
        <v>1100</v>
      </c>
      <c r="R622" s="104">
        <v>1</v>
      </c>
      <c r="S622" s="104">
        <v>0</v>
      </c>
      <c r="T622" s="104">
        <v>800</v>
      </c>
      <c r="U622" s="104"/>
      <c r="V622" s="104"/>
      <c r="W622" s="104"/>
      <c r="X622" s="104"/>
      <c r="Y622" s="104">
        <v>3</v>
      </c>
      <c r="Z622" s="104"/>
      <c r="AA622" s="104"/>
      <c r="AB622" s="104"/>
      <c r="AC622" s="104"/>
      <c r="AD622" s="104"/>
      <c r="AE622" s="104"/>
      <c r="AF622" s="104"/>
      <c r="AG622" s="104"/>
    </row>
    <row r="623" spans="1:33" ht="15.75" x14ac:dyDescent="0.3">
      <c r="A623" s="104">
        <v>136</v>
      </c>
      <c r="B623" s="107" t="s">
        <v>3370</v>
      </c>
      <c r="C623" s="41" t="s">
        <v>8625</v>
      </c>
      <c r="D623" s="105">
        <v>1</v>
      </c>
      <c r="E623" s="105" t="s">
        <v>5715</v>
      </c>
      <c r="F623" s="104">
        <v>81</v>
      </c>
      <c r="G623" s="104">
        <v>21</v>
      </c>
      <c r="H623" s="104">
        <v>121</v>
      </c>
      <c r="I623" s="105">
        <v>110</v>
      </c>
      <c r="J623" s="104">
        <v>1</v>
      </c>
      <c r="K623" s="104">
        <v>0</v>
      </c>
      <c r="L623" s="105">
        <v>21000</v>
      </c>
      <c r="M623" s="245"/>
      <c r="N623" s="104" t="s">
        <v>3371</v>
      </c>
      <c r="O623" s="104">
        <v>15</v>
      </c>
      <c r="P623" s="104">
        <v>999</v>
      </c>
      <c r="Q623" s="104">
        <v>1100</v>
      </c>
      <c r="R623" s="104">
        <v>1</v>
      </c>
      <c r="S623" s="104">
        <v>0</v>
      </c>
      <c r="T623" s="104">
        <v>800</v>
      </c>
      <c r="U623" s="104"/>
      <c r="V623" s="104"/>
      <c r="W623" s="104"/>
      <c r="X623" s="104"/>
      <c r="Y623" s="104">
        <v>3</v>
      </c>
      <c r="Z623" s="104"/>
      <c r="AA623" s="104"/>
      <c r="AB623" s="104"/>
      <c r="AC623" s="104"/>
      <c r="AD623" s="104"/>
      <c r="AE623" s="104"/>
      <c r="AF623" s="104"/>
      <c r="AG623" s="104"/>
    </row>
    <row r="624" spans="1:33" ht="15.75" x14ac:dyDescent="0.3">
      <c r="A624" s="104">
        <v>171</v>
      </c>
      <c r="B624" s="107" t="s">
        <v>3433</v>
      </c>
      <c r="C624" s="204" t="s">
        <v>8626</v>
      </c>
      <c r="D624" s="105">
        <v>1</v>
      </c>
      <c r="E624" s="105" t="s">
        <v>5719</v>
      </c>
      <c r="F624" s="104">
        <v>81</v>
      </c>
      <c r="G624" s="104">
        <v>19</v>
      </c>
      <c r="H624" s="104">
        <v>146</v>
      </c>
      <c r="I624" s="105">
        <v>115</v>
      </c>
      <c r="J624" s="104">
        <v>0</v>
      </c>
      <c r="K624" s="104">
        <v>0</v>
      </c>
      <c r="L624" s="105">
        <v>26000</v>
      </c>
      <c r="M624" s="245"/>
      <c r="N624" s="104" t="s">
        <v>3434</v>
      </c>
      <c r="O624" s="104">
        <v>18</v>
      </c>
      <c r="P624" s="104">
        <v>999</v>
      </c>
      <c r="Q624" s="104">
        <v>1100</v>
      </c>
      <c r="R624" s="104">
        <v>1</v>
      </c>
      <c r="S624" s="104">
        <v>0</v>
      </c>
      <c r="T624" s="104">
        <v>800</v>
      </c>
      <c r="U624" s="104"/>
      <c r="V624" s="104"/>
      <c r="W624" s="104"/>
      <c r="X624" s="104"/>
      <c r="Y624" s="104">
        <v>3</v>
      </c>
      <c r="Z624" s="104"/>
      <c r="AA624" s="104"/>
      <c r="AB624" s="104"/>
      <c r="AC624" s="104"/>
      <c r="AD624" s="104"/>
      <c r="AE624" s="104"/>
      <c r="AF624" s="104"/>
      <c r="AG624" s="104"/>
    </row>
    <row r="625" spans="1:33" ht="15.75" x14ac:dyDescent="0.3">
      <c r="A625" s="104">
        <v>172</v>
      </c>
      <c r="B625" s="107" t="s">
        <v>3435</v>
      </c>
      <c r="C625" s="204" t="s">
        <v>8626</v>
      </c>
      <c r="D625" s="105">
        <v>1</v>
      </c>
      <c r="E625" s="105" t="s">
        <v>5719</v>
      </c>
      <c r="F625" s="104">
        <v>104</v>
      </c>
      <c r="G625" s="104">
        <v>45</v>
      </c>
      <c r="H625" s="104">
        <v>47</v>
      </c>
      <c r="I625" s="105">
        <v>115</v>
      </c>
      <c r="J625" s="104">
        <v>1</v>
      </c>
      <c r="K625" s="104">
        <v>0</v>
      </c>
      <c r="L625" s="105">
        <v>22000</v>
      </c>
      <c r="M625" s="245"/>
      <c r="N625" s="104" t="s">
        <v>3436</v>
      </c>
      <c r="O625" s="104">
        <v>17</v>
      </c>
      <c r="P625" s="104">
        <v>999</v>
      </c>
      <c r="Q625" s="104">
        <v>1100</v>
      </c>
      <c r="R625" s="104">
        <v>1</v>
      </c>
      <c r="S625" s="104">
        <v>0</v>
      </c>
      <c r="T625" s="104">
        <v>800</v>
      </c>
      <c r="U625" s="104"/>
      <c r="V625" s="104"/>
      <c r="W625" s="104"/>
      <c r="X625" s="104"/>
      <c r="Y625" s="104">
        <v>3</v>
      </c>
      <c r="Z625" s="104"/>
      <c r="AA625" s="104"/>
      <c r="AB625" s="104"/>
      <c r="AC625" s="104"/>
      <c r="AD625" s="104"/>
      <c r="AE625" s="104"/>
      <c r="AF625" s="104"/>
      <c r="AG625" s="104"/>
    </row>
    <row r="626" spans="1:33" ht="15.75" x14ac:dyDescent="0.3">
      <c r="A626" s="104">
        <v>170</v>
      </c>
      <c r="B626" s="107" t="s">
        <v>3431</v>
      </c>
      <c r="C626" s="204" t="s">
        <v>8626</v>
      </c>
      <c r="D626" s="105">
        <v>1</v>
      </c>
      <c r="E626" s="105" t="s">
        <v>5719</v>
      </c>
      <c r="F626" s="104">
        <v>97</v>
      </c>
      <c r="G626" s="104">
        <v>19</v>
      </c>
      <c r="H626" s="104">
        <v>151</v>
      </c>
      <c r="I626" s="105">
        <v>115</v>
      </c>
      <c r="J626" s="104">
        <v>1</v>
      </c>
      <c r="K626" s="104">
        <v>0</v>
      </c>
      <c r="L626" s="105">
        <v>22000</v>
      </c>
      <c r="M626" s="245"/>
      <c r="N626" s="104" t="s">
        <v>3432</v>
      </c>
      <c r="O626" s="104">
        <v>22</v>
      </c>
      <c r="P626" s="104">
        <v>999</v>
      </c>
      <c r="Q626" s="104">
        <v>1100</v>
      </c>
      <c r="R626" s="104">
        <v>1</v>
      </c>
      <c r="S626" s="104">
        <v>0</v>
      </c>
      <c r="T626" s="104">
        <v>800</v>
      </c>
      <c r="U626" s="104"/>
      <c r="V626" s="104"/>
      <c r="W626" s="104"/>
      <c r="X626" s="104"/>
      <c r="Y626" s="104">
        <v>3</v>
      </c>
      <c r="Z626" s="104"/>
      <c r="AA626" s="104"/>
      <c r="AB626" s="104"/>
      <c r="AC626" s="104"/>
      <c r="AD626" s="104"/>
      <c r="AE626" s="104"/>
      <c r="AF626" s="104"/>
      <c r="AG626" s="104"/>
    </row>
    <row r="627" spans="1:33" ht="15.75" x14ac:dyDescent="0.3">
      <c r="A627" s="104">
        <v>173</v>
      </c>
      <c r="B627" s="107" t="s">
        <v>3437</v>
      </c>
      <c r="C627" s="204" t="s">
        <v>8626</v>
      </c>
      <c r="D627" s="105">
        <v>1</v>
      </c>
      <c r="E627" s="105" t="s">
        <v>5719</v>
      </c>
      <c r="F627" s="104">
        <v>97</v>
      </c>
      <c r="G627" s="104">
        <v>19</v>
      </c>
      <c r="H627" s="104">
        <v>151</v>
      </c>
      <c r="I627" s="105">
        <v>115</v>
      </c>
      <c r="J627" s="104">
        <v>1</v>
      </c>
      <c r="K627" s="104">
        <v>0</v>
      </c>
      <c r="L627" s="105">
        <v>40000</v>
      </c>
      <c r="M627" s="245"/>
      <c r="N627" s="104" t="s">
        <v>3438</v>
      </c>
      <c r="O627" s="104">
        <v>22</v>
      </c>
      <c r="P627" s="104">
        <v>999</v>
      </c>
      <c r="Q627" s="104">
        <v>1100</v>
      </c>
      <c r="R627" s="104">
        <v>1</v>
      </c>
      <c r="S627" s="104">
        <v>0</v>
      </c>
      <c r="T627" s="104">
        <v>800</v>
      </c>
      <c r="U627" s="104"/>
      <c r="V627" s="104"/>
      <c r="W627" s="104"/>
      <c r="X627" s="104"/>
      <c r="Y627" s="104">
        <v>3</v>
      </c>
      <c r="Z627" s="104"/>
      <c r="AA627" s="104"/>
      <c r="AB627" s="104"/>
      <c r="AC627" s="104"/>
      <c r="AD627" s="104"/>
      <c r="AE627" s="104"/>
      <c r="AF627" s="104"/>
      <c r="AG627" s="104"/>
    </row>
    <row r="628" spans="1:33" ht="15.75" x14ac:dyDescent="0.3">
      <c r="A628" s="104">
        <v>877</v>
      </c>
      <c r="B628" s="107" t="s">
        <v>4086</v>
      </c>
      <c r="C628" s="204" t="s">
        <v>8629</v>
      </c>
      <c r="D628" s="105">
        <v>1</v>
      </c>
      <c r="E628" s="105" t="s">
        <v>5682</v>
      </c>
      <c r="F628" s="104">
        <v>81</v>
      </c>
      <c r="G628" s="104">
        <v>19</v>
      </c>
      <c r="H628" s="104">
        <v>146</v>
      </c>
      <c r="I628" s="105">
        <v>115</v>
      </c>
      <c r="J628" s="104">
        <v>0</v>
      </c>
      <c r="K628" s="104">
        <v>0</v>
      </c>
      <c r="L628" s="105">
        <v>26000</v>
      </c>
      <c r="M628" s="245"/>
      <c r="N628" s="104" t="s">
        <v>3434</v>
      </c>
      <c r="O628" s="104">
        <v>18</v>
      </c>
      <c r="P628" s="104">
        <v>999</v>
      </c>
      <c r="Q628" s="104">
        <v>1100</v>
      </c>
      <c r="R628" s="104">
        <v>1</v>
      </c>
      <c r="S628" s="104">
        <v>0</v>
      </c>
      <c r="T628" s="104">
        <v>800</v>
      </c>
      <c r="U628" s="104"/>
      <c r="V628" s="104"/>
      <c r="W628" s="104"/>
      <c r="X628" s="104"/>
      <c r="Y628" s="104">
        <v>3</v>
      </c>
      <c r="Z628" s="104"/>
      <c r="AA628" s="104"/>
      <c r="AB628" s="104"/>
      <c r="AC628" s="104"/>
      <c r="AD628" s="104"/>
      <c r="AE628" s="104"/>
      <c r="AF628" s="104"/>
      <c r="AG628" s="104"/>
    </row>
    <row r="629" spans="1:33" ht="15.75" x14ac:dyDescent="0.3">
      <c r="A629" s="104">
        <v>878</v>
      </c>
      <c r="B629" s="107" t="s">
        <v>4087</v>
      </c>
      <c r="C629" s="204" t="s">
        <v>8629</v>
      </c>
      <c r="D629" s="105">
        <v>1</v>
      </c>
      <c r="E629" s="105" t="s">
        <v>5682</v>
      </c>
      <c r="F629" s="104">
        <v>104</v>
      </c>
      <c r="G629" s="104">
        <v>45</v>
      </c>
      <c r="H629" s="104">
        <v>47</v>
      </c>
      <c r="I629" s="105">
        <v>115</v>
      </c>
      <c r="J629" s="104">
        <v>1</v>
      </c>
      <c r="K629" s="104">
        <v>0</v>
      </c>
      <c r="L629" s="105">
        <v>22000</v>
      </c>
      <c r="M629" s="245"/>
      <c r="N629" s="104" t="s">
        <v>3436</v>
      </c>
      <c r="O629" s="104">
        <v>17</v>
      </c>
      <c r="P629" s="104">
        <v>999</v>
      </c>
      <c r="Q629" s="104">
        <v>1100</v>
      </c>
      <c r="R629" s="104">
        <v>1</v>
      </c>
      <c r="S629" s="104">
        <v>0</v>
      </c>
      <c r="T629" s="104">
        <v>800</v>
      </c>
      <c r="U629" s="104"/>
      <c r="V629" s="104"/>
      <c r="W629" s="104"/>
      <c r="X629" s="104"/>
      <c r="Y629" s="104">
        <v>3</v>
      </c>
      <c r="Z629" s="104"/>
      <c r="AA629" s="104"/>
      <c r="AB629" s="104"/>
      <c r="AC629" s="104"/>
      <c r="AD629" s="104"/>
      <c r="AE629" s="104"/>
      <c r="AF629" s="104"/>
      <c r="AG629" s="104"/>
    </row>
    <row r="630" spans="1:33" ht="15.75" x14ac:dyDescent="0.3">
      <c r="A630" s="104">
        <v>876</v>
      </c>
      <c r="B630" s="107" t="s">
        <v>4085</v>
      </c>
      <c r="C630" s="204" t="s">
        <v>8629</v>
      </c>
      <c r="D630" s="105">
        <v>1</v>
      </c>
      <c r="E630" s="105" t="s">
        <v>5682</v>
      </c>
      <c r="F630" s="104">
        <v>97</v>
      </c>
      <c r="G630" s="104">
        <v>19</v>
      </c>
      <c r="H630" s="104">
        <v>151</v>
      </c>
      <c r="I630" s="105">
        <v>115</v>
      </c>
      <c r="J630" s="104">
        <v>1</v>
      </c>
      <c r="K630" s="104">
        <v>0</v>
      </c>
      <c r="L630" s="105">
        <v>22000</v>
      </c>
      <c r="M630" s="245"/>
      <c r="N630" s="104" t="s">
        <v>3432</v>
      </c>
      <c r="O630" s="104">
        <v>22</v>
      </c>
      <c r="P630" s="104">
        <v>999</v>
      </c>
      <c r="Q630" s="104">
        <v>1100</v>
      </c>
      <c r="R630" s="104">
        <v>1</v>
      </c>
      <c r="S630" s="104">
        <v>0</v>
      </c>
      <c r="T630" s="104">
        <v>800</v>
      </c>
      <c r="U630" s="104"/>
      <c r="V630" s="104"/>
      <c r="W630" s="104"/>
      <c r="X630" s="104"/>
      <c r="Y630" s="104">
        <v>3</v>
      </c>
      <c r="Z630" s="104"/>
      <c r="AA630" s="104"/>
      <c r="AB630" s="104"/>
      <c r="AC630" s="104"/>
      <c r="AD630" s="104"/>
      <c r="AE630" s="104"/>
      <c r="AF630" s="104"/>
      <c r="AG630" s="104"/>
    </row>
    <row r="631" spans="1:33" ht="15.75" x14ac:dyDescent="0.3">
      <c r="A631" s="104">
        <v>879</v>
      </c>
      <c r="B631" s="107" t="s">
        <v>4088</v>
      </c>
      <c r="C631" s="204" t="s">
        <v>8629</v>
      </c>
      <c r="D631" s="105">
        <v>1</v>
      </c>
      <c r="E631" s="105" t="s">
        <v>5682</v>
      </c>
      <c r="F631" s="104">
        <v>97</v>
      </c>
      <c r="G631" s="104">
        <v>19</v>
      </c>
      <c r="H631" s="104">
        <v>151</v>
      </c>
      <c r="I631" s="105">
        <v>115</v>
      </c>
      <c r="J631" s="104">
        <v>1</v>
      </c>
      <c r="K631" s="104">
        <v>0</v>
      </c>
      <c r="L631" s="105">
        <v>40000</v>
      </c>
      <c r="M631" s="245"/>
      <c r="N631" s="104" t="s">
        <v>3438</v>
      </c>
      <c r="O631" s="104">
        <v>22</v>
      </c>
      <c r="P631" s="104">
        <v>999</v>
      </c>
      <c r="Q631" s="104">
        <v>1100</v>
      </c>
      <c r="R631" s="104">
        <v>1</v>
      </c>
      <c r="S631" s="104">
        <v>0</v>
      </c>
      <c r="T631" s="104">
        <v>800</v>
      </c>
      <c r="U631" s="104"/>
      <c r="V631" s="104"/>
      <c r="W631" s="104"/>
      <c r="X631" s="104"/>
      <c r="Y631" s="104">
        <v>3</v>
      </c>
      <c r="Z631" s="104"/>
      <c r="AA631" s="104"/>
      <c r="AB631" s="104"/>
      <c r="AC631" s="104"/>
      <c r="AD631" s="104"/>
      <c r="AE631" s="104"/>
      <c r="AF631" s="104"/>
      <c r="AG631" s="104"/>
    </row>
    <row r="632" spans="1:33" ht="15.75" x14ac:dyDescent="0.3">
      <c r="A632" s="104">
        <v>679</v>
      </c>
      <c r="B632" s="107" t="s">
        <v>3856</v>
      </c>
      <c r="C632" s="204" t="s">
        <v>8627</v>
      </c>
      <c r="D632" s="105">
        <v>1</v>
      </c>
      <c r="E632" s="105" t="s">
        <v>5755</v>
      </c>
      <c r="F632" s="104">
        <v>94</v>
      </c>
      <c r="G632" s="104">
        <v>40</v>
      </c>
      <c r="H632" s="104">
        <v>205</v>
      </c>
      <c r="I632" s="105">
        <v>120</v>
      </c>
      <c r="J632" s="104">
        <v>1</v>
      </c>
      <c r="K632" s="104">
        <v>0</v>
      </c>
      <c r="L632" s="105">
        <v>16000</v>
      </c>
      <c r="M632" s="245"/>
      <c r="N632" s="104" t="s">
        <v>3451</v>
      </c>
      <c r="O632" s="104">
        <v>18</v>
      </c>
      <c r="P632" s="104">
        <v>999</v>
      </c>
      <c r="Q632" s="104">
        <v>1100</v>
      </c>
      <c r="R632" s="104">
        <v>1</v>
      </c>
      <c r="S632" s="104">
        <v>0</v>
      </c>
      <c r="T632" s="104">
        <v>800</v>
      </c>
      <c r="U632" s="104"/>
      <c r="V632" s="104"/>
      <c r="W632" s="104"/>
      <c r="X632" s="104"/>
      <c r="Y632" s="104">
        <v>3</v>
      </c>
      <c r="Z632" s="104"/>
      <c r="AA632" s="104"/>
      <c r="AB632" s="104"/>
      <c r="AC632" s="104"/>
      <c r="AD632" s="104"/>
      <c r="AE632" s="104"/>
      <c r="AF632" s="104"/>
      <c r="AG632" s="104"/>
    </row>
    <row r="633" spans="1:33" ht="15.75" x14ac:dyDescent="0.3">
      <c r="A633" s="104">
        <v>678</v>
      </c>
      <c r="B633" s="107" t="s">
        <v>3855</v>
      </c>
      <c r="C633" s="204" t="s">
        <v>8627</v>
      </c>
      <c r="D633" s="105">
        <v>1</v>
      </c>
      <c r="E633" s="105" t="s">
        <v>5755</v>
      </c>
      <c r="F633" s="104">
        <v>81</v>
      </c>
      <c r="G633" s="104">
        <v>19</v>
      </c>
      <c r="H633" s="104">
        <v>204</v>
      </c>
      <c r="I633" s="105">
        <v>120</v>
      </c>
      <c r="J633" s="104">
        <v>1</v>
      </c>
      <c r="K633" s="104">
        <v>0</v>
      </c>
      <c r="L633" s="105">
        <v>26000</v>
      </c>
      <c r="M633" s="245"/>
      <c r="N633" s="104" t="s">
        <v>3449</v>
      </c>
      <c r="O633" s="104">
        <v>18</v>
      </c>
      <c r="P633" s="104">
        <v>999</v>
      </c>
      <c r="Q633" s="104">
        <v>1100</v>
      </c>
      <c r="R633" s="104">
        <v>1</v>
      </c>
      <c r="S633" s="104">
        <v>0</v>
      </c>
      <c r="T633" s="104">
        <v>800</v>
      </c>
      <c r="U633" s="104"/>
      <c r="V633" s="104"/>
      <c r="W633" s="104"/>
      <c r="X633" s="104"/>
      <c r="Y633" s="104">
        <v>3</v>
      </c>
      <c r="Z633" s="104"/>
      <c r="AA633" s="104"/>
      <c r="AB633" s="104"/>
      <c r="AC633" s="104"/>
      <c r="AD633" s="104"/>
      <c r="AE633" s="104"/>
      <c r="AF633" s="104"/>
      <c r="AG633" s="104"/>
    </row>
    <row r="634" spans="1:33" ht="15.75" x14ac:dyDescent="0.3">
      <c r="A634" s="104">
        <v>181</v>
      </c>
      <c r="B634" s="107" t="s">
        <v>3450</v>
      </c>
      <c r="C634" s="204" t="s">
        <v>8627</v>
      </c>
      <c r="D634" s="105">
        <v>1</v>
      </c>
      <c r="E634" s="105" t="s">
        <v>5720</v>
      </c>
      <c r="F634" s="104">
        <v>94</v>
      </c>
      <c r="G634" s="104">
        <v>40</v>
      </c>
      <c r="H634" s="104">
        <v>205</v>
      </c>
      <c r="I634" s="105">
        <v>120</v>
      </c>
      <c r="J634" s="104">
        <v>1</v>
      </c>
      <c r="K634" s="104">
        <v>0</v>
      </c>
      <c r="L634" s="105">
        <v>16000</v>
      </c>
      <c r="M634" s="245"/>
      <c r="N634" s="104" t="s">
        <v>3451</v>
      </c>
      <c r="O634" s="104">
        <v>18</v>
      </c>
      <c r="P634" s="104">
        <v>999</v>
      </c>
      <c r="Q634" s="104">
        <v>1100</v>
      </c>
      <c r="R634" s="104">
        <v>1</v>
      </c>
      <c r="S634" s="104">
        <v>0</v>
      </c>
      <c r="T634" s="104">
        <v>800</v>
      </c>
      <c r="U634" s="104"/>
      <c r="V634" s="104"/>
      <c r="W634" s="104"/>
      <c r="X634" s="104"/>
      <c r="Y634" s="104">
        <v>3</v>
      </c>
      <c r="Z634" s="104"/>
      <c r="AA634" s="104"/>
      <c r="AB634" s="104"/>
      <c r="AC634" s="104"/>
      <c r="AD634" s="104"/>
      <c r="AE634" s="104"/>
      <c r="AF634" s="104"/>
      <c r="AG634" s="104"/>
    </row>
    <row r="635" spans="1:33" ht="15.75" x14ac:dyDescent="0.3">
      <c r="A635" s="104">
        <v>182</v>
      </c>
      <c r="B635" s="107" t="s">
        <v>3452</v>
      </c>
      <c r="C635" s="204" t="s">
        <v>8627</v>
      </c>
      <c r="D635" s="105">
        <v>1</v>
      </c>
      <c r="E635" s="105" t="s">
        <v>5720</v>
      </c>
      <c r="F635" s="104">
        <v>94</v>
      </c>
      <c r="G635" s="104">
        <v>40</v>
      </c>
      <c r="H635" s="104">
        <v>205</v>
      </c>
      <c r="I635" s="105">
        <v>120</v>
      </c>
      <c r="J635" s="104">
        <v>1</v>
      </c>
      <c r="K635" s="104">
        <v>0</v>
      </c>
      <c r="L635" s="105">
        <v>32000</v>
      </c>
      <c r="M635" s="245"/>
      <c r="N635" s="104" t="s">
        <v>3453</v>
      </c>
      <c r="O635" s="104">
        <v>22</v>
      </c>
      <c r="P635" s="104">
        <v>999</v>
      </c>
      <c r="Q635" s="104">
        <v>1100</v>
      </c>
      <c r="R635" s="104">
        <v>1</v>
      </c>
      <c r="S635" s="104">
        <v>0</v>
      </c>
      <c r="T635" s="104">
        <v>800</v>
      </c>
      <c r="U635" s="104"/>
      <c r="V635" s="104"/>
      <c r="W635" s="104"/>
      <c r="X635" s="104"/>
      <c r="Y635" s="104">
        <v>3</v>
      </c>
      <c r="Z635" s="104"/>
      <c r="AA635" s="104"/>
      <c r="AB635" s="104"/>
      <c r="AC635" s="104"/>
      <c r="AD635" s="104"/>
      <c r="AE635" s="104"/>
      <c r="AF635" s="104"/>
      <c r="AG635" s="104"/>
    </row>
    <row r="636" spans="1:33" ht="15.75" x14ac:dyDescent="0.3">
      <c r="A636" s="104">
        <v>180</v>
      </c>
      <c r="B636" s="107" t="s">
        <v>3448</v>
      </c>
      <c r="C636" s="204" t="s">
        <v>8627</v>
      </c>
      <c r="D636" s="105">
        <v>1</v>
      </c>
      <c r="E636" s="105" t="s">
        <v>5720</v>
      </c>
      <c r="F636" s="104">
        <v>81</v>
      </c>
      <c r="G636" s="104">
        <v>19</v>
      </c>
      <c r="H636" s="104">
        <v>204</v>
      </c>
      <c r="I636" s="105">
        <v>120</v>
      </c>
      <c r="J636" s="104">
        <v>1</v>
      </c>
      <c r="K636" s="104">
        <v>0</v>
      </c>
      <c r="L636" s="105">
        <v>26000</v>
      </c>
      <c r="M636" s="245"/>
      <c r="N636" s="104" t="s">
        <v>3449</v>
      </c>
      <c r="O636" s="104">
        <v>18</v>
      </c>
      <c r="P636" s="104">
        <v>999</v>
      </c>
      <c r="Q636" s="104">
        <v>1100</v>
      </c>
      <c r="R636" s="104">
        <v>1</v>
      </c>
      <c r="S636" s="104">
        <v>0</v>
      </c>
      <c r="T636" s="104">
        <v>800</v>
      </c>
      <c r="U636" s="104"/>
      <c r="V636" s="104"/>
      <c r="W636" s="104"/>
      <c r="X636" s="104"/>
      <c r="Y636" s="104">
        <v>3</v>
      </c>
      <c r="Z636" s="104"/>
      <c r="AA636" s="104"/>
      <c r="AB636" s="104"/>
      <c r="AC636" s="104"/>
      <c r="AD636" s="104"/>
      <c r="AE636" s="104"/>
      <c r="AF636" s="104"/>
      <c r="AG636" s="104"/>
    </row>
    <row r="637" spans="1:33" ht="15.75" hidden="1" x14ac:dyDescent="0.3">
      <c r="A637" s="39">
        <v>1007</v>
      </c>
      <c r="B637" s="40" t="s">
        <v>4217</v>
      </c>
      <c r="C637" s="40"/>
      <c r="D637" s="39">
        <v>0</v>
      </c>
      <c r="E637" s="39"/>
      <c r="F637" s="39">
        <v>81</v>
      </c>
      <c r="G637" s="39">
        <v>19</v>
      </c>
      <c r="H637" s="39">
        <v>20000</v>
      </c>
      <c r="I637" s="39">
        <v>120</v>
      </c>
      <c r="J637" s="39">
        <v>0</v>
      </c>
      <c r="K637" s="39">
        <v>1</v>
      </c>
      <c r="L637" s="39">
        <v>0</v>
      </c>
      <c r="M637" s="39"/>
      <c r="N637" s="39" t="s">
        <v>4218</v>
      </c>
      <c r="O637" s="39">
        <v>15</v>
      </c>
      <c r="P637" s="39">
        <v>999</v>
      </c>
      <c r="Q637" s="39">
        <v>300</v>
      </c>
      <c r="R637" s="39">
        <v>1</v>
      </c>
      <c r="S637" s="39">
        <v>0</v>
      </c>
      <c r="T637" s="39">
        <v>2000</v>
      </c>
      <c r="U637" s="39"/>
      <c r="V637" s="39"/>
      <c r="W637" s="39"/>
      <c r="X637" s="39"/>
      <c r="Y637" s="39">
        <v>3</v>
      </c>
      <c r="Z637" s="39"/>
      <c r="AA637" s="39"/>
      <c r="AB637" s="39"/>
      <c r="AC637" s="39"/>
      <c r="AD637" s="39"/>
      <c r="AE637" s="39"/>
      <c r="AF637" s="39"/>
      <c r="AG637" s="39"/>
    </row>
    <row r="638" spans="1:33" ht="15.75" hidden="1" x14ac:dyDescent="0.3">
      <c r="A638" s="39">
        <v>1008</v>
      </c>
      <c r="B638" s="40" t="s">
        <v>4219</v>
      </c>
      <c r="C638" s="40"/>
      <c r="D638" s="39">
        <v>0</v>
      </c>
      <c r="E638" s="39"/>
      <c r="F638" s="39">
        <v>81</v>
      </c>
      <c r="G638" s="39">
        <v>19</v>
      </c>
      <c r="H638" s="39">
        <v>20000</v>
      </c>
      <c r="I638" s="39">
        <v>120</v>
      </c>
      <c r="J638" s="39">
        <v>0</v>
      </c>
      <c r="K638" s="39">
        <v>1</v>
      </c>
      <c r="L638" s="39">
        <v>0</v>
      </c>
      <c r="M638" s="39"/>
      <c r="N638" s="39" t="s">
        <v>4218</v>
      </c>
      <c r="O638" s="39">
        <v>15</v>
      </c>
      <c r="P638" s="39">
        <v>999</v>
      </c>
      <c r="Q638" s="39">
        <v>300</v>
      </c>
      <c r="R638" s="39">
        <v>1</v>
      </c>
      <c r="S638" s="39">
        <v>0</v>
      </c>
      <c r="T638" s="39">
        <v>2000</v>
      </c>
      <c r="U638" s="39"/>
      <c r="V638" s="39"/>
      <c r="W638" s="39"/>
      <c r="X638" s="39"/>
      <c r="Y638" s="39">
        <v>3</v>
      </c>
      <c r="Z638" s="39"/>
      <c r="AA638" s="39"/>
      <c r="AB638" s="39"/>
      <c r="AC638" s="39"/>
      <c r="AD638" s="39"/>
      <c r="AE638" s="39"/>
      <c r="AF638" s="39"/>
      <c r="AG638" s="39"/>
    </row>
    <row r="639" spans="1:33" ht="15.75" x14ac:dyDescent="0.3">
      <c r="A639" s="104">
        <v>690</v>
      </c>
      <c r="B639" s="107" t="s">
        <v>3867</v>
      </c>
      <c r="C639" s="204" t="s">
        <v>8627</v>
      </c>
      <c r="D639" s="105">
        <v>1</v>
      </c>
      <c r="E639" s="105" t="s">
        <v>5756</v>
      </c>
      <c r="F639" s="104">
        <v>81</v>
      </c>
      <c r="G639" s="104">
        <v>21</v>
      </c>
      <c r="H639" s="104">
        <v>260</v>
      </c>
      <c r="I639" s="105">
        <v>125</v>
      </c>
      <c r="J639" s="104">
        <v>1</v>
      </c>
      <c r="K639" s="104">
        <v>0</v>
      </c>
      <c r="L639" s="105">
        <v>22000</v>
      </c>
      <c r="M639" s="245"/>
      <c r="N639" s="104" t="s">
        <v>3470</v>
      </c>
      <c r="O639" s="104">
        <v>18</v>
      </c>
      <c r="P639" s="104">
        <v>999</v>
      </c>
      <c r="Q639" s="104">
        <v>1100</v>
      </c>
      <c r="R639" s="104">
        <v>1</v>
      </c>
      <c r="S639" s="104">
        <v>0</v>
      </c>
      <c r="T639" s="104">
        <v>800</v>
      </c>
      <c r="U639" s="104"/>
      <c r="V639" s="104"/>
      <c r="W639" s="104"/>
      <c r="X639" s="104"/>
      <c r="Y639" s="104">
        <v>3</v>
      </c>
      <c r="Z639" s="104"/>
      <c r="AA639" s="104"/>
      <c r="AB639" s="104"/>
      <c r="AC639" s="104"/>
      <c r="AD639" s="104"/>
      <c r="AE639" s="104"/>
      <c r="AF639" s="104"/>
      <c r="AG639" s="104"/>
    </row>
    <row r="640" spans="1:33" ht="15.75" x14ac:dyDescent="0.3">
      <c r="A640" s="104">
        <v>688</v>
      </c>
      <c r="B640" s="107" t="s">
        <v>3865</v>
      </c>
      <c r="C640" s="204" t="s">
        <v>8627</v>
      </c>
      <c r="D640" s="105">
        <v>1</v>
      </c>
      <c r="E640" s="105" t="s">
        <v>5756</v>
      </c>
      <c r="F640" s="104">
        <v>81</v>
      </c>
      <c r="G640" s="104">
        <v>21</v>
      </c>
      <c r="H640" s="104">
        <v>264</v>
      </c>
      <c r="I640" s="105">
        <v>125</v>
      </c>
      <c r="J640" s="104">
        <v>1</v>
      </c>
      <c r="K640" s="104">
        <v>0</v>
      </c>
      <c r="L640" s="105">
        <v>22000</v>
      </c>
      <c r="M640" s="245"/>
      <c r="N640" s="104" t="s">
        <v>3465</v>
      </c>
      <c r="O640" s="104">
        <v>18</v>
      </c>
      <c r="P640" s="104">
        <v>999</v>
      </c>
      <c r="Q640" s="104">
        <v>1100</v>
      </c>
      <c r="R640" s="104">
        <v>1</v>
      </c>
      <c r="S640" s="104">
        <v>0</v>
      </c>
      <c r="T640" s="104">
        <v>800</v>
      </c>
      <c r="U640" s="104"/>
      <c r="V640" s="104"/>
      <c r="W640" s="104"/>
      <c r="X640" s="104"/>
      <c r="Y640" s="104">
        <v>3</v>
      </c>
      <c r="Z640" s="104"/>
      <c r="AA640" s="104"/>
      <c r="AB640" s="104"/>
      <c r="AC640" s="104"/>
      <c r="AD640" s="104"/>
      <c r="AE640" s="104"/>
      <c r="AF640" s="104"/>
      <c r="AG640" s="104"/>
    </row>
    <row r="641" spans="1:33" ht="15.75" x14ac:dyDescent="0.3">
      <c r="A641" s="104">
        <v>694</v>
      </c>
      <c r="B641" s="107" t="s">
        <v>3871</v>
      </c>
      <c r="C641" s="204"/>
      <c r="D641" s="105">
        <v>1</v>
      </c>
      <c r="E641" s="105" t="s">
        <v>5723</v>
      </c>
      <c r="F641" s="104">
        <v>81</v>
      </c>
      <c r="G641" s="104">
        <v>21</v>
      </c>
      <c r="H641" s="104">
        <v>264</v>
      </c>
      <c r="I641" s="105">
        <v>125</v>
      </c>
      <c r="J641" s="104">
        <v>1</v>
      </c>
      <c r="K641" s="104">
        <v>0</v>
      </c>
      <c r="L641" s="105">
        <v>27500</v>
      </c>
      <c r="M641" s="245"/>
      <c r="N641" s="104" t="s">
        <v>3478</v>
      </c>
      <c r="O641" s="104">
        <v>18</v>
      </c>
      <c r="P641" s="104">
        <v>999</v>
      </c>
      <c r="Q641" s="104">
        <v>1100</v>
      </c>
      <c r="R641" s="104">
        <v>1</v>
      </c>
      <c r="S641" s="104">
        <v>0</v>
      </c>
      <c r="T641" s="104">
        <v>800</v>
      </c>
      <c r="U641" s="104"/>
      <c r="V641" s="104"/>
      <c r="W641" s="104"/>
      <c r="X641" s="104"/>
      <c r="Y641" s="104">
        <v>3</v>
      </c>
      <c r="Z641" s="104"/>
      <c r="AA641" s="104"/>
      <c r="AB641" s="104"/>
      <c r="AC641" s="104"/>
      <c r="AD641" s="104"/>
      <c r="AE641" s="104"/>
      <c r="AF641" s="104"/>
      <c r="AG641" s="104"/>
    </row>
    <row r="642" spans="1:33" ht="15.75" x14ac:dyDescent="0.3">
      <c r="A642" s="104">
        <v>698</v>
      </c>
      <c r="B642" s="107" t="s">
        <v>3875</v>
      </c>
      <c r="C642" s="204"/>
      <c r="D642" s="105">
        <v>1</v>
      </c>
      <c r="E642" s="105" t="s">
        <v>5723</v>
      </c>
      <c r="F642" s="104">
        <v>81</v>
      </c>
      <c r="G642" s="104">
        <v>21</v>
      </c>
      <c r="H642" s="104">
        <v>264</v>
      </c>
      <c r="I642" s="105">
        <v>125</v>
      </c>
      <c r="J642" s="104">
        <v>1</v>
      </c>
      <c r="K642" s="104">
        <v>0</v>
      </c>
      <c r="L642" s="105">
        <v>40000</v>
      </c>
      <c r="M642" s="245"/>
      <c r="N642" s="104" t="s">
        <v>3486</v>
      </c>
      <c r="O642" s="104">
        <v>18</v>
      </c>
      <c r="P642" s="104">
        <v>999</v>
      </c>
      <c r="Q642" s="104">
        <v>1100</v>
      </c>
      <c r="R642" s="104">
        <v>1</v>
      </c>
      <c r="S642" s="104">
        <v>0</v>
      </c>
      <c r="T642" s="104">
        <v>800</v>
      </c>
      <c r="U642" s="104"/>
      <c r="V642" s="104"/>
      <c r="W642" s="104"/>
      <c r="X642" s="104"/>
      <c r="Y642" s="104">
        <v>3</v>
      </c>
      <c r="Z642" s="104"/>
      <c r="AA642" s="104"/>
      <c r="AB642" s="104"/>
      <c r="AC642" s="104"/>
      <c r="AD642" s="104"/>
      <c r="AE642" s="104"/>
      <c r="AF642" s="104"/>
      <c r="AG642" s="104"/>
    </row>
    <row r="643" spans="1:33" ht="15.75" x14ac:dyDescent="0.3">
      <c r="A643" s="104">
        <v>699</v>
      </c>
      <c r="B643" s="107" t="s">
        <v>3876</v>
      </c>
      <c r="C643" s="204"/>
      <c r="D643" s="105">
        <v>1</v>
      </c>
      <c r="E643" s="105" t="s">
        <v>5666</v>
      </c>
      <c r="F643" s="104">
        <v>81</v>
      </c>
      <c r="G643" s="104">
        <v>21</v>
      </c>
      <c r="H643" s="104">
        <v>264</v>
      </c>
      <c r="I643" s="105">
        <v>125</v>
      </c>
      <c r="J643" s="104">
        <v>1</v>
      </c>
      <c r="K643" s="104">
        <v>0</v>
      </c>
      <c r="L643" s="105">
        <v>22000</v>
      </c>
      <c r="M643" s="245"/>
      <c r="N643" s="104" t="s">
        <v>3474</v>
      </c>
      <c r="O643" s="104">
        <v>22</v>
      </c>
      <c r="P643" s="104">
        <v>999</v>
      </c>
      <c r="Q643" s="104">
        <v>1100</v>
      </c>
      <c r="R643" s="104">
        <v>1</v>
      </c>
      <c r="S643" s="104">
        <v>0</v>
      </c>
      <c r="T643" s="104">
        <v>800</v>
      </c>
      <c r="U643" s="104"/>
      <c r="V643" s="104"/>
      <c r="W643" s="104"/>
      <c r="X643" s="104"/>
      <c r="Y643" s="104">
        <v>3</v>
      </c>
      <c r="Z643" s="104"/>
      <c r="AA643" s="104"/>
      <c r="AB643" s="104"/>
      <c r="AC643" s="104"/>
      <c r="AD643" s="104"/>
      <c r="AE643" s="104"/>
      <c r="AF643" s="104"/>
      <c r="AG643" s="104"/>
    </row>
    <row r="644" spans="1:33" ht="15.75" x14ac:dyDescent="0.3">
      <c r="A644" s="104">
        <v>687</v>
      </c>
      <c r="B644" s="107" t="s">
        <v>3864</v>
      </c>
      <c r="C644" s="204" t="s">
        <v>8627</v>
      </c>
      <c r="D644" s="105">
        <v>1</v>
      </c>
      <c r="E644" s="105" t="s">
        <v>5756</v>
      </c>
      <c r="F644" s="104">
        <v>81</v>
      </c>
      <c r="G644" s="104">
        <v>21</v>
      </c>
      <c r="H644" s="104">
        <v>251</v>
      </c>
      <c r="I644" s="105">
        <v>125</v>
      </c>
      <c r="J644" s="104">
        <v>1</v>
      </c>
      <c r="K644" s="104">
        <v>0</v>
      </c>
      <c r="L644" s="105">
        <v>22000</v>
      </c>
      <c r="M644" s="245"/>
      <c r="N644" s="104" t="s">
        <v>3465</v>
      </c>
      <c r="O644" s="104">
        <v>18</v>
      </c>
      <c r="P644" s="104">
        <v>999</v>
      </c>
      <c r="Q644" s="104">
        <v>1100</v>
      </c>
      <c r="R644" s="104">
        <v>1</v>
      </c>
      <c r="S644" s="104">
        <v>0</v>
      </c>
      <c r="T644" s="104">
        <v>800</v>
      </c>
      <c r="U644" s="104"/>
      <c r="V644" s="104"/>
      <c r="W644" s="104"/>
      <c r="X644" s="104"/>
      <c r="Y644" s="104">
        <v>3</v>
      </c>
      <c r="Z644" s="104"/>
      <c r="AA644" s="104"/>
      <c r="AB644" s="104"/>
      <c r="AC644" s="104"/>
      <c r="AD644" s="104"/>
      <c r="AE644" s="104"/>
      <c r="AF644" s="104"/>
      <c r="AG644" s="104"/>
    </row>
    <row r="645" spans="1:33" ht="15.75" x14ac:dyDescent="0.3">
      <c r="A645" s="104">
        <v>693</v>
      </c>
      <c r="B645" s="107" t="s">
        <v>3870</v>
      </c>
      <c r="C645" s="204" t="s">
        <v>8627</v>
      </c>
      <c r="D645" s="105">
        <v>1</v>
      </c>
      <c r="E645" s="105" t="s">
        <v>5756</v>
      </c>
      <c r="F645" s="104">
        <v>81</v>
      </c>
      <c r="G645" s="104">
        <v>21</v>
      </c>
      <c r="H645" s="104">
        <v>251</v>
      </c>
      <c r="I645" s="105">
        <v>125</v>
      </c>
      <c r="J645" s="104">
        <v>1</v>
      </c>
      <c r="K645" s="104">
        <v>0</v>
      </c>
      <c r="L645" s="105">
        <v>32000</v>
      </c>
      <c r="M645" s="245"/>
      <c r="N645" s="104" t="s">
        <v>3476</v>
      </c>
      <c r="O645" s="104">
        <v>17</v>
      </c>
      <c r="P645" s="104">
        <v>999</v>
      </c>
      <c r="Q645" s="104">
        <v>1100</v>
      </c>
      <c r="R645" s="104">
        <v>1</v>
      </c>
      <c r="S645" s="104">
        <v>0</v>
      </c>
      <c r="T645" s="104">
        <v>800</v>
      </c>
      <c r="U645" s="104"/>
      <c r="V645" s="104"/>
      <c r="W645" s="104"/>
      <c r="X645" s="104"/>
      <c r="Y645" s="104">
        <v>3</v>
      </c>
      <c r="Z645" s="104"/>
      <c r="AA645" s="104"/>
      <c r="AB645" s="104"/>
      <c r="AC645" s="104"/>
      <c r="AD645" s="104"/>
      <c r="AE645" s="104"/>
      <c r="AF645" s="104"/>
      <c r="AG645" s="104"/>
    </row>
    <row r="646" spans="1:33" ht="15.75" x14ac:dyDescent="0.3">
      <c r="A646" s="104">
        <v>697</v>
      </c>
      <c r="B646" s="107" t="s">
        <v>3874</v>
      </c>
      <c r="C646" s="204"/>
      <c r="D646" s="105">
        <v>1</v>
      </c>
      <c r="E646" s="105" t="s">
        <v>5723</v>
      </c>
      <c r="F646" s="104">
        <v>81</v>
      </c>
      <c r="G646" s="104">
        <v>21</v>
      </c>
      <c r="H646" s="104">
        <v>251</v>
      </c>
      <c r="I646" s="105">
        <v>125</v>
      </c>
      <c r="J646" s="104">
        <v>1</v>
      </c>
      <c r="K646" s="104">
        <v>0</v>
      </c>
      <c r="L646" s="105">
        <v>40000</v>
      </c>
      <c r="M646" s="245"/>
      <c r="N646" s="104" t="s">
        <v>3484</v>
      </c>
      <c r="O646" s="104">
        <v>17</v>
      </c>
      <c r="P646" s="104">
        <v>999</v>
      </c>
      <c r="Q646" s="104">
        <v>1100</v>
      </c>
      <c r="R646" s="104">
        <v>1</v>
      </c>
      <c r="S646" s="104">
        <v>0</v>
      </c>
      <c r="T646" s="104">
        <v>800</v>
      </c>
      <c r="U646" s="104"/>
      <c r="V646" s="104"/>
      <c r="W646" s="104"/>
      <c r="X646" s="104"/>
      <c r="Y646" s="104">
        <v>3</v>
      </c>
      <c r="Z646" s="104"/>
      <c r="AA646" s="104"/>
      <c r="AB646" s="104"/>
      <c r="AC646" s="104"/>
      <c r="AD646" s="104"/>
      <c r="AE646" s="104"/>
      <c r="AF646" s="104"/>
      <c r="AG646" s="104"/>
    </row>
    <row r="647" spans="1:33" ht="15.75" x14ac:dyDescent="0.3">
      <c r="A647" s="104">
        <v>689</v>
      </c>
      <c r="B647" s="107" t="s">
        <v>3866</v>
      </c>
      <c r="C647" s="204" t="s">
        <v>8627</v>
      </c>
      <c r="D647" s="105">
        <v>1</v>
      </c>
      <c r="E647" s="105" t="s">
        <v>5756</v>
      </c>
      <c r="F647" s="104">
        <v>81</v>
      </c>
      <c r="G647" s="104">
        <v>21</v>
      </c>
      <c r="H647" s="104">
        <v>261</v>
      </c>
      <c r="I647" s="105">
        <v>125</v>
      </c>
      <c r="J647" s="104">
        <v>1</v>
      </c>
      <c r="K647" s="104">
        <v>0</v>
      </c>
      <c r="L647" s="105">
        <v>23000</v>
      </c>
      <c r="M647" s="245"/>
      <c r="N647" s="104" t="s">
        <v>3468</v>
      </c>
      <c r="O647" s="104">
        <v>17</v>
      </c>
      <c r="P647" s="104">
        <v>999</v>
      </c>
      <c r="Q647" s="104">
        <v>1100</v>
      </c>
      <c r="R647" s="104">
        <v>1</v>
      </c>
      <c r="S647" s="104">
        <v>0</v>
      </c>
      <c r="T647" s="104">
        <v>800</v>
      </c>
      <c r="U647" s="104"/>
      <c r="V647" s="104"/>
      <c r="W647" s="104"/>
      <c r="X647" s="104"/>
      <c r="Y647" s="104">
        <v>3</v>
      </c>
      <c r="Z647" s="104"/>
      <c r="AA647" s="104"/>
      <c r="AB647" s="104"/>
      <c r="AC647" s="104"/>
      <c r="AD647" s="104"/>
      <c r="AE647" s="104"/>
      <c r="AF647" s="104"/>
      <c r="AG647" s="104"/>
    </row>
    <row r="648" spans="1:33" ht="15.75" x14ac:dyDescent="0.3">
      <c r="A648" s="104">
        <v>691</v>
      </c>
      <c r="B648" s="107" t="s">
        <v>3868</v>
      </c>
      <c r="C648" s="204" t="s">
        <v>8627</v>
      </c>
      <c r="D648" s="105">
        <v>1</v>
      </c>
      <c r="E648" s="105" t="s">
        <v>5756</v>
      </c>
      <c r="F648" s="104">
        <v>81</v>
      </c>
      <c r="G648" s="104">
        <v>21</v>
      </c>
      <c r="H648" s="104">
        <v>262</v>
      </c>
      <c r="I648" s="105">
        <v>125</v>
      </c>
      <c r="J648" s="104">
        <v>1</v>
      </c>
      <c r="K648" s="104">
        <v>0</v>
      </c>
      <c r="L648" s="105">
        <v>22000</v>
      </c>
      <c r="M648" s="245"/>
      <c r="N648" s="104" t="s">
        <v>3472</v>
      </c>
      <c r="O648" s="104">
        <v>18</v>
      </c>
      <c r="P648" s="104">
        <v>999</v>
      </c>
      <c r="Q648" s="104">
        <v>1100</v>
      </c>
      <c r="R648" s="104">
        <v>1</v>
      </c>
      <c r="S648" s="104">
        <v>0</v>
      </c>
      <c r="T648" s="104">
        <v>800</v>
      </c>
      <c r="U648" s="104"/>
      <c r="V648" s="104"/>
      <c r="W648" s="104"/>
      <c r="X648" s="104"/>
      <c r="Y648" s="104">
        <v>3</v>
      </c>
      <c r="Z648" s="104"/>
      <c r="AA648" s="104"/>
      <c r="AB648" s="104"/>
      <c r="AC648" s="104"/>
      <c r="AD648" s="104"/>
      <c r="AE648" s="104"/>
      <c r="AF648" s="104"/>
      <c r="AG648" s="104"/>
    </row>
    <row r="649" spans="1:33" ht="15.75" x14ac:dyDescent="0.3">
      <c r="A649" s="104">
        <v>695</v>
      </c>
      <c r="B649" s="107" t="s">
        <v>3872</v>
      </c>
      <c r="C649" s="204"/>
      <c r="D649" s="105">
        <v>1</v>
      </c>
      <c r="E649" s="105" t="s">
        <v>5723</v>
      </c>
      <c r="F649" s="104">
        <v>81</v>
      </c>
      <c r="G649" s="104">
        <v>21</v>
      </c>
      <c r="H649" s="104">
        <v>262</v>
      </c>
      <c r="I649" s="105">
        <v>125</v>
      </c>
      <c r="J649" s="104">
        <v>1</v>
      </c>
      <c r="K649" s="104">
        <v>0</v>
      </c>
      <c r="L649" s="105">
        <v>50000</v>
      </c>
      <c r="M649" s="245"/>
      <c r="N649" s="104" t="s">
        <v>3480</v>
      </c>
      <c r="O649" s="104">
        <v>18</v>
      </c>
      <c r="P649" s="104">
        <v>999</v>
      </c>
      <c r="Q649" s="104">
        <v>1100</v>
      </c>
      <c r="R649" s="104">
        <v>1</v>
      </c>
      <c r="S649" s="104">
        <v>0</v>
      </c>
      <c r="T649" s="104">
        <v>800</v>
      </c>
      <c r="U649" s="104"/>
      <c r="V649" s="104"/>
      <c r="W649" s="104"/>
      <c r="X649" s="104"/>
      <c r="Y649" s="104">
        <v>3</v>
      </c>
      <c r="Z649" s="104"/>
      <c r="AA649" s="104"/>
      <c r="AB649" s="104"/>
      <c r="AC649" s="104"/>
      <c r="AD649" s="104"/>
      <c r="AE649" s="104"/>
      <c r="AF649" s="104"/>
      <c r="AG649" s="104"/>
    </row>
    <row r="650" spans="1:33" ht="15.75" x14ac:dyDescent="0.3">
      <c r="A650" s="104">
        <v>692</v>
      </c>
      <c r="B650" s="107" t="s">
        <v>3869</v>
      </c>
      <c r="C650" s="204" t="s">
        <v>8627</v>
      </c>
      <c r="D650" s="105">
        <v>1</v>
      </c>
      <c r="E650" s="105" t="s">
        <v>5756</v>
      </c>
      <c r="F650" s="104">
        <v>81</v>
      </c>
      <c r="G650" s="104">
        <v>21</v>
      </c>
      <c r="H650" s="104">
        <v>258</v>
      </c>
      <c r="I650" s="105">
        <v>125</v>
      </c>
      <c r="J650" s="104">
        <v>1</v>
      </c>
      <c r="K650" s="104">
        <v>0</v>
      </c>
      <c r="L650" s="105">
        <v>16000</v>
      </c>
      <c r="M650" s="245"/>
      <c r="N650" s="104" t="s">
        <v>3474</v>
      </c>
      <c r="O650" s="104">
        <v>18</v>
      </c>
      <c r="P650" s="104">
        <v>999</v>
      </c>
      <c r="Q650" s="104">
        <v>1100</v>
      </c>
      <c r="R650" s="104">
        <v>1</v>
      </c>
      <c r="S650" s="104">
        <v>0</v>
      </c>
      <c r="T650" s="104">
        <v>800</v>
      </c>
      <c r="U650" s="104"/>
      <c r="V650" s="104"/>
      <c r="W650" s="104"/>
      <c r="X650" s="104"/>
      <c r="Y650" s="104">
        <v>3</v>
      </c>
      <c r="Z650" s="104"/>
      <c r="AA650" s="104"/>
      <c r="AB650" s="104"/>
      <c r="AC650" s="104"/>
      <c r="AD650" s="104"/>
      <c r="AE650" s="104"/>
      <c r="AF650" s="104"/>
      <c r="AG650" s="104"/>
    </row>
    <row r="651" spans="1:33" ht="15.75" x14ac:dyDescent="0.3">
      <c r="A651" s="104">
        <v>696</v>
      </c>
      <c r="B651" s="107" t="s">
        <v>3873</v>
      </c>
      <c r="C651" s="204"/>
      <c r="D651" s="105">
        <v>1</v>
      </c>
      <c r="E651" s="105" t="s">
        <v>5723</v>
      </c>
      <c r="F651" s="104">
        <v>81</v>
      </c>
      <c r="G651" s="104">
        <v>21</v>
      </c>
      <c r="H651" s="104">
        <v>258</v>
      </c>
      <c r="I651" s="105">
        <v>125</v>
      </c>
      <c r="J651" s="104">
        <v>1</v>
      </c>
      <c r="K651" s="104">
        <v>0</v>
      </c>
      <c r="L651" s="105">
        <v>24000</v>
      </c>
      <c r="M651" s="245"/>
      <c r="N651" s="104" t="s">
        <v>3482</v>
      </c>
      <c r="O651" s="104">
        <v>18</v>
      </c>
      <c r="P651" s="104">
        <v>999</v>
      </c>
      <c r="Q651" s="104">
        <v>1100</v>
      </c>
      <c r="R651" s="104">
        <v>1</v>
      </c>
      <c r="S651" s="104">
        <v>0</v>
      </c>
      <c r="T651" s="104">
        <v>800</v>
      </c>
      <c r="U651" s="104"/>
      <c r="V651" s="104"/>
      <c r="W651" s="104"/>
      <c r="X651" s="104"/>
      <c r="Y651" s="104">
        <v>3</v>
      </c>
      <c r="Z651" s="104"/>
      <c r="AA651" s="104"/>
      <c r="AB651" s="104"/>
      <c r="AC651" s="104"/>
      <c r="AD651" s="104"/>
      <c r="AE651" s="104"/>
      <c r="AF651" s="104"/>
      <c r="AG651" s="104"/>
    </row>
    <row r="652" spans="1:33" ht="15.75" x14ac:dyDescent="0.3">
      <c r="A652" s="104">
        <v>192</v>
      </c>
      <c r="B652" s="107" t="s">
        <v>3469</v>
      </c>
      <c r="C652" s="204" t="s">
        <v>8627</v>
      </c>
      <c r="D652" s="105">
        <v>1</v>
      </c>
      <c r="E652" s="105" t="s">
        <v>5721</v>
      </c>
      <c r="F652" s="104">
        <v>81</v>
      </c>
      <c r="G652" s="104">
        <v>21</v>
      </c>
      <c r="H652" s="104">
        <v>260</v>
      </c>
      <c r="I652" s="105">
        <v>125</v>
      </c>
      <c r="J652" s="104">
        <v>1</v>
      </c>
      <c r="K652" s="104">
        <v>0</v>
      </c>
      <c r="L652" s="105">
        <v>22000</v>
      </c>
      <c r="M652" s="245"/>
      <c r="N652" s="104" t="s">
        <v>3470</v>
      </c>
      <c r="O652" s="104">
        <v>18</v>
      </c>
      <c r="P652" s="104">
        <v>999</v>
      </c>
      <c r="Q652" s="104">
        <v>1100</v>
      </c>
      <c r="R652" s="104">
        <v>1</v>
      </c>
      <c r="S652" s="104">
        <v>0</v>
      </c>
      <c r="T652" s="104">
        <v>800</v>
      </c>
      <c r="U652" s="104"/>
      <c r="V652" s="104"/>
      <c r="W652" s="104"/>
      <c r="X652" s="104"/>
      <c r="Y652" s="104">
        <v>3</v>
      </c>
      <c r="Z652" s="104"/>
      <c r="AA652" s="104"/>
      <c r="AB652" s="104"/>
      <c r="AC652" s="104"/>
      <c r="AD652" s="104"/>
      <c r="AE652" s="104"/>
      <c r="AF652" s="104"/>
      <c r="AG652" s="104"/>
    </row>
    <row r="653" spans="1:33" ht="15.75" x14ac:dyDescent="0.3">
      <c r="A653" s="104">
        <v>190</v>
      </c>
      <c r="B653" s="107" t="s">
        <v>3466</v>
      </c>
      <c r="C653" s="204" t="s">
        <v>8627</v>
      </c>
      <c r="D653" s="105">
        <v>1</v>
      </c>
      <c r="E653" s="105" t="s">
        <v>5721</v>
      </c>
      <c r="F653" s="104">
        <v>81</v>
      </c>
      <c r="G653" s="104">
        <v>21</v>
      </c>
      <c r="H653" s="104">
        <v>264</v>
      </c>
      <c r="I653" s="105">
        <v>125</v>
      </c>
      <c r="J653" s="104">
        <v>1</v>
      </c>
      <c r="K653" s="104">
        <v>0</v>
      </c>
      <c r="L653" s="105">
        <v>22000</v>
      </c>
      <c r="M653" s="245"/>
      <c r="N653" s="104" t="s">
        <v>3465</v>
      </c>
      <c r="O653" s="104">
        <v>18</v>
      </c>
      <c r="P653" s="104">
        <v>999</v>
      </c>
      <c r="Q653" s="104">
        <v>1100</v>
      </c>
      <c r="R653" s="104">
        <v>1</v>
      </c>
      <c r="S653" s="104">
        <v>0</v>
      </c>
      <c r="T653" s="104">
        <v>800</v>
      </c>
      <c r="U653" s="104"/>
      <c r="V653" s="104"/>
      <c r="W653" s="104"/>
      <c r="X653" s="104"/>
      <c r="Y653" s="104">
        <v>3</v>
      </c>
      <c r="Z653" s="104"/>
      <c r="AA653" s="104"/>
      <c r="AB653" s="104"/>
      <c r="AC653" s="104"/>
      <c r="AD653" s="104"/>
      <c r="AE653" s="104"/>
      <c r="AF653" s="104"/>
      <c r="AG653" s="104"/>
    </row>
    <row r="654" spans="1:33" ht="15.75" x14ac:dyDescent="0.3">
      <c r="A654" s="104">
        <v>196</v>
      </c>
      <c r="B654" s="107" t="s">
        <v>3477</v>
      </c>
      <c r="C654" s="204"/>
      <c r="D654" s="105">
        <v>1</v>
      </c>
      <c r="E654" s="105" t="s">
        <v>5722</v>
      </c>
      <c r="F654" s="104">
        <v>81</v>
      </c>
      <c r="G654" s="104">
        <v>21</v>
      </c>
      <c r="H654" s="104">
        <v>264</v>
      </c>
      <c r="I654" s="105">
        <v>125</v>
      </c>
      <c r="J654" s="104">
        <v>1</v>
      </c>
      <c r="K654" s="104">
        <v>0</v>
      </c>
      <c r="L654" s="105">
        <v>27500</v>
      </c>
      <c r="M654" s="245"/>
      <c r="N654" s="104" t="s">
        <v>3478</v>
      </c>
      <c r="O654" s="104">
        <v>18</v>
      </c>
      <c r="P654" s="104">
        <v>999</v>
      </c>
      <c r="Q654" s="104">
        <v>1100</v>
      </c>
      <c r="R654" s="104">
        <v>1</v>
      </c>
      <c r="S654" s="104">
        <v>0</v>
      </c>
      <c r="T654" s="104">
        <v>800</v>
      </c>
      <c r="U654" s="104"/>
      <c r="V654" s="104"/>
      <c r="W654" s="104"/>
      <c r="X654" s="104"/>
      <c r="Y654" s="104">
        <v>3</v>
      </c>
      <c r="Z654" s="104"/>
      <c r="AA654" s="104"/>
      <c r="AB654" s="104"/>
      <c r="AC654" s="104"/>
      <c r="AD654" s="104"/>
      <c r="AE654" s="104"/>
      <c r="AF654" s="104"/>
      <c r="AG654" s="104"/>
    </row>
    <row r="655" spans="1:33" ht="15.75" x14ac:dyDescent="0.3">
      <c r="A655" s="104">
        <v>200</v>
      </c>
      <c r="B655" s="107" t="s">
        <v>3485</v>
      </c>
      <c r="C655" s="204"/>
      <c r="D655" s="105">
        <v>1</v>
      </c>
      <c r="E655" s="105" t="s">
        <v>5722</v>
      </c>
      <c r="F655" s="104">
        <v>81</v>
      </c>
      <c r="G655" s="104">
        <v>21</v>
      </c>
      <c r="H655" s="104">
        <v>264</v>
      </c>
      <c r="I655" s="105">
        <v>125</v>
      </c>
      <c r="J655" s="104">
        <v>1</v>
      </c>
      <c r="K655" s="104">
        <v>0</v>
      </c>
      <c r="L655" s="105">
        <v>40000</v>
      </c>
      <c r="M655" s="245"/>
      <c r="N655" s="104" t="s">
        <v>3486</v>
      </c>
      <c r="O655" s="104">
        <v>18</v>
      </c>
      <c r="P655" s="104">
        <v>999</v>
      </c>
      <c r="Q655" s="104">
        <v>1100</v>
      </c>
      <c r="R655" s="104">
        <v>1</v>
      </c>
      <c r="S655" s="104">
        <v>0</v>
      </c>
      <c r="T655" s="104">
        <v>800</v>
      </c>
      <c r="U655" s="104"/>
      <c r="V655" s="104"/>
      <c r="W655" s="104"/>
      <c r="X655" s="104"/>
      <c r="Y655" s="104">
        <v>3</v>
      </c>
      <c r="Z655" s="104"/>
      <c r="AA655" s="104"/>
      <c r="AB655" s="104"/>
      <c r="AC655" s="104"/>
      <c r="AD655" s="104"/>
      <c r="AE655" s="104"/>
      <c r="AF655" s="104"/>
      <c r="AG655" s="104"/>
    </row>
    <row r="656" spans="1:33" ht="15.75" x14ac:dyDescent="0.3">
      <c r="A656" s="104">
        <v>201</v>
      </c>
      <c r="B656" s="107" t="s">
        <v>3487</v>
      </c>
      <c r="C656" s="204"/>
      <c r="D656" s="105">
        <v>1</v>
      </c>
      <c r="E656" s="105" t="s">
        <v>5645</v>
      </c>
      <c r="F656" s="104">
        <v>81</v>
      </c>
      <c r="G656" s="104">
        <v>21</v>
      </c>
      <c r="H656" s="104">
        <v>264</v>
      </c>
      <c r="I656" s="105">
        <v>125</v>
      </c>
      <c r="J656" s="104">
        <v>1</v>
      </c>
      <c r="K656" s="104">
        <v>0</v>
      </c>
      <c r="L656" s="105">
        <v>22000</v>
      </c>
      <c r="M656" s="245"/>
      <c r="N656" s="104" t="s">
        <v>3474</v>
      </c>
      <c r="O656" s="104">
        <v>22</v>
      </c>
      <c r="P656" s="104">
        <v>999</v>
      </c>
      <c r="Q656" s="104">
        <v>1100</v>
      </c>
      <c r="R656" s="104">
        <v>1</v>
      </c>
      <c r="S656" s="104">
        <v>0</v>
      </c>
      <c r="T656" s="104">
        <v>800</v>
      </c>
      <c r="U656" s="104"/>
      <c r="V656" s="104"/>
      <c r="W656" s="104"/>
      <c r="X656" s="104"/>
      <c r="Y656" s="104">
        <v>3</v>
      </c>
      <c r="Z656" s="104"/>
      <c r="AA656" s="104"/>
      <c r="AB656" s="104"/>
      <c r="AC656" s="104"/>
      <c r="AD656" s="104"/>
      <c r="AE656" s="104"/>
      <c r="AF656" s="104"/>
      <c r="AG656" s="104"/>
    </row>
    <row r="657" spans="1:33" ht="15.75" x14ac:dyDescent="0.3">
      <c r="A657" s="104">
        <v>189</v>
      </c>
      <c r="B657" s="107" t="s">
        <v>3464</v>
      </c>
      <c r="C657" s="204" t="s">
        <v>8627</v>
      </c>
      <c r="D657" s="105">
        <v>1</v>
      </c>
      <c r="E657" s="105" t="s">
        <v>5721</v>
      </c>
      <c r="F657" s="104">
        <v>81</v>
      </c>
      <c r="G657" s="104">
        <v>21</v>
      </c>
      <c r="H657" s="104">
        <v>251</v>
      </c>
      <c r="I657" s="105">
        <v>125</v>
      </c>
      <c r="J657" s="104">
        <v>1</v>
      </c>
      <c r="K657" s="104">
        <v>0</v>
      </c>
      <c r="L657" s="105">
        <v>22000</v>
      </c>
      <c r="M657" s="245"/>
      <c r="N657" s="104" t="s">
        <v>3465</v>
      </c>
      <c r="O657" s="104">
        <v>18</v>
      </c>
      <c r="P657" s="104">
        <v>999</v>
      </c>
      <c r="Q657" s="104">
        <v>1100</v>
      </c>
      <c r="R657" s="104">
        <v>1</v>
      </c>
      <c r="S657" s="104">
        <v>0</v>
      </c>
      <c r="T657" s="104">
        <v>800</v>
      </c>
      <c r="U657" s="104"/>
      <c r="V657" s="104"/>
      <c r="W657" s="104"/>
      <c r="X657" s="104"/>
      <c r="Y657" s="104">
        <v>3</v>
      </c>
      <c r="Z657" s="104"/>
      <c r="AA657" s="104"/>
      <c r="AB657" s="104"/>
      <c r="AC657" s="104"/>
      <c r="AD657" s="104"/>
      <c r="AE657" s="104"/>
      <c r="AF657" s="104"/>
      <c r="AG657" s="104"/>
    </row>
    <row r="658" spans="1:33" ht="15.75" x14ac:dyDescent="0.3">
      <c r="A658" s="104">
        <v>195</v>
      </c>
      <c r="B658" s="107" t="s">
        <v>3475</v>
      </c>
      <c r="C658" s="204" t="s">
        <v>8627</v>
      </c>
      <c r="D658" s="105">
        <v>1</v>
      </c>
      <c r="E658" s="105" t="s">
        <v>5721</v>
      </c>
      <c r="F658" s="104">
        <v>81</v>
      </c>
      <c r="G658" s="104">
        <v>21</v>
      </c>
      <c r="H658" s="104">
        <v>251</v>
      </c>
      <c r="I658" s="105">
        <v>125</v>
      </c>
      <c r="J658" s="104">
        <v>1</v>
      </c>
      <c r="K658" s="104">
        <v>0</v>
      </c>
      <c r="L658" s="105">
        <v>32000</v>
      </c>
      <c r="M658" s="245"/>
      <c r="N658" s="104" t="s">
        <v>3476</v>
      </c>
      <c r="O658" s="104">
        <v>17</v>
      </c>
      <c r="P658" s="104">
        <v>999</v>
      </c>
      <c r="Q658" s="104">
        <v>1100</v>
      </c>
      <c r="R658" s="104">
        <v>1</v>
      </c>
      <c r="S658" s="104">
        <v>0</v>
      </c>
      <c r="T658" s="104">
        <v>800</v>
      </c>
      <c r="U658" s="104"/>
      <c r="V658" s="104"/>
      <c r="W658" s="104"/>
      <c r="X658" s="104"/>
      <c r="Y658" s="104">
        <v>3</v>
      </c>
      <c r="Z658" s="104"/>
      <c r="AA658" s="104"/>
      <c r="AB658" s="104"/>
      <c r="AC658" s="104"/>
      <c r="AD658" s="104"/>
      <c r="AE658" s="104"/>
      <c r="AF658" s="104"/>
      <c r="AG658" s="104"/>
    </row>
    <row r="659" spans="1:33" ht="15.75" x14ac:dyDescent="0.3">
      <c r="A659" s="104">
        <v>199</v>
      </c>
      <c r="B659" s="107" t="s">
        <v>3483</v>
      </c>
      <c r="C659" s="204"/>
      <c r="D659" s="105">
        <v>1</v>
      </c>
      <c r="E659" s="105" t="s">
        <v>5722</v>
      </c>
      <c r="F659" s="104">
        <v>81</v>
      </c>
      <c r="G659" s="104">
        <v>21</v>
      </c>
      <c r="H659" s="104">
        <v>251</v>
      </c>
      <c r="I659" s="105">
        <v>125</v>
      </c>
      <c r="J659" s="104">
        <v>1</v>
      </c>
      <c r="K659" s="104">
        <v>0</v>
      </c>
      <c r="L659" s="105">
        <v>40000</v>
      </c>
      <c r="M659" s="245"/>
      <c r="N659" s="104" t="s">
        <v>3484</v>
      </c>
      <c r="O659" s="104">
        <v>17</v>
      </c>
      <c r="P659" s="104">
        <v>999</v>
      </c>
      <c r="Q659" s="104">
        <v>1100</v>
      </c>
      <c r="R659" s="104">
        <v>1</v>
      </c>
      <c r="S659" s="104">
        <v>0</v>
      </c>
      <c r="T659" s="104">
        <v>800</v>
      </c>
      <c r="U659" s="104"/>
      <c r="V659" s="104"/>
      <c r="W659" s="104"/>
      <c r="X659" s="104"/>
      <c r="Y659" s="104">
        <v>3</v>
      </c>
      <c r="Z659" s="104"/>
      <c r="AA659" s="104"/>
      <c r="AB659" s="104"/>
      <c r="AC659" s="104"/>
      <c r="AD659" s="104"/>
      <c r="AE659" s="104"/>
      <c r="AF659" s="104"/>
      <c r="AG659" s="104"/>
    </row>
    <row r="660" spans="1:33" ht="15.75" x14ac:dyDescent="0.3">
      <c r="A660" s="104">
        <v>191</v>
      </c>
      <c r="B660" s="107" t="s">
        <v>3467</v>
      </c>
      <c r="C660" s="204" t="s">
        <v>8627</v>
      </c>
      <c r="D660" s="105">
        <v>1</v>
      </c>
      <c r="E660" s="105" t="s">
        <v>5721</v>
      </c>
      <c r="F660" s="104">
        <v>81</v>
      </c>
      <c r="G660" s="104">
        <v>21</v>
      </c>
      <c r="H660" s="104">
        <v>261</v>
      </c>
      <c r="I660" s="105">
        <v>125</v>
      </c>
      <c r="J660" s="104">
        <v>1</v>
      </c>
      <c r="K660" s="104">
        <v>0</v>
      </c>
      <c r="L660" s="105">
        <v>23000</v>
      </c>
      <c r="M660" s="245"/>
      <c r="N660" s="104" t="s">
        <v>3468</v>
      </c>
      <c r="O660" s="104">
        <v>17</v>
      </c>
      <c r="P660" s="104">
        <v>999</v>
      </c>
      <c r="Q660" s="104">
        <v>1100</v>
      </c>
      <c r="R660" s="104">
        <v>1</v>
      </c>
      <c r="S660" s="104">
        <v>0</v>
      </c>
      <c r="T660" s="104">
        <v>800</v>
      </c>
      <c r="U660" s="104"/>
      <c r="V660" s="104"/>
      <c r="W660" s="104"/>
      <c r="X660" s="104"/>
      <c r="Y660" s="104">
        <v>3</v>
      </c>
      <c r="Z660" s="104"/>
      <c r="AA660" s="104"/>
      <c r="AB660" s="104"/>
      <c r="AC660" s="104"/>
      <c r="AD660" s="104"/>
      <c r="AE660" s="104"/>
      <c r="AF660" s="104"/>
      <c r="AG660" s="104"/>
    </row>
    <row r="661" spans="1:33" ht="15.75" x14ac:dyDescent="0.3">
      <c r="A661" s="104">
        <v>193</v>
      </c>
      <c r="B661" s="107" t="s">
        <v>3471</v>
      </c>
      <c r="C661" s="204" t="s">
        <v>8627</v>
      </c>
      <c r="D661" s="105">
        <v>1</v>
      </c>
      <c r="E661" s="105" t="s">
        <v>5721</v>
      </c>
      <c r="F661" s="104">
        <v>81</v>
      </c>
      <c r="G661" s="104">
        <v>21</v>
      </c>
      <c r="H661" s="104">
        <v>262</v>
      </c>
      <c r="I661" s="105">
        <v>125</v>
      </c>
      <c r="J661" s="104">
        <v>1</v>
      </c>
      <c r="K661" s="104">
        <v>0</v>
      </c>
      <c r="L661" s="105">
        <v>22000</v>
      </c>
      <c r="M661" s="245"/>
      <c r="N661" s="104" t="s">
        <v>3472</v>
      </c>
      <c r="O661" s="104">
        <v>18</v>
      </c>
      <c r="P661" s="104">
        <v>999</v>
      </c>
      <c r="Q661" s="104">
        <v>1100</v>
      </c>
      <c r="R661" s="104">
        <v>1</v>
      </c>
      <c r="S661" s="104">
        <v>0</v>
      </c>
      <c r="T661" s="104">
        <v>800</v>
      </c>
      <c r="U661" s="104"/>
      <c r="V661" s="104"/>
      <c r="W661" s="104"/>
      <c r="X661" s="104"/>
      <c r="Y661" s="104">
        <v>3</v>
      </c>
      <c r="Z661" s="104"/>
      <c r="AA661" s="104"/>
      <c r="AB661" s="104"/>
      <c r="AC661" s="104"/>
      <c r="AD661" s="104"/>
      <c r="AE661" s="104"/>
      <c r="AF661" s="104"/>
      <c r="AG661" s="104"/>
    </row>
    <row r="662" spans="1:33" ht="15.75" x14ac:dyDescent="0.3">
      <c r="A662" s="104">
        <v>197</v>
      </c>
      <c r="B662" s="107" t="s">
        <v>3479</v>
      </c>
      <c r="C662" s="204"/>
      <c r="D662" s="105">
        <v>1</v>
      </c>
      <c r="E662" s="105" t="s">
        <v>5722</v>
      </c>
      <c r="F662" s="104">
        <v>81</v>
      </c>
      <c r="G662" s="104">
        <v>21</v>
      </c>
      <c r="H662" s="104">
        <v>262</v>
      </c>
      <c r="I662" s="105">
        <v>125</v>
      </c>
      <c r="J662" s="104">
        <v>1</v>
      </c>
      <c r="K662" s="104">
        <v>0</v>
      </c>
      <c r="L662" s="105">
        <v>50000</v>
      </c>
      <c r="M662" s="245"/>
      <c r="N662" s="104" t="s">
        <v>3480</v>
      </c>
      <c r="O662" s="104">
        <v>18</v>
      </c>
      <c r="P662" s="104">
        <v>999</v>
      </c>
      <c r="Q662" s="104">
        <v>1100</v>
      </c>
      <c r="R662" s="104">
        <v>1</v>
      </c>
      <c r="S662" s="104">
        <v>0</v>
      </c>
      <c r="T662" s="104">
        <v>800</v>
      </c>
      <c r="U662" s="104"/>
      <c r="V662" s="104"/>
      <c r="W662" s="104"/>
      <c r="X662" s="104"/>
      <c r="Y662" s="104">
        <v>3</v>
      </c>
      <c r="Z662" s="104"/>
      <c r="AA662" s="104"/>
      <c r="AB662" s="104"/>
      <c r="AC662" s="104"/>
      <c r="AD662" s="104"/>
      <c r="AE662" s="104"/>
      <c r="AF662" s="104"/>
      <c r="AG662" s="104"/>
    </row>
    <row r="663" spans="1:33" ht="15.75" x14ac:dyDescent="0.3">
      <c r="A663" s="104">
        <v>194</v>
      </c>
      <c r="B663" s="107" t="s">
        <v>3473</v>
      </c>
      <c r="C663" s="204" t="s">
        <v>8627</v>
      </c>
      <c r="D663" s="105">
        <v>1</v>
      </c>
      <c r="E663" s="105" t="s">
        <v>5721</v>
      </c>
      <c r="F663" s="104">
        <v>81</v>
      </c>
      <c r="G663" s="104">
        <v>21</v>
      </c>
      <c r="H663" s="104">
        <v>258</v>
      </c>
      <c r="I663" s="105">
        <v>125</v>
      </c>
      <c r="J663" s="104">
        <v>1</v>
      </c>
      <c r="K663" s="104">
        <v>0</v>
      </c>
      <c r="L663" s="105">
        <v>16000</v>
      </c>
      <c r="M663" s="245"/>
      <c r="N663" s="104" t="s">
        <v>3474</v>
      </c>
      <c r="O663" s="104">
        <v>18</v>
      </c>
      <c r="P663" s="104">
        <v>999</v>
      </c>
      <c r="Q663" s="104">
        <v>1100</v>
      </c>
      <c r="R663" s="104">
        <v>1</v>
      </c>
      <c r="S663" s="104">
        <v>0</v>
      </c>
      <c r="T663" s="104">
        <v>800</v>
      </c>
      <c r="U663" s="104"/>
      <c r="V663" s="104"/>
      <c r="W663" s="104"/>
      <c r="X663" s="104"/>
      <c r="Y663" s="104">
        <v>3</v>
      </c>
      <c r="Z663" s="104"/>
      <c r="AA663" s="104"/>
      <c r="AB663" s="104"/>
      <c r="AC663" s="104"/>
      <c r="AD663" s="104"/>
      <c r="AE663" s="104"/>
      <c r="AF663" s="104"/>
      <c r="AG663" s="104"/>
    </row>
    <row r="664" spans="1:33" ht="15.75" x14ac:dyDescent="0.3">
      <c r="A664" s="104">
        <v>198</v>
      </c>
      <c r="B664" s="107" t="s">
        <v>3481</v>
      </c>
      <c r="C664" s="204"/>
      <c r="D664" s="105">
        <v>1</v>
      </c>
      <c r="E664" s="105" t="s">
        <v>5722</v>
      </c>
      <c r="F664" s="104">
        <v>81</v>
      </c>
      <c r="G664" s="104">
        <v>21</v>
      </c>
      <c r="H664" s="104">
        <v>258</v>
      </c>
      <c r="I664" s="105">
        <v>125</v>
      </c>
      <c r="J664" s="104">
        <v>1</v>
      </c>
      <c r="K664" s="104">
        <v>0</v>
      </c>
      <c r="L664" s="105">
        <v>24000</v>
      </c>
      <c r="M664" s="245"/>
      <c r="N664" s="104" t="s">
        <v>3482</v>
      </c>
      <c r="O664" s="104">
        <v>18</v>
      </c>
      <c r="P664" s="104">
        <v>999</v>
      </c>
      <c r="Q664" s="104">
        <v>1100</v>
      </c>
      <c r="R664" s="104">
        <v>1</v>
      </c>
      <c r="S664" s="104">
        <v>0</v>
      </c>
      <c r="T664" s="104">
        <v>800</v>
      </c>
      <c r="U664" s="104"/>
      <c r="V664" s="104"/>
      <c r="W664" s="104"/>
      <c r="X664" s="104"/>
      <c r="Y664" s="104">
        <v>3</v>
      </c>
      <c r="Z664" s="104"/>
      <c r="AA664" s="104"/>
      <c r="AB664" s="104"/>
      <c r="AC664" s="104"/>
      <c r="AD664" s="104"/>
      <c r="AE664" s="104"/>
      <c r="AF664" s="104"/>
      <c r="AG664" s="104"/>
    </row>
    <row r="665" spans="1:33" ht="15.75" hidden="1" x14ac:dyDescent="0.3">
      <c r="A665" s="39">
        <v>715</v>
      </c>
      <c r="B665" s="40" t="s">
        <v>3899</v>
      </c>
      <c r="C665" s="40"/>
      <c r="D665" s="39">
        <v>0</v>
      </c>
      <c r="E665" s="39"/>
      <c r="F665" s="39">
        <v>104</v>
      </c>
      <c r="G665" s="39">
        <v>45</v>
      </c>
      <c r="H665" s="39">
        <v>47</v>
      </c>
      <c r="I665" s="39">
        <v>130</v>
      </c>
      <c r="J665" s="39">
        <v>1</v>
      </c>
      <c r="K665" s="39">
        <v>0</v>
      </c>
      <c r="L665" s="39">
        <v>27000</v>
      </c>
      <c r="M665" s="39"/>
      <c r="N665" s="39" t="s">
        <v>3516</v>
      </c>
      <c r="O665" s="39">
        <v>22</v>
      </c>
      <c r="P665" s="39">
        <v>999</v>
      </c>
      <c r="Q665" s="39">
        <v>1100</v>
      </c>
      <c r="R665" s="39">
        <v>1</v>
      </c>
      <c r="S665" s="39">
        <v>0</v>
      </c>
      <c r="T665" s="39">
        <v>800</v>
      </c>
      <c r="U665" s="39"/>
      <c r="V665" s="39"/>
      <c r="W665" s="39"/>
      <c r="X665" s="39"/>
      <c r="Y665" s="39">
        <v>3</v>
      </c>
      <c r="Z665" s="39"/>
      <c r="AA665" s="39"/>
      <c r="AB665" s="39"/>
      <c r="AC665" s="39"/>
      <c r="AD665" s="39"/>
      <c r="AE665" s="39"/>
      <c r="AF665" s="39"/>
      <c r="AG665" s="39"/>
    </row>
    <row r="666" spans="1:33" ht="15.75" x14ac:dyDescent="0.3">
      <c r="A666" s="104">
        <v>720</v>
      </c>
      <c r="B666" s="107" t="s">
        <v>3901</v>
      </c>
      <c r="C666" s="204"/>
      <c r="D666" s="105">
        <v>1</v>
      </c>
      <c r="E666" s="105" t="s">
        <v>5726</v>
      </c>
      <c r="F666" s="104">
        <v>97</v>
      </c>
      <c r="G666" s="104">
        <v>19</v>
      </c>
      <c r="H666" s="104">
        <v>32</v>
      </c>
      <c r="I666" s="105">
        <v>130</v>
      </c>
      <c r="J666" s="104">
        <v>1</v>
      </c>
      <c r="K666" s="104">
        <v>0</v>
      </c>
      <c r="L666" s="105">
        <v>60000</v>
      </c>
      <c r="M666" s="245"/>
      <c r="N666" s="104" t="s">
        <v>3525</v>
      </c>
      <c r="O666" s="104">
        <v>18</v>
      </c>
      <c r="P666" s="104">
        <v>999</v>
      </c>
      <c r="Q666" s="104">
        <v>1100</v>
      </c>
      <c r="R666" s="104">
        <v>1</v>
      </c>
      <c r="S666" s="104">
        <v>0</v>
      </c>
      <c r="T666" s="104">
        <v>800</v>
      </c>
      <c r="U666" s="104"/>
      <c r="V666" s="104"/>
      <c r="W666" s="104"/>
      <c r="X666" s="104"/>
      <c r="Y666" s="104">
        <v>3</v>
      </c>
      <c r="Z666" s="104"/>
      <c r="AA666" s="104"/>
      <c r="AB666" s="104"/>
      <c r="AC666" s="104"/>
      <c r="AD666" s="104"/>
      <c r="AE666" s="104"/>
      <c r="AF666" s="104"/>
      <c r="AG666" s="104"/>
    </row>
    <row r="667" spans="1:33" ht="15.75" x14ac:dyDescent="0.3">
      <c r="A667" s="104">
        <v>721</v>
      </c>
      <c r="B667" s="107" t="s">
        <v>3902</v>
      </c>
      <c r="C667" s="204"/>
      <c r="D667" s="105">
        <v>1</v>
      </c>
      <c r="E667" s="105" t="s">
        <v>5726</v>
      </c>
      <c r="F667" s="104">
        <v>97</v>
      </c>
      <c r="G667" s="104">
        <v>19</v>
      </c>
      <c r="H667" s="104">
        <v>32</v>
      </c>
      <c r="I667" s="105">
        <v>130</v>
      </c>
      <c r="J667" s="104">
        <v>1</v>
      </c>
      <c r="K667" s="104">
        <v>0</v>
      </c>
      <c r="L667" s="105">
        <v>50000</v>
      </c>
      <c r="M667" s="245"/>
      <c r="N667" s="104" t="s">
        <v>3527</v>
      </c>
      <c r="O667" s="104">
        <v>22</v>
      </c>
      <c r="P667" s="104">
        <v>999</v>
      </c>
      <c r="Q667" s="104">
        <v>1100</v>
      </c>
      <c r="R667" s="104">
        <v>1</v>
      </c>
      <c r="S667" s="104">
        <v>0</v>
      </c>
      <c r="T667" s="104">
        <v>800</v>
      </c>
      <c r="U667" s="104"/>
      <c r="V667" s="104"/>
      <c r="W667" s="104"/>
      <c r="X667" s="104"/>
      <c r="Y667" s="104">
        <v>3</v>
      </c>
      <c r="Z667" s="104"/>
      <c r="AA667" s="104"/>
      <c r="AB667" s="104"/>
      <c r="AC667" s="104"/>
      <c r="AD667" s="104"/>
      <c r="AE667" s="104"/>
      <c r="AF667" s="104"/>
      <c r="AG667" s="104"/>
    </row>
    <row r="668" spans="1:33" ht="15.75" hidden="1" x14ac:dyDescent="0.3">
      <c r="A668" s="39">
        <v>717</v>
      </c>
      <c r="B668" s="40" t="s">
        <v>3900</v>
      </c>
      <c r="C668" s="40"/>
      <c r="D668" s="39">
        <v>0</v>
      </c>
      <c r="E668" s="39"/>
      <c r="F668" s="39">
        <v>97</v>
      </c>
      <c r="G668" s="39">
        <v>19</v>
      </c>
      <c r="H668" s="39">
        <v>33</v>
      </c>
      <c r="I668" s="39">
        <v>130</v>
      </c>
      <c r="J668" s="39">
        <v>1</v>
      </c>
      <c r="K668" s="39">
        <v>0</v>
      </c>
      <c r="L668" s="39">
        <v>27000</v>
      </c>
      <c r="M668" s="39"/>
      <c r="N668" s="39" t="s">
        <v>3520</v>
      </c>
      <c r="O668" s="39">
        <v>17</v>
      </c>
      <c r="P668" s="39">
        <v>999</v>
      </c>
      <c r="Q668" s="39">
        <v>1100</v>
      </c>
      <c r="R668" s="39">
        <v>1</v>
      </c>
      <c r="S668" s="39">
        <v>0</v>
      </c>
      <c r="T668" s="39">
        <v>800</v>
      </c>
      <c r="U668" s="39"/>
      <c r="V668" s="39"/>
      <c r="W668" s="39"/>
      <c r="X668" s="39"/>
      <c r="Y668" s="39">
        <v>3</v>
      </c>
      <c r="Z668" s="39"/>
      <c r="AA668" s="39"/>
      <c r="AB668" s="39"/>
      <c r="AC668" s="39"/>
      <c r="AD668" s="39"/>
      <c r="AE668" s="39"/>
      <c r="AF668" s="39"/>
      <c r="AG668" s="39"/>
    </row>
    <row r="669" spans="1:33" ht="15.75" x14ac:dyDescent="0.3">
      <c r="A669" s="104">
        <v>713</v>
      </c>
      <c r="B669" s="107" t="s">
        <v>3897</v>
      </c>
      <c r="C669" s="204" t="s">
        <v>8627</v>
      </c>
      <c r="D669" s="105">
        <v>1</v>
      </c>
      <c r="E669" s="105" t="s">
        <v>5757</v>
      </c>
      <c r="F669" s="104">
        <v>81</v>
      </c>
      <c r="G669" s="104">
        <v>21</v>
      </c>
      <c r="H669" s="104">
        <v>251</v>
      </c>
      <c r="I669" s="105">
        <v>130</v>
      </c>
      <c r="J669" s="104">
        <v>1</v>
      </c>
      <c r="K669" s="104">
        <v>0</v>
      </c>
      <c r="L669" s="105">
        <v>35000</v>
      </c>
      <c r="M669" s="245"/>
      <c r="N669" s="104" t="s">
        <v>3512</v>
      </c>
      <c r="O669" s="104">
        <v>17</v>
      </c>
      <c r="P669" s="104">
        <v>999</v>
      </c>
      <c r="Q669" s="104">
        <v>1100</v>
      </c>
      <c r="R669" s="104">
        <v>1</v>
      </c>
      <c r="S669" s="104">
        <v>0</v>
      </c>
      <c r="T669" s="104">
        <v>800</v>
      </c>
      <c r="U669" s="104"/>
      <c r="V669" s="104"/>
      <c r="W669" s="104"/>
      <c r="X669" s="104"/>
      <c r="Y669" s="104">
        <v>3</v>
      </c>
      <c r="Z669" s="104"/>
      <c r="AA669" s="104"/>
      <c r="AB669" s="104"/>
      <c r="AC669" s="104"/>
      <c r="AD669" s="104"/>
      <c r="AE669" s="104"/>
      <c r="AF669" s="104"/>
      <c r="AG669" s="104"/>
    </row>
    <row r="670" spans="1:33" ht="15.75" x14ac:dyDescent="0.3">
      <c r="A670" s="104">
        <v>714</v>
      </c>
      <c r="B670" s="107" t="s">
        <v>3898</v>
      </c>
      <c r="C670" s="204" t="s">
        <v>8627</v>
      </c>
      <c r="D670" s="105">
        <v>1</v>
      </c>
      <c r="E670" s="105" t="s">
        <v>5757</v>
      </c>
      <c r="F670" s="104">
        <v>81</v>
      </c>
      <c r="G670" s="104">
        <v>21</v>
      </c>
      <c r="H670" s="104">
        <v>251</v>
      </c>
      <c r="I670" s="105">
        <v>130</v>
      </c>
      <c r="J670" s="104">
        <v>1</v>
      </c>
      <c r="K670" s="104">
        <v>0</v>
      </c>
      <c r="L670" s="105">
        <v>28000</v>
      </c>
      <c r="M670" s="245"/>
      <c r="N670" s="104" t="s">
        <v>3514</v>
      </c>
      <c r="O670" s="104">
        <v>18</v>
      </c>
      <c r="P670" s="104">
        <v>999</v>
      </c>
      <c r="Q670" s="104">
        <v>1100</v>
      </c>
      <c r="R670" s="104">
        <v>1</v>
      </c>
      <c r="S670" s="104">
        <v>0</v>
      </c>
      <c r="T670" s="104">
        <v>800</v>
      </c>
      <c r="U670" s="104"/>
      <c r="V670" s="104"/>
      <c r="W670" s="104"/>
      <c r="X670" s="104"/>
      <c r="Y670" s="104">
        <v>3</v>
      </c>
      <c r="Z670" s="104"/>
      <c r="AA670" s="104"/>
      <c r="AB670" s="104"/>
      <c r="AC670" s="104"/>
      <c r="AD670" s="104"/>
      <c r="AE670" s="104"/>
      <c r="AF670" s="104"/>
      <c r="AG670" s="104"/>
    </row>
    <row r="671" spans="1:33" ht="15.75" x14ac:dyDescent="0.3">
      <c r="A671" s="104">
        <v>218</v>
      </c>
      <c r="B671" s="107" t="s">
        <v>3517</v>
      </c>
      <c r="C671" s="204" t="s">
        <v>8627</v>
      </c>
      <c r="D671" s="105">
        <v>1</v>
      </c>
      <c r="E671" s="105" t="s">
        <v>5724</v>
      </c>
      <c r="F671" s="104">
        <v>81</v>
      </c>
      <c r="G671" s="104">
        <v>21</v>
      </c>
      <c r="H671" s="104">
        <v>203</v>
      </c>
      <c r="I671" s="105">
        <v>130</v>
      </c>
      <c r="J671" s="104">
        <v>1</v>
      </c>
      <c r="K671" s="104">
        <v>0</v>
      </c>
      <c r="L671" s="105">
        <v>35000</v>
      </c>
      <c r="M671" s="245"/>
      <c r="N671" s="104" t="s">
        <v>3518</v>
      </c>
      <c r="O671" s="104">
        <v>18</v>
      </c>
      <c r="P671" s="104">
        <v>999</v>
      </c>
      <c r="Q671" s="104">
        <v>1100</v>
      </c>
      <c r="R671" s="104">
        <v>1</v>
      </c>
      <c r="S671" s="104">
        <v>0</v>
      </c>
      <c r="T671" s="104">
        <v>800</v>
      </c>
      <c r="U671" s="104"/>
      <c r="V671" s="104"/>
      <c r="W671" s="104"/>
      <c r="X671" s="104"/>
      <c r="Y671" s="104">
        <v>3</v>
      </c>
      <c r="Z671" s="104"/>
      <c r="AA671" s="104"/>
      <c r="AB671" s="104"/>
      <c r="AC671" s="104"/>
      <c r="AD671" s="104"/>
      <c r="AE671" s="104"/>
      <c r="AF671" s="104"/>
      <c r="AG671" s="104"/>
    </row>
    <row r="672" spans="1:33" ht="15.75" x14ac:dyDescent="0.3">
      <c r="A672" s="104">
        <v>217</v>
      </c>
      <c r="B672" s="107" t="s">
        <v>3515</v>
      </c>
      <c r="C672" s="204" t="s">
        <v>8627</v>
      </c>
      <c r="D672" s="105">
        <v>1</v>
      </c>
      <c r="E672" s="105" t="s">
        <v>5724</v>
      </c>
      <c r="F672" s="104">
        <v>104</v>
      </c>
      <c r="G672" s="104">
        <v>45</v>
      </c>
      <c r="H672" s="104">
        <v>47</v>
      </c>
      <c r="I672" s="105">
        <v>130</v>
      </c>
      <c r="J672" s="104">
        <v>1</v>
      </c>
      <c r="K672" s="104">
        <v>0</v>
      </c>
      <c r="L672" s="105">
        <v>27000</v>
      </c>
      <c r="M672" s="245"/>
      <c r="N672" s="104" t="s">
        <v>3516</v>
      </c>
      <c r="O672" s="104">
        <v>22</v>
      </c>
      <c r="P672" s="104">
        <v>999</v>
      </c>
      <c r="Q672" s="104">
        <v>1100</v>
      </c>
      <c r="R672" s="104">
        <v>1</v>
      </c>
      <c r="S672" s="104">
        <v>0</v>
      </c>
      <c r="T672" s="104">
        <v>800</v>
      </c>
      <c r="U672" s="104"/>
      <c r="V672" s="104"/>
      <c r="W672" s="104"/>
      <c r="X672" s="104"/>
      <c r="Y672" s="104">
        <v>3</v>
      </c>
      <c r="Z672" s="104"/>
      <c r="AA672" s="104"/>
      <c r="AB672" s="104"/>
      <c r="AC672" s="104"/>
      <c r="AD672" s="104"/>
      <c r="AE672" s="104"/>
      <c r="AF672" s="104"/>
      <c r="AG672" s="104"/>
    </row>
    <row r="673" spans="1:33" ht="15.75" x14ac:dyDescent="0.3">
      <c r="A673" s="104">
        <v>220</v>
      </c>
      <c r="B673" s="107" t="s">
        <v>3521</v>
      </c>
      <c r="C673" s="204" t="s">
        <v>8627</v>
      </c>
      <c r="D673" s="105">
        <v>1</v>
      </c>
      <c r="E673" s="105" t="s">
        <v>5724</v>
      </c>
      <c r="F673" s="104">
        <v>81</v>
      </c>
      <c r="G673" s="104">
        <v>47</v>
      </c>
      <c r="H673" s="104">
        <v>62</v>
      </c>
      <c r="I673" s="105">
        <v>130</v>
      </c>
      <c r="J673" s="104">
        <v>1</v>
      </c>
      <c r="K673" s="104">
        <v>0</v>
      </c>
      <c r="L673" s="105">
        <v>33000</v>
      </c>
      <c r="M673" s="245"/>
      <c r="N673" s="104" t="s">
        <v>3482</v>
      </c>
      <c r="O673" s="104">
        <v>18</v>
      </c>
      <c r="P673" s="104">
        <v>999</v>
      </c>
      <c r="Q673" s="104">
        <v>1100</v>
      </c>
      <c r="R673" s="104">
        <v>1</v>
      </c>
      <c r="S673" s="104">
        <v>0</v>
      </c>
      <c r="T673" s="104">
        <v>800</v>
      </c>
      <c r="U673" s="104"/>
      <c r="V673" s="104"/>
      <c r="W673" s="104"/>
      <c r="X673" s="104"/>
      <c r="Y673" s="104">
        <v>3</v>
      </c>
      <c r="Z673" s="104"/>
      <c r="AA673" s="104"/>
      <c r="AB673" s="104"/>
      <c r="AC673" s="104"/>
      <c r="AD673" s="104"/>
      <c r="AE673" s="104"/>
      <c r="AF673" s="104"/>
      <c r="AG673" s="104"/>
    </row>
    <row r="674" spans="1:33" ht="15.75" x14ac:dyDescent="0.3">
      <c r="A674" s="104">
        <v>221</v>
      </c>
      <c r="B674" s="107" t="s">
        <v>3522</v>
      </c>
      <c r="C674" s="204"/>
      <c r="D674" s="105">
        <v>1</v>
      </c>
      <c r="E674" s="105" t="s">
        <v>5725</v>
      </c>
      <c r="F674" s="104">
        <v>97</v>
      </c>
      <c r="G674" s="104">
        <v>19</v>
      </c>
      <c r="H674" s="104">
        <v>32</v>
      </c>
      <c r="I674" s="105">
        <v>130</v>
      </c>
      <c r="J674" s="104">
        <v>1</v>
      </c>
      <c r="K674" s="104">
        <v>0</v>
      </c>
      <c r="L674" s="105">
        <v>27500</v>
      </c>
      <c r="M674" s="245"/>
      <c r="N674" s="104" t="s">
        <v>3523</v>
      </c>
      <c r="O674" s="104">
        <v>18</v>
      </c>
      <c r="P674" s="104">
        <v>999</v>
      </c>
      <c r="Q674" s="104">
        <v>1100</v>
      </c>
      <c r="R674" s="104">
        <v>1</v>
      </c>
      <c r="S674" s="104">
        <v>0</v>
      </c>
      <c r="T674" s="104">
        <v>800</v>
      </c>
      <c r="U674" s="104"/>
      <c r="V674" s="104"/>
      <c r="W674" s="104"/>
      <c r="X674" s="104"/>
      <c r="Y674" s="104">
        <v>3</v>
      </c>
      <c r="Z674" s="104"/>
      <c r="AA674" s="104"/>
      <c r="AB674" s="104"/>
      <c r="AC674" s="104"/>
      <c r="AD674" s="104"/>
      <c r="AE674" s="104"/>
      <c r="AF674" s="104"/>
      <c r="AG674" s="104"/>
    </row>
    <row r="675" spans="1:33" ht="15.75" x14ac:dyDescent="0.3">
      <c r="A675" s="104">
        <v>222</v>
      </c>
      <c r="B675" s="107" t="s">
        <v>3524</v>
      </c>
      <c r="C675" s="204"/>
      <c r="D675" s="105">
        <v>1</v>
      </c>
      <c r="E675" s="105" t="s">
        <v>5725</v>
      </c>
      <c r="F675" s="104">
        <v>97</v>
      </c>
      <c r="G675" s="104">
        <v>19</v>
      </c>
      <c r="H675" s="104">
        <v>32</v>
      </c>
      <c r="I675" s="105">
        <v>130</v>
      </c>
      <c r="J675" s="104">
        <v>1</v>
      </c>
      <c r="K675" s="104">
        <v>0</v>
      </c>
      <c r="L675" s="105">
        <v>60000</v>
      </c>
      <c r="M675" s="245"/>
      <c r="N675" s="104" t="s">
        <v>3525</v>
      </c>
      <c r="O675" s="104">
        <v>18</v>
      </c>
      <c r="P675" s="104">
        <v>999</v>
      </c>
      <c r="Q675" s="104">
        <v>1100</v>
      </c>
      <c r="R675" s="104">
        <v>1</v>
      </c>
      <c r="S675" s="104">
        <v>0</v>
      </c>
      <c r="T675" s="104">
        <v>800</v>
      </c>
      <c r="U675" s="104"/>
      <c r="V675" s="104"/>
      <c r="W675" s="104"/>
      <c r="X675" s="104"/>
      <c r="Y675" s="104">
        <v>3</v>
      </c>
      <c r="Z675" s="104"/>
      <c r="AA675" s="104"/>
      <c r="AB675" s="104"/>
      <c r="AC675" s="104"/>
      <c r="AD675" s="104"/>
      <c r="AE675" s="104"/>
      <c r="AF675" s="104"/>
      <c r="AG675" s="104"/>
    </row>
    <row r="676" spans="1:33" ht="15.75" x14ac:dyDescent="0.3">
      <c r="A676" s="104">
        <v>223</v>
      </c>
      <c r="B676" s="107" t="s">
        <v>3526</v>
      </c>
      <c r="C676" s="204"/>
      <c r="D676" s="105">
        <v>1</v>
      </c>
      <c r="E676" s="105" t="s">
        <v>5725</v>
      </c>
      <c r="F676" s="104">
        <v>97</v>
      </c>
      <c r="G676" s="104">
        <v>19</v>
      </c>
      <c r="H676" s="104">
        <v>32</v>
      </c>
      <c r="I676" s="105">
        <v>130</v>
      </c>
      <c r="J676" s="104">
        <v>1</v>
      </c>
      <c r="K676" s="104">
        <v>0</v>
      </c>
      <c r="L676" s="105">
        <v>50000</v>
      </c>
      <c r="M676" s="245"/>
      <c r="N676" s="104" t="s">
        <v>3527</v>
      </c>
      <c r="O676" s="104">
        <v>22</v>
      </c>
      <c r="P676" s="104">
        <v>999</v>
      </c>
      <c r="Q676" s="104">
        <v>1100</v>
      </c>
      <c r="R676" s="104">
        <v>1</v>
      </c>
      <c r="S676" s="104">
        <v>0</v>
      </c>
      <c r="T676" s="104">
        <v>800</v>
      </c>
      <c r="U676" s="104"/>
      <c r="V676" s="104"/>
      <c r="W676" s="104"/>
      <c r="X676" s="104"/>
      <c r="Y676" s="104">
        <v>3</v>
      </c>
      <c r="Z676" s="104"/>
      <c r="AA676" s="104"/>
      <c r="AB676" s="104"/>
      <c r="AC676" s="104"/>
      <c r="AD676" s="104"/>
      <c r="AE676" s="104"/>
      <c r="AF676" s="104"/>
      <c r="AG676" s="104"/>
    </row>
    <row r="677" spans="1:33" ht="15.75" x14ac:dyDescent="0.3">
      <c r="A677" s="104">
        <v>219</v>
      </c>
      <c r="B677" s="107" t="s">
        <v>3519</v>
      </c>
      <c r="C677" s="204" t="s">
        <v>8627</v>
      </c>
      <c r="D677" s="105">
        <v>1</v>
      </c>
      <c r="E677" s="105" t="s">
        <v>5724</v>
      </c>
      <c r="F677" s="104">
        <v>97</v>
      </c>
      <c r="G677" s="104">
        <v>19</v>
      </c>
      <c r="H677" s="104">
        <v>33</v>
      </c>
      <c r="I677" s="105">
        <v>130</v>
      </c>
      <c r="J677" s="104">
        <v>1</v>
      </c>
      <c r="K677" s="104">
        <v>0</v>
      </c>
      <c r="L677" s="105">
        <v>27000</v>
      </c>
      <c r="M677" s="245"/>
      <c r="N677" s="104" t="s">
        <v>3520</v>
      </c>
      <c r="O677" s="104">
        <v>17</v>
      </c>
      <c r="P677" s="104">
        <v>999</v>
      </c>
      <c r="Q677" s="104">
        <v>1100</v>
      </c>
      <c r="R677" s="104">
        <v>1</v>
      </c>
      <c r="S677" s="104">
        <v>0</v>
      </c>
      <c r="T677" s="104">
        <v>800</v>
      </c>
      <c r="U677" s="104"/>
      <c r="V677" s="104"/>
      <c r="W677" s="104"/>
      <c r="X677" s="104"/>
      <c r="Y677" s="104">
        <v>3</v>
      </c>
      <c r="Z677" s="104"/>
      <c r="AA677" s="104"/>
      <c r="AB677" s="104"/>
      <c r="AC677" s="104"/>
      <c r="AD677" s="104"/>
      <c r="AE677" s="104"/>
      <c r="AF677" s="104"/>
      <c r="AG677" s="104"/>
    </row>
    <row r="678" spans="1:33" ht="15.75" x14ac:dyDescent="0.3">
      <c r="A678" s="104">
        <v>214</v>
      </c>
      <c r="B678" s="107" t="s">
        <v>3509</v>
      </c>
      <c r="C678" s="204" t="s">
        <v>8627</v>
      </c>
      <c r="D678" s="105">
        <v>1</v>
      </c>
      <c r="E678" s="105" t="s">
        <v>5724</v>
      </c>
      <c r="F678" s="104">
        <v>97</v>
      </c>
      <c r="G678" s="104">
        <v>19</v>
      </c>
      <c r="H678" s="104">
        <v>30</v>
      </c>
      <c r="I678" s="105">
        <v>130</v>
      </c>
      <c r="J678" s="104">
        <v>1</v>
      </c>
      <c r="K678" s="104">
        <v>0</v>
      </c>
      <c r="L678" s="105">
        <v>19000</v>
      </c>
      <c r="M678" s="245"/>
      <c r="N678" s="104" t="s">
        <v>3510</v>
      </c>
      <c r="O678" s="104">
        <v>18</v>
      </c>
      <c r="P678" s="104">
        <v>999</v>
      </c>
      <c r="Q678" s="104">
        <v>1100</v>
      </c>
      <c r="R678" s="104">
        <v>1</v>
      </c>
      <c r="S678" s="104">
        <v>0</v>
      </c>
      <c r="T678" s="104">
        <v>800</v>
      </c>
      <c r="U678" s="104"/>
      <c r="V678" s="104"/>
      <c r="W678" s="104"/>
      <c r="X678" s="104"/>
      <c r="Y678" s="104">
        <v>3</v>
      </c>
      <c r="Z678" s="104"/>
      <c r="AA678" s="104"/>
      <c r="AB678" s="104"/>
      <c r="AC678" s="104"/>
      <c r="AD678" s="104"/>
      <c r="AE678" s="104"/>
      <c r="AF678" s="104"/>
      <c r="AG678" s="104"/>
    </row>
    <row r="679" spans="1:33" ht="15.75" x14ac:dyDescent="0.3">
      <c r="A679" s="104">
        <v>215</v>
      </c>
      <c r="B679" s="107" t="s">
        <v>3511</v>
      </c>
      <c r="C679" s="204" t="s">
        <v>8627</v>
      </c>
      <c r="D679" s="105">
        <v>1</v>
      </c>
      <c r="E679" s="105" t="s">
        <v>5724</v>
      </c>
      <c r="F679" s="104">
        <v>81</v>
      </c>
      <c r="G679" s="104">
        <v>21</v>
      </c>
      <c r="H679" s="104">
        <v>251</v>
      </c>
      <c r="I679" s="105">
        <v>130</v>
      </c>
      <c r="J679" s="104">
        <v>1</v>
      </c>
      <c r="K679" s="104">
        <v>0</v>
      </c>
      <c r="L679" s="105">
        <v>35000</v>
      </c>
      <c r="M679" s="245"/>
      <c r="N679" s="104" t="s">
        <v>3512</v>
      </c>
      <c r="O679" s="104">
        <v>17</v>
      </c>
      <c r="P679" s="104">
        <v>999</v>
      </c>
      <c r="Q679" s="104">
        <v>1100</v>
      </c>
      <c r="R679" s="104">
        <v>1</v>
      </c>
      <c r="S679" s="104">
        <v>0</v>
      </c>
      <c r="T679" s="104">
        <v>800</v>
      </c>
      <c r="U679" s="104"/>
      <c r="V679" s="104"/>
      <c r="W679" s="104"/>
      <c r="X679" s="104"/>
      <c r="Y679" s="104">
        <v>3</v>
      </c>
      <c r="Z679" s="104"/>
      <c r="AA679" s="104"/>
      <c r="AB679" s="104"/>
      <c r="AC679" s="104"/>
      <c r="AD679" s="104"/>
      <c r="AE679" s="104"/>
      <c r="AF679" s="104"/>
      <c r="AG679" s="104"/>
    </row>
    <row r="680" spans="1:33" ht="15.75" x14ac:dyDescent="0.3">
      <c r="A680" s="104">
        <v>216</v>
      </c>
      <c r="B680" s="107" t="s">
        <v>3513</v>
      </c>
      <c r="C680" s="204" t="s">
        <v>8627</v>
      </c>
      <c r="D680" s="105">
        <v>1</v>
      </c>
      <c r="E680" s="105" t="s">
        <v>5724</v>
      </c>
      <c r="F680" s="104">
        <v>81</v>
      </c>
      <c r="G680" s="104">
        <v>21</v>
      </c>
      <c r="H680" s="104">
        <v>251</v>
      </c>
      <c r="I680" s="105">
        <v>130</v>
      </c>
      <c r="J680" s="104">
        <v>1</v>
      </c>
      <c r="K680" s="104">
        <v>0</v>
      </c>
      <c r="L680" s="105">
        <v>28000</v>
      </c>
      <c r="M680" s="245"/>
      <c r="N680" s="104" t="s">
        <v>3514</v>
      </c>
      <c r="O680" s="104">
        <v>18</v>
      </c>
      <c r="P680" s="104">
        <v>999</v>
      </c>
      <c r="Q680" s="104">
        <v>1100</v>
      </c>
      <c r="R680" s="104">
        <v>1</v>
      </c>
      <c r="S680" s="104">
        <v>0</v>
      </c>
      <c r="T680" s="104">
        <v>800</v>
      </c>
      <c r="U680" s="104"/>
      <c r="V680" s="104"/>
      <c r="W680" s="104"/>
      <c r="X680" s="104"/>
      <c r="Y680" s="104">
        <v>3</v>
      </c>
      <c r="Z680" s="104"/>
      <c r="AA680" s="104"/>
      <c r="AB680" s="104"/>
      <c r="AC680" s="104"/>
      <c r="AD680" s="104"/>
      <c r="AE680" s="104"/>
      <c r="AF680" s="104"/>
      <c r="AG680" s="104"/>
    </row>
    <row r="681" spans="1:33" ht="15.75" x14ac:dyDescent="0.3">
      <c r="A681" s="104">
        <v>725</v>
      </c>
      <c r="B681" s="107" t="s">
        <v>3907</v>
      </c>
      <c r="C681" s="204" t="s">
        <v>8628</v>
      </c>
      <c r="D681" s="105">
        <v>1</v>
      </c>
      <c r="E681" s="105" t="s">
        <v>5758</v>
      </c>
      <c r="F681" s="104">
        <v>81</v>
      </c>
      <c r="G681" s="104">
        <v>21</v>
      </c>
      <c r="H681" s="104">
        <v>251</v>
      </c>
      <c r="I681" s="105">
        <v>135</v>
      </c>
      <c r="J681" s="104">
        <v>1</v>
      </c>
      <c r="K681" s="104">
        <v>0</v>
      </c>
      <c r="L681" s="105">
        <v>27000</v>
      </c>
      <c r="M681" s="245"/>
      <c r="N681" s="104" t="s">
        <v>3533</v>
      </c>
      <c r="O681" s="104">
        <v>22</v>
      </c>
      <c r="P681" s="104">
        <v>999</v>
      </c>
      <c r="Q681" s="104">
        <v>1100</v>
      </c>
      <c r="R681" s="104">
        <v>1</v>
      </c>
      <c r="S681" s="104">
        <v>0</v>
      </c>
      <c r="T681" s="104">
        <v>800</v>
      </c>
      <c r="U681" s="104"/>
      <c r="V681" s="104"/>
      <c r="W681" s="104"/>
      <c r="X681" s="104"/>
      <c r="Y681" s="104">
        <v>3</v>
      </c>
      <c r="Z681" s="104"/>
      <c r="AA681" s="104"/>
      <c r="AB681" s="104"/>
      <c r="AC681" s="104"/>
      <c r="AD681" s="104"/>
      <c r="AE681" s="104"/>
      <c r="AF681" s="104"/>
      <c r="AG681" s="104"/>
    </row>
    <row r="682" spans="1:33" ht="15.75" x14ac:dyDescent="0.3">
      <c r="A682" s="104">
        <v>727</v>
      </c>
      <c r="B682" s="107" t="s">
        <v>3909</v>
      </c>
      <c r="C682" s="204" t="s">
        <v>8628</v>
      </c>
      <c r="D682" s="105">
        <v>1</v>
      </c>
      <c r="E682" s="105" t="s">
        <v>5758</v>
      </c>
      <c r="F682" s="104">
        <v>81</v>
      </c>
      <c r="G682" s="104">
        <v>21</v>
      </c>
      <c r="H682" s="104">
        <v>251</v>
      </c>
      <c r="I682" s="105">
        <v>135</v>
      </c>
      <c r="J682" s="104">
        <v>1</v>
      </c>
      <c r="K682" s="104">
        <v>0</v>
      </c>
      <c r="L682" s="105">
        <v>27500</v>
      </c>
      <c r="M682" s="245"/>
      <c r="N682" s="104" t="s">
        <v>3537</v>
      </c>
      <c r="O682" s="104">
        <v>18</v>
      </c>
      <c r="P682" s="104">
        <v>999</v>
      </c>
      <c r="Q682" s="104">
        <v>1100</v>
      </c>
      <c r="R682" s="104">
        <v>1</v>
      </c>
      <c r="S682" s="104">
        <v>0</v>
      </c>
      <c r="T682" s="104">
        <v>800</v>
      </c>
      <c r="U682" s="104"/>
      <c r="V682" s="104"/>
      <c r="W682" s="104"/>
      <c r="X682" s="104"/>
      <c r="Y682" s="104">
        <v>3</v>
      </c>
      <c r="Z682" s="104"/>
      <c r="AA682" s="104"/>
      <c r="AB682" s="104"/>
      <c r="AC682" s="104"/>
      <c r="AD682" s="104"/>
      <c r="AE682" s="104"/>
      <c r="AF682" s="104"/>
      <c r="AG682" s="104"/>
    </row>
    <row r="683" spans="1:33" ht="15.75" x14ac:dyDescent="0.3">
      <c r="A683" s="104">
        <v>729</v>
      </c>
      <c r="B683" s="107" t="s">
        <v>3911</v>
      </c>
      <c r="C683" s="204" t="s">
        <v>8628</v>
      </c>
      <c r="D683" s="105">
        <v>1</v>
      </c>
      <c r="E683" s="105" t="s">
        <v>5758</v>
      </c>
      <c r="F683" s="104">
        <v>81</v>
      </c>
      <c r="G683" s="104">
        <v>21</v>
      </c>
      <c r="H683" s="104">
        <v>251</v>
      </c>
      <c r="I683" s="105">
        <v>135</v>
      </c>
      <c r="J683" s="104">
        <v>1</v>
      </c>
      <c r="K683" s="104">
        <v>0</v>
      </c>
      <c r="L683" s="105">
        <v>35000</v>
      </c>
      <c r="M683" s="245"/>
      <c r="N683" s="104" t="s">
        <v>3540</v>
      </c>
      <c r="O683" s="104">
        <v>18</v>
      </c>
      <c r="P683" s="104">
        <v>999</v>
      </c>
      <c r="Q683" s="104">
        <v>1100</v>
      </c>
      <c r="R683" s="104">
        <v>1</v>
      </c>
      <c r="S683" s="104">
        <v>0</v>
      </c>
      <c r="T683" s="104">
        <v>800</v>
      </c>
      <c r="U683" s="104"/>
      <c r="V683" s="104"/>
      <c r="W683" s="104"/>
      <c r="X683" s="104"/>
      <c r="Y683" s="104">
        <v>3</v>
      </c>
      <c r="Z683" s="104"/>
      <c r="AA683" s="104"/>
      <c r="AB683" s="104"/>
      <c r="AC683" s="104"/>
      <c r="AD683" s="104"/>
      <c r="AE683" s="104"/>
      <c r="AF683" s="104"/>
      <c r="AG683" s="104"/>
    </row>
    <row r="684" spans="1:33" ht="15.75" x14ac:dyDescent="0.3">
      <c r="A684" s="104">
        <v>731</v>
      </c>
      <c r="B684" s="107" t="s">
        <v>3913</v>
      </c>
      <c r="C684" s="204" t="s">
        <v>8628</v>
      </c>
      <c r="D684" s="105">
        <v>1</v>
      </c>
      <c r="E684" s="105" t="s">
        <v>5758</v>
      </c>
      <c r="F684" s="104">
        <v>81</v>
      </c>
      <c r="G684" s="104">
        <v>21</v>
      </c>
      <c r="H684" s="104">
        <v>251</v>
      </c>
      <c r="I684" s="105">
        <v>135</v>
      </c>
      <c r="J684" s="104">
        <v>1</v>
      </c>
      <c r="K684" s="104">
        <v>0</v>
      </c>
      <c r="L684" s="105">
        <v>27000</v>
      </c>
      <c r="M684" s="245"/>
      <c r="N684" s="104" t="s">
        <v>3544</v>
      </c>
      <c r="O684" s="104">
        <v>18</v>
      </c>
      <c r="P684" s="104">
        <v>999</v>
      </c>
      <c r="Q684" s="104">
        <v>1100</v>
      </c>
      <c r="R684" s="104">
        <v>1</v>
      </c>
      <c r="S684" s="104">
        <v>0</v>
      </c>
      <c r="T684" s="104">
        <v>800</v>
      </c>
      <c r="U684" s="104"/>
      <c r="V684" s="104"/>
      <c r="W684" s="104"/>
      <c r="X684" s="104"/>
      <c r="Y684" s="104">
        <v>3</v>
      </c>
      <c r="Z684" s="104"/>
      <c r="AA684" s="104"/>
      <c r="AB684" s="104"/>
      <c r="AC684" s="104"/>
      <c r="AD684" s="104"/>
      <c r="AE684" s="104"/>
      <c r="AF684" s="104"/>
      <c r="AG684" s="104"/>
    </row>
    <row r="685" spans="1:33" ht="15.75" x14ac:dyDescent="0.3">
      <c r="A685" s="104">
        <v>733</v>
      </c>
      <c r="B685" s="107" t="s">
        <v>3915</v>
      </c>
      <c r="C685" s="204" t="s">
        <v>8628</v>
      </c>
      <c r="D685" s="105">
        <v>1</v>
      </c>
      <c r="E685" s="105" t="s">
        <v>5758</v>
      </c>
      <c r="F685" s="104">
        <v>81</v>
      </c>
      <c r="G685" s="104">
        <v>21</v>
      </c>
      <c r="H685" s="104">
        <v>251</v>
      </c>
      <c r="I685" s="105">
        <v>135</v>
      </c>
      <c r="J685" s="104">
        <v>1</v>
      </c>
      <c r="K685" s="104">
        <v>0</v>
      </c>
      <c r="L685" s="105">
        <v>50000</v>
      </c>
      <c r="M685" s="245"/>
      <c r="N685" s="104" t="s">
        <v>3548</v>
      </c>
      <c r="O685" s="104">
        <v>17</v>
      </c>
      <c r="P685" s="104">
        <v>999</v>
      </c>
      <c r="Q685" s="104">
        <v>1100</v>
      </c>
      <c r="R685" s="104">
        <v>1</v>
      </c>
      <c r="S685" s="104">
        <v>0</v>
      </c>
      <c r="T685" s="104">
        <v>800</v>
      </c>
      <c r="U685" s="104"/>
      <c r="V685" s="104"/>
      <c r="W685" s="104"/>
      <c r="X685" s="104"/>
      <c r="Y685" s="104">
        <v>3</v>
      </c>
      <c r="Z685" s="104"/>
      <c r="AA685" s="104"/>
      <c r="AB685" s="104"/>
      <c r="AC685" s="104"/>
      <c r="AD685" s="104"/>
      <c r="AE685" s="104"/>
      <c r="AF685" s="104"/>
      <c r="AG685" s="104"/>
    </row>
    <row r="686" spans="1:33" ht="15.75" x14ac:dyDescent="0.3">
      <c r="A686" s="104">
        <v>724</v>
      </c>
      <c r="B686" s="107" t="s">
        <v>3905</v>
      </c>
      <c r="C686" s="204" t="s">
        <v>8628</v>
      </c>
      <c r="D686" s="105">
        <v>1</v>
      </c>
      <c r="E686" s="105" t="s">
        <v>5758</v>
      </c>
      <c r="F686" s="104">
        <v>81</v>
      </c>
      <c r="G686" s="104">
        <v>21</v>
      </c>
      <c r="H686" s="104">
        <v>250</v>
      </c>
      <c r="I686" s="105">
        <v>135</v>
      </c>
      <c r="J686" s="104">
        <v>1</v>
      </c>
      <c r="K686" s="104">
        <v>0</v>
      </c>
      <c r="L686" s="105">
        <v>19000</v>
      </c>
      <c r="M686" s="245"/>
      <c r="N686" s="104" t="s">
        <v>3906</v>
      </c>
      <c r="O686" s="104">
        <v>18</v>
      </c>
      <c r="P686" s="104">
        <v>999</v>
      </c>
      <c r="Q686" s="104">
        <v>1100</v>
      </c>
      <c r="R686" s="104">
        <v>1</v>
      </c>
      <c r="S686" s="104">
        <v>0</v>
      </c>
      <c r="T686" s="104">
        <v>800</v>
      </c>
      <c r="U686" s="104"/>
      <c r="V686" s="104"/>
      <c r="W686" s="104"/>
      <c r="X686" s="104"/>
      <c r="Y686" s="104">
        <v>3</v>
      </c>
      <c r="Z686" s="104"/>
      <c r="AA686" s="104"/>
      <c r="AB686" s="104"/>
      <c r="AC686" s="104"/>
      <c r="AD686" s="104"/>
      <c r="AE686" s="104"/>
      <c r="AF686" s="104"/>
      <c r="AG686" s="104"/>
    </row>
    <row r="687" spans="1:33" ht="15.75" x14ac:dyDescent="0.3">
      <c r="A687" s="104">
        <v>726</v>
      </c>
      <c r="B687" s="107" t="s">
        <v>3908</v>
      </c>
      <c r="C687" s="204" t="s">
        <v>8628</v>
      </c>
      <c r="D687" s="105">
        <v>1</v>
      </c>
      <c r="E687" s="105" t="s">
        <v>5758</v>
      </c>
      <c r="F687" s="104">
        <v>81</v>
      </c>
      <c r="G687" s="104">
        <v>21</v>
      </c>
      <c r="H687" s="104">
        <v>250</v>
      </c>
      <c r="I687" s="105">
        <v>135</v>
      </c>
      <c r="J687" s="104">
        <v>1</v>
      </c>
      <c r="K687" s="104">
        <v>0</v>
      </c>
      <c r="L687" s="105">
        <v>33000</v>
      </c>
      <c r="M687" s="245"/>
      <c r="N687" s="104" t="s">
        <v>3535</v>
      </c>
      <c r="O687" s="104">
        <v>18</v>
      </c>
      <c r="P687" s="104">
        <v>999</v>
      </c>
      <c r="Q687" s="104">
        <v>1100</v>
      </c>
      <c r="R687" s="104">
        <v>1</v>
      </c>
      <c r="S687" s="104">
        <v>0</v>
      </c>
      <c r="T687" s="104">
        <v>800</v>
      </c>
      <c r="U687" s="104"/>
      <c r="V687" s="104"/>
      <c r="W687" s="104"/>
      <c r="X687" s="104"/>
      <c r="Y687" s="104">
        <v>3</v>
      </c>
      <c r="Z687" s="104"/>
      <c r="AA687" s="104"/>
      <c r="AB687" s="104"/>
      <c r="AC687" s="104"/>
      <c r="AD687" s="104"/>
      <c r="AE687" s="104"/>
      <c r="AF687" s="104"/>
      <c r="AG687" s="104"/>
    </row>
    <row r="688" spans="1:33" ht="15.75" x14ac:dyDescent="0.3">
      <c r="A688" s="104">
        <v>728</v>
      </c>
      <c r="B688" s="107" t="s">
        <v>3910</v>
      </c>
      <c r="C688" s="204" t="s">
        <v>8628</v>
      </c>
      <c r="D688" s="105">
        <v>1</v>
      </c>
      <c r="E688" s="105" t="s">
        <v>5758</v>
      </c>
      <c r="F688" s="104">
        <v>81</v>
      </c>
      <c r="G688" s="104">
        <v>21</v>
      </c>
      <c r="H688" s="104">
        <v>250</v>
      </c>
      <c r="I688" s="105">
        <v>135</v>
      </c>
      <c r="J688" s="104">
        <v>1</v>
      </c>
      <c r="K688" s="104">
        <v>0</v>
      </c>
      <c r="L688" s="105">
        <v>28000</v>
      </c>
      <c r="M688" s="245"/>
      <c r="N688" s="104" t="s">
        <v>3482</v>
      </c>
      <c r="O688" s="104">
        <v>17</v>
      </c>
      <c r="P688" s="104">
        <v>999</v>
      </c>
      <c r="Q688" s="104">
        <v>1100</v>
      </c>
      <c r="R688" s="104">
        <v>1</v>
      </c>
      <c r="S688" s="104">
        <v>0</v>
      </c>
      <c r="T688" s="104">
        <v>800</v>
      </c>
      <c r="U688" s="104"/>
      <c r="V688" s="104"/>
      <c r="W688" s="104"/>
      <c r="X688" s="104"/>
      <c r="Y688" s="104">
        <v>3</v>
      </c>
      <c r="Z688" s="104"/>
      <c r="AA688" s="104"/>
      <c r="AB688" s="104"/>
      <c r="AC688" s="104"/>
      <c r="AD688" s="104"/>
      <c r="AE688" s="104"/>
      <c r="AF688" s="104"/>
      <c r="AG688" s="104"/>
    </row>
    <row r="689" spans="1:33" ht="15.75" x14ac:dyDescent="0.3">
      <c r="A689" s="104">
        <v>730</v>
      </c>
      <c r="B689" s="107" t="s">
        <v>3912</v>
      </c>
      <c r="C689" s="204" t="s">
        <v>8628</v>
      </c>
      <c r="D689" s="105">
        <v>1</v>
      </c>
      <c r="E689" s="105" t="s">
        <v>5758</v>
      </c>
      <c r="F689" s="104">
        <v>81</v>
      </c>
      <c r="G689" s="104">
        <v>21</v>
      </c>
      <c r="H689" s="104">
        <v>250</v>
      </c>
      <c r="I689" s="105">
        <v>135</v>
      </c>
      <c r="J689" s="104">
        <v>1</v>
      </c>
      <c r="K689" s="104">
        <v>0</v>
      </c>
      <c r="L689" s="105">
        <v>35000</v>
      </c>
      <c r="M689" s="245"/>
      <c r="N689" s="104" t="s">
        <v>3542</v>
      </c>
      <c r="O689" s="104">
        <v>22</v>
      </c>
      <c r="P689" s="104">
        <v>999</v>
      </c>
      <c r="Q689" s="104">
        <v>1100</v>
      </c>
      <c r="R689" s="104">
        <v>1</v>
      </c>
      <c r="S689" s="104">
        <v>0</v>
      </c>
      <c r="T689" s="104">
        <v>800</v>
      </c>
      <c r="U689" s="104"/>
      <c r="V689" s="104"/>
      <c r="W689" s="104"/>
      <c r="X689" s="104"/>
      <c r="Y689" s="104">
        <v>3</v>
      </c>
      <c r="Z689" s="104"/>
      <c r="AA689" s="104"/>
      <c r="AB689" s="104"/>
      <c r="AC689" s="104"/>
      <c r="AD689" s="104"/>
      <c r="AE689" s="104"/>
      <c r="AF689" s="104"/>
      <c r="AG689" s="104"/>
    </row>
    <row r="690" spans="1:33" ht="15.75" x14ac:dyDescent="0.3">
      <c r="A690" s="104">
        <v>732</v>
      </c>
      <c r="B690" s="107" t="s">
        <v>3914</v>
      </c>
      <c r="C690" s="204" t="s">
        <v>8628</v>
      </c>
      <c r="D690" s="105">
        <v>1</v>
      </c>
      <c r="E690" s="105" t="s">
        <v>5758</v>
      </c>
      <c r="F690" s="104">
        <v>81</v>
      </c>
      <c r="G690" s="104">
        <v>21</v>
      </c>
      <c r="H690" s="104">
        <v>250</v>
      </c>
      <c r="I690" s="105">
        <v>135</v>
      </c>
      <c r="J690" s="104">
        <v>1</v>
      </c>
      <c r="K690" s="104">
        <v>0</v>
      </c>
      <c r="L690" s="105">
        <v>60000</v>
      </c>
      <c r="M690" s="245"/>
      <c r="N690" s="104" t="s">
        <v>3546</v>
      </c>
      <c r="O690" s="104">
        <v>18</v>
      </c>
      <c r="P690" s="104">
        <v>999</v>
      </c>
      <c r="Q690" s="104">
        <v>1100</v>
      </c>
      <c r="R690" s="104">
        <v>1</v>
      </c>
      <c r="S690" s="104">
        <v>0</v>
      </c>
      <c r="T690" s="104">
        <v>800</v>
      </c>
      <c r="U690" s="104"/>
      <c r="V690" s="104"/>
      <c r="W690" s="104"/>
      <c r="X690" s="104"/>
      <c r="Y690" s="104">
        <v>3</v>
      </c>
      <c r="Z690" s="104"/>
      <c r="AA690" s="104"/>
      <c r="AB690" s="104"/>
      <c r="AC690" s="104"/>
      <c r="AD690" s="104"/>
      <c r="AE690" s="104"/>
      <c r="AF690" s="104"/>
      <c r="AG690" s="104"/>
    </row>
    <row r="691" spans="1:33" ht="15.75" hidden="1" x14ac:dyDescent="0.3">
      <c r="A691" s="39">
        <v>44</v>
      </c>
      <c r="B691" s="40" t="s">
        <v>3233</v>
      </c>
      <c r="C691" s="40"/>
      <c r="D691" s="39">
        <v>0</v>
      </c>
      <c r="E691" s="39"/>
      <c r="F691" s="39">
        <v>81</v>
      </c>
      <c r="G691" s="39">
        <v>21</v>
      </c>
      <c r="H691" s="39">
        <v>251</v>
      </c>
      <c r="I691" s="39">
        <v>135</v>
      </c>
      <c r="J691" s="39">
        <v>1</v>
      </c>
      <c r="K691" s="39">
        <v>0</v>
      </c>
      <c r="L691" s="42">
        <v>1000</v>
      </c>
      <c r="M691" s="42"/>
      <c r="N691" s="39" t="s">
        <v>3234</v>
      </c>
      <c r="O691" s="39">
        <v>25</v>
      </c>
      <c r="P691" s="39">
        <v>999</v>
      </c>
      <c r="Q691" s="39">
        <v>800</v>
      </c>
      <c r="R691" s="42">
        <v>1</v>
      </c>
      <c r="S691" s="42">
        <v>0</v>
      </c>
      <c r="T691" s="39">
        <v>600</v>
      </c>
      <c r="U691" s="39"/>
      <c r="V691" s="39"/>
      <c r="W691" s="39"/>
      <c r="X691" s="39"/>
      <c r="Y691" s="39">
        <v>3</v>
      </c>
      <c r="Z691" s="39"/>
      <c r="AA691" s="39"/>
      <c r="AB691" s="39"/>
      <c r="AC691" s="39"/>
      <c r="AD691" s="39"/>
      <c r="AE691" s="39"/>
      <c r="AF691" s="39"/>
      <c r="AG691" s="39"/>
    </row>
    <row r="692" spans="1:33" ht="15.75" hidden="1" x14ac:dyDescent="0.3">
      <c r="A692" s="39">
        <v>45</v>
      </c>
      <c r="B692" s="40" t="s">
        <v>3235</v>
      </c>
      <c r="C692" s="40"/>
      <c r="D692" s="39">
        <v>0</v>
      </c>
      <c r="E692" s="39"/>
      <c r="F692" s="39">
        <v>81</v>
      </c>
      <c r="G692" s="39">
        <v>21</v>
      </c>
      <c r="H692" s="39">
        <v>251</v>
      </c>
      <c r="I692" s="39">
        <v>135</v>
      </c>
      <c r="J692" s="39">
        <v>1</v>
      </c>
      <c r="K692" s="39">
        <v>0</v>
      </c>
      <c r="L692" s="42">
        <v>1000</v>
      </c>
      <c r="M692" s="42"/>
      <c r="N692" s="39" t="s">
        <v>3236</v>
      </c>
      <c r="O692" s="39">
        <v>25</v>
      </c>
      <c r="P692" s="39">
        <v>999</v>
      </c>
      <c r="Q692" s="39">
        <v>1100</v>
      </c>
      <c r="R692" s="42">
        <v>1</v>
      </c>
      <c r="S692" s="42">
        <v>0</v>
      </c>
      <c r="T692" s="39">
        <v>600</v>
      </c>
      <c r="U692" s="39"/>
      <c r="V692" s="39"/>
      <c r="W692" s="39"/>
      <c r="X692" s="39"/>
      <c r="Y692" s="39">
        <v>3</v>
      </c>
      <c r="Z692" s="39"/>
      <c r="AA692" s="39"/>
      <c r="AB692" s="39"/>
      <c r="AC692" s="39"/>
      <c r="AD692" s="39"/>
      <c r="AE692" s="39"/>
      <c r="AF692" s="39"/>
      <c r="AG692" s="39"/>
    </row>
    <row r="693" spans="1:33" ht="15.75" x14ac:dyDescent="0.3">
      <c r="A693" s="104">
        <v>227</v>
      </c>
      <c r="B693" s="107" t="s">
        <v>3532</v>
      </c>
      <c r="C693" s="204" t="s">
        <v>8628</v>
      </c>
      <c r="D693" s="105">
        <v>1</v>
      </c>
      <c r="E693" s="105" t="s">
        <v>5728</v>
      </c>
      <c r="F693" s="104">
        <v>81</v>
      </c>
      <c r="G693" s="104">
        <v>21</v>
      </c>
      <c r="H693" s="104">
        <v>251</v>
      </c>
      <c r="I693" s="105">
        <v>135</v>
      </c>
      <c r="J693" s="104">
        <v>1</v>
      </c>
      <c r="K693" s="104">
        <v>0</v>
      </c>
      <c r="L693" s="105">
        <v>27000</v>
      </c>
      <c r="M693" s="245"/>
      <c r="N693" s="104" t="s">
        <v>3533</v>
      </c>
      <c r="O693" s="104">
        <v>22</v>
      </c>
      <c r="P693" s="104">
        <v>999</v>
      </c>
      <c r="Q693" s="104">
        <v>1100</v>
      </c>
      <c r="R693" s="104">
        <v>1</v>
      </c>
      <c r="S693" s="104">
        <v>0</v>
      </c>
      <c r="T693" s="104">
        <v>800</v>
      </c>
      <c r="U693" s="104"/>
      <c r="V693" s="104"/>
      <c r="W693" s="104"/>
      <c r="X693" s="104"/>
      <c r="Y693" s="104">
        <v>3</v>
      </c>
      <c r="Z693" s="104"/>
      <c r="AA693" s="104"/>
      <c r="AB693" s="104"/>
      <c r="AC693" s="104"/>
      <c r="AD693" s="104"/>
      <c r="AE693" s="104"/>
      <c r="AF693" s="104"/>
      <c r="AG693" s="104"/>
    </row>
    <row r="694" spans="1:33" ht="15.75" x14ac:dyDescent="0.3">
      <c r="A694" s="104">
        <v>229</v>
      </c>
      <c r="B694" s="107" t="s">
        <v>3536</v>
      </c>
      <c r="C694" s="204" t="s">
        <v>8628</v>
      </c>
      <c r="D694" s="105">
        <v>1</v>
      </c>
      <c r="E694" s="105" t="s">
        <v>5728</v>
      </c>
      <c r="F694" s="104">
        <v>81</v>
      </c>
      <c r="G694" s="104">
        <v>21</v>
      </c>
      <c r="H694" s="104">
        <v>251</v>
      </c>
      <c r="I694" s="105">
        <v>135</v>
      </c>
      <c r="J694" s="104">
        <v>1</v>
      </c>
      <c r="K694" s="104">
        <v>0</v>
      </c>
      <c r="L694" s="105">
        <v>27500</v>
      </c>
      <c r="M694" s="245"/>
      <c r="N694" s="104" t="s">
        <v>3537</v>
      </c>
      <c r="O694" s="104">
        <v>18</v>
      </c>
      <c r="P694" s="104">
        <v>999</v>
      </c>
      <c r="Q694" s="104">
        <v>1100</v>
      </c>
      <c r="R694" s="104">
        <v>1</v>
      </c>
      <c r="S694" s="104">
        <v>0</v>
      </c>
      <c r="T694" s="104">
        <v>800</v>
      </c>
      <c r="U694" s="104"/>
      <c r="V694" s="104"/>
      <c r="W694" s="104"/>
      <c r="X694" s="104"/>
      <c r="Y694" s="104">
        <v>3</v>
      </c>
      <c r="Z694" s="104"/>
      <c r="AA694" s="104"/>
      <c r="AB694" s="104"/>
      <c r="AC694" s="104"/>
      <c r="AD694" s="104"/>
      <c r="AE694" s="104"/>
      <c r="AF694" s="104"/>
      <c r="AG694" s="104"/>
    </row>
    <row r="695" spans="1:33" ht="15.75" x14ac:dyDescent="0.3">
      <c r="A695" s="104">
        <v>231</v>
      </c>
      <c r="B695" s="107" t="s">
        <v>3539</v>
      </c>
      <c r="C695" s="204" t="s">
        <v>8628</v>
      </c>
      <c r="D695" s="105">
        <v>1</v>
      </c>
      <c r="E695" s="105" t="s">
        <v>5728</v>
      </c>
      <c r="F695" s="104">
        <v>81</v>
      </c>
      <c r="G695" s="104">
        <v>21</v>
      </c>
      <c r="H695" s="104">
        <v>251</v>
      </c>
      <c r="I695" s="105">
        <v>135</v>
      </c>
      <c r="J695" s="104">
        <v>1</v>
      </c>
      <c r="K695" s="104">
        <v>0</v>
      </c>
      <c r="L695" s="105">
        <v>35000</v>
      </c>
      <c r="M695" s="245"/>
      <c r="N695" s="104" t="s">
        <v>3540</v>
      </c>
      <c r="O695" s="104">
        <v>18</v>
      </c>
      <c r="P695" s="104">
        <v>999</v>
      </c>
      <c r="Q695" s="104">
        <v>1100</v>
      </c>
      <c r="R695" s="104">
        <v>1</v>
      </c>
      <c r="S695" s="104">
        <v>0</v>
      </c>
      <c r="T695" s="104">
        <v>800</v>
      </c>
      <c r="U695" s="104"/>
      <c r="V695" s="104"/>
      <c r="W695" s="104"/>
      <c r="X695" s="104"/>
      <c r="Y695" s="104">
        <v>3</v>
      </c>
      <c r="Z695" s="104"/>
      <c r="AA695" s="104"/>
      <c r="AB695" s="104"/>
      <c r="AC695" s="104"/>
      <c r="AD695" s="104"/>
      <c r="AE695" s="104"/>
      <c r="AF695" s="104"/>
      <c r="AG695" s="104"/>
    </row>
    <row r="696" spans="1:33" ht="15.75" x14ac:dyDescent="0.3">
      <c r="A696" s="104">
        <v>233</v>
      </c>
      <c r="B696" s="107" t="s">
        <v>3543</v>
      </c>
      <c r="C696" s="204" t="s">
        <v>8628</v>
      </c>
      <c r="D696" s="105">
        <v>1</v>
      </c>
      <c r="E696" s="105" t="s">
        <v>5728</v>
      </c>
      <c r="F696" s="104">
        <v>81</v>
      </c>
      <c r="G696" s="104">
        <v>21</v>
      </c>
      <c r="H696" s="104">
        <v>251</v>
      </c>
      <c r="I696" s="105">
        <v>135</v>
      </c>
      <c r="J696" s="104">
        <v>1</v>
      </c>
      <c r="K696" s="104">
        <v>0</v>
      </c>
      <c r="L696" s="105">
        <v>27000</v>
      </c>
      <c r="M696" s="245"/>
      <c r="N696" s="104" t="s">
        <v>3544</v>
      </c>
      <c r="O696" s="104">
        <v>18</v>
      </c>
      <c r="P696" s="104">
        <v>999</v>
      </c>
      <c r="Q696" s="104">
        <v>1100</v>
      </c>
      <c r="R696" s="104">
        <v>1</v>
      </c>
      <c r="S696" s="104">
        <v>0</v>
      </c>
      <c r="T696" s="104">
        <v>800</v>
      </c>
      <c r="U696" s="104"/>
      <c r="V696" s="104"/>
      <c r="W696" s="104"/>
      <c r="X696" s="104"/>
      <c r="Y696" s="104">
        <v>3</v>
      </c>
      <c r="Z696" s="104"/>
      <c r="AA696" s="104"/>
      <c r="AB696" s="104"/>
      <c r="AC696" s="104"/>
      <c r="AD696" s="104"/>
      <c r="AE696" s="104"/>
      <c r="AF696" s="104"/>
      <c r="AG696" s="104"/>
    </row>
    <row r="697" spans="1:33" ht="15.75" x14ac:dyDescent="0.3">
      <c r="A697" s="104">
        <v>235</v>
      </c>
      <c r="B697" s="107" t="s">
        <v>3547</v>
      </c>
      <c r="C697" s="204" t="s">
        <v>8628</v>
      </c>
      <c r="D697" s="105">
        <v>1</v>
      </c>
      <c r="E697" s="105" t="s">
        <v>5728</v>
      </c>
      <c r="F697" s="104">
        <v>81</v>
      </c>
      <c r="G697" s="104">
        <v>21</v>
      </c>
      <c r="H697" s="104">
        <v>251</v>
      </c>
      <c r="I697" s="105">
        <v>135</v>
      </c>
      <c r="J697" s="104">
        <v>1</v>
      </c>
      <c r="K697" s="104">
        <v>0</v>
      </c>
      <c r="L697" s="105">
        <v>50000</v>
      </c>
      <c r="M697" s="245"/>
      <c r="N697" s="104" t="s">
        <v>3548</v>
      </c>
      <c r="O697" s="104">
        <v>17</v>
      </c>
      <c r="P697" s="104">
        <v>999</v>
      </c>
      <c r="Q697" s="104">
        <v>1100</v>
      </c>
      <c r="R697" s="104">
        <v>1</v>
      </c>
      <c r="S697" s="104">
        <v>0</v>
      </c>
      <c r="T697" s="104">
        <v>800</v>
      </c>
      <c r="U697" s="104"/>
      <c r="V697" s="104"/>
      <c r="W697" s="104"/>
      <c r="X697" s="104"/>
      <c r="Y697" s="104">
        <v>3</v>
      </c>
      <c r="Z697" s="104"/>
      <c r="AA697" s="104"/>
      <c r="AB697" s="104"/>
      <c r="AC697" s="104"/>
      <c r="AD697" s="104"/>
      <c r="AE697" s="104"/>
      <c r="AF697" s="104"/>
      <c r="AG697" s="104"/>
    </row>
    <row r="698" spans="1:33" ht="15.75" x14ac:dyDescent="0.3">
      <c r="A698" s="104">
        <v>226</v>
      </c>
      <c r="B698" s="107" t="s">
        <v>3530</v>
      </c>
      <c r="C698" s="204" t="s">
        <v>8628</v>
      </c>
      <c r="D698" s="105">
        <v>1</v>
      </c>
      <c r="E698" s="105" t="s">
        <v>5728</v>
      </c>
      <c r="F698" s="104">
        <v>81</v>
      </c>
      <c r="G698" s="104">
        <v>21</v>
      </c>
      <c r="H698" s="104">
        <v>250</v>
      </c>
      <c r="I698" s="105">
        <v>135</v>
      </c>
      <c r="J698" s="104">
        <v>1</v>
      </c>
      <c r="K698" s="104">
        <v>0</v>
      </c>
      <c r="L698" s="105">
        <v>19000</v>
      </c>
      <c r="M698" s="245"/>
      <c r="N698" s="104" t="s">
        <v>3531</v>
      </c>
      <c r="O698" s="104">
        <v>18</v>
      </c>
      <c r="P698" s="104">
        <v>999</v>
      </c>
      <c r="Q698" s="104">
        <v>1100</v>
      </c>
      <c r="R698" s="104">
        <v>1</v>
      </c>
      <c r="S698" s="104">
        <v>0</v>
      </c>
      <c r="T698" s="104">
        <v>800</v>
      </c>
      <c r="U698" s="104"/>
      <c r="V698" s="104"/>
      <c r="W698" s="104"/>
      <c r="X698" s="104"/>
      <c r="Y698" s="104">
        <v>3</v>
      </c>
      <c r="Z698" s="104"/>
      <c r="AA698" s="104"/>
      <c r="AB698" s="104"/>
      <c r="AC698" s="104"/>
      <c r="AD698" s="104"/>
      <c r="AE698" s="104"/>
      <c r="AF698" s="104"/>
      <c r="AG698" s="104"/>
    </row>
    <row r="699" spans="1:33" ht="15.75" x14ac:dyDescent="0.3">
      <c r="A699" s="104">
        <v>228</v>
      </c>
      <c r="B699" s="107" t="s">
        <v>3534</v>
      </c>
      <c r="C699" s="204" t="s">
        <v>8628</v>
      </c>
      <c r="D699" s="105">
        <v>1</v>
      </c>
      <c r="E699" s="105" t="s">
        <v>5728</v>
      </c>
      <c r="F699" s="104">
        <v>81</v>
      </c>
      <c r="G699" s="104">
        <v>21</v>
      </c>
      <c r="H699" s="104">
        <v>250</v>
      </c>
      <c r="I699" s="105">
        <v>135</v>
      </c>
      <c r="J699" s="104">
        <v>1</v>
      </c>
      <c r="K699" s="104">
        <v>0</v>
      </c>
      <c r="L699" s="105">
        <v>33000</v>
      </c>
      <c r="M699" s="245"/>
      <c r="N699" s="104" t="s">
        <v>3535</v>
      </c>
      <c r="O699" s="104">
        <v>18</v>
      </c>
      <c r="P699" s="104">
        <v>999</v>
      </c>
      <c r="Q699" s="104">
        <v>1100</v>
      </c>
      <c r="R699" s="104">
        <v>1</v>
      </c>
      <c r="S699" s="104">
        <v>0</v>
      </c>
      <c r="T699" s="104">
        <v>800</v>
      </c>
      <c r="U699" s="104"/>
      <c r="V699" s="104"/>
      <c r="W699" s="104"/>
      <c r="X699" s="104"/>
      <c r="Y699" s="104">
        <v>3</v>
      </c>
      <c r="Z699" s="104"/>
      <c r="AA699" s="104"/>
      <c r="AB699" s="104"/>
      <c r="AC699" s="104"/>
      <c r="AD699" s="104"/>
      <c r="AE699" s="104"/>
      <c r="AF699" s="104"/>
      <c r="AG699" s="104"/>
    </row>
    <row r="700" spans="1:33" ht="15.75" x14ac:dyDescent="0.3">
      <c r="A700" s="104">
        <v>230</v>
      </c>
      <c r="B700" s="107" t="s">
        <v>3538</v>
      </c>
      <c r="C700" s="204" t="s">
        <v>8628</v>
      </c>
      <c r="D700" s="105">
        <v>1</v>
      </c>
      <c r="E700" s="105" t="s">
        <v>5728</v>
      </c>
      <c r="F700" s="104">
        <v>81</v>
      </c>
      <c r="G700" s="104">
        <v>21</v>
      </c>
      <c r="H700" s="104">
        <v>250</v>
      </c>
      <c r="I700" s="105">
        <v>135</v>
      </c>
      <c r="J700" s="104">
        <v>1</v>
      </c>
      <c r="K700" s="104">
        <v>0</v>
      </c>
      <c r="L700" s="105">
        <v>28000</v>
      </c>
      <c r="M700" s="245"/>
      <c r="N700" s="104" t="s">
        <v>3482</v>
      </c>
      <c r="O700" s="104">
        <v>17</v>
      </c>
      <c r="P700" s="104">
        <v>999</v>
      </c>
      <c r="Q700" s="104">
        <v>1100</v>
      </c>
      <c r="R700" s="104">
        <v>1</v>
      </c>
      <c r="S700" s="104">
        <v>0</v>
      </c>
      <c r="T700" s="104">
        <v>800</v>
      </c>
      <c r="U700" s="104"/>
      <c r="V700" s="104"/>
      <c r="W700" s="104"/>
      <c r="X700" s="104"/>
      <c r="Y700" s="104">
        <v>3</v>
      </c>
      <c r="Z700" s="104"/>
      <c r="AA700" s="104"/>
      <c r="AB700" s="104"/>
      <c r="AC700" s="104"/>
      <c r="AD700" s="104"/>
      <c r="AE700" s="104"/>
      <c r="AF700" s="104"/>
      <c r="AG700" s="104"/>
    </row>
    <row r="701" spans="1:33" ht="15.75" x14ac:dyDescent="0.3">
      <c r="A701" s="104">
        <v>232</v>
      </c>
      <c r="B701" s="107" t="s">
        <v>3541</v>
      </c>
      <c r="C701" s="204" t="s">
        <v>8628</v>
      </c>
      <c r="D701" s="105">
        <v>1</v>
      </c>
      <c r="E701" s="105" t="s">
        <v>5728</v>
      </c>
      <c r="F701" s="104">
        <v>81</v>
      </c>
      <c r="G701" s="104">
        <v>21</v>
      </c>
      <c r="H701" s="104">
        <v>250</v>
      </c>
      <c r="I701" s="105">
        <v>135</v>
      </c>
      <c r="J701" s="104">
        <v>1</v>
      </c>
      <c r="K701" s="104">
        <v>0</v>
      </c>
      <c r="L701" s="105">
        <v>35000</v>
      </c>
      <c r="M701" s="245"/>
      <c r="N701" s="104" t="s">
        <v>3542</v>
      </c>
      <c r="O701" s="104">
        <v>22</v>
      </c>
      <c r="P701" s="104">
        <v>999</v>
      </c>
      <c r="Q701" s="104">
        <v>1100</v>
      </c>
      <c r="R701" s="104">
        <v>1</v>
      </c>
      <c r="S701" s="104">
        <v>0</v>
      </c>
      <c r="T701" s="104">
        <v>800</v>
      </c>
      <c r="U701" s="104"/>
      <c r="V701" s="104"/>
      <c r="W701" s="104"/>
      <c r="X701" s="104"/>
      <c r="Y701" s="104">
        <v>3</v>
      </c>
      <c r="Z701" s="104"/>
      <c r="AA701" s="104"/>
      <c r="AB701" s="104"/>
      <c r="AC701" s="104"/>
      <c r="AD701" s="104"/>
      <c r="AE701" s="104"/>
      <c r="AF701" s="104"/>
      <c r="AG701" s="104"/>
    </row>
    <row r="702" spans="1:33" ht="15.75" x14ac:dyDescent="0.3">
      <c r="A702" s="104">
        <v>234</v>
      </c>
      <c r="B702" s="107" t="s">
        <v>3545</v>
      </c>
      <c r="C702" s="204" t="s">
        <v>8628</v>
      </c>
      <c r="D702" s="105">
        <v>1</v>
      </c>
      <c r="E702" s="105" t="s">
        <v>5728</v>
      </c>
      <c r="F702" s="104">
        <v>81</v>
      </c>
      <c r="G702" s="104">
        <v>21</v>
      </c>
      <c r="H702" s="104">
        <v>250</v>
      </c>
      <c r="I702" s="105">
        <v>135</v>
      </c>
      <c r="J702" s="104">
        <v>1</v>
      </c>
      <c r="K702" s="104">
        <v>0</v>
      </c>
      <c r="L702" s="105">
        <v>60000</v>
      </c>
      <c r="M702" s="245"/>
      <c r="N702" s="104" t="s">
        <v>3546</v>
      </c>
      <c r="O702" s="104">
        <v>18</v>
      </c>
      <c r="P702" s="104">
        <v>999</v>
      </c>
      <c r="Q702" s="104">
        <v>1100</v>
      </c>
      <c r="R702" s="104">
        <v>1</v>
      </c>
      <c r="S702" s="104">
        <v>0</v>
      </c>
      <c r="T702" s="104">
        <v>800</v>
      </c>
      <c r="U702" s="104"/>
      <c r="V702" s="104"/>
      <c r="W702" s="104"/>
      <c r="X702" s="104"/>
      <c r="Y702" s="104">
        <v>3</v>
      </c>
      <c r="Z702" s="104"/>
      <c r="AA702" s="104"/>
      <c r="AB702" s="104"/>
      <c r="AC702" s="104"/>
      <c r="AD702" s="104"/>
      <c r="AE702" s="104"/>
      <c r="AF702" s="104"/>
      <c r="AG702" s="104"/>
    </row>
    <row r="703" spans="1:33" ht="15.75" hidden="1" x14ac:dyDescent="0.3">
      <c r="A703" s="39">
        <v>883</v>
      </c>
      <c r="B703" s="40" t="s">
        <v>4092</v>
      </c>
      <c r="C703" s="40"/>
      <c r="D703" s="39">
        <v>0</v>
      </c>
      <c r="E703" s="39"/>
      <c r="F703" s="39">
        <v>81</v>
      </c>
      <c r="G703" s="39">
        <v>21</v>
      </c>
      <c r="H703" s="39">
        <v>251</v>
      </c>
      <c r="I703" s="39">
        <v>135</v>
      </c>
      <c r="J703" s="39">
        <v>1</v>
      </c>
      <c r="K703" s="39">
        <v>0</v>
      </c>
      <c r="L703" s="39">
        <v>27000</v>
      </c>
      <c r="M703" s="39"/>
      <c r="N703" s="39" t="s">
        <v>3533</v>
      </c>
      <c r="O703" s="39">
        <v>22</v>
      </c>
      <c r="P703" s="39">
        <v>999</v>
      </c>
      <c r="Q703" s="39">
        <v>1100</v>
      </c>
      <c r="R703" s="39">
        <v>1</v>
      </c>
      <c r="S703" s="39">
        <v>0</v>
      </c>
      <c r="T703" s="39">
        <v>800</v>
      </c>
      <c r="U703" s="39"/>
      <c r="V703" s="39"/>
      <c r="W703" s="39"/>
      <c r="X703" s="39"/>
      <c r="Y703" s="39">
        <v>3</v>
      </c>
      <c r="Z703" s="39"/>
      <c r="AA703" s="39"/>
      <c r="AB703" s="39"/>
      <c r="AC703" s="39"/>
      <c r="AD703" s="39"/>
      <c r="AE703" s="39"/>
      <c r="AF703" s="39"/>
      <c r="AG703" s="39"/>
    </row>
    <row r="704" spans="1:33" ht="15.75" hidden="1" x14ac:dyDescent="0.3">
      <c r="A704" s="39">
        <v>885</v>
      </c>
      <c r="B704" s="40" t="s">
        <v>4094</v>
      </c>
      <c r="C704" s="40"/>
      <c r="D704" s="39">
        <v>0</v>
      </c>
      <c r="E704" s="39"/>
      <c r="F704" s="39">
        <v>81</v>
      </c>
      <c r="G704" s="39">
        <v>21</v>
      </c>
      <c r="H704" s="39">
        <v>251</v>
      </c>
      <c r="I704" s="39">
        <v>135</v>
      </c>
      <c r="J704" s="39">
        <v>1</v>
      </c>
      <c r="K704" s="39">
        <v>0</v>
      </c>
      <c r="L704" s="39">
        <v>27500</v>
      </c>
      <c r="M704" s="39"/>
      <c r="N704" s="39" t="s">
        <v>3537</v>
      </c>
      <c r="O704" s="39">
        <v>18</v>
      </c>
      <c r="P704" s="39">
        <v>999</v>
      </c>
      <c r="Q704" s="39">
        <v>1100</v>
      </c>
      <c r="R704" s="39">
        <v>1</v>
      </c>
      <c r="S704" s="39">
        <v>0</v>
      </c>
      <c r="T704" s="39">
        <v>800</v>
      </c>
      <c r="U704" s="39"/>
      <c r="V704" s="39"/>
      <c r="W704" s="39"/>
      <c r="X704" s="39"/>
      <c r="Y704" s="39">
        <v>3</v>
      </c>
      <c r="Z704" s="39"/>
      <c r="AA704" s="39"/>
      <c r="AB704" s="39"/>
      <c r="AC704" s="39"/>
      <c r="AD704" s="39"/>
      <c r="AE704" s="39"/>
      <c r="AF704" s="39"/>
      <c r="AG704" s="39"/>
    </row>
    <row r="705" spans="1:33" ht="15.75" hidden="1" x14ac:dyDescent="0.3">
      <c r="A705" s="39">
        <v>887</v>
      </c>
      <c r="B705" s="40" t="s">
        <v>4096</v>
      </c>
      <c r="C705" s="40"/>
      <c r="D705" s="39">
        <v>0</v>
      </c>
      <c r="E705" s="39"/>
      <c r="F705" s="39">
        <v>81</v>
      </c>
      <c r="G705" s="39">
        <v>21</v>
      </c>
      <c r="H705" s="39">
        <v>251</v>
      </c>
      <c r="I705" s="39">
        <v>135</v>
      </c>
      <c r="J705" s="39">
        <v>1</v>
      </c>
      <c r="K705" s="39">
        <v>0</v>
      </c>
      <c r="L705" s="39">
        <v>35000</v>
      </c>
      <c r="M705" s="39"/>
      <c r="N705" s="39" t="s">
        <v>3540</v>
      </c>
      <c r="O705" s="39">
        <v>18</v>
      </c>
      <c r="P705" s="39">
        <v>999</v>
      </c>
      <c r="Q705" s="39">
        <v>1100</v>
      </c>
      <c r="R705" s="39">
        <v>1</v>
      </c>
      <c r="S705" s="39">
        <v>0</v>
      </c>
      <c r="T705" s="39">
        <v>800</v>
      </c>
      <c r="U705" s="39"/>
      <c r="V705" s="39"/>
      <c r="W705" s="39"/>
      <c r="X705" s="39"/>
      <c r="Y705" s="39">
        <v>3</v>
      </c>
      <c r="Z705" s="39"/>
      <c r="AA705" s="39"/>
      <c r="AB705" s="39"/>
      <c r="AC705" s="39"/>
      <c r="AD705" s="39"/>
      <c r="AE705" s="39"/>
      <c r="AF705" s="39"/>
      <c r="AG705" s="39"/>
    </row>
    <row r="706" spans="1:33" ht="15.75" hidden="1" x14ac:dyDescent="0.3">
      <c r="A706" s="39">
        <v>889</v>
      </c>
      <c r="B706" s="40" t="s">
        <v>4098</v>
      </c>
      <c r="C706" s="40"/>
      <c r="D706" s="39">
        <v>0</v>
      </c>
      <c r="E706" s="39"/>
      <c r="F706" s="39">
        <v>81</v>
      </c>
      <c r="G706" s="39">
        <v>21</v>
      </c>
      <c r="H706" s="39">
        <v>251</v>
      </c>
      <c r="I706" s="39">
        <v>135</v>
      </c>
      <c r="J706" s="39">
        <v>1</v>
      </c>
      <c r="K706" s="39">
        <v>0</v>
      </c>
      <c r="L706" s="39">
        <v>27000</v>
      </c>
      <c r="M706" s="39"/>
      <c r="N706" s="39" t="s">
        <v>3544</v>
      </c>
      <c r="O706" s="39">
        <v>18</v>
      </c>
      <c r="P706" s="39">
        <v>999</v>
      </c>
      <c r="Q706" s="39">
        <v>1100</v>
      </c>
      <c r="R706" s="39">
        <v>1</v>
      </c>
      <c r="S706" s="39">
        <v>0</v>
      </c>
      <c r="T706" s="39">
        <v>800</v>
      </c>
      <c r="U706" s="39"/>
      <c r="V706" s="39"/>
      <c r="W706" s="39"/>
      <c r="X706" s="39"/>
      <c r="Y706" s="39">
        <v>3</v>
      </c>
      <c r="Z706" s="39"/>
      <c r="AA706" s="39"/>
      <c r="AB706" s="39"/>
      <c r="AC706" s="39"/>
      <c r="AD706" s="39"/>
      <c r="AE706" s="39"/>
      <c r="AF706" s="39"/>
      <c r="AG706" s="39"/>
    </row>
    <row r="707" spans="1:33" ht="15.75" hidden="1" x14ac:dyDescent="0.3">
      <c r="A707" s="39">
        <v>891</v>
      </c>
      <c r="B707" s="40" t="s">
        <v>4100</v>
      </c>
      <c r="C707" s="40"/>
      <c r="D707" s="39">
        <v>0</v>
      </c>
      <c r="E707" s="39"/>
      <c r="F707" s="39">
        <v>81</v>
      </c>
      <c r="G707" s="39">
        <v>21</v>
      </c>
      <c r="H707" s="39">
        <v>251</v>
      </c>
      <c r="I707" s="39">
        <v>135</v>
      </c>
      <c r="J707" s="39">
        <v>1</v>
      </c>
      <c r="K707" s="39">
        <v>0</v>
      </c>
      <c r="L707" s="39">
        <v>50000</v>
      </c>
      <c r="M707" s="39"/>
      <c r="N707" s="39" t="s">
        <v>3548</v>
      </c>
      <c r="O707" s="39">
        <v>17</v>
      </c>
      <c r="P707" s="39">
        <v>999</v>
      </c>
      <c r="Q707" s="39">
        <v>1100</v>
      </c>
      <c r="R707" s="39">
        <v>1</v>
      </c>
      <c r="S707" s="39">
        <v>0</v>
      </c>
      <c r="T707" s="39">
        <v>800</v>
      </c>
      <c r="U707" s="39"/>
      <c r="V707" s="39"/>
      <c r="W707" s="39"/>
      <c r="X707" s="39"/>
      <c r="Y707" s="39">
        <v>3</v>
      </c>
      <c r="Z707" s="39"/>
      <c r="AA707" s="39"/>
      <c r="AB707" s="39"/>
      <c r="AC707" s="39"/>
      <c r="AD707" s="39"/>
      <c r="AE707" s="39"/>
      <c r="AF707" s="39"/>
      <c r="AG707" s="39"/>
    </row>
    <row r="708" spans="1:33" ht="15.75" hidden="1" x14ac:dyDescent="0.3">
      <c r="A708" s="39">
        <v>882</v>
      </c>
      <c r="B708" s="40" t="s">
        <v>4091</v>
      </c>
      <c r="C708" s="40"/>
      <c r="D708" s="39">
        <v>0</v>
      </c>
      <c r="E708" s="39"/>
      <c r="F708" s="39">
        <v>81</v>
      </c>
      <c r="G708" s="39">
        <v>21</v>
      </c>
      <c r="H708" s="39">
        <v>250</v>
      </c>
      <c r="I708" s="39">
        <v>135</v>
      </c>
      <c r="J708" s="39">
        <v>1</v>
      </c>
      <c r="K708" s="39">
        <v>0</v>
      </c>
      <c r="L708" s="39">
        <v>19000</v>
      </c>
      <c r="M708" s="39"/>
      <c r="N708" s="39" t="s">
        <v>3906</v>
      </c>
      <c r="O708" s="39">
        <v>18</v>
      </c>
      <c r="P708" s="39">
        <v>999</v>
      </c>
      <c r="Q708" s="39">
        <v>1100</v>
      </c>
      <c r="R708" s="39">
        <v>1</v>
      </c>
      <c r="S708" s="39">
        <v>0</v>
      </c>
      <c r="T708" s="39">
        <v>800</v>
      </c>
      <c r="U708" s="39"/>
      <c r="V708" s="39"/>
      <c r="W708" s="39"/>
      <c r="X708" s="39"/>
      <c r="Y708" s="39">
        <v>3</v>
      </c>
      <c r="Z708" s="39"/>
      <c r="AA708" s="39"/>
      <c r="AB708" s="39"/>
      <c r="AC708" s="39"/>
      <c r="AD708" s="39"/>
      <c r="AE708" s="39"/>
      <c r="AF708" s="39"/>
      <c r="AG708" s="39"/>
    </row>
    <row r="709" spans="1:33" ht="15.75" hidden="1" x14ac:dyDescent="0.3">
      <c r="A709" s="39">
        <v>884</v>
      </c>
      <c r="B709" s="40" t="s">
        <v>4093</v>
      </c>
      <c r="C709" s="40"/>
      <c r="D709" s="39">
        <v>0</v>
      </c>
      <c r="E709" s="39"/>
      <c r="F709" s="39">
        <v>81</v>
      </c>
      <c r="G709" s="39">
        <v>21</v>
      </c>
      <c r="H709" s="39">
        <v>250</v>
      </c>
      <c r="I709" s="39">
        <v>135</v>
      </c>
      <c r="J709" s="39">
        <v>1</v>
      </c>
      <c r="K709" s="39">
        <v>0</v>
      </c>
      <c r="L709" s="39">
        <v>33000</v>
      </c>
      <c r="M709" s="39"/>
      <c r="N709" s="39" t="s">
        <v>3535</v>
      </c>
      <c r="O709" s="39">
        <v>18</v>
      </c>
      <c r="P709" s="39">
        <v>999</v>
      </c>
      <c r="Q709" s="39">
        <v>1100</v>
      </c>
      <c r="R709" s="39">
        <v>1</v>
      </c>
      <c r="S709" s="39">
        <v>0</v>
      </c>
      <c r="T709" s="39">
        <v>800</v>
      </c>
      <c r="U709" s="39"/>
      <c r="V709" s="39"/>
      <c r="W709" s="39"/>
      <c r="X709" s="39"/>
      <c r="Y709" s="39">
        <v>3</v>
      </c>
      <c r="Z709" s="39"/>
      <c r="AA709" s="39"/>
      <c r="AB709" s="39"/>
      <c r="AC709" s="39"/>
      <c r="AD709" s="39"/>
      <c r="AE709" s="39"/>
      <c r="AF709" s="39"/>
      <c r="AG709" s="39"/>
    </row>
    <row r="710" spans="1:33" ht="15.75" hidden="1" x14ac:dyDescent="0.3">
      <c r="A710" s="39">
        <v>886</v>
      </c>
      <c r="B710" s="40" t="s">
        <v>4095</v>
      </c>
      <c r="C710" s="40"/>
      <c r="D710" s="39">
        <v>0</v>
      </c>
      <c r="E710" s="39"/>
      <c r="F710" s="39">
        <v>81</v>
      </c>
      <c r="G710" s="39">
        <v>21</v>
      </c>
      <c r="H710" s="39">
        <v>250</v>
      </c>
      <c r="I710" s="39">
        <v>135</v>
      </c>
      <c r="J710" s="39">
        <v>1</v>
      </c>
      <c r="K710" s="39">
        <v>0</v>
      </c>
      <c r="L710" s="39">
        <v>28000</v>
      </c>
      <c r="M710" s="39"/>
      <c r="N710" s="39" t="s">
        <v>3482</v>
      </c>
      <c r="O710" s="39">
        <v>17</v>
      </c>
      <c r="P710" s="39">
        <v>999</v>
      </c>
      <c r="Q710" s="39">
        <v>1100</v>
      </c>
      <c r="R710" s="39">
        <v>1</v>
      </c>
      <c r="S710" s="39">
        <v>0</v>
      </c>
      <c r="T710" s="39">
        <v>800</v>
      </c>
      <c r="U710" s="39"/>
      <c r="V710" s="39"/>
      <c r="W710" s="39"/>
      <c r="X710" s="39"/>
      <c r="Y710" s="39">
        <v>3</v>
      </c>
      <c r="Z710" s="39"/>
      <c r="AA710" s="39"/>
      <c r="AB710" s="39"/>
      <c r="AC710" s="39"/>
      <c r="AD710" s="39"/>
      <c r="AE710" s="39"/>
      <c r="AF710" s="39"/>
      <c r="AG710" s="39"/>
    </row>
    <row r="711" spans="1:33" ht="15.75" hidden="1" x14ac:dyDescent="0.3">
      <c r="A711" s="39">
        <v>888</v>
      </c>
      <c r="B711" s="40" t="s">
        <v>4097</v>
      </c>
      <c r="C711" s="40"/>
      <c r="D711" s="39">
        <v>0</v>
      </c>
      <c r="E711" s="39"/>
      <c r="F711" s="39">
        <v>81</v>
      </c>
      <c r="G711" s="39">
        <v>21</v>
      </c>
      <c r="H711" s="39">
        <v>250</v>
      </c>
      <c r="I711" s="39">
        <v>135</v>
      </c>
      <c r="J711" s="39">
        <v>1</v>
      </c>
      <c r="K711" s="39">
        <v>0</v>
      </c>
      <c r="L711" s="39">
        <v>35000</v>
      </c>
      <c r="M711" s="39"/>
      <c r="N711" s="39" t="s">
        <v>3542</v>
      </c>
      <c r="O711" s="39">
        <v>22</v>
      </c>
      <c r="P711" s="39">
        <v>999</v>
      </c>
      <c r="Q711" s="39">
        <v>1100</v>
      </c>
      <c r="R711" s="39">
        <v>1</v>
      </c>
      <c r="S711" s="39">
        <v>0</v>
      </c>
      <c r="T711" s="39">
        <v>800</v>
      </c>
      <c r="U711" s="39"/>
      <c r="V711" s="39"/>
      <c r="W711" s="39"/>
      <c r="X711" s="39"/>
      <c r="Y711" s="39">
        <v>3</v>
      </c>
      <c r="Z711" s="39"/>
      <c r="AA711" s="39"/>
      <c r="AB711" s="39"/>
      <c r="AC711" s="39"/>
      <c r="AD711" s="39"/>
      <c r="AE711" s="39"/>
      <c r="AF711" s="39"/>
      <c r="AG711" s="39"/>
    </row>
    <row r="712" spans="1:33" ht="15.75" hidden="1" x14ac:dyDescent="0.3">
      <c r="A712" s="39">
        <v>890</v>
      </c>
      <c r="B712" s="40" t="s">
        <v>4099</v>
      </c>
      <c r="C712" s="40"/>
      <c r="D712" s="39">
        <v>0</v>
      </c>
      <c r="E712" s="39"/>
      <c r="F712" s="39">
        <v>81</v>
      </c>
      <c r="G712" s="39">
        <v>21</v>
      </c>
      <c r="H712" s="39">
        <v>250</v>
      </c>
      <c r="I712" s="39">
        <v>135</v>
      </c>
      <c r="J712" s="39">
        <v>1</v>
      </c>
      <c r="K712" s="39">
        <v>0</v>
      </c>
      <c r="L712" s="39">
        <v>60000</v>
      </c>
      <c r="M712" s="39"/>
      <c r="N712" s="39" t="s">
        <v>3546</v>
      </c>
      <c r="O712" s="39">
        <v>18</v>
      </c>
      <c r="P712" s="39">
        <v>999</v>
      </c>
      <c r="Q712" s="39">
        <v>1100</v>
      </c>
      <c r="R712" s="39">
        <v>1</v>
      </c>
      <c r="S712" s="39">
        <v>0</v>
      </c>
      <c r="T712" s="39">
        <v>800</v>
      </c>
      <c r="U712" s="39"/>
      <c r="V712" s="39"/>
      <c r="W712" s="39"/>
      <c r="X712" s="39"/>
      <c r="Y712" s="39">
        <v>3</v>
      </c>
      <c r="Z712" s="39"/>
      <c r="AA712" s="39"/>
      <c r="AB712" s="39"/>
      <c r="AC712" s="39"/>
      <c r="AD712" s="39"/>
      <c r="AE712" s="39"/>
      <c r="AF712" s="39"/>
      <c r="AG712" s="39"/>
    </row>
    <row r="713" spans="1:33" ht="15.75" x14ac:dyDescent="0.3">
      <c r="A713" s="104">
        <v>760</v>
      </c>
      <c r="B713" s="107" t="s">
        <v>3956</v>
      </c>
      <c r="C713" s="204" t="s">
        <v>8628</v>
      </c>
      <c r="D713" s="105">
        <v>1</v>
      </c>
      <c r="E713" s="105" t="s">
        <v>5731</v>
      </c>
      <c r="F713" s="104">
        <v>81</v>
      </c>
      <c r="G713" s="104">
        <v>19</v>
      </c>
      <c r="H713" s="104">
        <v>164</v>
      </c>
      <c r="I713" s="105">
        <v>150</v>
      </c>
      <c r="J713" s="104">
        <v>1</v>
      </c>
      <c r="K713" s="104">
        <v>1</v>
      </c>
      <c r="L713" s="105">
        <v>27000</v>
      </c>
      <c r="M713" s="245"/>
      <c r="N713" s="104" t="s">
        <v>3474</v>
      </c>
      <c r="O713" s="104">
        <v>17</v>
      </c>
      <c r="P713" s="104">
        <v>999</v>
      </c>
      <c r="Q713" s="104">
        <v>1100</v>
      </c>
      <c r="R713" s="104">
        <v>1</v>
      </c>
      <c r="S713" s="104">
        <v>0</v>
      </c>
      <c r="T713" s="104">
        <v>800</v>
      </c>
      <c r="U713" s="104"/>
      <c r="V713" s="104"/>
      <c r="W713" s="104"/>
      <c r="X713" s="104"/>
      <c r="Y713" s="104">
        <v>3</v>
      </c>
      <c r="Z713" s="104"/>
      <c r="AA713" s="104"/>
      <c r="AB713" s="104"/>
      <c r="AC713" s="104"/>
      <c r="AD713" s="104"/>
      <c r="AE713" s="104"/>
      <c r="AF713" s="104"/>
      <c r="AG713" s="104"/>
    </row>
    <row r="714" spans="1:33" ht="15.75" x14ac:dyDescent="0.3">
      <c r="A714" s="104">
        <v>764</v>
      </c>
      <c r="B714" s="107" t="s">
        <v>3960</v>
      </c>
      <c r="C714" s="204" t="s">
        <v>8628</v>
      </c>
      <c r="D714" s="105">
        <v>1</v>
      </c>
      <c r="E714" s="105" t="s">
        <v>5731</v>
      </c>
      <c r="F714" s="104">
        <v>81</v>
      </c>
      <c r="G714" s="104">
        <v>19</v>
      </c>
      <c r="H714" s="104">
        <v>164</v>
      </c>
      <c r="I714" s="105">
        <v>150</v>
      </c>
      <c r="J714" s="104">
        <v>1</v>
      </c>
      <c r="K714" s="104">
        <v>1</v>
      </c>
      <c r="L714" s="105">
        <v>50000</v>
      </c>
      <c r="M714" s="245"/>
      <c r="N714" s="104" t="s">
        <v>3605</v>
      </c>
      <c r="O714" s="104">
        <v>18</v>
      </c>
      <c r="P714" s="104">
        <v>999</v>
      </c>
      <c r="Q714" s="104">
        <v>1100</v>
      </c>
      <c r="R714" s="104">
        <v>1</v>
      </c>
      <c r="S714" s="104">
        <v>0</v>
      </c>
      <c r="T714" s="104">
        <v>800</v>
      </c>
      <c r="U714" s="104"/>
      <c r="V714" s="104"/>
      <c r="W714" s="104"/>
      <c r="X714" s="104"/>
      <c r="Y714" s="104">
        <v>3</v>
      </c>
      <c r="Z714" s="104"/>
      <c r="AA714" s="104"/>
      <c r="AB714" s="104"/>
      <c r="AC714" s="104"/>
      <c r="AD714" s="104"/>
      <c r="AE714" s="104"/>
      <c r="AF714" s="104"/>
      <c r="AG714" s="104"/>
    </row>
    <row r="715" spans="1:33" ht="15.75" x14ac:dyDescent="0.3">
      <c r="A715" s="104">
        <v>754</v>
      </c>
      <c r="B715" s="107" t="s">
        <v>3950</v>
      </c>
      <c r="C715" s="204" t="s">
        <v>8628</v>
      </c>
      <c r="D715" s="105">
        <v>1</v>
      </c>
      <c r="E715" s="105" t="s">
        <v>5731</v>
      </c>
      <c r="F715" s="104">
        <v>115</v>
      </c>
      <c r="G715" s="104">
        <v>34</v>
      </c>
      <c r="H715" s="104">
        <v>131</v>
      </c>
      <c r="I715" s="105">
        <v>150</v>
      </c>
      <c r="J715" s="104">
        <v>1</v>
      </c>
      <c r="K715" s="104">
        <v>1</v>
      </c>
      <c r="L715" s="105">
        <v>19000</v>
      </c>
      <c r="M715" s="245"/>
      <c r="N715" s="104" t="s">
        <v>3391</v>
      </c>
      <c r="O715" s="104">
        <v>18</v>
      </c>
      <c r="P715" s="104">
        <v>999</v>
      </c>
      <c r="Q715" s="104">
        <v>1100</v>
      </c>
      <c r="R715" s="104">
        <v>1</v>
      </c>
      <c r="S715" s="104">
        <v>0</v>
      </c>
      <c r="T715" s="104">
        <v>800</v>
      </c>
      <c r="U715" s="104"/>
      <c r="V715" s="104"/>
      <c r="W715" s="104"/>
      <c r="X715" s="104"/>
      <c r="Y715" s="104">
        <v>3</v>
      </c>
      <c r="Z715" s="104"/>
      <c r="AA715" s="104"/>
      <c r="AB715" s="104"/>
      <c r="AC715" s="104"/>
      <c r="AD715" s="104"/>
      <c r="AE715" s="104"/>
      <c r="AF715" s="104"/>
      <c r="AG715" s="104"/>
    </row>
    <row r="716" spans="1:33" ht="15.75" hidden="1" x14ac:dyDescent="0.3">
      <c r="A716" s="39">
        <v>757</v>
      </c>
      <c r="B716" s="40" t="s">
        <v>3953</v>
      </c>
      <c r="C716" s="40"/>
      <c r="D716" s="39">
        <v>0</v>
      </c>
      <c r="E716" s="39"/>
      <c r="F716" s="39">
        <v>81</v>
      </c>
      <c r="G716" s="39">
        <v>32</v>
      </c>
      <c r="H716" s="39">
        <v>83</v>
      </c>
      <c r="I716" s="39">
        <v>150</v>
      </c>
      <c r="J716" s="39">
        <v>0</v>
      </c>
      <c r="K716" s="39">
        <v>0</v>
      </c>
      <c r="L716" s="39">
        <v>28000</v>
      </c>
      <c r="M716" s="39"/>
      <c r="N716" s="39" t="s">
        <v>3593</v>
      </c>
      <c r="O716" s="39">
        <v>18</v>
      </c>
      <c r="P716" s="39">
        <v>999</v>
      </c>
      <c r="Q716" s="39">
        <v>1100</v>
      </c>
      <c r="R716" s="39">
        <v>1</v>
      </c>
      <c r="S716" s="39">
        <v>0</v>
      </c>
      <c r="T716" s="39">
        <v>800</v>
      </c>
      <c r="U716" s="39"/>
      <c r="V716" s="39"/>
      <c r="W716" s="39"/>
      <c r="X716" s="39"/>
      <c r="Y716" s="39">
        <v>3</v>
      </c>
      <c r="Z716" s="39"/>
      <c r="AA716" s="39"/>
      <c r="AB716" s="39"/>
      <c r="AC716" s="39"/>
      <c r="AD716" s="39"/>
      <c r="AE716" s="39"/>
      <c r="AF716" s="39"/>
      <c r="AG716" s="39"/>
    </row>
    <row r="717" spans="1:33" ht="15.75" x14ac:dyDescent="0.3">
      <c r="A717" s="104">
        <v>759</v>
      </c>
      <c r="B717" s="107" t="s">
        <v>3955</v>
      </c>
      <c r="C717" s="204" t="s">
        <v>8628</v>
      </c>
      <c r="D717" s="105">
        <v>1</v>
      </c>
      <c r="E717" s="105" t="s">
        <v>5731</v>
      </c>
      <c r="F717" s="104">
        <v>81</v>
      </c>
      <c r="G717" s="104">
        <v>19</v>
      </c>
      <c r="H717" s="104">
        <v>130</v>
      </c>
      <c r="I717" s="105">
        <v>150</v>
      </c>
      <c r="J717" s="104">
        <v>1</v>
      </c>
      <c r="K717" s="104">
        <v>0</v>
      </c>
      <c r="L717" s="105">
        <v>27500</v>
      </c>
      <c r="M717" s="245"/>
      <c r="N717" s="104" t="s">
        <v>3597</v>
      </c>
      <c r="O717" s="104">
        <v>18</v>
      </c>
      <c r="P717" s="104">
        <v>999</v>
      </c>
      <c r="Q717" s="104">
        <v>1100</v>
      </c>
      <c r="R717" s="104">
        <v>1</v>
      </c>
      <c r="S717" s="104">
        <v>0</v>
      </c>
      <c r="T717" s="104">
        <v>800</v>
      </c>
      <c r="U717" s="104"/>
      <c r="V717" s="104"/>
      <c r="W717" s="104"/>
      <c r="X717" s="104"/>
      <c r="Y717" s="104">
        <v>3</v>
      </c>
      <c r="Z717" s="104"/>
      <c r="AA717" s="104"/>
      <c r="AB717" s="104"/>
      <c r="AC717" s="104"/>
      <c r="AD717" s="104"/>
      <c r="AE717" s="104"/>
      <c r="AF717" s="104"/>
      <c r="AG717" s="104"/>
    </row>
    <row r="718" spans="1:33" ht="15.75" x14ac:dyDescent="0.3">
      <c r="A718" s="104">
        <v>765</v>
      </c>
      <c r="B718" s="107" t="s">
        <v>3961</v>
      </c>
      <c r="C718" s="204" t="s">
        <v>8628</v>
      </c>
      <c r="D718" s="105">
        <v>1</v>
      </c>
      <c r="E718" s="105" t="s">
        <v>5731</v>
      </c>
      <c r="F718" s="104">
        <v>81</v>
      </c>
      <c r="G718" s="104">
        <v>19</v>
      </c>
      <c r="H718" s="104">
        <v>130</v>
      </c>
      <c r="I718" s="105">
        <v>150</v>
      </c>
      <c r="J718" s="104">
        <v>1</v>
      </c>
      <c r="K718" s="104">
        <v>0</v>
      </c>
      <c r="L718" s="105">
        <v>19000</v>
      </c>
      <c r="M718" s="245"/>
      <c r="N718" s="104" t="s">
        <v>3474</v>
      </c>
      <c r="O718" s="104">
        <v>22</v>
      </c>
      <c r="P718" s="104">
        <v>999</v>
      </c>
      <c r="Q718" s="104">
        <v>1100</v>
      </c>
      <c r="R718" s="104">
        <v>1</v>
      </c>
      <c r="S718" s="104">
        <v>0</v>
      </c>
      <c r="T718" s="104">
        <v>800</v>
      </c>
      <c r="U718" s="104"/>
      <c r="V718" s="104"/>
      <c r="W718" s="104"/>
      <c r="X718" s="104"/>
      <c r="Y718" s="104">
        <v>3</v>
      </c>
      <c r="Z718" s="104"/>
      <c r="AA718" s="104"/>
      <c r="AB718" s="104"/>
      <c r="AC718" s="104"/>
      <c r="AD718" s="104"/>
      <c r="AE718" s="104"/>
      <c r="AF718" s="104"/>
      <c r="AG718" s="104"/>
    </row>
    <row r="719" spans="1:33" ht="15.75" x14ac:dyDescent="0.3">
      <c r="A719" s="104">
        <v>762</v>
      </c>
      <c r="B719" s="107" t="s">
        <v>3958</v>
      </c>
      <c r="C719" s="204" t="s">
        <v>8628</v>
      </c>
      <c r="D719" s="105">
        <v>1</v>
      </c>
      <c r="E719" s="105" t="s">
        <v>5731</v>
      </c>
      <c r="F719" s="104">
        <v>81</v>
      </c>
      <c r="G719" s="104">
        <v>53</v>
      </c>
      <c r="H719" s="104">
        <v>180</v>
      </c>
      <c r="I719" s="105">
        <v>150</v>
      </c>
      <c r="J719" s="104">
        <v>1</v>
      </c>
      <c r="K719" s="104">
        <v>1</v>
      </c>
      <c r="L719" s="105">
        <v>35000</v>
      </c>
      <c r="M719" s="245"/>
      <c r="N719" s="104" t="s">
        <v>3476</v>
      </c>
      <c r="O719" s="104">
        <v>18</v>
      </c>
      <c r="P719" s="104">
        <v>999</v>
      </c>
      <c r="Q719" s="104">
        <v>1100</v>
      </c>
      <c r="R719" s="104">
        <v>1</v>
      </c>
      <c r="S719" s="104">
        <v>0</v>
      </c>
      <c r="T719" s="104">
        <v>800</v>
      </c>
      <c r="U719" s="104"/>
      <c r="V719" s="104"/>
      <c r="W719" s="104"/>
      <c r="X719" s="104"/>
      <c r="Y719" s="104">
        <v>3</v>
      </c>
      <c r="Z719" s="104"/>
      <c r="AA719" s="104"/>
      <c r="AB719" s="104"/>
      <c r="AC719" s="104"/>
      <c r="AD719" s="104"/>
      <c r="AE719" s="104"/>
      <c r="AF719" s="104"/>
      <c r="AG719" s="104"/>
    </row>
    <row r="720" spans="1:33" ht="15.75" x14ac:dyDescent="0.3">
      <c r="A720" s="104">
        <v>763</v>
      </c>
      <c r="B720" s="107" t="s">
        <v>3959</v>
      </c>
      <c r="C720" s="204" t="s">
        <v>8628</v>
      </c>
      <c r="D720" s="105">
        <v>1</v>
      </c>
      <c r="E720" s="105" t="s">
        <v>5731</v>
      </c>
      <c r="F720" s="104">
        <v>81</v>
      </c>
      <c r="G720" s="104">
        <v>53</v>
      </c>
      <c r="H720" s="104">
        <v>180</v>
      </c>
      <c r="I720" s="105">
        <v>150</v>
      </c>
      <c r="J720" s="104">
        <v>1</v>
      </c>
      <c r="K720" s="104">
        <v>1</v>
      </c>
      <c r="L720" s="105">
        <v>50000</v>
      </c>
      <c r="M720" s="245"/>
      <c r="N720" s="104" t="s">
        <v>3603</v>
      </c>
      <c r="O720" s="104">
        <v>17</v>
      </c>
      <c r="P720" s="104">
        <v>999</v>
      </c>
      <c r="Q720" s="104">
        <v>1100</v>
      </c>
      <c r="R720" s="104">
        <v>1</v>
      </c>
      <c r="S720" s="104">
        <v>0</v>
      </c>
      <c r="T720" s="104">
        <v>800</v>
      </c>
      <c r="U720" s="104"/>
      <c r="V720" s="104"/>
      <c r="W720" s="104"/>
      <c r="X720" s="104"/>
      <c r="Y720" s="104">
        <v>3</v>
      </c>
      <c r="Z720" s="104"/>
      <c r="AA720" s="104"/>
      <c r="AB720" s="104"/>
      <c r="AC720" s="104"/>
      <c r="AD720" s="104"/>
      <c r="AE720" s="104"/>
      <c r="AF720" s="104"/>
      <c r="AG720" s="104"/>
    </row>
    <row r="721" spans="1:33" ht="15.75" x14ac:dyDescent="0.3">
      <c r="A721" s="104">
        <v>755</v>
      </c>
      <c r="B721" s="107" t="s">
        <v>3951</v>
      </c>
      <c r="C721" s="204" t="s">
        <v>8628</v>
      </c>
      <c r="D721" s="105">
        <v>1</v>
      </c>
      <c r="E721" s="105" t="s">
        <v>5731</v>
      </c>
      <c r="F721" s="104">
        <v>81</v>
      </c>
      <c r="G721" s="104">
        <v>21</v>
      </c>
      <c r="H721" s="104">
        <v>233</v>
      </c>
      <c r="I721" s="105">
        <v>150</v>
      </c>
      <c r="J721" s="104">
        <v>1</v>
      </c>
      <c r="K721" s="104">
        <v>0</v>
      </c>
      <c r="L721" s="105">
        <v>27000</v>
      </c>
      <c r="M721" s="245"/>
      <c r="N721" s="104" t="s">
        <v>3589</v>
      </c>
      <c r="O721" s="104">
        <v>18</v>
      </c>
      <c r="P721" s="104">
        <v>999</v>
      </c>
      <c r="Q721" s="104">
        <v>1100</v>
      </c>
      <c r="R721" s="104">
        <v>1</v>
      </c>
      <c r="S721" s="104">
        <v>0</v>
      </c>
      <c r="T721" s="104">
        <v>800</v>
      </c>
      <c r="U721" s="104"/>
      <c r="V721" s="104"/>
      <c r="W721" s="104"/>
      <c r="X721" s="104"/>
      <c r="Y721" s="104">
        <v>3</v>
      </c>
      <c r="Z721" s="104"/>
      <c r="AA721" s="104"/>
      <c r="AB721" s="104"/>
      <c r="AC721" s="104"/>
      <c r="AD721" s="104"/>
      <c r="AE721" s="104"/>
      <c r="AF721" s="104"/>
      <c r="AG721" s="104"/>
    </row>
    <row r="722" spans="1:33" ht="15.75" x14ac:dyDescent="0.3">
      <c r="A722" s="104">
        <v>761</v>
      </c>
      <c r="B722" s="107" t="s">
        <v>3957</v>
      </c>
      <c r="C722" s="204" t="s">
        <v>8628</v>
      </c>
      <c r="D722" s="105">
        <v>1</v>
      </c>
      <c r="E722" s="105" t="s">
        <v>5731</v>
      </c>
      <c r="F722" s="104">
        <v>81</v>
      </c>
      <c r="G722" s="104">
        <v>21</v>
      </c>
      <c r="H722" s="104">
        <v>233</v>
      </c>
      <c r="I722" s="105">
        <v>150</v>
      </c>
      <c r="J722" s="104">
        <v>1</v>
      </c>
      <c r="K722" s="104">
        <v>0</v>
      </c>
      <c r="L722" s="105">
        <v>27000</v>
      </c>
      <c r="M722" s="245"/>
      <c r="N722" s="104" t="s">
        <v>3600</v>
      </c>
      <c r="O722" s="104">
        <v>18</v>
      </c>
      <c r="P722" s="104">
        <v>999</v>
      </c>
      <c r="Q722" s="104">
        <v>1100</v>
      </c>
      <c r="R722" s="104">
        <v>1</v>
      </c>
      <c r="S722" s="104">
        <v>0</v>
      </c>
      <c r="T722" s="104">
        <v>800</v>
      </c>
      <c r="U722" s="104"/>
      <c r="V722" s="104"/>
      <c r="W722" s="104"/>
      <c r="X722" s="104"/>
      <c r="Y722" s="104">
        <v>3</v>
      </c>
      <c r="Z722" s="104"/>
      <c r="AA722" s="104"/>
      <c r="AB722" s="104"/>
      <c r="AC722" s="104"/>
      <c r="AD722" s="104"/>
      <c r="AE722" s="104"/>
      <c r="AF722" s="104"/>
      <c r="AG722" s="104"/>
    </row>
    <row r="723" spans="1:33" ht="15.75" x14ac:dyDescent="0.3">
      <c r="A723" s="104">
        <v>756</v>
      </c>
      <c r="B723" s="107" t="s">
        <v>3952</v>
      </c>
      <c r="C723" s="204" t="s">
        <v>8628</v>
      </c>
      <c r="D723" s="105">
        <v>1</v>
      </c>
      <c r="E723" s="105" t="s">
        <v>5731</v>
      </c>
      <c r="F723" s="104">
        <v>81</v>
      </c>
      <c r="G723" s="104">
        <v>19</v>
      </c>
      <c r="H723" s="104">
        <v>117</v>
      </c>
      <c r="I723" s="105">
        <v>150</v>
      </c>
      <c r="J723" s="104">
        <v>1</v>
      </c>
      <c r="K723" s="104">
        <v>1</v>
      </c>
      <c r="L723" s="105">
        <v>27000</v>
      </c>
      <c r="M723" s="245"/>
      <c r="N723" s="104" t="s">
        <v>3591</v>
      </c>
      <c r="O723" s="104">
        <v>17</v>
      </c>
      <c r="P723" s="104">
        <v>999</v>
      </c>
      <c r="Q723" s="104">
        <v>1100</v>
      </c>
      <c r="R723" s="104">
        <v>1</v>
      </c>
      <c r="S723" s="104">
        <v>0</v>
      </c>
      <c r="T723" s="104">
        <v>800</v>
      </c>
      <c r="U723" s="104"/>
      <c r="V723" s="104"/>
      <c r="W723" s="104"/>
      <c r="X723" s="104"/>
      <c r="Y723" s="104">
        <v>3</v>
      </c>
      <c r="Z723" s="104"/>
      <c r="AA723" s="104"/>
      <c r="AB723" s="104"/>
      <c r="AC723" s="104"/>
      <c r="AD723" s="104"/>
      <c r="AE723" s="104"/>
      <c r="AF723" s="104"/>
      <c r="AG723" s="104"/>
    </row>
    <row r="724" spans="1:33" ht="15.75" x14ac:dyDescent="0.3">
      <c r="A724" s="104">
        <v>758</v>
      </c>
      <c r="B724" s="107" t="s">
        <v>3954</v>
      </c>
      <c r="C724" s="204" t="s">
        <v>8628</v>
      </c>
      <c r="D724" s="105">
        <v>1</v>
      </c>
      <c r="E724" s="105" t="s">
        <v>5731</v>
      </c>
      <c r="F724" s="104">
        <v>81</v>
      </c>
      <c r="G724" s="104">
        <v>21</v>
      </c>
      <c r="H724" s="104">
        <v>237</v>
      </c>
      <c r="I724" s="105">
        <v>150</v>
      </c>
      <c r="J724" s="104">
        <v>1</v>
      </c>
      <c r="K724" s="104">
        <v>0</v>
      </c>
      <c r="L724" s="105">
        <v>60000</v>
      </c>
      <c r="M724" s="245"/>
      <c r="N724" s="104" t="s">
        <v>3595</v>
      </c>
      <c r="O724" s="104">
        <v>18</v>
      </c>
      <c r="P724" s="104">
        <v>999</v>
      </c>
      <c r="Q724" s="104">
        <v>1100</v>
      </c>
      <c r="R724" s="104">
        <v>1</v>
      </c>
      <c r="S724" s="104">
        <v>0</v>
      </c>
      <c r="T724" s="104">
        <v>800</v>
      </c>
      <c r="U724" s="104"/>
      <c r="V724" s="104"/>
      <c r="W724" s="104"/>
      <c r="X724" s="104"/>
      <c r="Y724" s="104">
        <v>3</v>
      </c>
      <c r="Z724" s="104"/>
      <c r="AA724" s="104"/>
      <c r="AB724" s="104"/>
      <c r="AC724" s="104"/>
      <c r="AD724" s="104"/>
      <c r="AE724" s="104"/>
      <c r="AF724" s="104"/>
      <c r="AG724" s="104"/>
    </row>
    <row r="725" spans="1:33" ht="15.75" x14ac:dyDescent="0.3">
      <c r="A725" s="104">
        <v>262</v>
      </c>
      <c r="B725" s="107" t="s">
        <v>3598</v>
      </c>
      <c r="C725" s="204" t="s">
        <v>8628</v>
      </c>
      <c r="D725" s="105">
        <v>1</v>
      </c>
      <c r="E725" s="105" t="s">
        <v>5730</v>
      </c>
      <c r="F725" s="104">
        <v>81</v>
      </c>
      <c r="G725" s="104">
        <v>19</v>
      </c>
      <c r="H725" s="104">
        <v>164</v>
      </c>
      <c r="I725" s="105">
        <v>150</v>
      </c>
      <c r="J725" s="104">
        <v>1</v>
      </c>
      <c r="K725" s="104">
        <v>1</v>
      </c>
      <c r="L725" s="105">
        <v>27000</v>
      </c>
      <c r="M725" s="245"/>
      <c r="N725" s="104" t="s">
        <v>3474</v>
      </c>
      <c r="O725" s="104">
        <v>17</v>
      </c>
      <c r="P725" s="104">
        <v>999</v>
      </c>
      <c r="Q725" s="104">
        <v>1100</v>
      </c>
      <c r="R725" s="104">
        <v>1</v>
      </c>
      <c r="S725" s="104">
        <v>0</v>
      </c>
      <c r="T725" s="104">
        <v>800</v>
      </c>
      <c r="U725" s="104"/>
      <c r="V725" s="104"/>
      <c r="W725" s="104"/>
      <c r="X725" s="104"/>
      <c r="Y725" s="104">
        <v>3</v>
      </c>
      <c r="Z725" s="104"/>
      <c r="AA725" s="104"/>
      <c r="AB725" s="104"/>
      <c r="AC725" s="104"/>
      <c r="AD725" s="104"/>
      <c r="AE725" s="104"/>
      <c r="AF725" s="104"/>
      <c r="AG725" s="104"/>
    </row>
    <row r="726" spans="1:33" ht="15.75" x14ac:dyDescent="0.3">
      <c r="A726" s="104">
        <v>266</v>
      </c>
      <c r="B726" s="107" t="s">
        <v>3604</v>
      </c>
      <c r="C726" s="204" t="s">
        <v>8628</v>
      </c>
      <c r="D726" s="105">
        <v>1</v>
      </c>
      <c r="E726" s="105" t="s">
        <v>5730</v>
      </c>
      <c r="F726" s="104">
        <v>81</v>
      </c>
      <c r="G726" s="104">
        <v>19</v>
      </c>
      <c r="H726" s="104">
        <v>164</v>
      </c>
      <c r="I726" s="105">
        <v>150</v>
      </c>
      <c r="J726" s="104">
        <v>1</v>
      </c>
      <c r="K726" s="104">
        <v>1</v>
      </c>
      <c r="L726" s="105">
        <v>50000</v>
      </c>
      <c r="M726" s="245"/>
      <c r="N726" s="104" t="s">
        <v>3605</v>
      </c>
      <c r="O726" s="104">
        <v>18</v>
      </c>
      <c r="P726" s="104">
        <v>999</v>
      </c>
      <c r="Q726" s="104">
        <v>1100</v>
      </c>
      <c r="R726" s="104">
        <v>1</v>
      </c>
      <c r="S726" s="104">
        <v>0</v>
      </c>
      <c r="T726" s="104">
        <v>800</v>
      </c>
      <c r="U726" s="104"/>
      <c r="V726" s="104"/>
      <c r="W726" s="104"/>
      <c r="X726" s="104"/>
      <c r="Y726" s="104">
        <v>3</v>
      </c>
      <c r="Z726" s="104"/>
      <c r="AA726" s="104"/>
      <c r="AB726" s="104"/>
      <c r="AC726" s="104"/>
      <c r="AD726" s="104"/>
      <c r="AE726" s="104"/>
      <c r="AF726" s="104"/>
      <c r="AG726" s="104"/>
    </row>
    <row r="727" spans="1:33" ht="15.75" x14ac:dyDescent="0.3">
      <c r="A727" s="104">
        <v>256</v>
      </c>
      <c r="B727" s="107" t="s">
        <v>3586</v>
      </c>
      <c r="C727" s="204" t="s">
        <v>8628</v>
      </c>
      <c r="D727" s="105">
        <v>1</v>
      </c>
      <c r="E727" s="105" t="s">
        <v>5730</v>
      </c>
      <c r="F727" s="104">
        <v>115</v>
      </c>
      <c r="G727" s="104">
        <v>34</v>
      </c>
      <c r="H727" s="104">
        <v>131</v>
      </c>
      <c r="I727" s="105">
        <v>150</v>
      </c>
      <c r="J727" s="104">
        <v>1</v>
      </c>
      <c r="K727" s="104">
        <v>1</v>
      </c>
      <c r="L727" s="105">
        <v>19000</v>
      </c>
      <c r="M727" s="245"/>
      <c r="N727" s="104" t="s">
        <v>3587</v>
      </c>
      <c r="O727" s="104">
        <v>18</v>
      </c>
      <c r="P727" s="104">
        <v>999</v>
      </c>
      <c r="Q727" s="104">
        <v>1100</v>
      </c>
      <c r="R727" s="104">
        <v>1</v>
      </c>
      <c r="S727" s="104">
        <v>0</v>
      </c>
      <c r="T727" s="104">
        <v>800</v>
      </c>
      <c r="U727" s="104"/>
      <c r="V727" s="104"/>
      <c r="W727" s="104"/>
      <c r="X727" s="104"/>
      <c r="Y727" s="104">
        <v>3</v>
      </c>
      <c r="Z727" s="104"/>
      <c r="AA727" s="104"/>
      <c r="AB727" s="104"/>
      <c r="AC727" s="104"/>
      <c r="AD727" s="104"/>
      <c r="AE727" s="104"/>
      <c r="AF727" s="104"/>
      <c r="AG727" s="104"/>
    </row>
    <row r="728" spans="1:33" ht="15.75" hidden="1" x14ac:dyDescent="0.3">
      <c r="A728" s="39">
        <v>259</v>
      </c>
      <c r="B728" s="40" t="s">
        <v>3592</v>
      </c>
      <c r="C728" s="40"/>
      <c r="D728" s="39">
        <v>0</v>
      </c>
      <c r="E728" s="39"/>
      <c r="F728" s="39">
        <v>81</v>
      </c>
      <c r="G728" s="39">
        <v>32</v>
      </c>
      <c r="H728" s="39">
        <v>83</v>
      </c>
      <c r="I728" s="39">
        <v>150</v>
      </c>
      <c r="J728" s="39">
        <v>0</v>
      </c>
      <c r="K728" s="39">
        <v>0</v>
      </c>
      <c r="L728" s="39">
        <v>28000</v>
      </c>
      <c r="M728" s="39"/>
      <c r="N728" s="39" t="s">
        <v>3593</v>
      </c>
      <c r="O728" s="39">
        <v>18</v>
      </c>
      <c r="P728" s="39">
        <v>999</v>
      </c>
      <c r="Q728" s="39">
        <v>1100</v>
      </c>
      <c r="R728" s="39">
        <v>1</v>
      </c>
      <c r="S728" s="39">
        <v>0</v>
      </c>
      <c r="T728" s="39">
        <v>800</v>
      </c>
      <c r="U728" s="39"/>
      <c r="V728" s="39"/>
      <c r="W728" s="39"/>
      <c r="X728" s="39"/>
      <c r="Y728" s="39">
        <v>3</v>
      </c>
      <c r="Z728" s="39"/>
      <c r="AA728" s="39"/>
      <c r="AB728" s="39"/>
      <c r="AC728" s="39"/>
      <c r="AD728" s="39"/>
      <c r="AE728" s="39"/>
      <c r="AF728" s="39"/>
      <c r="AG728" s="39"/>
    </row>
    <row r="729" spans="1:33" ht="15.75" x14ac:dyDescent="0.3">
      <c r="A729" s="104">
        <v>261</v>
      </c>
      <c r="B729" s="107" t="s">
        <v>3596</v>
      </c>
      <c r="C729" s="204" t="s">
        <v>8628</v>
      </c>
      <c r="D729" s="105">
        <v>1</v>
      </c>
      <c r="E729" s="105" t="s">
        <v>5730</v>
      </c>
      <c r="F729" s="104">
        <v>81</v>
      </c>
      <c r="G729" s="104">
        <v>19</v>
      </c>
      <c r="H729" s="104">
        <v>130</v>
      </c>
      <c r="I729" s="105">
        <v>150</v>
      </c>
      <c r="J729" s="104">
        <v>1</v>
      </c>
      <c r="K729" s="104">
        <v>0</v>
      </c>
      <c r="L729" s="105">
        <v>27500</v>
      </c>
      <c r="M729" s="245"/>
      <c r="N729" s="104" t="s">
        <v>3597</v>
      </c>
      <c r="O729" s="104">
        <v>18</v>
      </c>
      <c r="P729" s="104">
        <v>999</v>
      </c>
      <c r="Q729" s="104">
        <v>1100</v>
      </c>
      <c r="R729" s="104">
        <v>1</v>
      </c>
      <c r="S729" s="104">
        <v>0</v>
      </c>
      <c r="T729" s="104">
        <v>800</v>
      </c>
      <c r="U729" s="104"/>
      <c r="V729" s="104"/>
      <c r="W729" s="104"/>
      <c r="X729" s="104"/>
      <c r="Y729" s="104">
        <v>3</v>
      </c>
      <c r="Z729" s="104"/>
      <c r="AA729" s="104"/>
      <c r="AB729" s="104"/>
      <c r="AC729" s="104"/>
      <c r="AD729" s="104"/>
      <c r="AE729" s="104"/>
      <c r="AF729" s="104"/>
      <c r="AG729" s="104"/>
    </row>
    <row r="730" spans="1:33" ht="15.75" x14ac:dyDescent="0.3">
      <c r="A730" s="104">
        <v>267</v>
      </c>
      <c r="B730" s="107" t="s">
        <v>3606</v>
      </c>
      <c r="C730" s="204" t="s">
        <v>8628</v>
      </c>
      <c r="D730" s="105">
        <v>1</v>
      </c>
      <c r="E730" s="105" t="s">
        <v>5730</v>
      </c>
      <c r="F730" s="104">
        <v>81</v>
      </c>
      <c r="G730" s="104">
        <v>19</v>
      </c>
      <c r="H730" s="104">
        <v>130</v>
      </c>
      <c r="I730" s="105">
        <v>150</v>
      </c>
      <c r="J730" s="104">
        <v>1</v>
      </c>
      <c r="K730" s="104">
        <v>0</v>
      </c>
      <c r="L730" s="105">
        <v>19000</v>
      </c>
      <c r="M730" s="245"/>
      <c r="N730" s="104" t="s">
        <v>3474</v>
      </c>
      <c r="O730" s="104">
        <v>22</v>
      </c>
      <c r="P730" s="104">
        <v>999</v>
      </c>
      <c r="Q730" s="104">
        <v>1100</v>
      </c>
      <c r="R730" s="104">
        <v>1</v>
      </c>
      <c r="S730" s="104">
        <v>0</v>
      </c>
      <c r="T730" s="104">
        <v>800</v>
      </c>
      <c r="U730" s="104"/>
      <c r="V730" s="104"/>
      <c r="W730" s="104"/>
      <c r="X730" s="104"/>
      <c r="Y730" s="104">
        <v>3</v>
      </c>
      <c r="Z730" s="104"/>
      <c r="AA730" s="104"/>
      <c r="AB730" s="104"/>
      <c r="AC730" s="104"/>
      <c r="AD730" s="104"/>
      <c r="AE730" s="104"/>
      <c r="AF730" s="104"/>
      <c r="AG730" s="104"/>
    </row>
    <row r="731" spans="1:33" ht="15.75" x14ac:dyDescent="0.3">
      <c r="A731" s="104">
        <v>264</v>
      </c>
      <c r="B731" s="107" t="s">
        <v>3601</v>
      </c>
      <c r="C731" s="204" t="s">
        <v>8628</v>
      </c>
      <c r="D731" s="105">
        <v>1</v>
      </c>
      <c r="E731" s="105" t="s">
        <v>5730</v>
      </c>
      <c r="F731" s="104">
        <v>81</v>
      </c>
      <c r="G731" s="104">
        <v>53</v>
      </c>
      <c r="H731" s="104">
        <v>180</v>
      </c>
      <c r="I731" s="105">
        <v>150</v>
      </c>
      <c r="J731" s="104">
        <v>1</v>
      </c>
      <c r="K731" s="104">
        <v>1</v>
      </c>
      <c r="L731" s="105">
        <v>35000</v>
      </c>
      <c r="M731" s="245"/>
      <c r="N731" s="104" t="s">
        <v>3476</v>
      </c>
      <c r="O731" s="104">
        <v>18</v>
      </c>
      <c r="P731" s="104">
        <v>999</v>
      </c>
      <c r="Q731" s="104">
        <v>1100</v>
      </c>
      <c r="R731" s="104">
        <v>1</v>
      </c>
      <c r="S731" s="104">
        <v>0</v>
      </c>
      <c r="T731" s="104">
        <v>800</v>
      </c>
      <c r="U731" s="104"/>
      <c r="V731" s="104"/>
      <c r="W731" s="104"/>
      <c r="X731" s="104"/>
      <c r="Y731" s="104">
        <v>3</v>
      </c>
      <c r="Z731" s="104"/>
      <c r="AA731" s="104"/>
      <c r="AB731" s="104"/>
      <c r="AC731" s="104"/>
      <c r="AD731" s="104"/>
      <c r="AE731" s="104"/>
      <c r="AF731" s="104"/>
      <c r="AG731" s="104"/>
    </row>
    <row r="732" spans="1:33" ht="15.75" x14ac:dyDescent="0.3">
      <c r="A732" s="104">
        <v>265</v>
      </c>
      <c r="B732" s="107" t="s">
        <v>3602</v>
      </c>
      <c r="C732" s="204" t="s">
        <v>8628</v>
      </c>
      <c r="D732" s="105">
        <v>1</v>
      </c>
      <c r="E732" s="105" t="s">
        <v>5730</v>
      </c>
      <c r="F732" s="104">
        <v>81</v>
      </c>
      <c r="G732" s="104">
        <v>53</v>
      </c>
      <c r="H732" s="104">
        <v>180</v>
      </c>
      <c r="I732" s="105">
        <v>150</v>
      </c>
      <c r="J732" s="104">
        <v>1</v>
      </c>
      <c r="K732" s="104">
        <v>1</v>
      </c>
      <c r="L732" s="105">
        <v>50000</v>
      </c>
      <c r="M732" s="245"/>
      <c r="N732" s="104" t="s">
        <v>3603</v>
      </c>
      <c r="O732" s="104">
        <v>17</v>
      </c>
      <c r="P732" s="104">
        <v>999</v>
      </c>
      <c r="Q732" s="104">
        <v>1100</v>
      </c>
      <c r="R732" s="104">
        <v>1</v>
      </c>
      <c r="S732" s="104">
        <v>0</v>
      </c>
      <c r="T732" s="104">
        <v>800</v>
      </c>
      <c r="U732" s="104"/>
      <c r="V732" s="104"/>
      <c r="W732" s="104"/>
      <c r="X732" s="104"/>
      <c r="Y732" s="104">
        <v>3</v>
      </c>
      <c r="Z732" s="104"/>
      <c r="AA732" s="104"/>
      <c r="AB732" s="104"/>
      <c r="AC732" s="104"/>
      <c r="AD732" s="104"/>
      <c r="AE732" s="104"/>
      <c r="AF732" s="104"/>
      <c r="AG732" s="104"/>
    </row>
    <row r="733" spans="1:33" ht="15.75" x14ac:dyDescent="0.3">
      <c r="A733" s="104">
        <v>257</v>
      </c>
      <c r="B733" s="107" t="s">
        <v>3588</v>
      </c>
      <c r="C733" s="204" t="s">
        <v>8628</v>
      </c>
      <c r="D733" s="105">
        <v>1</v>
      </c>
      <c r="E733" s="105" t="s">
        <v>5730</v>
      </c>
      <c r="F733" s="104">
        <v>81</v>
      </c>
      <c r="G733" s="104">
        <v>21</v>
      </c>
      <c r="H733" s="104">
        <v>233</v>
      </c>
      <c r="I733" s="105">
        <v>150</v>
      </c>
      <c r="J733" s="104">
        <v>1</v>
      </c>
      <c r="K733" s="104">
        <v>0</v>
      </c>
      <c r="L733" s="105">
        <v>27000</v>
      </c>
      <c r="M733" s="245"/>
      <c r="N733" s="104" t="s">
        <v>3589</v>
      </c>
      <c r="O733" s="104">
        <v>18</v>
      </c>
      <c r="P733" s="104">
        <v>999</v>
      </c>
      <c r="Q733" s="104">
        <v>1100</v>
      </c>
      <c r="R733" s="104">
        <v>1</v>
      </c>
      <c r="S733" s="104">
        <v>0</v>
      </c>
      <c r="T733" s="104">
        <v>800</v>
      </c>
      <c r="U733" s="104"/>
      <c r="V733" s="104"/>
      <c r="W733" s="104"/>
      <c r="X733" s="104"/>
      <c r="Y733" s="104">
        <v>3</v>
      </c>
      <c r="Z733" s="104"/>
      <c r="AA733" s="104"/>
      <c r="AB733" s="104"/>
      <c r="AC733" s="104"/>
      <c r="AD733" s="104"/>
      <c r="AE733" s="104"/>
      <c r="AF733" s="104"/>
      <c r="AG733" s="104"/>
    </row>
    <row r="734" spans="1:33" ht="15.75" x14ac:dyDescent="0.3">
      <c r="A734" s="104">
        <v>263</v>
      </c>
      <c r="B734" s="107" t="s">
        <v>3599</v>
      </c>
      <c r="C734" s="204" t="s">
        <v>8628</v>
      </c>
      <c r="D734" s="105">
        <v>1</v>
      </c>
      <c r="E734" s="105" t="s">
        <v>5730</v>
      </c>
      <c r="F734" s="104">
        <v>81</v>
      </c>
      <c r="G734" s="104">
        <v>21</v>
      </c>
      <c r="H734" s="104">
        <v>233</v>
      </c>
      <c r="I734" s="105">
        <v>150</v>
      </c>
      <c r="J734" s="104">
        <v>1</v>
      </c>
      <c r="K734" s="104">
        <v>0</v>
      </c>
      <c r="L734" s="105">
        <v>27000</v>
      </c>
      <c r="M734" s="245"/>
      <c r="N734" s="104" t="s">
        <v>3600</v>
      </c>
      <c r="O734" s="104">
        <v>18</v>
      </c>
      <c r="P734" s="104">
        <v>999</v>
      </c>
      <c r="Q734" s="104">
        <v>1100</v>
      </c>
      <c r="R734" s="104">
        <v>1</v>
      </c>
      <c r="S734" s="104">
        <v>0</v>
      </c>
      <c r="T734" s="104">
        <v>800</v>
      </c>
      <c r="U734" s="104"/>
      <c r="V734" s="104"/>
      <c r="W734" s="104"/>
      <c r="X734" s="104"/>
      <c r="Y734" s="104">
        <v>3</v>
      </c>
      <c r="Z734" s="104"/>
      <c r="AA734" s="104"/>
      <c r="AB734" s="104"/>
      <c r="AC734" s="104"/>
      <c r="AD734" s="104"/>
      <c r="AE734" s="104"/>
      <c r="AF734" s="104"/>
      <c r="AG734" s="104"/>
    </row>
    <row r="735" spans="1:33" ht="15.75" x14ac:dyDescent="0.3">
      <c r="A735" s="104">
        <v>258</v>
      </c>
      <c r="B735" s="107" t="s">
        <v>3590</v>
      </c>
      <c r="C735" s="204" t="s">
        <v>8628</v>
      </c>
      <c r="D735" s="105">
        <v>1</v>
      </c>
      <c r="E735" s="105" t="s">
        <v>5730</v>
      </c>
      <c r="F735" s="104">
        <v>81</v>
      </c>
      <c r="G735" s="104">
        <v>19</v>
      </c>
      <c r="H735" s="104">
        <v>117</v>
      </c>
      <c r="I735" s="105">
        <v>150</v>
      </c>
      <c r="J735" s="104">
        <v>1</v>
      </c>
      <c r="K735" s="104">
        <v>1</v>
      </c>
      <c r="L735" s="105">
        <v>27000</v>
      </c>
      <c r="M735" s="245"/>
      <c r="N735" s="104" t="s">
        <v>3591</v>
      </c>
      <c r="O735" s="104">
        <v>17</v>
      </c>
      <c r="P735" s="104">
        <v>999</v>
      </c>
      <c r="Q735" s="104">
        <v>1100</v>
      </c>
      <c r="R735" s="104">
        <v>1</v>
      </c>
      <c r="S735" s="104">
        <v>0</v>
      </c>
      <c r="T735" s="104">
        <v>800</v>
      </c>
      <c r="U735" s="104"/>
      <c r="V735" s="104"/>
      <c r="W735" s="104"/>
      <c r="X735" s="104"/>
      <c r="Y735" s="104">
        <v>3</v>
      </c>
      <c r="Z735" s="104"/>
      <c r="AA735" s="104"/>
      <c r="AB735" s="104"/>
      <c r="AC735" s="104"/>
      <c r="AD735" s="104"/>
      <c r="AE735" s="104"/>
      <c r="AF735" s="104"/>
      <c r="AG735" s="104"/>
    </row>
    <row r="736" spans="1:33" ht="15.75" x14ac:dyDescent="0.3">
      <c r="A736" s="104">
        <v>260</v>
      </c>
      <c r="B736" s="107" t="s">
        <v>3594</v>
      </c>
      <c r="C736" s="204" t="s">
        <v>8628</v>
      </c>
      <c r="D736" s="105">
        <v>1</v>
      </c>
      <c r="E736" s="105" t="s">
        <v>5730</v>
      </c>
      <c r="F736" s="104">
        <v>81</v>
      </c>
      <c r="G736" s="104">
        <v>21</v>
      </c>
      <c r="H736" s="104">
        <v>237</v>
      </c>
      <c r="I736" s="105">
        <v>150</v>
      </c>
      <c r="J736" s="104">
        <v>1</v>
      </c>
      <c r="K736" s="104">
        <v>0</v>
      </c>
      <c r="L736" s="105">
        <v>60000</v>
      </c>
      <c r="M736" s="245"/>
      <c r="N736" s="104" t="s">
        <v>3595</v>
      </c>
      <c r="O736" s="104">
        <v>18</v>
      </c>
      <c r="P736" s="104">
        <v>999</v>
      </c>
      <c r="Q736" s="104">
        <v>1100</v>
      </c>
      <c r="R736" s="104">
        <v>1</v>
      </c>
      <c r="S736" s="104">
        <v>0</v>
      </c>
      <c r="T736" s="104">
        <v>800</v>
      </c>
      <c r="U736" s="104"/>
      <c r="V736" s="104"/>
      <c r="W736" s="104"/>
      <c r="X736" s="104"/>
      <c r="Y736" s="104">
        <v>3</v>
      </c>
      <c r="Z736" s="104"/>
      <c r="AA736" s="104"/>
      <c r="AB736" s="104"/>
      <c r="AC736" s="104"/>
      <c r="AD736" s="104"/>
      <c r="AE736" s="104"/>
      <c r="AF736" s="104"/>
      <c r="AG736" s="104"/>
    </row>
    <row r="737" spans="1:33" ht="15.75" x14ac:dyDescent="0.3">
      <c r="A737" s="104">
        <v>768</v>
      </c>
      <c r="B737" s="107" t="s">
        <v>3964</v>
      </c>
      <c r="C737" s="204" t="s">
        <v>8631</v>
      </c>
      <c r="D737" s="105">
        <v>1</v>
      </c>
      <c r="E737" s="105" t="s">
        <v>5734</v>
      </c>
      <c r="F737" s="104">
        <v>94</v>
      </c>
      <c r="G737" s="104">
        <v>40</v>
      </c>
      <c r="H737" s="104">
        <v>205</v>
      </c>
      <c r="I737" s="105">
        <v>155</v>
      </c>
      <c r="J737" s="104">
        <v>1</v>
      </c>
      <c r="K737" s="104">
        <v>0</v>
      </c>
      <c r="L737" s="105">
        <v>25000</v>
      </c>
      <c r="M737" s="247">
        <v>20000</v>
      </c>
      <c r="N737" s="104" t="s">
        <v>3965</v>
      </c>
      <c r="O737" s="104">
        <v>20</v>
      </c>
      <c r="P737" s="104">
        <v>999</v>
      </c>
      <c r="Q737" s="104">
        <v>1100</v>
      </c>
      <c r="R737" s="104">
        <v>1</v>
      </c>
      <c r="S737" s="104">
        <v>0</v>
      </c>
      <c r="T737" s="104">
        <v>800</v>
      </c>
      <c r="U737" s="104"/>
      <c r="V737" s="104"/>
      <c r="W737" s="104"/>
      <c r="X737" s="104"/>
      <c r="Y737" s="104">
        <v>3</v>
      </c>
      <c r="Z737" s="104"/>
      <c r="AA737" s="104"/>
      <c r="AB737" s="104"/>
      <c r="AC737" s="104"/>
      <c r="AD737" s="104"/>
      <c r="AE737" s="104"/>
      <c r="AF737" s="104"/>
      <c r="AG737" s="104"/>
    </row>
    <row r="738" spans="1:33" ht="15.75" x14ac:dyDescent="0.3">
      <c r="A738" s="104">
        <v>770</v>
      </c>
      <c r="B738" s="107" t="s">
        <v>3967</v>
      </c>
      <c r="C738" s="204" t="s">
        <v>8631</v>
      </c>
      <c r="D738" s="105">
        <v>1</v>
      </c>
      <c r="E738" s="105" t="s">
        <v>5734</v>
      </c>
      <c r="F738" s="104">
        <v>81</v>
      </c>
      <c r="G738" s="104">
        <v>53</v>
      </c>
      <c r="H738" s="104">
        <v>206</v>
      </c>
      <c r="I738" s="105">
        <v>155</v>
      </c>
      <c r="J738" s="104">
        <v>1</v>
      </c>
      <c r="K738" s="104">
        <v>1</v>
      </c>
      <c r="L738" s="105">
        <v>25000</v>
      </c>
      <c r="M738" s="247">
        <v>20000</v>
      </c>
      <c r="N738" s="104" t="s">
        <v>3965</v>
      </c>
      <c r="O738" s="104">
        <v>20</v>
      </c>
      <c r="P738" s="104">
        <v>999</v>
      </c>
      <c r="Q738" s="104">
        <v>1100</v>
      </c>
      <c r="R738" s="104">
        <v>1</v>
      </c>
      <c r="S738" s="104">
        <v>0</v>
      </c>
      <c r="T738" s="104">
        <v>800</v>
      </c>
      <c r="U738" s="104"/>
      <c r="V738" s="104"/>
      <c r="W738" s="104"/>
      <c r="X738" s="104"/>
      <c r="Y738" s="104">
        <v>3</v>
      </c>
      <c r="Z738" s="104"/>
      <c r="AA738" s="104"/>
      <c r="AB738" s="104"/>
      <c r="AC738" s="104"/>
      <c r="AD738" s="104"/>
      <c r="AE738" s="104"/>
      <c r="AF738" s="104"/>
      <c r="AG738" s="104"/>
    </row>
    <row r="739" spans="1:33" ht="15.75" x14ac:dyDescent="0.3">
      <c r="A739" s="104">
        <v>771</v>
      </c>
      <c r="B739" s="107" t="s">
        <v>3968</v>
      </c>
      <c r="C739" s="204" t="s">
        <v>8631</v>
      </c>
      <c r="D739" s="105">
        <v>1</v>
      </c>
      <c r="E739" s="105" t="s">
        <v>5734</v>
      </c>
      <c r="F739" s="104">
        <v>81</v>
      </c>
      <c r="G739" s="104">
        <v>19</v>
      </c>
      <c r="H739" s="104">
        <v>203</v>
      </c>
      <c r="I739" s="105">
        <v>155</v>
      </c>
      <c r="J739" s="104">
        <v>1</v>
      </c>
      <c r="K739" s="104">
        <v>0</v>
      </c>
      <c r="L739" s="105">
        <v>25000</v>
      </c>
      <c r="M739" s="247">
        <v>20000</v>
      </c>
      <c r="N739" s="104" t="s">
        <v>3965</v>
      </c>
      <c r="O739" s="104">
        <v>20</v>
      </c>
      <c r="P739" s="104">
        <v>999</v>
      </c>
      <c r="Q739" s="104">
        <v>1100</v>
      </c>
      <c r="R739" s="104">
        <v>1</v>
      </c>
      <c r="S739" s="104">
        <v>0</v>
      </c>
      <c r="T739" s="104">
        <v>800</v>
      </c>
      <c r="U739" s="104"/>
      <c r="V739" s="104"/>
      <c r="W739" s="104"/>
      <c r="X739" s="104"/>
      <c r="Y739" s="104">
        <v>3</v>
      </c>
      <c r="Z739" s="104"/>
      <c r="AA739" s="104"/>
      <c r="AB739" s="104"/>
      <c r="AC739" s="104"/>
      <c r="AD739" s="104"/>
      <c r="AE739" s="104"/>
      <c r="AF739" s="104"/>
      <c r="AG739" s="104"/>
    </row>
    <row r="740" spans="1:33" ht="15.75" x14ac:dyDescent="0.3">
      <c r="A740" s="104">
        <v>769</v>
      </c>
      <c r="B740" s="107" t="s">
        <v>3966</v>
      </c>
      <c r="C740" s="204" t="s">
        <v>8631</v>
      </c>
      <c r="D740" s="105">
        <v>1</v>
      </c>
      <c r="E740" s="105" t="s">
        <v>5734</v>
      </c>
      <c r="F740" s="104">
        <v>81</v>
      </c>
      <c r="G740" s="104">
        <v>19</v>
      </c>
      <c r="H740" s="104">
        <v>201</v>
      </c>
      <c r="I740" s="105">
        <v>155</v>
      </c>
      <c r="J740" s="104">
        <v>1</v>
      </c>
      <c r="K740" s="104">
        <v>0</v>
      </c>
      <c r="L740" s="105">
        <v>25000</v>
      </c>
      <c r="M740" s="247">
        <v>20000</v>
      </c>
      <c r="N740" s="104" t="s">
        <v>3965</v>
      </c>
      <c r="O740" s="104">
        <v>20</v>
      </c>
      <c r="P740" s="104">
        <v>999</v>
      </c>
      <c r="Q740" s="104">
        <v>1100</v>
      </c>
      <c r="R740" s="104">
        <v>1</v>
      </c>
      <c r="S740" s="104">
        <v>0</v>
      </c>
      <c r="T740" s="104">
        <v>800</v>
      </c>
      <c r="U740" s="104"/>
      <c r="V740" s="104"/>
      <c r="W740" s="104"/>
      <c r="X740" s="104"/>
      <c r="Y740" s="104">
        <v>3</v>
      </c>
      <c r="Z740" s="104"/>
      <c r="AA740" s="104"/>
      <c r="AB740" s="104"/>
      <c r="AC740" s="104"/>
      <c r="AD740" s="104"/>
      <c r="AE740" s="104"/>
      <c r="AF740" s="104"/>
      <c r="AG740" s="104"/>
    </row>
    <row r="741" spans="1:33" ht="15.75" x14ac:dyDescent="0.3">
      <c r="A741" s="104">
        <v>912</v>
      </c>
      <c r="B741" s="107" t="s">
        <v>4120</v>
      </c>
      <c r="C741" s="204" t="s">
        <v>8639</v>
      </c>
      <c r="D741" s="105">
        <v>1</v>
      </c>
      <c r="E741" s="105" t="s">
        <v>5684</v>
      </c>
      <c r="F741" s="104">
        <v>94</v>
      </c>
      <c r="G741" s="104">
        <v>40</v>
      </c>
      <c r="H741" s="104">
        <v>205</v>
      </c>
      <c r="I741" s="105">
        <v>155</v>
      </c>
      <c r="J741" s="104">
        <v>1</v>
      </c>
      <c r="K741" s="104">
        <v>0</v>
      </c>
      <c r="L741" s="105">
        <v>25000</v>
      </c>
      <c r="M741" s="245"/>
      <c r="N741" s="104" t="s">
        <v>3826</v>
      </c>
      <c r="O741" s="104">
        <v>20</v>
      </c>
      <c r="P741" s="104">
        <v>999</v>
      </c>
      <c r="Q741" s="104">
        <v>1100</v>
      </c>
      <c r="R741" s="104">
        <v>1</v>
      </c>
      <c r="S741" s="104">
        <v>0</v>
      </c>
      <c r="T741" s="104">
        <v>800</v>
      </c>
      <c r="U741" s="104"/>
      <c r="V741" s="104"/>
      <c r="W741" s="104"/>
      <c r="X741" s="104"/>
      <c r="Y741" s="104">
        <v>3</v>
      </c>
      <c r="Z741" s="104"/>
      <c r="AA741" s="104"/>
      <c r="AB741" s="104"/>
      <c r="AC741" s="104"/>
      <c r="AD741" s="104"/>
      <c r="AE741" s="104"/>
      <c r="AF741" s="104"/>
      <c r="AG741" s="104"/>
    </row>
    <row r="742" spans="1:33" ht="15.75" x14ac:dyDescent="0.3">
      <c r="A742" s="104">
        <v>914</v>
      </c>
      <c r="B742" s="107" t="s">
        <v>4122</v>
      </c>
      <c r="C742" s="204" t="s">
        <v>8639</v>
      </c>
      <c r="D742" s="105">
        <v>1</v>
      </c>
      <c r="E742" s="105" t="s">
        <v>5684</v>
      </c>
      <c r="F742" s="104">
        <v>81</v>
      </c>
      <c r="G742" s="104">
        <v>53</v>
      </c>
      <c r="H742" s="104">
        <v>206</v>
      </c>
      <c r="I742" s="105">
        <v>155</v>
      </c>
      <c r="J742" s="104">
        <v>1</v>
      </c>
      <c r="K742" s="104">
        <v>1</v>
      </c>
      <c r="L742" s="105">
        <v>25000</v>
      </c>
      <c r="M742" s="245"/>
      <c r="N742" s="104" t="s">
        <v>3826</v>
      </c>
      <c r="O742" s="104">
        <v>20</v>
      </c>
      <c r="P742" s="104">
        <v>999</v>
      </c>
      <c r="Q742" s="104">
        <v>1100</v>
      </c>
      <c r="R742" s="104">
        <v>1</v>
      </c>
      <c r="S742" s="104">
        <v>0</v>
      </c>
      <c r="T742" s="104">
        <v>800</v>
      </c>
      <c r="U742" s="104"/>
      <c r="V742" s="104"/>
      <c r="W742" s="104"/>
      <c r="X742" s="104"/>
      <c r="Y742" s="104">
        <v>3</v>
      </c>
      <c r="Z742" s="104"/>
      <c r="AA742" s="104"/>
      <c r="AB742" s="104"/>
      <c r="AC742" s="104"/>
      <c r="AD742" s="104"/>
      <c r="AE742" s="104"/>
      <c r="AF742" s="104"/>
      <c r="AG742" s="104"/>
    </row>
    <row r="743" spans="1:33" ht="15.75" x14ac:dyDescent="0.3">
      <c r="A743" s="104">
        <v>915</v>
      </c>
      <c r="B743" s="107" t="s">
        <v>4123</v>
      </c>
      <c r="C743" s="204" t="s">
        <v>8639</v>
      </c>
      <c r="D743" s="105">
        <v>1</v>
      </c>
      <c r="E743" s="105" t="s">
        <v>5684</v>
      </c>
      <c r="F743" s="104">
        <v>81</v>
      </c>
      <c r="G743" s="104">
        <v>19</v>
      </c>
      <c r="H743" s="104">
        <v>203</v>
      </c>
      <c r="I743" s="105">
        <v>155</v>
      </c>
      <c r="J743" s="104">
        <v>1</v>
      </c>
      <c r="K743" s="104">
        <v>0</v>
      </c>
      <c r="L743" s="105">
        <v>25000</v>
      </c>
      <c r="M743" s="245"/>
      <c r="N743" s="104" t="s">
        <v>3826</v>
      </c>
      <c r="O743" s="104">
        <v>20</v>
      </c>
      <c r="P743" s="104">
        <v>999</v>
      </c>
      <c r="Q743" s="104">
        <v>1100</v>
      </c>
      <c r="R743" s="104">
        <v>1</v>
      </c>
      <c r="S743" s="104">
        <v>0</v>
      </c>
      <c r="T743" s="104">
        <v>800</v>
      </c>
      <c r="U743" s="104"/>
      <c r="V743" s="104"/>
      <c r="W743" s="104"/>
      <c r="X743" s="104"/>
      <c r="Y743" s="104">
        <v>3</v>
      </c>
      <c r="Z743" s="104"/>
      <c r="AA743" s="104"/>
      <c r="AB743" s="104"/>
      <c r="AC743" s="104"/>
      <c r="AD743" s="104"/>
      <c r="AE743" s="104"/>
      <c r="AF743" s="104"/>
      <c r="AG743" s="104"/>
    </row>
    <row r="744" spans="1:33" ht="15.75" x14ac:dyDescent="0.3">
      <c r="A744" s="104">
        <v>913</v>
      </c>
      <c r="B744" s="107" t="s">
        <v>4121</v>
      </c>
      <c r="C744" s="204" t="s">
        <v>8639</v>
      </c>
      <c r="D744" s="105">
        <v>1</v>
      </c>
      <c r="E744" s="105" t="s">
        <v>5684</v>
      </c>
      <c r="F744" s="104">
        <v>81</v>
      </c>
      <c r="G744" s="104">
        <v>19</v>
      </c>
      <c r="H744" s="104">
        <v>201</v>
      </c>
      <c r="I744" s="105">
        <v>155</v>
      </c>
      <c r="J744" s="104">
        <v>1</v>
      </c>
      <c r="K744" s="104">
        <v>0</v>
      </c>
      <c r="L744" s="105">
        <v>25000</v>
      </c>
      <c r="M744" s="245"/>
      <c r="N744" s="104" t="s">
        <v>3826</v>
      </c>
      <c r="O744" s="104">
        <v>20</v>
      </c>
      <c r="P744" s="104">
        <v>999</v>
      </c>
      <c r="Q744" s="104">
        <v>1100</v>
      </c>
      <c r="R744" s="104">
        <v>1</v>
      </c>
      <c r="S744" s="104">
        <v>0</v>
      </c>
      <c r="T744" s="104">
        <v>800</v>
      </c>
      <c r="U744" s="104"/>
      <c r="V744" s="104"/>
      <c r="W744" s="104"/>
      <c r="X744" s="104"/>
      <c r="Y744" s="104">
        <v>3</v>
      </c>
      <c r="Z744" s="104"/>
      <c r="AA744" s="104"/>
      <c r="AB744" s="104"/>
      <c r="AC744" s="104"/>
      <c r="AD744" s="104"/>
      <c r="AE744" s="104"/>
      <c r="AF744" s="104"/>
      <c r="AG744" s="104"/>
    </row>
    <row r="745" spans="1:33" ht="15.75" x14ac:dyDescent="0.3">
      <c r="A745" s="104">
        <v>270</v>
      </c>
      <c r="B745" s="107" t="s">
        <v>3609</v>
      </c>
      <c r="C745" s="204" t="s">
        <v>8631</v>
      </c>
      <c r="D745" s="105">
        <v>1</v>
      </c>
      <c r="E745" s="105" t="s">
        <v>5733</v>
      </c>
      <c r="F745" s="104">
        <v>94</v>
      </c>
      <c r="G745" s="104">
        <v>40</v>
      </c>
      <c r="H745" s="104">
        <v>205</v>
      </c>
      <c r="I745" s="105">
        <v>155</v>
      </c>
      <c r="J745" s="104">
        <v>1</v>
      </c>
      <c r="K745" s="104">
        <v>0</v>
      </c>
      <c r="L745" s="105">
        <v>25000</v>
      </c>
      <c r="M745" s="247">
        <v>24000</v>
      </c>
      <c r="N745" s="104" t="s">
        <v>3610</v>
      </c>
      <c r="O745" s="104">
        <v>20</v>
      </c>
      <c r="P745" s="104">
        <v>999</v>
      </c>
      <c r="Q745" s="104">
        <v>1100</v>
      </c>
      <c r="R745" s="104">
        <v>1</v>
      </c>
      <c r="S745" s="104">
        <v>0</v>
      </c>
      <c r="T745" s="104">
        <v>800</v>
      </c>
      <c r="U745" s="104"/>
      <c r="V745" s="104"/>
      <c r="W745" s="104"/>
      <c r="X745" s="104"/>
      <c r="Y745" s="104">
        <v>3</v>
      </c>
      <c r="Z745" s="104"/>
      <c r="AA745" s="104"/>
      <c r="AB745" s="104"/>
      <c r="AC745" s="104"/>
      <c r="AD745" s="104"/>
      <c r="AE745" s="104"/>
      <c r="AF745" s="104"/>
      <c r="AG745" s="104"/>
    </row>
    <row r="746" spans="1:33" ht="15.75" x14ac:dyDescent="0.3">
      <c r="A746" s="104">
        <v>272</v>
      </c>
      <c r="B746" s="107" t="s">
        <v>3612</v>
      </c>
      <c r="C746" s="204" t="s">
        <v>8631</v>
      </c>
      <c r="D746" s="105">
        <v>1</v>
      </c>
      <c r="E746" s="105" t="s">
        <v>5733</v>
      </c>
      <c r="F746" s="104">
        <v>81</v>
      </c>
      <c r="G746" s="104">
        <v>53</v>
      </c>
      <c r="H746" s="104">
        <v>206</v>
      </c>
      <c r="I746" s="105">
        <v>155</v>
      </c>
      <c r="J746" s="104">
        <v>1</v>
      </c>
      <c r="K746" s="104">
        <v>1</v>
      </c>
      <c r="L746" s="105">
        <v>25000</v>
      </c>
      <c r="M746" s="247">
        <v>24000</v>
      </c>
      <c r="N746" s="104" t="s">
        <v>3610</v>
      </c>
      <c r="O746" s="104">
        <v>20</v>
      </c>
      <c r="P746" s="104">
        <v>999</v>
      </c>
      <c r="Q746" s="104">
        <v>1100</v>
      </c>
      <c r="R746" s="104">
        <v>1</v>
      </c>
      <c r="S746" s="104">
        <v>0</v>
      </c>
      <c r="T746" s="104">
        <v>800</v>
      </c>
      <c r="U746" s="104"/>
      <c r="V746" s="104"/>
      <c r="W746" s="104"/>
      <c r="X746" s="104"/>
      <c r="Y746" s="104">
        <v>3</v>
      </c>
      <c r="Z746" s="104"/>
      <c r="AA746" s="104"/>
      <c r="AB746" s="104"/>
      <c r="AC746" s="104"/>
      <c r="AD746" s="104"/>
      <c r="AE746" s="104"/>
      <c r="AF746" s="104"/>
      <c r="AG746" s="104"/>
    </row>
    <row r="747" spans="1:33" ht="15.75" x14ac:dyDescent="0.3">
      <c r="A747" s="104">
        <v>273</v>
      </c>
      <c r="B747" s="107" t="s">
        <v>3613</v>
      </c>
      <c r="C747" s="204" t="s">
        <v>8631</v>
      </c>
      <c r="D747" s="105">
        <v>1</v>
      </c>
      <c r="E747" s="105" t="s">
        <v>5733</v>
      </c>
      <c r="F747" s="104">
        <v>81</v>
      </c>
      <c r="G747" s="104">
        <v>19</v>
      </c>
      <c r="H747" s="104">
        <v>203</v>
      </c>
      <c r="I747" s="105">
        <v>155</v>
      </c>
      <c r="J747" s="104">
        <v>1</v>
      </c>
      <c r="K747" s="104">
        <v>0</v>
      </c>
      <c r="L747" s="105">
        <v>25000</v>
      </c>
      <c r="M747" s="247">
        <v>24000</v>
      </c>
      <c r="N747" s="104" t="s">
        <v>3610</v>
      </c>
      <c r="O747" s="104">
        <v>20</v>
      </c>
      <c r="P747" s="104">
        <v>999</v>
      </c>
      <c r="Q747" s="104">
        <v>1100</v>
      </c>
      <c r="R747" s="104">
        <v>1</v>
      </c>
      <c r="S747" s="104">
        <v>0</v>
      </c>
      <c r="T747" s="104">
        <v>800</v>
      </c>
      <c r="U747" s="104"/>
      <c r="V747" s="104"/>
      <c r="W747" s="104"/>
      <c r="X747" s="104"/>
      <c r="Y747" s="104">
        <v>3</v>
      </c>
      <c r="Z747" s="104"/>
      <c r="AA747" s="104"/>
      <c r="AB747" s="104"/>
      <c r="AC747" s="104"/>
      <c r="AD747" s="104"/>
      <c r="AE747" s="104"/>
      <c r="AF747" s="104"/>
      <c r="AG747" s="104"/>
    </row>
    <row r="748" spans="1:33" ht="15.75" x14ac:dyDescent="0.3">
      <c r="A748" s="104">
        <v>271</v>
      </c>
      <c r="B748" s="107" t="s">
        <v>3611</v>
      </c>
      <c r="C748" s="204" t="s">
        <v>8631</v>
      </c>
      <c r="D748" s="105">
        <v>1</v>
      </c>
      <c r="E748" s="105" t="s">
        <v>5733</v>
      </c>
      <c r="F748" s="104">
        <v>81</v>
      </c>
      <c r="G748" s="104">
        <v>19</v>
      </c>
      <c r="H748" s="104">
        <v>201</v>
      </c>
      <c r="I748" s="105">
        <v>155</v>
      </c>
      <c r="J748" s="104">
        <v>1</v>
      </c>
      <c r="K748" s="104">
        <v>0</v>
      </c>
      <c r="L748" s="105">
        <v>25000</v>
      </c>
      <c r="M748" s="247">
        <v>24000</v>
      </c>
      <c r="N748" s="104" t="s">
        <v>3610</v>
      </c>
      <c r="O748" s="104">
        <v>20</v>
      </c>
      <c r="P748" s="104">
        <v>999</v>
      </c>
      <c r="Q748" s="104">
        <v>1100</v>
      </c>
      <c r="R748" s="104">
        <v>1</v>
      </c>
      <c r="S748" s="104">
        <v>0</v>
      </c>
      <c r="T748" s="104">
        <v>800</v>
      </c>
      <c r="U748" s="104"/>
      <c r="V748" s="104"/>
      <c r="W748" s="104"/>
      <c r="X748" s="104"/>
      <c r="Y748" s="104">
        <v>3</v>
      </c>
      <c r="Z748" s="104"/>
      <c r="AA748" s="104"/>
      <c r="AB748" s="104"/>
      <c r="AC748" s="104"/>
      <c r="AD748" s="104"/>
      <c r="AE748" s="104"/>
      <c r="AF748" s="104"/>
      <c r="AG748" s="104"/>
    </row>
    <row r="749" spans="1:33" ht="15.75" x14ac:dyDescent="0.3">
      <c r="A749" s="104">
        <v>782</v>
      </c>
      <c r="B749" s="107" t="s">
        <v>3983</v>
      </c>
      <c r="C749" s="204" t="s">
        <v>8631</v>
      </c>
      <c r="D749" s="105">
        <v>1</v>
      </c>
      <c r="E749" s="105" t="s">
        <v>5736</v>
      </c>
      <c r="F749" s="104">
        <v>81</v>
      </c>
      <c r="G749" s="104">
        <v>21</v>
      </c>
      <c r="H749" s="104">
        <v>205</v>
      </c>
      <c r="I749" s="105">
        <v>160</v>
      </c>
      <c r="J749" s="104">
        <v>1</v>
      </c>
      <c r="K749" s="104">
        <v>0</v>
      </c>
      <c r="L749" s="105">
        <v>26000</v>
      </c>
      <c r="M749" s="247">
        <v>24000</v>
      </c>
      <c r="N749" s="104" t="s">
        <v>3979</v>
      </c>
      <c r="O749" s="104">
        <v>17</v>
      </c>
      <c r="P749" s="104">
        <v>999</v>
      </c>
      <c r="Q749" s="104">
        <v>1100</v>
      </c>
      <c r="R749" s="104">
        <v>1</v>
      </c>
      <c r="S749" s="104">
        <v>0</v>
      </c>
      <c r="T749" s="104">
        <v>800</v>
      </c>
      <c r="U749" s="104"/>
      <c r="V749" s="104"/>
      <c r="W749" s="104"/>
      <c r="X749" s="104"/>
      <c r="Y749" s="104">
        <v>3</v>
      </c>
      <c r="Z749" s="104"/>
      <c r="AA749" s="104"/>
      <c r="AB749" s="104"/>
      <c r="AC749" s="104"/>
      <c r="AD749" s="104"/>
      <c r="AE749" s="104"/>
      <c r="AF749" s="104"/>
      <c r="AG749" s="104"/>
    </row>
    <row r="750" spans="1:33" ht="15.75" x14ac:dyDescent="0.3">
      <c r="A750" s="104">
        <v>781</v>
      </c>
      <c r="B750" s="107" t="s">
        <v>3982</v>
      </c>
      <c r="C750" s="204" t="s">
        <v>8631</v>
      </c>
      <c r="D750" s="105">
        <v>1</v>
      </c>
      <c r="E750" s="105" t="s">
        <v>5736</v>
      </c>
      <c r="F750" s="104">
        <v>81</v>
      </c>
      <c r="G750" s="104">
        <v>21</v>
      </c>
      <c r="H750" s="104">
        <v>63</v>
      </c>
      <c r="I750" s="105">
        <v>160</v>
      </c>
      <c r="J750" s="104">
        <v>1</v>
      </c>
      <c r="K750" s="104">
        <v>0</v>
      </c>
      <c r="L750" s="105">
        <v>26000</v>
      </c>
      <c r="M750" s="247">
        <v>24000</v>
      </c>
      <c r="N750" s="104" t="s">
        <v>3979</v>
      </c>
      <c r="O750" s="104">
        <v>20</v>
      </c>
      <c r="P750" s="104">
        <v>999</v>
      </c>
      <c r="Q750" s="104">
        <v>1100</v>
      </c>
      <c r="R750" s="104">
        <v>1</v>
      </c>
      <c r="S750" s="104">
        <v>0</v>
      </c>
      <c r="T750" s="104">
        <v>800</v>
      </c>
      <c r="U750" s="104"/>
      <c r="V750" s="104"/>
      <c r="W750" s="104"/>
      <c r="X750" s="104"/>
      <c r="Y750" s="104">
        <v>3</v>
      </c>
      <c r="Z750" s="104"/>
      <c r="AA750" s="104"/>
      <c r="AB750" s="104"/>
      <c r="AC750" s="104"/>
      <c r="AD750" s="104"/>
      <c r="AE750" s="104"/>
      <c r="AF750" s="104"/>
      <c r="AG750" s="104"/>
    </row>
    <row r="751" spans="1:33" ht="15.75" x14ac:dyDescent="0.3">
      <c r="A751" s="104">
        <v>780</v>
      </c>
      <c r="B751" s="107" t="s">
        <v>3981</v>
      </c>
      <c r="C751" s="204" t="s">
        <v>8631</v>
      </c>
      <c r="D751" s="105">
        <v>1</v>
      </c>
      <c r="E751" s="105" t="s">
        <v>5736</v>
      </c>
      <c r="F751" s="104">
        <v>81</v>
      </c>
      <c r="G751" s="104">
        <v>21</v>
      </c>
      <c r="H751" s="104">
        <v>34</v>
      </c>
      <c r="I751" s="105">
        <v>160</v>
      </c>
      <c r="J751" s="104">
        <v>1</v>
      </c>
      <c r="K751" s="104">
        <v>0</v>
      </c>
      <c r="L751" s="105">
        <v>26000</v>
      </c>
      <c r="M751" s="247">
        <v>24000</v>
      </c>
      <c r="N751" s="104" t="s">
        <v>3979</v>
      </c>
      <c r="O751" s="104">
        <v>22</v>
      </c>
      <c r="P751" s="104">
        <v>999</v>
      </c>
      <c r="Q751" s="104">
        <v>1100</v>
      </c>
      <c r="R751" s="104">
        <v>1</v>
      </c>
      <c r="S751" s="104">
        <v>0</v>
      </c>
      <c r="T751" s="104">
        <v>800</v>
      </c>
      <c r="U751" s="104"/>
      <c r="V751" s="104"/>
      <c r="W751" s="104"/>
      <c r="X751" s="104"/>
      <c r="Y751" s="104">
        <v>3</v>
      </c>
      <c r="Z751" s="104"/>
      <c r="AA751" s="104"/>
      <c r="AB751" s="104"/>
      <c r="AC751" s="104"/>
      <c r="AD751" s="104"/>
      <c r="AE751" s="104"/>
      <c r="AF751" s="104"/>
      <c r="AG751" s="104"/>
    </row>
    <row r="752" spans="1:33" ht="15.75" x14ac:dyDescent="0.3">
      <c r="A752" s="104">
        <v>779</v>
      </c>
      <c r="B752" s="107" t="s">
        <v>3980</v>
      </c>
      <c r="C752" s="204" t="s">
        <v>8631</v>
      </c>
      <c r="D752" s="105">
        <v>1</v>
      </c>
      <c r="E752" s="105" t="s">
        <v>5736</v>
      </c>
      <c r="F752" s="104">
        <v>81</v>
      </c>
      <c r="G752" s="104">
        <v>21</v>
      </c>
      <c r="H752" s="104">
        <v>32</v>
      </c>
      <c r="I752" s="105">
        <v>160</v>
      </c>
      <c r="J752" s="104">
        <v>1</v>
      </c>
      <c r="K752" s="104">
        <v>0</v>
      </c>
      <c r="L752" s="105">
        <v>26000</v>
      </c>
      <c r="M752" s="247">
        <v>24000</v>
      </c>
      <c r="N752" s="104" t="s">
        <v>3979</v>
      </c>
      <c r="O752" s="104">
        <v>22</v>
      </c>
      <c r="P752" s="104">
        <v>999</v>
      </c>
      <c r="Q752" s="104">
        <v>1100</v>
      </c>
      <c r="R752" s="104">
        <v>1</v>
      </c>
      <c r="S752" s="104">
        <v>0</v>
      </c>
      <c r="T752" s="104">
        <v>800</v>
      </c>
      <c r="U752" s="104"/>
      <c r="V752" s="104"/>
      <c r="W752" s="104"/>
      <c r="X752" s="104"/>
      <c r="Y752" s="104">
        <v>3</v>
      </c>
      <c r="Z752" s="104"/>
      <c r="AA752" s="104"/>
      <c r="AB752" s="104"/>
      <c r="AC752" s="104"/>
      <c r="AD752" s="104"/>
      <c r="AE752" s="104"/>
      <c r="AF752" s="104"/>
      <c r="AG752" s="104"/>
    </row>
    <row r="753" spans="1:33" ht="15.75" x14ac:dyDescent="0.3">
      <c r="A753" s="104">
        <v>778</v>
      </c>
      <c r="B753" s="107" t="s">
        <v>3978</v>
      </c>
      <c r="C753" s="204" t="s">
        <v>8631</v>
      </c>
      <c r="D753" s="105">
        <v>1</v>
      </c>
      <c r="E753" s="105" t="s">
        <v>5736</v>
      </c>
      <c r="F753" s="104">
        <v>81</v>
      </c>
      <c r="G753" s="104">
        <v>21</v>
      </c>
      <c r="H753" s="104">
        <v>61</v>
      </c>
      <c r="I753" s="105">
        <v>160</v>
      </c>
      <c r="J753" s="104">
        <v>1</v>
      </c>
      <c r="K753" s="104">
        <v>0</v>
      </c>
      <c r="L753" s="105">
        <v>26000</v>
      </c>
      <c r="M753" s="247">
        <v>24000</v>
      </c>
      <c r="N753" s="104" t="s">
        <v>3979</v>
      </c>
      <c r="O753" s="104">
        <v>22</v>
      </c>
      <c r="P753" s="104">
        <v>999</v>
      </c>
      <c r="Q753" s="104">
        <v>1100</v>
      </c>
      <c r="R753" s="104">
        <v>1</v>
      </c>
      <c r="S753" s="104">
        <v>0</v>
      </c>
      <c r="T753" s="104">
        <v>800</v>
      </c>
      <c r="U753" s="104"/>
      <c r="V753" s="104"/>
      <c r="W753" s="104"/>
      <c r="X753" s="104"/>
      <c r="Y753" s="104">
        <v>3</v>
      </c>
      <c r="Z753" s="104"/>
      <c r="AA753" s="104"/>
      <c r="AB753" s="104"/>
      <c r="AC753" s="104"/>
      <c r="AD753" s="104"/>
      <c r="AE753" s="104"/>
      <c r="AF753" s="104"/>
      <c r="AG753" s="104"/>
    </row>
    <row r="754" spans="1:33" ht="15.75" x14ac:dyDescent="0.3">
      <c r="A754" s="104">
        <v>783</v>
      </c>
      <c r="B754" s="107" t="s">
        <v>3984</v>
      </c>
      <c r="C754" s="204" t="s">
        <v>8631</v>
      </c>
      <c r="D754" s="105">
        <v>1</v>
      </c>
      <c r="E754" s="105" t="s">
        <v>5736</v>
      </c>
      <c r="F754" s="104">
        <v>81</v>
      </c>
      <c r="G754" s="104">
        <v>21</v>
      </c>
      <c r="H754" s="104">
        <v>230</v>
      </c>
      <c r="I754" s="105">
        <v>160</v>
      </c>
      <c r="J754" s="104">
        <v>1</v>
      </c>
      <c r="K754" s="104">
        <v>0</v>
      </c>
      <c r="L754" s="105">
        <v>26000</v>
      </c>
      <c r="M754" s="247">
        <v>24000</v>
      </c>
      <c r="N754" s="104" t="s">
        <v>3979</v>
      </c>
      <c r="O754" s="104">
        <v>15</v>
      </c>
      <c r="P754" s="104">
        <v>999</v>
      </c>
      <c r="Q754" s="104">
        <v>1100</v>
      </c>
      <c r="R754" s="104">
        <v>1</v>
      </c>
      <c r="S754" s="104">
        <v>0</v>
      </c>
      <c r="T754" s="104">
        <v>800</v>
      </c>
      <c r="U754" s="104"/>
      <c r="V754" s="104"/>
      <c r="W754" s="104"/>
      <c r="X754" s="104"/>
      <c r="Y754" s="104">
        <v>3</v>
      </c>
      <c r="Z754" s="104"/>
      <c r="AA754" s="104"/>
      <c r="AB754" s="104"/>
      <c r="AC754" s="104"/>
      <c r="AD754" s="104"/>
      <c r="AE754" s="104"/>
      <c r="AF754" s="104"/>
      <c r="AG754" s="104"/>
    </row>
    <row r="755" spans="1:33" ht="15.75" x14ac:dyDescent="0.3">
      <c r="A755" s="104">
        <v>284</v>
      </c>
      <c r="B755" s="107" t="s">
        <v>3629</v>
      </c>
      <c r="C755" s="204" t="s">
        <v>8631</v>
      </c>
      <c r="D755" s="105">
        <v>1</v>
      </c>
      <c r="E755" s="105" t="s">
        <v>5735</v>
      </c>
      <c r="F755" s="104">
        <v>81</v>
      </c>
      <c r="G755" s="104">
        <v>21</v>
      </c>
      <c r="H755" s="104">
        <v>205</v>
      </c>
      <c r="I755" s="105">
        <v>160</v>
      </c>
      <c r="J755" s="104">
        <v>1</v>
      </c>
      <c r="K755" s="104">
        <v>0</v>
      </c>
      <c r="L755" s="105">
        <v>26000</v>
      </c>
      <c r="M755" s="247">
        <v>30000</v>
      </c>
      <c r="N755" s="104" t="s">
        <v>3625</v>
      </c>
      <c r="O755" s="104">
        <v>17</v>
      </c>
      <c r="P755" s="104">
        <v>999</v>
      </c>
      <c r="Q755" s="104">
        <v>1100</v>
      </c>
      <c r="R755" s="104">
        <v>1</v>
      </c>
      <c r="S755" s="104">
        <v>0</v>
      </c>
      <c r="T755" s="104">
        <v>800</v>
      </c>
      <c r="U755" s="104"/>
      <c r="V755" s="104"/>
      <c r="W755" s="104"/>
      <c r="X755" s="104"/>
      <c r="Y755" s="104">
        <v>3</v>
      </c>
      <c r="Z755" s="104"/>
      <c r="AA755" s="104"/>
      <c r="AB755" s="104"/>
      <c r="AC755" s="104"/>
      <c r="AD755" s="104"/>
      <c r="AE755" s="104"/>
      <c r="AF755" s="104"/>
      <c r="AG755" s="104"/>
    </row>
    <row r="756" spans="1:33" ht="15.75" x14ac:dyDescent="0.3">
      <c r="A756" s="104">
        <v>283</v>
      </c>
      <c r="B756" s="107" t="s">
        <v>3628</v>
      </c>
      <c r="C756" s="204" t="s">
        <v>8631</v>
      </c>
      <c r="D756" s="105">
        <v>1</v>
      </c>
      <c r="E756" s="105" t="s">
        <v>5735</v>
      </c>
      <c r="F756" s="104">
        <v>81</v>
      </c>
      <c r="G756" s="104">
        <v>21</v>
      </c>
      <c r="H756" s="104">
        <v>63</v>
      </c>
      <c r="I756" s="105">
        <v>160</v>
      </c>
      <c r="J756" s="104">
        <v>1</v>
      </c>
      <c r="K756" s="104">
        <v>0</v>
      </c>
      <c r="L756" s="105">
        <v>26000</v>
      </c>
      <c r="M756" s="247">
        <v>30000</v>
      </c>
      <c r="N756" s="104" t="s">
        <v>3625</v>
      </c>
      <c r="O756" s="104">
        <v>20</v>
      </c>
      <c r="P756" s="104">
        <v>999</v>
      </c>
      <c r="Q756" s="104">
        <v>1100</v>
      </c>
      <c r="R756" s="104">
        <v>1</v>
      </c>
      <c r="S756" s="104">
        <v>0</v>
      </c>
      <c r="T756" s="104">
        <v>800</v>
      </c>
      <c r="U756" s="104"/>
      <c r="V756" s="104"/>
      <c r="W756" s="104"/>
      <c r="X756" s="104"/>
      <c r="Y756" s="104">
        <v>3</v>
      </c>
      <c r="Z756" s="104"/>
      <c r="AA756" s="104"/>
      <c r="AB756" s="104"/>
      <c r="AC756" s="104"/>
      <c r="AD756" s="104"/>
      <c r="AE756" s="104"/>
      <c r="AF756" s="104"/>
      <c r="AG756" s="104"/>
    </row>
    <row r="757" spans="1:33" ht="15.75" x14ac:dyDescent="0.3">
      <c r="A757" s="104">
        <v>282</v>
      </c>
      <c r="B757" s="107" t="s">
        <v>3627</v>
      </c>
      <c r="C757" s="204" t="s">
        <v>8631</v>
      </c>
      <c r="D757" s="105">
        <v>1</v>
      </c>
      <c r="E757" s="105" t="s">
        <v>5735</v>
      </c>
      <c r="F757" s="104">
        <v>81</v>
      </c>
      <c r="G757" s="104">
        <v>21</v>
      </c>
      <c r="H757" s="104">
        <v>34</v>
      </c>
      <c r="I757" s="105">
        <v>160</v>
      </c>
      <c r="J757" s="104">
        <v>1</v>
      </c>
      <c r="K757" s="104">
        <v>0</v>
      </c>
      <c r="L757" s="105">
        <v>26000</v>
      </c>
      <c r="M757" s="247">
        <v>30000</v>
      </c>
      <c r="N757" s="104" t="s">
        <v>3625</v>
      </c>
      <c r="O757" s="104">
        <v>22</v>
      </c>
      <c r="P757" s="104">
        <v>999</v>
      </c>
      <c r="Q757" s="104">
        <v>1100</v>
      </c>
      <c r="R757" s="104">
        <v>1</v>
      </c>
      <c r="S757" s="104">
        <v>0</v>
      </c>
      <c r="T757" s="104">
        <v>800</v>
      </c>
      <c r="U757" s="104"/>
      <c r="V757" s="104"/>
      <c r="W757" s="104"/>
      <c r="X757" s="104"/>
      <c r="Y757" s="104">
        <v>3</v>
      </c>
      <c r="Z757" s="104"/>
      <c r="AA757" s="104"/>
      <c r="AB757" s="104"/>
      <c r="AC757" s="104"/>
      <c r="AD757" s="104"/>
      <c r="AE757" s="104"/>
      <c r="AF757" s="104"/>
      <c r="AG757" s="104"/>
    </row>
    <row r="758" spans="1:33" ht="15.75" x14ac:dyDescent="0.3">
      <c r="A758" s="104">
        <v>281</v>
      </c>
      <c r="B758" s="107" t="s">
        <v>3626</v>
      </c>
      <c r="C758" s="204" t="s">
        <v>8631</v>
      </c>
      <c r="D758" s="105">
        <v>1</v>
      </c>
      <c r="E758" s="105" t="s">
        <v>5735</v>
      </c>
      <c r="F758" s="104">
        <v>81</v>
      </c>
      <c r="G758" s="104">
        <v>21</v>
      </c>
      <c r="H758" s="104">
        <v>32</v>
      </c>
      <c r="I758" s="105">
        <v>160</v>
      </c>
      <c r="J758" s="104">
        <v>1</v>
      </c>
      <c r="K758" s="104">
        <v>0</v>
      </c>
      <c r="L758" s="105">
        <v>26000</v>
      </c>
      <c r="M758" s="247">
        <v>30000</v>
      </c>
      <c r="N758" s="104" t="s">
        <v>3625</v>
      </c>
      <c r="O758" s="104">
        <v>22</v>
      </c>
      <c r="P758" s="104">
        <v>999</v>
      </c>
      <c r="Q758" s="104">
        <v>1100</v>
      </c>
      <c r="R758" s="104">
        <v>1</v>
      </c>
      <c r="S758" s="104">
        <v>0</v>
      </c>
      <c r="T758" s="104">
        <v>800</v>
      </c>
      <c r="U758" s="104"/>
      <c r="V758" s="104"/>
      <c r="W758" s="104"/>
      <c r="X758" s="104"/>
      <c r="Y758" s="104">
        <v>3</v>
      </c>
      <c r="Z758" s="104"/>
      <c r="AA758" s="104"/>
      <c r="AB758" s="104"/>
      <c r="AC758" s="104"/>
      <c r="AD758" s="104"/>
      <c r="AE758" s="104"/>
      <c r="AF758" s="104"/>
      <c r="AG758" s="104"/>
    </row>
    <row r="759" spans="1:33" ht="15.75" x14ac:dyDescent="0.3">
      <c r="A759" s="104">
        <v>280</v>
      </c>
      <c r="B759" s="107" t="s">
        <v>3624</v>
      </c>
      <c r="C759" s="204" t="s">
        <v>8631</v>
      </c>
      <c r="D759" s="105">
        <v>1</v>
      </c>
      <c r="E759" s="105" t="s">
        <v>5735</v>
      </c>
      <c r="F759" s="104">
        <v>81</v>
      </c>
      <c r="G759" s="104">
        <v>21</v>
      </c>
      <c r="H759" s="104">
        <v>61</v>
      </c>
      <c r="I759" s="105">
        <v>160</v>
      </c>
      <c r="J759" s="104">
        <v>1</v>
      </c>
      <c r="K759" s="104">
        <v>0</v>
      </c>
      <c r="L759" s="105">
        <v>26000</v>
      </c>
      <c r="M759" s="247">
        <v>30000</v>
      </c>
      <c r="N759" s="104" t="s">
        <v>3625</v>
      </c>
      <c r="O759" s="104">
        <v>22</v>
      </c>
      <c r="P759" s="104">
        <v>999</v>
      </c>
      <c r="Q759" s="104">
        <v>1100</v>
      </c>
      <c r="R759" s="104">
        <v>1</v>
      </c>
      <c r="S759" s="104">
        <v>0</v>
      </c>
      <c r="T759" s="104">
        <v>800</v>
      </c>
      <c r="U759" s="104"/>
      <c r="V759" s="104"/>
      <c r="W759" s="104"/>
      <c r="X759" s="104"/>
      <c r="Y759" s="104">
        <v>3</v>
      </c>
      <c r="Z759" s="104"/>
      <c r="AA759" s="104"/>
      <c r="AB759" s="104"/>
      <c r="AC759" s="104"/>
      <c r="AD759" s="104"/>
      <c r="AE759" s="104"/>
      <c r="AF759" s="104"/>
      <c r="AG759" s="104"/>
    </row>
    <row r="760" spans="1:33" ht="15.75" x14ac:dyDescent="0.3">
      <c r="A760" s="104">
        <v>285</v>
      </c>
      <c r="B760" s="107" t="s">
        <v>3630</v>
      </c>
      <c r="C760" s="204" t="s">
        <v>8631</v>
      </c>
      <c r="D760" s="105">
        <v>1</v>
      </c>
      <c r="E760" s="105" t="s">
        <v>5735</v>
      </c>
      <c r="F760" s="104">
        <v>81</v>
      </c>
      <c r="G760" s="104">
        <v>21</v>
      </c>
      <c r="H760" s="104">
        <v>230</v>
      </c>
      <c r="I760" s="105">
        <v>160</v>
      </c>
      <c r="J760" s="104">
        <v>1</v>
      </c>
      <c r="K760" s="104">
        <v>0</v>
      </c>
      <c r="L760" s="105">
        <v>26000</v>
      </c>
      <c r="M760" s="247">
        <v>30000</v>
      </c>
      <c r="N760" s="104" t="s">
        <v>3625</v>
      </c>
      <c r="O760" s="104">
        <v>15</v>
      </c>
      <c r="P760" s="104">
        <v>999</v>
      </c>
      <c r="Q760" s="104">
        <v>1100</v>
      </c>
      <c r="R760" s="104">
        <v>1</v>
      </c>
      <c r="S760" s="104">
        <v>0</v>
      </c>
      <c r="T760" s="104">
        <v>800</v>
      </c>
      <c r="U760" s="104"/>
      <c r="V760" s="104"/>
      <c r="W760" s="104"/>
      <c r="X760" s="104"/>
      <c r="Y760" s="104">
        <v>3</v>
      </c>
      <c r="Z760" s="104"/>
      <c r="AA760" s="104"/>
      <c r="AB760" s="104"/>
      <c r="AC760" s="104"/>
      <c r="AD760" s="104"/>
      <c r="AE760" s="104"/>
      <c r="AF760" s="104"/>
      <c r="AG760" s="104"/>
    </row>
    <row r="761" spans="1:33" ht="15.75" x14ac:dyDescent="0.3">
      <c r="A761" s="104">
        <v>922</v>
      </c>
      <c r="B761" s="107" t="s">
        <v>4129</v>
      </c>
      <c r="C761" s="204" t="s">
        <v>8640</v>
      </c>
      <c r="D761" s="105">
        <v>1</v>
      </c>
      <c r="E761" s="105" t="s">
        <v>5685</v>
      </c>
      <c r="F761" s="104">
        <v>94</v>
      </c>
      <c r="G761" s="104">
        <v>40</v>
      </c>
      <c r="H761" s="104">
        <v>205</v>
      </c>
      <c r="I761" s="105">
        <v>170</v>
      </c>
      <c r="J761" s="104">
        <v>1</v>
      </c>
      <c r="K761" s="104">
        <v>0</v>
      </c>
      <c r="L761" s="105">
        <v>28000</v>
      </c>
      <c r="M761" s="245"/>
      <c r="N761" s="104" t="s">
        <v>3834</v>
      </c>
      <c r="O761" s="104">
        <v>22</v>
      </c>
      <c r="P761" s="104">
        <v>999</v>
      </c>
      <c r="Q761" s="104">
        <v>1100</v>
      </c>
      <c r="R761" s="104">
        <v>1</v>
      </c>
      <c r="S761" s="104">
        <v>0</v>
      </c>
      <c r="T761" s="104">
        <v>800</v>
      </c>
      <c r="U761" s="104"/>
      <c r="V761" s="104"/>
      <c r="W761" s="104"/>
      <c r="X761" s="104"/>
      <c r="Y761" s="104">
        <v>3</v>
      </c>
      <c r="Z761" s="104"/>
      <c r="AA761" s="104"/>
      <c r="AB761" s="104"/>
      <c r="AC761" s="104"/>
      <c r="AD761" s="104"/>
      <c r="AE761" s="104"/>
      <c r="AF761" s="104"/>
      <c r="AG761" s="104"/>
    </row>
    <row r="762" spans="1:33" ht="15.75" x14ac:dyDescent="0.3">
      <c r="A762" s="104">
        <v>924</v>
      </c>
      <c r="B762" s="107" t="s">
        <v>4131</v>
      </c>
      <c r="C762" s="204" t="s">
        <v>8640</v>
      </c>
      <c r="D762" s="105">
        <v>1</v>
      </c>
      <c r="E762" s="105" t="s">
        <v>5685</v>
      </c>
      <c r="F762" s="104">
        <v>81</v>
      </c>
      <c r="G762" s="104">
        <v>53</v>
      </c>
      <c r="H762" s="104">
        <v>206</v>
      </c>
      <c r="I762" s="105">
        <v>170</v>
      </c>
      <c r="J762" s="104">
        <v>1</v>
      </c>
      <c r="K762" s="104">
        <v>1</v>
      </c>
      <c r="L762" s="105">
        <v>28000</v>
      </c>
      <c r="M762" s="245"/>
      <c r="N762" s="104" t="s">
        <v>3834</v>
      </c>
      <c r="O762" s="104">
        <v>22</v>
      </c>
      <c r="P762" s="104">
        <v>999</v>
      </c>
      <c r="Q762" s="104">
        <v>1100</v>
      </c>
      <c r="R762" s="104">
        <v>1</v>
      </c>
      <c r="S762" s="104">
        <v>0</v>
      </c>
      <c r="T762" s="104">
        <v>800</v>
      </c>
      <c r="U762" s="104"/>
      <c r="V762" s="104"/>
      <c r="W762" s="104"/>
      <c r="X762" s="104"/>
      <c r="Y762" s="104">
        <v>3</v>
      </c>
      <c r="Z762" s="104"/>
      <c r="AA762" s="104"/>
      <c r="AB762" s="104"/>
      <c r="AC762" s="104"/>
      <c r="AD762" s="104"/>
      <c r="AE762" s="104"/>
      <c r="AF762" s="104"/>
      <c r="AG762" s="104"/>
    </row>
    <row r="763" spans="1:33" ht="15.75" x14ac:dyDescent="0.3">
      <c r="A763" s="104">
        <v>925</v>
      </c>
      <c r="B763" s="107" t="s">
        <v>4132</v>
      </c>
      <c r="C763" s="204" t="s">
        <v>8640</v>
      </c>
      <c r="D763" s="105">
        <v>1</v>
      </c>
      <c r="E763" s="105" t="s">
        <v>5685</v>
      </c>
      <c r="F763" s="104">
        <v>81</v>
      </c>
      <c r="G763" s="104">
        <v>19</v>
      </c>
      <c r="H763" s="104">
        <v>203</v>
      </c>
      <c r="I763" s="105">
        <v>170</v>
      </c>
      <c r="J763" s="104">
        <v>1</v>
      </c>
      <c r="K763" s="104">
        <v>0</v>
      </c>
      <c r="L763" s="105">
        <v>28000</v>
      </c>
      <c r="M763" s="245"/>
      <c r="N763" s="104" t="s">
        <v>3834</v>
      </c>
      <c r="O763" s="104">
        <v>20</v>
      </c>
      <c r="P763" s="104">
        <v>999</v>
      </c>
      <c r="Q763" s="104">
        <v>1100</v>
      </c>
      <c r="R763" s="104">
        <v>1</v>
      </c>
      <c r="S763" s="104">
        <v>0</v>
      </c>
      <c r="T763" s="104">
        <v>800</v>
      </c>
      <c r="U763" s="104"/>
      <c r="V763" s="104"/>
      <c r="W763" s="104"/>
      <c r="X763" s="104"/>
      <c r="Y763" s="104">
        <v>3</v>
      </c>
      <c r="Z763" s="104"/>
      <c r="AA763" s="104"/>
      <c r="AB763" s="104"/>
      <c r="AC763" s="104"/>
      <c r="AD763" s="104"/>
      <c r="AE763" s="104"/>
      <c r="AF763" s="104"/>
      <c r="AG763" s="104"/>
    </row>
    <row r="764" spans="1:33" ht="15.75" x14ac:dyDescent="0.3">
      <c r="A764" s="104">
        <v>923</v>
      </c>
      <c r="B764" s="107" t="s">
        <v>4130</v>
      </c>
      <c r="C764" s="204" t="s">
        <v>8640</v>
      </c>
      <c r="D764" s="105">
        <v>1</v>
      </c>
      <c r="E764" s="105" t="s">
        <v>5685</v>
      </c>
      <c r="F764" s="104">
        <v>81</v>
      </c>
      <c r="G764" s="104">
        <v>19</v>
      </c>
      <c r="H764" s="104">
        <v>201</v>
      </c>
      <c r="I764" s="105">
        <v>170</v>
      </c>
      <c r="J764" s="104">
        <v>1</v>
      </c>
      <c r="K764" s="104">
        <v>0</v>
      </c>
      <c r="L764" s="105">
        <v>28000</v>
      </c>
      <c r="M764" s="245"/>
      <c r="N764" s="104" t="s">
        <v>3834</v>
      </c>
      <c r="O764" s="104">
        <v>22</v>
      </c>
      <c r="P764" s="104">
        <v>999</v>
      </c>
      <c r="Q764" s="104">
        <v>1100</v>
      </c>
      <c r="R764" s="104">
        <v>1</v>
      </c>
      <c r="S764" s="104">
        <v>0</v>
      </c>
      <c r="T764" s="104">
        <v>800</v>
      </c>
      <c r="U764" s="104"/>
      <c r="V764" s="104"/>
      <c r="W764" s="104"/>
      <c r="X764" s="104"/>
      <c r="Y764" s="104">
        <v>3</v>
      </c>
      <c r="Z764" s="104"/>
      <c r="AA764" s="104"/>
      <c r="AB764" s="104"/>
      <c r="AC764" s="104"/>
      <c r="AD764" s="104"/>
      <c r="AE764" s="104"/>
      <c r="AF764" s="104"/>
      <c r="AG764" s="104"/>
    </row>
    <row r="765" spans="1:33" ht="15.75" x14ac:dyDescent="0.3">
      <c r="A765" s="104">
        <v>788</v>
      </c>
      <c r="B765" s="107" t="s">
        <v>3990</v>
      </c>
      <c r="C765" s="204" t="s">
        <v>8632</v>
      </c>
      <c r="D765" s="105">
        <v>1</v>
      </c>
      <c r="E765" s="105" t="s">
        <v>5738</v>
      </c>
      <c r="F765" s="104">
        <v>94</v>
      </c>
      <c r="G765" s="104">
        <v>40</v>
      </c>
      <c r="H765" s="104">
        <v>205</v>
      </c>
      <c r="I765" s="105">
        <v>170</v>
      </c>
      <c r="J765" s="104">
        <v>1</v>
      </c>
      <c r="K765" s="104">
        <v>0</v>
      </c>
      <c r="L765" s="105">
        <v>28000</v>
      </c>
      <c r="M765" s="247">
        <v>30000</v>
      </c>
      <c r="N765" s="104" t="s">
        <v>3991</v>
      </c>
      <c r="O765" s="104">
        <v>22</v>
      </c>
      <c r="P765" s="104">
        <v>999</v>
      </c>
      <c r="Q765" s="104">
        <v>1100</v>
      </c>
      <c r="R765" s="104">
        <v>1</v>
      </c>
      <c r="S765" s="104">
        <v>0</v>
      </c>
      <c r="T765" s="104">
        <v>800</v>
      </c>
      <c r="U765" s="104"/>
      <c r="V765" s="104"/>
      <c r="W765" s="104"/>
      <c r="X765" s="104"/>
      <c r="Y765" s="104">
        <v>3</v>
      </c>
      <c r="Z765" s="104"/>
      <c r="AA765" s="104"/>
      <c r="AB765" s="104"/>
      <c r="AC765" s="104"/>
      <c r="AD765" s="104"/>
      <c r="AE765" s="104"/>
      <c r="AF765" s="104"/>
      <c r="AG765" s="104"/>
    </row>
    <row r="766" spans="1:33" ht="15.75" x14ac:dyDescent="0.3">
      <c r="A766" s="104">
        <v>790</v>
      </c>
      <c r="B766" s="107" t="s">
        <v>3993</v>
      </c>
      <c r="C766" s="204" t="s">
        <v>8632</v>
      </c>
      <c r="D766" s="105">
        <v>1</v>
      </c>
      <c r="E766" s="105" t="s">
        <v>5738</v>
      </c>
      <c r="F766" s="104">
        <v>81</v>
      </c>
      <c r="G766" s="104">
        <v>53</v>
      </c>
      <c r="H766" s="104">
        <v>206</v>
      </c>
      <c r="I766" s="105">
        <v>170</v>
      </c>
      <c r="J766" s="104">
        <v>1</v>
      </c>
      <c r="K766" s="104">
        <v>1</v>
      </c>
      <c r="L766" s="105">
        <v>28000</v>
      </c>
      <c r="M766" s="247">
        <v>30000</v>
      </c>
      <c r="N766" s="104" t="s">
        <v>3991</v>
      </c>
      <c r="O766" s="104">
        <v>22</v>
      </c>
      <c r="P766" s="104">
        <v>999</v>
      </c>
      <c r="Q766" s="104">
        <v>1100</v>
      </c>
      <c r="R766" s="104">
        <v>1</v>
      </c>
      <c r="S766" s="104">
        <v>0</v>
      </c>
      <c r="T766" s="104">
        <v>800</v>
      </c>
      <c r="U766" s="104"/>
      <c r="V766" s="104"/>
      <c r="W766" s="104"/>
      <c r="X766" s="104"/>
      <c r="Y766" s="104">
        <v>3</v>
      </c>
      <c r="Z766" s="104"/>
      <c r="AA766" s="104"/>
      <c r="AB766" s="104"/>
      <c r="AC766" s="104"/>
      <c r="AD766" s="104"/>
      <c r="AE766" s="104"/>
      <c r="AF766" s="104"/>
      <c r="AG766" s="104"/>
    </row>
    <row r="767" spans="1:33" ht="15.75" x14ac:dyDescent="0.3">
      <c r="A767" s="104">
        <v>791</v>
      </c>
      <c r="B767" s="107" t="s">
        <v>3994</v>
      </c>
      <c r="C767" s="204" t="s">
        <v>8632</v>
      </c>
      <c r="D767" s="105">
        <v>1</v>
      </c>
      <c r="E767" s="105" t="s">
        <v>5738</v>
      </c>
      <c r="F767" s="104">
        <v>81</v>
      </c>
      <c r="G767" s="104">
        <v>19</v>
      </c>
      <c r="H767" s="104">
        <v>203</v>
      </c>
      <c r="I767" s="105">
        <v>170</v>
      </c>
      <c r="J767" s="104">
        <v>1</v>
      </c>
      <c r="K767" s="104">
        <v>0</v>
      </c>
      <c r="L767" s="105">
        <v>28000</v>
      </c>
      <c r="M767" s="247">
        <v>30000</v>
      </c>
      <c r="N767" s="104" t="s">
        <v>3991</v>
      </c>
      <c r="O767" s="104">
        <v>20</v>
      </c>
      <c r="P767" s="104">
        <v>999</v>
      </c>
      <c r="Q767" s="104">
        <v>1100</v>
      </c>
      <c r="R767" s="104">
        <v>1</v>
      </c>
      <c r="S767" s="104">
        <v>0</v>
      </c>
      <c r="T767" s="104">
        <v>800</v>
      </c>
      <c r="U767" s="104"/>
      <c r="V767" s="104"/>
      <c r="W767" s="104"/>
      <c r="X767" s="104"/>
      <c r="Y767" s="104">
        <v>3</v>
      </c>
      <c r="Z767" s="104"/>
      <c r="AA767" s="104"/>
      <c r="AB767" s="104"/>
      <c r="AC767" s="104"/>
      <c r="AD767" s="104"/>
      <c r="AE767" s="104"/>
      <c r="AF767" s="104"/>
      <c r="AG767" s="104"/>
    </row>
    <row r="768" spans="1:33" ht="15.75" x14ac:dyDescent="0.3">
      <c r="A768" s="104">
        <v>789</v>
      </c>
      <c r="B768" s="107" t="s">
        <v>3992</v>
      </c>
      <c r="C768" s="204" t="s">
        <v>8632</v>
      </c>
      <c r="D768" s="105">
        <v>1</v>
      </c>
      <c r="E768" s="105" t="s">
        <v>5738</v>
      </c>
      <c r="F768" s="104">
        <v>81</v>
      </c>
      <c r="G768" s="104">
        <v>19</v>
      </c>
      <c r="H768" s="104">
        <v>201</v>
      </c>
      <c r="I768" s="105">
        <v>170</v>
      </c>
      <c r="J768" s="104">
        <v>1</v>
      </c>
      <c r="K768" s="104">
        <v>0</v>
      </c>
      <c r="L768" s="105">
        <v>28000</v>
      </c>
      <c r="M768" s="247">
        <v>30000</v>
      </c>
      <c r="N768" s="104" t="s">
        <v>3991</v>
      </c>
      <c r="O768" s="104">
        <v>22</v>
      </c>
      <c r="P768" s="104">
        <v>999</v>
      </c>
      <c r="Q768" s="104">
        <v>1100</v>
      </c>
      <c r="R768" s="104">
        <v>1</v>
      </c>
      <c r="S768" s="104">
        <v>0</v>
      </c>
      <c r="T768" s="104">
        <v>800</v>
      </c>
      <c r="U768" s="104"/>
      <c r="V768" s="104"/>
      <c r="W768" s="104"/>
      <c r="X768" s="104"/>
      <c r="Y768" s="104">
        <v>3</v>
      </c>
      <c r="Z768" s="104"/>
      <c r="AA768" s="104"/>
      <c r="AB768" s="104"/>
      <c r="AC768" s="104"/>
      <c r="AD768" s="104"/>
      <c r="AE768" s="104"/>
      <c r="AF768" s="104"/>
      <c r="AG768" s="104"/>
    </row>
    <row r="769" spans="1:33" ht="15.75" x14ac:dyDescent="0.3">
      <c r="A769" s="104">
        <v>290</v>
      </c>
      <c r="B769" s="107" t="s">
        <v>3636</v>
      </c>
      <c r="C769" s="204" t="s">
        <v>8632</v>
      </c>
      <c r="D769" s="105">
        <v>1</v>
      </c>
      <c r="E769" s="105" t="s">
        <v>5737</v>
      </c>
      <c r="F769" s="104">
        <v>94</v>
      </c>
      <c r="G769" s="104">
        <v>40</v>
      </c>
      <c r="H769" s="104">
        <v>205</v>
      </c>
      <c r="I769" s="105">
        <v>170</v>
      </c>
      <c r="J769" s="104">
        <v>1</v>
      </c>
      <c r="K769" s="104">
        <v>0</v>
      </c>
      <c r="L769" s="105">
        <v>28000</v>
      </c>
      <c r="M769" s="247">
        <v>36000</v>
      </c>
      <c r="N769" s="104" t="s">
        <v>3637</v>
      </c>
      <c r="O769" s="104">
        <v>22</v>
      </c>
      <c r="P769" s="104">
        <v>999</v>
      </c>
      <c r="Q769" s="104">
        <v>1100</v>
      </c>
      <c r="R769" s="104">
        <v>1</v>
      </c>
      <c r="S769" s="104">
        <v>0</v>
      </c>
      <c r="T769" s="104">
        <v>800</v>
      </c>
      <c r="U769" s="104"/>
      <c r="V769" s="104"/>
      <c r="W769" s="104"/>
      <c r="X769" s="104"/>
      <c r="Y769" s="104">
        <v>3</v>
      </c>
      <c r="Z769" s="104"/>
      <c r="AA769" s="104"/>
      <c r="AB769" s="104"/>
      <c r="AC769" s="104"/>
      <c r="AD769" s="104"/>
      <c r="AE769" s="104"/>
      <c r="AF769" s="104"/>
      <c r="AG769" s="104"/>
    </row>
    <row r="770" spans="1:33" ht="15.75" x14ac:dyDescent="0.3">
      <c r="A770" s="104">
        <v>292</v>
      </c>
      <c r="B770" s="107" t="s">
        <v>3639</v>
      </c>
      <c r="C770" s="204" t="s">
        <v>8632</v>
      </c>
      <c r="D770" s="105">
        <v>1</v>
      </c>
      <c r="E770" s="105" t="s">
        <v>5737</v>
      </c>
      <c r="F770" s="104">
        <v>81</v>
      </c>
      <c r="G770" s="104">
        <v>53</v>
      </c>
      <c r="H770" s="104">
        <v>206</v>
      </c>
      <c r="I770" s="105">
        <v>170</v>
      </c>
      <c r="J770" s="104">
        <v>1</v>
      </c>
      <c r="K770" s="104">
        <v>1</v>
      </c>
      <c r="L770" s="105">
        <v>28000</v>
      </c>
      <c r="M770" s="247">
        <v>36000</v>
      </c>
      <c r="N770" s="104" t="s">
        <v>3637</v>
      </c>
      <c r="O770" s="104">
        <v>22</v>
      </c>
      <c r="P770" s="104">
        <v>999</v>
      </c>
      <c r="Q770" s="104">
        <v>1100</v>
      </c>
      <c r="R770" s="104">
        <v>1</v>
      </c>
      <c r="S770" s="104">
        <v>0</v>
      </c>
      <c r="T770" s="104">
        <v>800</v>
      </c>
      <c r="U770" s="104"/>
      <c r="V770" s="104"/>
      <c r="W770" s="104"/>
      <c r="X770" s="104"/>
      <c r="Y770" s="104">
        <v>3</v>
      </c>
      <c r="Z770" s="104"/>
      <c r="AA770" s="104"/>
      <c r="AB770" s="104"/>
      <c r="AC770" s="104"/>
      <c r="AD770" s="104"/>
      <c r="AE770" s="104"/>
      <c r="AF770" s="104"/>
      <c r="AG770" s="104"/>
    </row>
    <row r="771" spans="1:33" ht="15.75" x14ac:dyDescent="0.3">
      <c r="A771" s="104">
        <v>293</v>
      </c>
      <c r="B771" s="107" t="s">
        <v>3640</v>
      </c>
      <c r="C771" s="204" t="s">
        <v>8632</v>
      </c>
      <c r="D771" s="105">
        <v>1</v>
      </c>
      <c r="E771" s="105" t="s">
        <v>5737</v>
      </c>
      <c r="F771" s="104">
        <v>81</v>
      </c>
      <c r="G771" s="104">
        <v>19</v>
      </c>
      <c r="H771" s="104">
        <v>203</v>
      </c>
      <c r="I771" s="105">
        <v>170</v>
      </c>
      <c r="J771" s="104">
        <v>1</v>
      </c>
      <c r="K771" s="104">
        <v>0</v>
      </c>
      <c r="L771" s="105">
        <v>28000</v>
      </c>
      <c r="M771" s="247">
        <v>36000</v>
      </c>
      <c r="N771" s="104" t="s">
        <v>3637</v>
      </c>
      <c r="O771" s="104">
        <v>20</v>
      </c>
      <c r="P771" s="104">
        <v>999</v>
      </c>
      <c r="Q771" s="104">
        <v>1100</v>
      </c>
      <c r="R771" s="104">
        <v>1</v>
      </c>
      <c r="S771" s="104">
        <v>0</v>
      </c>
      <c r="T771" s="104">
        <v>800</v>
      </c>
      <c r="U771" s="104"/>
      <c r="V771" s="104"/>
      <c r="W771" s="104"/>
      <c r="X771" s="104"/>
      <c r="Y771" s="104">
        <v>3</v>
      </c>
      <c r="Z771" s="104"/>
      <c r="AA771" s="104"/>
      <c r="AB771" s="104"/>
      <c r="AC771" s="104"/>
      <c r="AD771" s="104"/>
      <c r="AE771" s="104"/>
      <c r="AF771" s="104"/>
      <c r="AG771" s="104"/>
    </row>
    <row r="772" spans="1:33" ht="15.75" x14ac:dyDescent="0.3">
      <c r="A772" s="104">
        <v>291</v>
      </c>
      <c r="B772" s="107" t="s">
        <v>3638</v>
      </c>
      <c r="C772" s="204" t="s">
        <v>8632</v>
      </c>
      <c r="D772" s="105">
        <v>1</v>
      </c>
      <c r="E772" s="105" t="s">
        <v>5737</v>
      </c>
      <c r="F772" s="104">
        <v>81</v>
      </c>
      <c r="G772" s="104">
        <v>19</v>
      </c>
      <c r="H772" s="104">
        <v>201</v>
      </c>
      <c r="I772" s="105">
        <v>170</v>
      </c>
      <c r="J772" s="104">
        <v>1</v>
      </c>
      <c r="K772" s="104">
        <v>0</v>
      </c>
      <c r="L772" s="105">
        <v>28000</v>
      </c>
      <c r="M772" s="247">
        <v>36000</v>
      </c>
      <c r="N772" s="104" t="s">
        <v>3637</v>
      </c>
      <c r="O772" s="104">
        <v>22</v>
      </c>
      <c r="P772" s="104">
        <v>999</v>
      </c>
      <c r="Q772" s="104">
        <v>1100</v>
      </c>
      <c r="R772" s="104">
        <v>1</v>
      </c>
      <c r="S772" s="104">
        <v>0</v>
      </c>
      <c r="T772" s="104">
        <v>800</v>
      </c>
      <c r="U772" s="104"/>
      <c r="V772" s="104"/>
      <c r="W772" s="104"/>
      <c r="X772" s="104"/>
      <c r="Y772" s="104">
        <v>3</v>
      </c>
      <c r="Z772" s="104"/>
      <c r="AA772" s="104"/>
      <c r="AB772" s="104"/>
      <c r="AC772" s="104"/>
      <c r="AD772" s="104"/>
      <c r="AE772" s="104"/>
      <c r="AF772" s="104"/>
      <c r="AG772" s="104"/>
    </row>
    <row r="773" spans="1:33" ht="15.75" x14ac:dyDescent="0.3">
      <c r="A773" s="104">
        <v>436</v>
      </c>
      <c r="B773" s="107" t="s">
        <v>3831</v>
      </c>
      <c r="C773" s="204"/>
      <c r="D773" s="105">
        <v>1</v>
      </c>
      <c r="E773" s="105" t="s">
        <v>5663</v>
      </c>
      <c r="F773" s="104">
        <v>81</v>
      </c>
      <c r="G773" s="104">
        <v>21</v>
      </c>
      <c r="H773" s="104">
        <v>205</v>
      </c>
      <c r="I773" s="105">
        <v>188</v>
      </c>
      <c r="J773" s="104">
        <v>1</v>
      </c>
      <c r="K773" s="104">
        <v>0</v>
      </c>
      <c r="L773" s="105">
        <v>40000</v>
      </c>
      <c r="M773" s="245"/>
      <c r="N773" s="104" t="s">
        <v>3830</v>
      </c>
      <c r="O773" s="104">
        <v>17</v>
      </c>
      <c r="P773" s="104">
        <v>999</v>
      </c>
      <c r="Q773" s="104">
        <v>1500</v>
      </c>
      <c r="R773" s="104">
        <v>1</v>
      </c>
      <c r="S773" s="104">
        <v>0</v>
      </c>
      <c r="T773" s="104">
        <v>1500</v>
      </c>
      <c r="U773" s="104"/>
      <c r="V773" s="104"/>
      <c r="W773" s="104"/>
      <c r="X773" s="104"/>
      <c r="Y773" s="104">
        <v>3</v>
      </c>
      <c r="Z773" s="104"/>
      <c r="AA773" s="104"/>
      <c r="AB773" s="104"/>
      <c r="AC773" s="104"/>
      <c r="AD773" s="104"/>
      <c r="AE773" s="104"/>
      <c r="AF773" s="104"/>
      <c r="AG773" s="104"/>
    </row>
    <row r="774" spans="1:33" ht="15.75" x14ac:dyDescent="0.3">
      <c r="A774" s="104">
        <v>435</v>
      </c>
      <c r="B774" s="107" t="s">
        <v>3829</v>
      </c>
      <c r="C774" s="204"/>
      <c r="D774" s="105">
        <v>1</v>
      </c>
      <c r="E774" s="105" t="s">
        <v>5663</v>
      </c>
      <c r="F774" s="104">
        <v>81</v>
      </c>
      <c r="G774" s="104">
        <v>21</v>
      </c>
      <c r="H774" s="104">
        <v>63</v>
      </c>
      <c r="I774" s="105">
        <v>188</v>
      </c>
      <c r="J774" s="104">
        <v>1</v>
      </c>
      <c r="K774" s="104">
        <v>0</v>
      </c>
      <c r="L774" s="105">
        <v>40000</v>
      </c>
      <c r="M774" s="245"/>
      <c r="N774" s="104" t="s">
        <v>3830</v>
      </c>
      <c r="O774" s="104">
        <v>20</v>
      </c>
      <c r="P774" s="104">
        <v>999</v>
      </c>
      <c r="Q774" s="104">
        <v>1500</v>
      </c>
      <c r="R774" s="104">
        <v>1</v>
      </c>
      <c r="S774" s="104">
        <v>0</v>
      </c>
      <c r="T774" s="104">
        <v>1500</v>
      </c>
      <c r="U774" s="104"/>
      <c r="V774" s="104"/>
      <c r="W774" s="104"/>
      <c r="X774" s="104"/>
      <c r="Y774" s="104">
        <v>3</v>
      </c>
      <c r="Z774" s="104"/>
      <c r="AA774" s="104"/>
      <c r="AB774" s="104"/>
      <c r="AC774" s="104"/>
      <c r="AD774" s="104"/>
      <c r="AE774" s="104"/>
      <c r="AF774" s="104"/>
      <c r="AG774" s="104"/>
    </row>
    <row r="775" spans="1:33" ht="15.75" x14ac:dyDescent="0.3">
      <c r="A775" s="104">
        <v>434</v>
      </c>
      <c r="B775" s="107" t="s">
        <v>3828</v>
      </c>
      <c r="C775" s="204"/>
      <c r="D775" s="105">
        <v>1</v>
      </c>
      <c r="E775" s="105" t="s">
        <v>5663</v>
      </c>
      <c r="F775" s="104">
        <v>81</v>
      </c>
      <c r="G775" s="104">
        <v>21</v>
      </c>
      <c r="H775" s="104">
        <v>34</v>
      </c>
      <c r="I775" s="105">
        <v>188</v>
      </c>
      <c r="J775" s="104">
        <v>1</v>
      </c>
      <c r="K775" s="104">
        <v>0</v>
      </c>
      <c r="L775" s="105">
        <v>40000</v>
      </c>
      <c r="M775" s="245"/>
      <c r="N775" s="104" t="s">
        <v>3826</v>
      </c>
      <c r="O775" s="104">
        <v>15</v>
      </c>
      <c r="P775" s="104">
        <v>999</v>
      </c>
      <c r="Q775" s="104">
        <v>1500</v>
      </c>
      <c r="R775" s="104">
        <v>1</v>
      </c>
      <c r="S775" s="104">
        <v>0</v>
      </c>
      <c r="T775" s="104">
        <v>1500</v>
      </c>
      <c r="U775" s="104"/>
      <c r="V775" s="104"/>
      <c r="W775" s="104"/>
      <c r="X775" s="104"/>
      <c r="Y775" s="104">
        <v>3</v>
      </c>
      <c r="Z775" s="104"/>
      <c r="AA775" s="104"/>
      <c r="AB775" s="104"/>
      <c r="AC775" s="104"/>
      <c r="AD775" s="104"/>
      <c r="AE775" s="104"/>
      <c r="AF775" s="104"/>
      <c r="AG775" s="104"/>
    </row>
    <row r="776" spans="1:33" ht="15.75" x14ac:dyDescent="0.3">
      <c r="A776" s="104">
        <v>433</v>
      </c>
      <c r="B776" s="107" t="s">
        <v>3827</v>
      </c>
      <c r="C776" s="204"/>
      <c r="D776" s="105">
        <v>1</v>
      </c>
      <c r="E776" s="105" t="s">
        <v>5663</v>
      </c>
      <c r="F776" s="104">
        <v>81</v>
      </c>
      <c r="G776" s="104">
        <v>21</v>
      </c>
      <c r="H776" s="104">
        <v>32</v>
      </c>
      <c r="I776" s="105">
        <v>188</v>
      </c>
      <c r="J776" s="104">
        <v>1</v>
      </c>
      <c r="K776" s="104">
        <v>0</v>
      </c>
      <c r="L776" s="105">
        <v>40000</v>
      </c>
      <c r="M776" s="245"/>
      <c r="N776" s="104" t="s">
        <v>3826</v>
      </c>
      <c r="O776" s="104">
        <v>20</v>
      </c>
      <c r="P776" s="104">
        <v>999</v>
      </c>
      <c r="Q776" s="104">
        <v>1500</v>
      </c>
      <c r="R776" s="104">
        <v>1</v>
      </c>
      <c r="S776" s="104">
        <v>0</v>
      </c>
      <c r="T776" s="104">
        <v>1500</v>
      </c>
      <c r="U776" s="104"/>
      <c r="V776" s="104"/>
      <c r="W776" s="104"/>
      <c r="X776" s="104"/>
      <c r="Y776" s="104">
        <v>3</v>
      </c>
      <c r="Z776" s="104"/>
      <c r="AA776" s="104"/>
      <c r="AB776" s="104"/>
      <c r="AC776" s="104"/>
      <c r="AD776" s="104"/>
      <c r="AE776" s="104"/>
      <c r="AF776" s="104"/>
      <c r="AG776" s="104"/>
    </row>
    <row r="777" spans="1:33" ht="15.75" x14ac:dyDescent="0.3">
      <c r="A777" s="104">
        <v>432</v>
      </c>
      <c r="B777" s="107" t="s">
        <v>3825</v>
      </c>
      <c r="C777" s="204"/>
      <c r="D777" s="105">
        <v>1</v>
      </c>
      <c r="E777" s="105" t="s">
        <v>5663</v>
      </c>
      <c r="F777" s="104">
        <v>81</v>
      </c>
      <c r="G777" s="104">
        <v>21</v>
      </c>
      <c r="H777" s="104">
        <v>61</v>
      </c>
      <c r="I777" s="105">
        <v>188</v>
      </c>
      <c r="J777" s="104">
        <v>1</v>
      </c>
      <c r="K777" s="104">
        <v>0</v>
      </c>
      <c r="L777" s="105">
        <v>40000</v>
      </c>
      <c r="M777" s="245"/>
      <c r="N777" s="104" t="s">
        <v>3826</v>
      </c>
      <c r="O777" s="104">
        <v>17</v>
      </c>
      <c r="P777" s="104">
        <v>999</v>
      </c>
      <c r="Q777" s="104">
        <v>1500</v>
      </c>
      <c r="R777" s="104">
        <v>1</v>
      </c>
      <c r="S777" s="104">
        <v>0</v>
      </c>
      <c r="T777" s="104">
        <v>1500</v>
      </c>
      <c r="U777" s="104"/>
      <c r="V777" s="104"/>
      <c r="W777" s="104"/>
      <c r="X777" s="104"/>
      <c r="Y777" s="104">
        <v>3</v>
      </c>
      <c r="Z777" s="104"/>
      <c r="AA777" s="104"/>
      <c r="AB777" s="104"/>
      <c r="AC777" s="104"/>
      <c r="AD777" s="104"/>
      <c r="AE777" s="104"/>
      <c r="AF777" s="104"/>
      <c r="AG777" s="104"/>
    </row>
    <row r="778" spans="1:33" ht="15.75" x14ac:dyDescent="0.3">
      <c r="A778" s="104">
        <v>437</v>
      </c>
      <c r="B778" s="107" t="s">
        <v>3832</v>
      </c>
      <c r="C778" s="204"/>
      <c r="D778" s="105">
        <v>1</v>
      </c>
      <c r="E778" s="105" t="s">
        <v>5663</v>
      </c>
      <c r="F778" s="104">
        <v>81</v>
      </c>
      <c r="G778" s="104">
        <v>21</v>
      </c>
      <c r="H778" s="104">
        <v>230</v>
      </c>
      <c r="I778" s="105">
        <v>188</v>
      </c>
      <c r="J778" s="104">
        <v>1</v>
      </c>
      <c r="K778" s="104">
        <v>0</v>
      </c>
      <c r="L778" s="105">
        <v>40000</v>
      </c>
      <c r="M778" s="245"/>
      <c r="N778" s="104" t="s">
        <v>3826</v>
      </c>
      <c r="O778" s="104">
        <v>20</v>
      </c>
      <c r="P778" s="104">
        <v>999</v>
      </c>
      <c r="Q778" s="104">
        <v>1500</v>
      </c>
      <c r="R778" s="104">
        <v>1</v>
      </c>
      <c r="S778" s="104">
        <v>0</v>
      </c>
      <c r="T778" s="104">
        <v>1500</v>
      </c>
      <c r="U778" s="104"/>
      <c r="V778" s="104"/>
      <c r="W778" s="104"/>
      <c r="X778" s="104"/>
      <c r="Y778" s="104">
        <v>3</v>
      </c>
      <c r="Z778" s="104"/>
      <c r="AA778" s="104"/>
      <c r="AB778" s="104"/>
      <c r="AC778" s="104"/>
      <c r="AD778" s="104"/>
      <c r="AE778" s="104"/>
      <c r="AF778" s="104"/>
      <c r="AG778" s="104"/>
    </row>
    <row r="779" spans="1:33" ht="15.75" x14ac:dyDescent="0.3">
      <c r="A779" s="104">
        <v>438</v>
      </c>
      <c r="B779" s="107" t="s">
        <v>3833</v>
      </c>
      <c r="C779" s="204"/>
      <c r="D779" s="105">
        <v>1</v>
      </c>
      <c r="E779" s="105" t="s">
        <v>5663</v>
      </c>
      <c r="F779" s="104">
        <v>81</v>
      </c>
      <c r="G779" s="104">
        <v>21</v>
      </c>
      <c r="H779" s="104">
        <v>213</v>
      </c>
      <c r="I779" s="105">
        <v>188</v>
      </c>
      <c r="J779" s="104">
        <v>1</v>
      </c>
      <c r="K779" s="104">
        <v>1</v>
      </c>
      <c r="L779" s="105">
        <v>28000</v>
      </c>
      <c r="M779" s="245"/>
      <c r="N779" s="104" t="s">
        <v>3834</v>
      </c>
      <c r="O779" s="104">
        <v>17</v>
      </c>
      <c r="P779" s="104">
        <v>999</v>
      </c>
      <c r="Q779" s="104">
        <v>1500</v>
      </c>
      <c r="R779" s="104">
        <v>1</v>
      </c>
      <c r="S779" s="104">
        <v>0</v>
      </c>
      <c r="T779" s="104">
        <v>1500</v>
      </c>
      <c r="U779" s="104"/>
      <c r="V779" s="104"/>
      <c r="W779" s="104"/>
      <c r="X779" s="104"/>
      <c r="Y779" s="104">
        <v>3</v>
      </c>
      <c r="Z779" s="104"/>
      <c r="AA779" s="104"/>
      <c r="AB779" s="104"/>
      <c r="AC779" s="104"/>
      <c r="AD779" s="104"/>
      <c r="AE779" s="104"/>
      <c r="AF779" s="104"/>
      <c r="AG779" s="104"/>
    </row>
    <row r="780" spans="1:33" ht="15.75" x14ac:dyDescent="0.3">
      <c r="A780" s="104">
        <v>439</v>
      </c>
      <c r="B780" s="107" t="s">
        <v>3835</v>
      </c>
      <c r="C780" s="204"/>
      <c r="D780" s="105">
        <v>1</v>
      </c>
      <c r="E780" s="105" t="s">
        <v>5663</v>
      </c>
      <c r="F780" s="104">
        <v>81</v>
      </c>
      <c r="G780" s="104">
        <v>21</v>
      </c>
      <c r="H780" s="104">
        <v>212</v>
      </c>
      <c r="I780" s="105">
        <v>188</v>
      </c>
      <c r="J780" s="104">
        <v>1</v>
      </c>
      <c r="K780" s="104">
        <v>1</v>
      </c>
      <c r="L780" s="105">
        <v>28000</v>
      </c>
      <c r="M780" s="245"/>
      <c r="N780" s="104" t="s">
        <v>3834</v>
      </c>
      <c r="O780" s="104">
        <v>15</v>
      </c>
      <c r="P780" s="104">
        <v>999</v>
      </c>
      <c r="Q780" s="104">
        <v>1500</v>
      </c>
      <c r="R780" s="104">
        <v>1</v>
      </c>
      <c r="S780" s="104">
        <v>0</v>
      </c>
      <c r="T780" s="104">
        <v>1500</v>
      </c>
      <c r="U780" s="104"/>
      <c r="V780" s="104"/>
      <c r="W780" s="104"/>
      <c r="X780" s="104"/>
      <c r="Y780" s="104">
        <v>3</v>
      </c>
      <c r="Z780" s="104"/>
      <c r="AA780" s="104"/>
      <c r="AB780" s="104"/>
      <c r="AC780" s="104"/>
      <c r="AD780" s="104"/>
      <c r="AE780" s="104"/>
      <c r="AF780" s="104"/>
      <c r="AG780" s="104"/>
    </row>
    <row r="781" spans="1:33" ht="15.75" x14ac:dyDescent="0.3">
      <c r="A781" s="104">
        <v>440</v>
      </c>
      <c r="B781" s="107" t="s">
        <v>3836</v>
      </c>
      <c r="C781" s="204"/>
      <c r="D781" s="105">
        <v>1</v>
      </c>
      <c r="E781" s="105" t="s">
        <v>5663</v>
      </c>
      <c r="F781" s="104">
        <v>104</v>
      </c>
      <c r="G781" s="104">
        <v>45</v>
      </c>
      <c r="H781" s="104">
        <v>215</v>
      </c>
      <c r="I781" s="105">
        <v>188</v>
      </c>
      <c r="J781" s="104">
        <v>1</v>
      </c>
      <c r="K781" s="104">
        <v>1</v>
      </c>
      <c r="L781" s="105">
        <v>50000</v>
      </c>
      <c r="M781" s="245"/>
      <c r="N781" s="104" t="s">
        <v>3834</v>
      </c>
      <c r="O781" s="104">
        <v>17</v>
      </c>
      <c r="P781" s="104">
        <v>999</v>
      </c>
      <c r="Q781" s="104">
        <v>1500</v>
      </c>
      <c r="R781" s="104">
        <v>1</v>
      </c>
      <c r="S781" s="104">
        <v>0</v>
      </c>
      <c r="T781" s="104">
        <v>1500</v>
      </c>
      <c r="U781" s="104"/>
      <c r="V781" s="104"/>
      <c r="W781" s="104"/>
      <c r="X781" s="104"/>
      <c r="Y781" s="104">
        <v>3</v>
      </c>
      <c r="Z781" s="104"/>
      <c r="AA781" s="104"/>
      <c r="AB781" s="104"/>
      <c r="AC781" s="104"/>
      <c r="AD781" s="104"/>
      <c r="AE781" s="104"/>
      <c r="AF781" s="104"/>
      <c r="AG781" s="104"/>
    </row>
    <row r="782" spans="1:33" ht="15.75" x14ac:dyDescent="0.3">
      <c r="A782" s="104">
        <v>441</v>
      </c>
      <c r="B782" s="107" t="s">
        <v>3837</v>
      </c>
      <c r="C782" s="204"/>
      <c r="D782" s="105">
        <v>1</v>
      </c>
      <c r="E782" s="105" t="s">
        <v>5663</v>
      </c>
      <c r="F782" s="104">
        <v>81</v>
      </c>
      <c r="G782" s="104">
        <v>53</v>
      </c>
      <c r="H782" s="104">
        <v>206</v>
      </c>
      <c r="I782" s="105">
        <v>188</v>
      </c>
      <c r="J782" s="104">
        <v>1</v>
      </c>
      <c r="K782" s="104">
        <v>1</v>
      </c>
      <c r="L782" s="105">
        <v>10000</v>
      </c>
      <c r="M782" s="245"/>
      <c r="N782" s="104" t="s">
        <v>3830</v>
      </c>
      <c r="O782" s="104">
        <v>20</v>
      </c>
      <c r="P782" s="104">
        <v>999</v>
      </c>
      <c r="Q782" s="104">
        <v>1500</v>
      </c>
      <c r="R782" s="104">
        <v>1</v>
      </c>
      <c r="S782" s="104">
        <v>0</v>
      </c>
      <c r="T782" s="104">
        <v>1500</v>
      </c>
      <c r="U782" s="104"/>
      <c r="V782" s="104"/>
      <c r="W782" s="104"/>
      <c r="X782" s="104"/>
      <c r="Y782" s="104">
        <v>3</v>
      </c>
      <c r="Z782" s="104"/>
      <c r="AA782" s="104"/>
      <c r="AB782" s="104"/>
      <c r="AC782" s="104"/>
      <c r="AD782" s="104"/>
      <c r="AE782" s="104"/>
      <c r="AF782" s="104"/>
      <c r="AG782" s="104"/>
    </row>
    <row r="783" spans="1:33" ht="15.75" x14ac:dyDescent="0.3">
      <c r="A783" s="104">
        <v>442</v>
      </c>
      <c r="B783" s="107" t="s">
        <v>3838</v>
      </c>
      <c r="C783" s="204"/>
      <c r="D783" s="105">
        <v>1</v>
      </c>
      <c r="E783" s="105" t="s">
        <v>5663</v>
      </c>
      <c r="F783" s="104">
        <v>81</v>
      </c>
      <c r="G783" s="104">
        <v>19</v>
      </c>
      <c r="H783" s="104">
        <v>203</v>
      </c>
      <c r="I783" s="105">
        <v>188</v>
      </c>
      <c r="J783" s="104">
        <v>1</v>
      </c>
      <c r="K783" s="104">
        <v>0</v>
      </c>
      <c r="L783" s="105">
        <v>23000</v>
      </c>
      <c r="M783" s="245"/>
      <c r="N783" s="104" t="s">
        <v>3830</v>
      </c>
      <c r="O783" s="104">
        <v>15</v>
      </c>
      <c r="P783" s="104">
        <v>999</v>
      </c>
      <c r="Q783" s="104">
        <v>1500</v>
      </c>
      <c r="R783" s="104">
        <v>1</v>
      </c>
      <c r="S783" s="104">
        <v>0</v>
      </c>
      <c r="T783" s="104">
        <v>1500</v>
      </c>
      <c r="U783" s="104"/>
      <c r="V783" s="104"/>
      <c r="W783" s="104"/>
      <c r="X783" s="104"/>
      <c r="Y783" s="104">
        <v>3</v>
      </c>
      <c r="Z783" s="104"/>
      <c r="AA783" s="104"/>
      <c r="AB783" s="104"/>
      <c r="AC783" s="104"/>
      <c r="AD783" s="104"/>
      <c r="AE783" s="104"/>
      <c r="AF783" s="104"/>
      <c r="AG783" s="104"/>
    </row>
    <row r="784" spans="1:33" ht="15.75" hidden="1" x14ac:dyDescent="0.3">
      <c r="A784" s="39">
        <v>376</v>
      </c>
      <c r="B784" s="40" t="s">
        <v>3732</v>
      </c>
      <c r="C784" s="40"/>
      <c r="D784" s="39">
        <v>0</v>
      </c>
      <c r="E784" s="39"/>
      <c r="F784" s="39">
        <v>131</v>
      </c>
      <c r="G784" s="39">
        <v>101</v>
      </c>
      <c r="H784" s="39">
        <v>322</v>
      </c>
      <c r="I784" s="39">
        <v>188</v>
      </c>
      <c r="J784" s="39">
        <v>1</v>
      </c>
      <c r="K784" s="39">
        <v>10</v>
      </c>
      <c r="L784" s="39">
        <v>48000</v>
      </c>
      <c r="M784" s="39"/>
      <c r="N784" s="39" t="s">
        <v>3729</v>
      </c>
      <c r="O784" s="39">
        <v>20</v>
      </c>
      <c r="P784" s="39">
        <v>999</v>
      </c>
      <c r="Q784" s="39">
        <v>1500</v>
      </c>
      <c r="R784" s="39">
        <v>1</v>
      </c>
      <c r="S784" s="39">
        <v>0</v>
      </c>
      <c r="T784" s="39">
        <v>1500</v>
      </c>
      <c r="U784" s="39"/>
      <c r="V784" s="39"/>
      <c r="W784" s="39"/>
      <c r="X784" s="39"/>
      <c r="Y784" s="39">
        <v>3</v>
      </c>
      <c r="Z784" s="39"/>
      <c r="AA784" s="39"/>
      <c r="AB784" s="39"/>
      <c r="AC784" s="39"/>
      <c r="AD784" s="39"/>
      <c r="AE784" s="39"/>
      <c r="AF784" s="39"/>
      <c r="AG784" s="39"/>
    </row>
    <row r="785" spans="1:33" ht="15.75" hidden="1" x14ac:dyDescent="0.3">
      <c r="A785" s="39">
        <v>377</v>
      </c>
      <c r="B785" s="40" t="s">
        <v>3733</v>
      </c>
      <c r="C785" s="40"/>
      <c r="D785" s="39">
        <v>0</v>
      </c>
      <c r="E785" s="39"/>
      <c r="F785" s="39">
        <v>132</v>
      </c>
      <c r="G785" s="39">
        <v>101</v>
      </c>
      <c r="H785" s="39">
        <v>321</v>
      </c>
      <c r="I785" s="39">
        <v>188</v>
      </c>
      <c r="J785" s="39">
        <v>1</v>
      </c>
      <c r="K785" s="39">
        <v>10</v>
      </c>
      <c r="L785" s="39">
        <v>48000</v>
      </c>
      <c r="M785" s="39"/>
      <c r="N785" s="39" t="s">
        <v>3729</v>
      </c>
      <c r="O785" s="39">
        <v>17</v>
      </c>
      <c r="P785" s="39">
        <v>999</v>
      </c>
      <c r="Q785" s="39">
        <v>1500</v>
      </c>
      <c r="R785" s="39">
        <v>1</v>
      </c>
      <c r="S785" s="39">
        <v>0</v>
      </c>
      <c r="T785" s="39">
        <v>1500</v>
      </c>
      <c r="U785" s="39"/>
      <c r="V785" s="39"/>
      <c r="W785" s="39"/>
      <c r="X785" s="39"/>
      <c r="Y785" s="39">
        <v>3</v>
      </c>
      <c r="Z785" s="39"/>
      <c r="AA785" s="39"/>
      <c r="AB785" s="39"/>
      <c r="AC785" s="39"/>
      <c r="AD785" s="39"/>
      <c r="AE785" s="39"/>
      <c r="AF785" s="39"/>
      <c r="AG785" s="39"/>
    </row>
    <row r="786" spans="1:33" ht="15.75" x14ac:dyDescent="0.3">
      <c r="A786" s="104">
        <v>381</v>
      </c>
      <c r="B786" s="107" t="s">
        <v>3738</v>
      </c>
      <c r="C786" s="204" t="s">
        <v>8645</v>
      </c>
      <c r="D786" s="105">
        <v>1</v>
      </c>
      <c r="E786" s="105" t="s">
        <v>5753</v>
      </c>
      <c r="F786" s="104">
        <v>81</v>
      </c>
      <c r="G786" s="104">
        <v>21</v>
      </c>
      <c r="H786" s="104">
        <v>32</v>
      </c>
      <c r="I786" s="105">
        <v>188</v>
      </c>
      <c r="J786" s="104">
        <v>1</v>
      </c>
      <c r="K786" s="104">
        <v>0</v>
      </c>
      <c r="L786" s="105">
        <v>192000</v>
      </c>
      <c r="M786" s="245"/>
      <c r="N786" s="104" t="s">
        <v>3735</v>
      </c>
      <c r="O786" s="104">
        <v>15</v>
      </c>
      <c r="P786" s="104">
        <v>999</v>
      </c>
      <c r="Q786" s="104">
        <v>1500</v>
      </c>
      <c r="R786" s="104">
        <v>1</v>
      </c>
      <c r="S786" s="104">
        <v>0</v>
      </c>
      <c r="T786" s="104">
        <v>1500</v>
      </c>
      <c r="U786" s="104"/>
      <c r="V786" s="104"/>
      <c r="W786" s="104"/>
      <c r="X786" s="104"/>
      <c r="Y786" s="104">
        <v>3</v>
      </c>
      <c r="Z786" s="104"/>
      <c r="AA786" s="104"/>
      <c r="AB786" s="104"/>
      <c r="AC786" s="104"/>
      <c r="AD786" s="104"/>
      <c r="AE786" s="104"/>
      <c r="AF786" s="104"/>
      <c r="AG786" s="104"/>
    </row>
    <row r="787" spans="1:33" ht="15.75" x14ac:dyDescent="0.3">
      <c r="A787" s="104">
        <v>380</v>
      </c>
      <c r="B787" s="107" t="s">
        <v>3737</v>
      </c>
      <c r="C787" s="204" t="s">
        <v>8645</v>
      </c>
      <c r="D787" s="105">
        <v>1</v>
      </c>
      <c r="E787" s="105" t="s">
        <v>5753</v>
      </c>
      <c r="F787" s="104">
        <v>81</v>
      </c>
      <c r="G787" s="104">
        <v>21</v>
      </c>
      <c r="H787" s="104">
        <v>61</v>
      </c>
      <c r="I787" s="105">
        <v>188</v>
      </c>
      <c r="J787" s="104">
        <v>1</v>
      </c>
      <c r="K787" s="104">
        <v>0</v>
      </c>
      <c r="L787" s="105">
        <v>96000</v>
      </c>
      <c r="M787" s="245"/>
      <c r="N787" s="104" t="s">
        <v>3735</v>
      </c>
      <c r="O787" s="104">
        <v>20</v>
      </c>
      <c r="P787" s="104">
        <v>999</v>
      </c>
      <c r="Q787" s="104">
        <v>1500</v>
      </c>
      <c r="R787" s="104">
        <v>1</v>
      </c>
      <c r="S787" s="104">
        <v>0</v>
      </c>
      <c r="T787" s="104">
        <v>1500</v>
      </c>
      <c r="U787" s="104"/>
      <c r="V787" s="104"/>
      <c r="W787" s="104"/>
      <c r="X787" s="104"/>
      <c r="Y787" s="104">
        <v>3</v>
      </c>
      <c r="Z787" s="104"/>
      <c r="AA787" s="104"/>
      <c r="AB787" s="104"/>
      <c r="AC787" s="104"/>
      <c r="AD787" s="104"/>
      <c r="AE787" s="104"/>
      <c r="AF787" s="104"/>
      <c r="AG787" s="104"/>
    </row>
    <row r="788" spans="1:33" ht="15.75" x14ac:dyDescent="0.3">
      <c r="A788" s="104">
        <v>373</v>
      </c>
      <c r="B788" s="107" t="s">
        <v>3728</v>
      </c>
      <c r="C788" s="204" t="s">
        <v>8646</v>
      </c>
      <c r="D788" s="105">
        <v>1</v>
      </c>
      <c r="E788" s="105" t="s">
        <v>5754</v>
      </c>
      <c r="F788" s="104">
        <v>81</v>
      </c>
      <c r="G788" s="104">
        <v>21</v>
      </c>
      <c r="H788" s="104">
        <v>213</v>
      </c>
      <c r="I788" s="105">
        <v>188</v>
      </c>
      <c r="J788" s="104">
        <v>1</v>
      </c>
      <c r="K788" s="104">
        <v>1</v>
      </c>
      <c r="L788" s="105">
        <v>48000</v>
      </c>
      <c r="M788" s="245"/>
      <c r="N788" s="104" t="s">
        <v>3729</v>
      </c>
      <c r="O788" s="104">
        <v>22</v>
      </c>
      <c r="P788" s="104">
        <v>999</v>
      </c>
      <c r="Q788" s="104">
        <v>1500</v>
      </c>
      <c r="R788" s="104">
        <v>1</v>
      </c>
      <c r="S788" s="104">
        <v>0</v>
      </c>
      <c r="T788" s="104">
        <v>1500</v>
      </c>
      <c r="U788" s="104"/>
      <c r="V788" s="104"/>
      <c r="W788" s="104"/>
      <c r="X788" s="104"/>
      <c r="Y788" s="104">
        <v>3</v>
      </c>
      <c r="Z788" s="104"/>
      <c r="AA788" s="104"/>
      <c r="AB788" s="104"/>
      <c r="AC788" s="104"/>
      <c r="AD788" s="104"/>
      <c r="AE788" s="104"/>
      <c r="AF788" s="104"/>
      <c r="AG788" s="104"/>
    </row>
    <row r="789" spans="1:33" ht="15.75" x14ac:dyDescent="0.3">
      <c r="A789" s="104">
        <v>374</v>
      </c>
      <c r="B789" s="107" t="s">
        <v>3730</v>
      </c>
      <c r="C789" s="204" t="s">
        <v>8646</v>
      </c>
      <c r="D789" s="105">
        <v>1</v>
      </c>
      <c r="E789" s="105" t="s">
        <v>5754</v>
      </c>
      <c r="F789" s="104">
        <v>81</v>
      </c>
      <c r="G789" s="104">
        <v>21</v>
      </c>
      <c r="H789" s="104">
        <v>212</v>
      </c>
      <c r="I789" s="105">
        <v>188</v>
      </c>
      <c r="J789" s="104">
        <v>1</v>
      </c>
      <c r="K789" s="104">
        <v>1</v>
      </c>
      <c r="L789" s="105">
        <v>48000</v>
      </c>
      <c r="M789" s="245"/>
      <c r="N789" s="104" t="s">
        <v>3729</v>
      </c>
      <c r="O789" s="104">
        <v>22</v>
      </c>
      <c r="P789" s="104">
        <v>999</v>
      </c>
      <c r="Q789" s="104">
        <v>1500</v>
      </c>
      <c r="R789" s="104">
        <v>1</v>
      </c>
      <c r="S789" s="104">
        <v>0</v>
      </c>
      <c r="T789" s="104">
        <v>1500</v>
      </c>
      <c r="U789" s="104"/>
      <c r="V789" s="104"/>
      <c r="W789" s="104"/>
      <c r="X789" s="104"/>
      <c r="Y789" s="104">
        <v>3</v>
      </c>
      <c r="Z789" s="104"/>
      <c r="AA789" s="104"/>
      <c r="AB789" s="104"/>
      <c r="AC789" s="104"/>
      <c r="AD789" s="104"/>
      <c r="AE789" s="104"/>
      <c r="AF789" s="104"/>
      <c r="AG789" s="104"/>
    </row>
    <row r="790" spans="1:33" ht="15.75" x14ac:dyDescent="0.3">
      <c r="A790" s="104">
        <v>375</v>
      </c>
      <c r="B790" s="107" t="s">
        <v>3731</v>
      </c>
      <c r="C790" s="204" t="s">
        <v>8646</v>
      </c>
      <c r="D790" s="105">
        <v>1</v>
      </c>
      <c r="E790" s="105" t="s">
        <v>5754</v>
      </c>
      <c r="F790" s="104">
        <v>104</v>
      </c>
      <c r="G790" s="104">
        <v>45</v>
      </c>
      <c r="H790" s="104">
        <v>215</v>
      </c>
      <c r="I790" s="105">
        <v>188</v>
      </c>
      <c r="J790" s="104">
        <v>1</v>
      </c>
      <c r="K790" s="104">
        <v>1</v>
      </c>
      <c r="L790" s="105">
        <v>48000</v>
      </c>
      <c r="M790" s="245"/>
      <c r="N790" s="104" t="s">
        <v>3729</v>
      </c>
      <c r="O790" s="104">
        <v>22</v>
      </c>
      <c r="P790" s="104">
        <v>999</v>
      </c>
      <c r="Q790" s="104">
        <v>1500</v>
      </c>
      <c r="R790" s="104">
        <v>1</v>
      </c>
      <c r="S790" s="104">
        <v>0</v>
      </c>
      <c r="T790" s="104">
        <v>1500</v>
      </c>
      <c r="U790" s="104"/>
      <c r="V790" s="104"/>
      <c r="W790" s="104"/>
      <c r="X790" s="104"/>
      <c r="Y790" s="104">
        <v>3</v>
      </c>
      <c r="Z790" s="104"/>
      <c r="AA790" s="104"/>
      <c r="AB790" s="104"/>
      <c r="AC790" s="104"/>
      <c r="AD790" s="104"/>
      <c r="AE790" s="104"/>
      <c r="AF790" s="104"/>
      <c r="AG790" s="104"/>
    </row>
    <row r="791" spans="1:33" ht="15.75" x14ac:dyDescent="0.3">
      <c r="A791" s="104">
        <v>379</v>
      </c>
      <c r="B791" s="107" t="s">
        <v>3736</v>
      </c>
      <c r="C791" s="204" t="s">
        <v>8646</v>
      </c>
      <c r="D791" s="105">
        <v>1</v>
      </c>
      <c r="E791" s="105" t="s">
        <v>5754</v>
      </c>
      <c r="F791" s="104">
        <v>81</v>
      </c>
      <c r="G791" s="104">
        <v>21</v>
      </c>
      <c r="H791" s="104">
        <v>210</v>
      </c>
      <c r="I791" s="105">
        <v>188</v>
      </c>
      <c r="J791" s="104">
        <v>0</v>
      </c>
      <c r="K791" s="104">
        <v>0</v>
      </c>
      <c r="L791" s="105">
        <v>96000</v>
      </c>
      <c r="M791" s="245"/>
      <c r="N791" s="104" t="s">
        <v>3735</v>
      </c>
      <c r="O791" s="104">
        <v>17</v>
      </c>
      <c r="P791" s="104">
        <v>999</v>
      </c>
      <c r="Q791" s="104">
        <v>1500</v>
      </c>
      <c r="R791" s="104">
        <v>1</v>
      </c>
      <c r="S791" s="104">
        <v>0</v>
      </c>
      <c r="T791" s="104">
        <v>1500</v>
      </c>
      <c r="U791" s="104"/>
      <c r="V791" s="104"/>
      <c r="W791" s="104"/>
      <c r="X791" s="104"/>
      <c r="Y791" s="104">
        <v>3</v>
      </c>
      <c r="Z791" s="104"/>
      <c r="AA791" s="104"/>
      <c r="AB791" s="104"/>
      <c r="AC791" s="104"/>
      <c r="AD791" s="104"/>
      <c r="AE791" s="104"/>
      <c r="AF791" s="104"/>
      <c r="AG791" s="104"/>
    </row>
    <row r="792" spans="1:33" ht="15.75" x14ac:dyDescent="0.3">
      <c r="A792" s="104">
        <v>378</v>
      </c>
      <c r="B792" s="107" t="s">
        <v>3734</v>
      </c>
      <c r="C792" s="204" t="s">
        <v>8646</v>
      </c>
      <c r="D792" s="105">
        <v>1</v>
      </c>
      <c r="E792" s="105" t="s">
        <v>5754</v>
      </c>
      <c r="F792" s="104">
        <v>81</v>
      </c>
      <c r="G792" s="104">
        <v>21</v>
      </c>
      <c r="H792" s="104">
        <v>214</v>
      </c>
      <c r="I792" s="105">
        <v>188</v>
      </c>
      <c r="J792" s="104">
        <v>1</v>
      </c>
      <c r="K792" s="104">
        <v>1</v>
      </c>
      <c r="L792" s="105">
        <v>96000</v>
      </c>
      <c r="M792" s="245"/>
      <c r="N792" s="104" t="s">
        <v>3735</v>
      </c>
      <c r="O792" s="104">
        <v>15</v>
      </c>
      <c r="P792" s="104">
        <v>999</v>
      </c>
      <c r="Q792" s="104">
        <v>1500</v>
      </c>
      <c r="R792" s="104">
        <v>1</v>
      </c>
      <c r="S792" s="104">
        <v>0</v>
      </c>
      <c r="T792" s="104">
        <v>1500</v>
      </c>
      <c r="U792" s="104"/>
      <c r="V792" s="104"/>
      <c r="W792" s="104"/>
      <c r="X792" s="104"/>
      <c r="Y792" s="104">
        <v>3</v>
      </c>
      <c r="Z792" s="104"/>
      <c r="AA792" s="104"/>
      <c r="AB792" s="104"/>
      <c r="AC792" s="104"/>
      <c r="AD792" s="104"/>
      <c r="AE792" s="104"/>
      <c r="AF792" s="104"/>
      <c r="AG792" s="104"/>
    </row>
    <row r="793" spans="1:33" ht="15.75" x14ac:dyDescent="0.3">
      <c r="A793" s="104">
        <v>382</v>
      </c>
      <c r="B793" s="107" t="s">
        <v>3739</v>
      </c>
      <c r="C793" s="204" t="s">
        <v>8646</v>
      </c>
      <c r="D793" s="105">
        <v>1</v>
      </c>
      <c r="E793" s="105" t="s">
        <v>5754</v>
      </c>
      <c r="F793" s="104">
        <v>81</v>
      </c>
      <c r="G793" s="104">
        <v>19</v>
      </c>
      <c r="H793" s="104">
        <v>119</v>
      </c>
      <c r="I793" s="105">
        <v>188</v>
      </c>
      <c r="J793" s="104">
        <v>1</v>
      </c>
      <c r="K793" s="104">
        <v>0</v>
      </c>
      <c r="L793" s="105">
        <v>240000</v>
      </c>
      <c r="M793" s="245"/>
      <c r="N793" s="104" t="s">
        <v>3735</v>
      </c>
      <c r="O793" s="104">
        <v>20</v>
      </c>
      <c r="P793" s="104">
        <v>999</v>
      </c>
      <c r="Q793" s="104">
        <v>1500</v>
      </c>
      <c r="R793" s="104">
        <v>1</v>
      </c>
      <c r="S793" s="104">
        <v>0</v>
      </c>
      <c r="T793" s="104">
        <v>1500</v>
      </c>
      <c r="U793" s="104"/>
      <c r="V793" s="104"/>
      <c r="W793" s="104"/>
      <c r="X793" s="104"/>
      <c r="Y793" s="104">
        <v>3</v>
      </c>
      <c r="Z793" s="104"/>
      <c r="AA793" s="104"/>
      <c r="AB793" s="104"/>
      <c r="AC793" s="104"/>
      <c r="AD793" s="104"/>
      <c r="AE793" s="104"/>
      <c r="AF793" s="104"/>
      <c r="AG793" s="104"/>
    </row>
    <row r="794" spans="1:33" ht="15.75" x14ac:dyDescent="0.3">
      <c r="A794" s="104">
        <v>944</v>
      </c>
      <c r="B794" s="107" t="s">
        <v>4149</v>
      </c>
      <c r="C794" s="204" t="s">
        <v>8641</v>
      </c>
      <c r="D794" s="105">
        <v>1</v>
      </c>
      <c r="E794" s="105" t="s">
        <v>5687</v>
      </c>
      <c r="F794" s="104">
        <v>81</v>
      </c>
      <c r="G794" s="104">
        <v>21</v>
      </c>
      <c r="H794" s="104">
        <v>213</v>
      </c>
      <c r="I794" s="105">
        <v>200</v>
      </c>
      <c r="J794" s="104">
        <v>1</v>
      </c>
      <c r="K794" s="104">
        <v>1</v>
      </c>
      <c r="L794" s="105">
        <v>32000</v>
      </c>
      <c r="M794" s="245"/>
      <c r="N794" s="104" t="s">
        <v>3675</v>
      </c>
      <c r="O794" s="104">
        <v>22</v>
      </c>
      <c r="P794" s="104">
        <v>999</v>
      </c>
      <c r="Q794" s="104">
        <v>850</v>
      </c>
      <c r="R794" s="104">
        <v>1</v>
      </c>
      <c r="S794" s="104">
        <v>0</v>
      </c>
      <c r="T794" s="104">
        <v>800</v>
      </c>
      <c r="U794" s="104"/>
      <c r="V794" s="104"/>
      <c r="W794" s="104"/>
      <c r="X794" s="104"/>
      <c r="Y794" s="104">
        <v>3</v>
      </c>
      <c r="Z794" s="104"/>
      <c r="AA794" s="104"/>
      <c r="AB794" s="104"/>
      <c r="AC794" s="104"/>
      <c r="AD794" s="104"/>
      <c r="AE794" s="104"/>
      <c r="AF794" s="104"/>
      <c r="AG794" s="104"/>
    </row>
    <row r="795" spans="1:33" ht="15.75" x14ac:dyDescent="0.3">
      <c r="A795" s="104">
        <v>950</v>
      </c>
      <c r="B795" s="107" t="s">
        <v>4155</v>
      </c>
      <c r="C795" s="204" t="s">
        <v>8641</v>
      </c>
      <c r="D795" s="105">
        <v>1</v>
      </c>
      <c r="E795" s="105" t="s">
        <v>5687</v>
      </c>
      <c r="F795" s="104">
        <v>81</v>
      </c>
      <c r="G795" s="104">
        <v>78</v>
      </c>
      <c r="H795" s="104">
        <v>218</v>
      </c>
      <c r="I795" s="105">
        <v>200</v>
      </c>
      <c r="J795" s="104">
        <v>1</v>
      </c>
      <c r="K795" s="104">
        <v>0</v>
      </c>
      <c r="L795" s="105">
        <v>64000</v>
      </c>
      <c r="M795" s="245"/>
      <c r="N795" s="104" t="s">
        <v>3675</v>
      </c>
      <c r="O795" s="104">
        <v>17</v>
      </c>
      <c r="P795" s="104">
        <v>999</v>
      </c>
      <c r="Q795" s="104">
        <v>850</v>
      </c>
      <c r="R795" s="104">
        <v>1</v>
      </c>
      <c r="S795" s="104">
        <v>0</v>
      </c>
      <c r="T795" s="104">
        <v>800</v>
      </c>
      <c r="U795" s="104"/>
      <c r="V795" s="104"/>
      <c r="W795" s="104"/>
      <c r="X795" s="104"/>
      <c r="Y795" s="104">
        <v>3</v>
      </c>
      <c r="Z795" s="104"/>
      <c r="AA795" s="104"/>
      <c r="AB795" s="104"/>
      <c r="AC795" s="104"/>
      <c r="AD795" s="104"/>
      <c r="AE795" s="104"/>
      <c r="AF795" s="104"/>
      <c r="AG795" s="104"/>
    </row>
    <row r="796" spans="1:33" ht="15.75" x14ac:dyDescent="0.3">
      <c r="A796" s="104">
        <v>949</v>
      </c>
      <c r="B796" s="107" t="s">
        <v>4154</v>
      </c>
      <c r="C796" s="204" t="s">
        <v>8641</v>
      </c>
      <c r="D796" s="105">
        <v>1</v>
      </c>
      <c r="E796" s="105" t="s">
        <v>5687</v>
      </c>
      <c r="F796" s="104">
        <v>81</v>
      </c>
      <c r="G796" s="104">
        <v>21</v>
      </c>
      <c r="H796" s="104">
        <v>210</v>
      </c>
      <c r="I796" s="105">
        <v>200</v>
      </c>
      <c r="J796" s="104">
        <v>0</v>
      </c>
      <c r="K796" s="104">
        <v>0</v>
      </c>
      <c r="L796" s="105">
        <v>64000</v>
      </c>
      <c r="M796" s="245"/>
      <c r="N796" s="104" t="s">
        <v>3675</v>
      </c>
      <c r="O796" s="104">
        <v>15</v>
      </c>
      <c r="P796" s="104">
        <v>999</v>
      </c>
      <c r="Q796" s="104">
        <v>1100</v>
      </c>
      <c r="R796" s="104">
        <v>1</v>
      </c>
      <c r="S796" s="104">
        <v>0</v>
      </c>
      <c r="T796" s="104">
        <v>800</v>
      </c>
      <c r="U796" s="104"/>
      <c r="V796" s="104"/>
      <c r="W796" s="104"/>
      <c r="X796" s="104"/>
      <c r="Y796" s="104">
        <v>3</v>
      </c>
      <c r="Z796" s="104"/>
      <c r="AA796" s="104"/>
      <c r="AB796" s="104"/>
      <c r="AC796" s="104"/>
      <c r="AD796" s="104"/>
      <c r="AE796" s="104"/>
      <c r="AF796" s="104"/>
      <c r="AG796" s="104"/>
    </row>
    <row r="797" spans="1:33" ht="15.75" x14ac:dyDescent="0.3">
      <c r="A797" s="104">
        <v>948</v>
      </c>
      <c r="B797" s="107" t="s">
        <v>4153</v>
      </c>
      <c r="C797" s="204" t="s">
        <v>8641</v>
      </c>
      <c r="D797" s="105">
        <v>1</v>
      </c>
      <c r="E797" s="105" t="s">
        <v>5687</v>
      </c>
      <c r="F797" s="104">
        <v>81</v>
      </c>
      <c r="G797" s="104">
        <v>21</v>
      </c>
      <c r="H797" s="104">
        <v>214</v>
      </c>
      <c r="I797" s="105">
        <v>200</v>
      </c>
      <c r="J797" s="104">
        <v>1</v>
      </c>
      <c r="K797" s="104">
        <v>1</v>
      </c>
      <c r="L797" s="105">
        <v>32000</v>
      </c>
      <c r="M797" s="245"/>
      <c r="N797" s="104" t="s">
        <v>3675</v>
      </c>
      <c r="O797" s="104">
        <v>17</v>
      </c>
      <c r="P797" s="104">
        <v>999</v>
      </c>
      <c r="Q797" s="104">
        <v>850</v>
      </c>
      <c r="R797" s="104">
        <v>1</v>
      </c>
      <c r="S797" s="104">
        <v>0</v>
      </c>
      <c r="T797" s="104">
        <v>800</v>
      </c>
      <c r="U797" s="104"/>
      <c r="V797" s="104"/>
      <c r="W797" s="104"/>
      <c r="X797" s="104"/>
      <c r="Y797" s="104">
        <v>3</v>
      </c>
      <c r="Z797" s="104"/>
      <c r="AA797" s="104"/>
      <c r="AB797" s="104"/>
      <c r="AC797" s="104"/>
      <c r="AD797" s="104"/>
      <c r="AE797" s="104"/>
      <c r="AF797" s="104"/>
      <c r="AG797" s="104"/>
    </row>
    <row r="798" spans="1:33" ht="15.75" x14ac:dyDescent="0.3">
      <c r="A798" s="104">
        <v>945</v>
      </c>
      <c r="B798" s="107" t="s">
        <v>4150</v>
      </c>
      <c r="C798" s="204" t="s">
        <v>8641</v>
      </c>
      <c r="D798" s="105">
        <v>1</v>
      </c>
      <c r="E798" s="105" t="s">
        <v>5687</v>
      </c>
      <c r="F798" s="104">
        <v>81</v>
      </c>
      <c r="G798" s="104">
        <v>21</v>
      </c>
      <c r="H798" s="104">
        <v>212</v>
      </c>
      <c r="I798" s="105">
        <v>200</v>
      </c>
      <c r="J798" s="104">
        <v>1</v>
      </c>
      <c r="K798" s="104">
        <v>1</v>
      </c>
      <c r="L798" s="105">
        <v>32000</v>
      </c>
      <c r="M798" s="245"/>
      <c r="N798" s="104" t="s">
        <v>3675</v>
      </c>
      <c r="O798" s="104">
        <v>22</v>
      </c>
      <c r="P798" s="104">
        <v>999</v>
      </c>
      <c r="Q798" s="104">
        <v>850</v>
      </c>
      <c r="R798" s="104">
        <v>1</v>
      </c>
      <c r="S798" s="104">
        <v>0</v>
      </c>
      <c r="T798" s="104">
        <v>800</v>
      </c>
      <c r="U798" s="104"/>
      <c r="V798" s="104"/>
      <c r="W798" s="104"/>
      <c r="X798" s="104"/>
      <c r="Y798" s="104">
        <v>3</v>
      </c>
      <c r="Z798" s="104"/>
      <c r="AA798" s="104"/>
      <c r="AB798" s="104"/>
      <c r="AC798" s="104"/>
      <c r="AD798" s="104"/>
      <c r="AE798" s="104"/>
      <c r="AF798" s="104"/>
      <c r="AG798" s="104"/>
    </row>
    <row r="799" spans="1:33" ht="15.75" x14ac:dyDescent="0.3">
      <c r="A799" s="104">
        <v>946</v>
      </c>
      <c r="B799" s="107" t="s">
        <v>4151</v>
      </c>
      <c r="C799" s="204" t="s">
        <v>8641</v>
      </c>
      <c r="D799" s="105">
        <v>1</v>
      </c>
      <c r="E799" s="105" t="s">
        <v>5687</v>
      </c>
      <c r="F799" s="104">
        <v>104</v>
      </c>
      <c r="G799" s="104">
        <v>45</v>
      </c>
      <c r="H799" s="104">
        <v>215</v>
      </c>
      <c r="I799" s="105">
        <v>200</v>
      </c>
      <c r="J799" s="104">
        <v>1</v>
      </c>
      <c r="K799" s="104">
        <v>1</v>
      </c>
      <c r="L799" s="105">
        <v>32000</v>
      </c>
      <c r="M799" s="245"/>
      <c r="N799" s="104" t="s">
        <v>3675</v>
      </c>
      <c r="O799" s="104">
        <v>22</v>
      </c>
      <c r="P799" s="104">
        <v>999</v>
      </c>
      <c r="Q799" s="104">
        <v>850</v>
      </c>
      <c r="R799" s="104">
        <v>1</v>
      </c>
      <c r="S799" s="104">
        <v>0</v>
      </c>
      <c r="T799" s="104">
        <v>800</v>
      </c>
      <c r="U799" s="104"/>
      <c r="V799" s="104"/>
      <c r="W799" s="104"/>
      <c r="X799" s="104"/>
      <c r="Y799" s="104">
        <v>3</v>
      </c>
      <c r="Z799" s="104"/>
      <c r="AA799" s="104"/>
      <c r="AB799" s="104"/>
      <c r="AC799" s="104"/>
      <c r="AD799" s="104"/>
      <c r="AE799" s="104"/>
      <c r="AF799" s="104"/>
      <c r="AG799" s="104"/>
    </row>
    <row r="800" spans="1:33" ht="15.75" x14ac:dyDescent="0.3">
      <c r="A800" s="104">
        <v>947</v>
      </c>
      <c r="B800" s="107" t="s">
        <v>4152</v>
      </c>
      <c r="C800" s="204" t="s">
        <v>8641</v>
      </c>
      <c r="D800" s="105">
        <v>1</v>
      </c>
      <c r="E800" s="105" t="s">
        <v>5687</v>
      </c>
      <c r="F800" s="104">
        <v>81</v>
      </c>
      <c r="G800" s="104">
        <v>21</v>
      </c>
      <c r="H800" s="104">
        <v>211</v>
      </c>
      <c r="I800" s="105">
        <v>200</v>
      </c>
      <c r="J800" s="104">
        <v>0</v>
      </c>
      <c r="K800" s="104">
        <v>0</v>
      </c>
      <c r="L800" s="105">
        <v>32000</v>
      </c>
      <c r="M800" s="245"/>
      <c r="N800" s="104" t="s">
        <v>3675</v>
      </c>
      <c r="O800" s="104">
        <v>20</v>
      </c>
      <c r="P800" s="104">
        <v>999</v>
      </c>
      <c r="Q800" s="104">
        <v>850</v>
      </c>
      <c r="R800" s="104">
        <v>1</v>
      </c>
      <c r="S800" s="104">
        <v>0</v>
      </c>
      <c r="T800" s="104">
        <v>800</v>
      </c>
      <c r="U800" s="104"/>
      <c r="V800" s="104"/>
      <c r="W800" s="104"/>
      <c r="X800" s="104"/>
      <c r="Y800" s="104">
        <v>3</v>
      </c>
      <c r="Z800" s="104"/>
      <c r="AA800" s="104"/>
      <c r="AB800" s="104"/>
      <c r="AC800" s="104"/>
      <c r="AD800" s="104"/>
      <c r="AE800" s="104"/>
      <c r="AF800" s="104"/>
      <c r="AG800" s="104"/>
    </row>
    <row r="801" spans="1:33" ht="15.75" x14ac:dyDescent="0.3">
      <c r="A801" s="104">
        <v>958</v>
      </c>
      <c r="B801" s="107" t="s">
        <v>4162</v>
      </c>
      <c r="C801" s="204" t="s">
        <v>8642</v>
      </c>
      <c r="D801" s="105">
        <v>1</v>
      </c>
      <c r="E801" s="105" t="s">
        <v>5688</v>
      </c>
      <c r="F801" s="104">
        <v>81</v>
      </c>
      <c r="G801" s="104">
        <v>21</v>
      </c>
      <c r="H801" s="104">
        <v>213</v>
      </c>
      <c r="I801" s="105">
        <v>200</v>
      </c>
      <c r="J801" s="104">
        <v>1</v>
      </c>
      <c r="K801" s="104">
        <v>1</v>
      </c>
      <c r="L801" s="105">
        <v>36000</v>
      </c>
      <c r="M801" s="245"/>
      <c r="N801" s="104" t="s">
        <v>4163</v>
      </c>
      <c r="O801" s="104">
        <v>22</v>
      </c>
      <c r="P801" s="104">
        <v>999</v>
      </c>
      <c r="Q801" s="104">
        <v>850</v>
      </c>
      <c r="R801" s="104">
        <v>1</v>
      </c>
      <c r="S801" s="104">
        <v>0</v>
      </c>
      <c r="T801" s="104">
        <v>1500</v>
      </c>
      <c r="U801" s="104"/>
      <c r="V801" s="104"/>
      <c r="W801" s="104"/>
      <c r="X801" s="104"/>
      <c r="Y801" s="104">
        <v>3</v>
      </c>
      <c r="Z801" s="104"/>
      <c r="AA801" s="104"/>
      <c r="AB801" s="104"/>
      <c r="AC801" s="104"/>
      <c r="AD801" s="104"/>
      <c r="AE801" s="104"/>
      <c r="AF801" s="104"/>
      <c r="AG801" s="104"/>
    </row>
    <row r="802" spans="1:33" ht="15.75" x14ac:dyDescent="0.3">
      <c r="A802" s="104">
        <v>959</v>
      </c>
      <c r="B802" s="107" t="s">
        <v>4164</v>
      </c>
      <c r="C802" s="204" t="s">
        <v>8642</v>
      </c>
      <c r="D802" s="105">
        <v>1</v>
      </c>
      <c r="E802" s="105" t="s">
        <v>5688</v>
      </c>
      <c r="F802" s="104">
        <v>81</v>
      </c>
      <c r="G802" s="104">
        <v>21</v>
      </c>
      <c r="H802" s="104">
        <v>212</v>
      </c>
      <c r="I802" s="105">
        <v>200</v>
      </c>
      <c r="J802" s="104">
        <v>1</v>
      </c>
      <c r="K802" s="104">
        <v>1</v>
      </c>
      <c r="L802" s="105">
        <v>36000</v>
      </c>
      <c r="M802" s="245"/>
      <c r="N802" s="104" t="s">
        <v>4163</v>
      </c>
      <c r="O802" s="104">
        <v>22</v>
      </c>
      <c r="P802" s="104">
        <v>999</v>
      </c>
      <c r="Q802" s="104">
        <v>850</v>
      </c>
      <c r="R802" s="104">
        <v>1</v>
      </c>
      <c r="S802" s="104">
        <v>0</v>
      </c>
      <c r="T802" s="104">
        <v>1500</v>
      </c>
      <c r="U802" s="104"/>
      <c r="V802" s="104"/>
      <c r="W802" s="104"/>
      <c r="X802" s="104"/>
      <c r="Y802" s="104">
        <v>3</v>
      </c>
      <c r="Z802" s="104"/>
      <c r="AA802" s="104"/>
      <c r="AB802" s="104"/>
      <c r="AC802" s="104"/>
      <c r="AD802" s="104"/>
      <c r="AE802" s="104"/>
      <c r="AF802" s="104"/>
      <c r="AG802" s="104"/>
    </row>
    <row r="803" spans="1:33" ht="15.75" x14ac:dyDescent="0.3">
      <c r="A803" s="104">
        <v>960</v>
      </c>
      <c r="B803" s="107" t="s">
        <v>4165</v>
      </c>
      <c r="C803" s="204" t="s">
        <v>8642</v>
      </c>
      <c r="D803" s="105">
        <v>1</v>
      </c>
      <c r="E803" s="105" t="s">
        <v>5688</v>
      </c>
      <c r="F803" s="104">
        <v>104</v>
      </c>
      <c r="G803" s="104">
        <v>45</v>
      </c>
      <c r="H803" s="104">
        <v>215</v>
      </c>
      <c r="I803" s="105">
        <v>200</v>
      </c>
      <c r="J803" s="104">
        <v>1</v>
      </c>
      <c r="K803" s="104">
        <v>1</v>
      </c>
      <c r="L803" s="105">
        <v>36000</v>
      </c>
      <c r="M803" s="245"/>
      <c r="N803" s="104" t="s">
        <v>4163</v>
      </c>
      <c r="O803" s="104">
        <v>22</v>
      </c>
      <c r="P803" s="104">
        <v>999</v>
      </c>
      <c r="Q803" s="104">
        <v>850</v>
      </c>
      <c r="R803" s="104">
        <v>1</v>
      </c>
      <c r="S803" s="104">
        <v>0</v>
      </c>
      <c r="T803" s="104">
        <v>1500</v>
      </c>
      <c r="U803" s="104"/>
      <c r="V803" s="104"/>
      <c r="W803" s="104"/>
      <c r="X803" s="104"/>
      <c r="Y803" s="104">
        <v>3</v>
      </c>
      <c r="Z803" s="104"/>
      <c r="AA803" s="104"/>
      <c r="AB803" s="104"/>
      <c r="AC803" s="104"/>
      <c r="AD803" s="104"/>
      <c r="AE803" s="104"/>
      <c r="AF803" s="104"/>
      <c r="AG803" s="104"/>
    </row>
    <row r="804" spans="1:33" ht="15.75" x14ac:dyDescent="0.3">
      <c r="A804" s="104">
        <v>961</v>
      </c>
      <c r="B804" s="107" t="s">
        <v>4166</v>
      </c>
      <c r="C804" s="204" t="s">
        <v>8642</v>
      </c>
      <c r="D804" s="105">
        <v>1</v>
      </c>
      <c r="E804" s="105" t="s">
        <v>5688</v>
      </c>
      <c r="F804" s="104">
        <v>81</v>
      </c>
      <c r="G804" s="104">
        <v>21</v>
      </c>
      <c r="H804" s="104">
        <v>211</v>
      </c>
      <c r="I804" s="105">
        <v>200</v>
      </c>
      <c r="J804" s="104">
        <v>0</v>
      </c>
      <c r="K804" s="104">
        <v>0</v>
      </c>
      <c r="L804" s="105">
        <v>36000</v>
      </c>
      <c r="M804" s="245"/>
      <c r="N804" s="104" t="s">
        <v>4163</v>
      </c>
      <c r="O804" s="104">
        <v>20</v>
      </c>
      <c r="P804" s="104">
        <v>999</v>
      </c>
      <c r="Q804" s="104">
        <v>850</v>
      </c>
      <c r="R804" s="104">
        <v>1</v>
      </c>
      <c r="S804" s="104">
        <v>0</v>
      </c>
      <c r="T804" s="104">
        <v>1500</v>
      </c>
      <c r="U804" s="104"/>
      <c r="V804" s="104"/>
      <c r="W804" s="104"/>
      <c r="X804" s="104"/>
      <c r="Y804" s="104">
        <v>3</v>
      </c>
      <c r="Z804" s="104"/>
      <c r="AA804" s="104"/>
      <c r="AB804" s="104"/>
      <c r="AC804" s="104"/>
      <c r="AD804" s="104"/>
      <c r="AE804" s="104"/>
      <c r="AF804" s="104"/>
      <c r="AG804" s="104"/>
    </row>
    <row r="805" spans="1:33" ht="15.75" x14ac:dyDescent="0.3">
      <c r="A805" s="104">
        <v>820</v>
      </c>
      <c r="B805" s="107" t="s">
        <v>4028</v>
      </c>
      <c r="C805" s="204" t="s">
        <v>8634</v>
      </c>
      <c r="D805" s="105">
        <v>1</v>
      </c>
      <c r="E805" s="105" t="s">
        <v>5744</v>
      </c>
      <c r="F805" s="104">
        <v>131</v>
      </c>
      <c r="G805" s="104">
        <v>101</v>
      </c>
      <c r="H805" s="104">
        <v>322</v>
      </c>
      <c r="I805" s="105">
        <v>200</v>
      </c>
      <c r="J805" s="104">
        <v>1</v>
      </c>
      <c r="K805" s="104">
        <v>10</v>
      </c>
      <c r="L805" s="105">
        <v>32000</v>
      </c>
      <c r="M805" s="247">
        <v>50000</v>
      </c>
      <c r="N805" s="104" t="s">
        <v>4029</v>
      </c>
      <c r="O805" s="104">
        <v>22</v>
      </c>
      <c r="P805" s="104">
        <v>999</v>
      </c>
      <c r="Q805" s="104">
        <v>1500</v>
      </c>
      <c r="R805" s="104">
        <v>1</v>
      </c>
      <c r="S805" s="104">
        <v>0</v>
      </c>
      <c r="T805" s="104">
        <v>1500</v>
      </c>
      <c r="U805" s="104"/>
      <c r="V805" s="104"/>
      <c r="W805" s="104"/>
      <c r="X805" s="104"/>
      <c r="Y805" s="104">
        <v>3</v>
      </c>
      <c r="Z805" s="104"/>
      <c r="AA805" s="104"/>
      <c r="AB805" s="104"/>
      <c r="AC805" s="104"/>
      <c r="AD805" s="104"/>
      <c r="AE805" s="104"/>
      <c r="AF805" s="104"/>
      <c r="AG805" s="104"/>
    </row>
    <row r="806" spans="1:33" ht="15.75" x14ac:dyDescent="0.3">
      <c r="A806" s="104">
        <v>821</v>
      </c>
      <c r="B806" s="107" t="s">
        <v>4030</v>
      </c>
      <c r="C806" s="204" t="s">
        <v>8634</v>
      </c>
      <c r="D806" s="105">
        <v>1</v>
      </c>
      <c r="E806" s="105" t="s">
        <v>5744</v>
      </c>
      <c r="F806" s="104">
        <v>132</v>
      </c>
      <c r="G806" s="104">
        <v>101</v>
      </c>
      <c r="H806" s="104">
        <v>321</v>
      </c>
      <c r="I806" s="105">
        <v>200</v>
      </c>
      <c r="J806" s="104">
        <v>1</v>
      </c>
      <c r="K806" s="104">
        <v>10</v>
      </c>
      <c r="L806" s="105">
        <v>32000</v>
      </c>
      <c r="M806" s="247">
        <v>50000</v>
      </c>
      <c r="N806" s="104" t="s">
        <v>4029</v>
      </c>
      <c r="O806" s="104">
        <v>22</v>
      </c>
      <c r="P806" s="104">
        <v>999</v>
      </c>
      <c r="Q806" s="104">
        <v>1500</v>
      </c>
      <c r="R806" s="104">
        <v>1</v>
      </c>
      <c r="S806" s="104">
        <v>0</v>
      </c>
      <c r="T806" s="104">
        <v>1500</v>
      </c>
      <c r="U806" s="104"/>
      <c r="V806" s="104"/>
      <c r="W806" s="104"/>
      <c r="X806" s="104"/>
      <c r="Y806" s="104">
        <v>3</v>
      </c>
      <c r="Z806" s="104"/>
      <c r="AA806" s="104"/>
      <c r="AB806" s="104"/>
      <c r="AC806" s="104"/>
      <c r="AD806" s="104"/>
      <c r="AE806" s="104"/>
      <c r="AF806" s="104"/>
      <c r="AG806" s="104"/>
    </row>
    <row r="807" spans="1:33" ht="15.75" hidden="1" x14ac:dyDescent="0.3">
      <c r="A807" s="39">
        <v>798</v>
      </c>
      <c r="B807" s="40" t="s">
        <v>4004</v>
      </c>
      <c r="C807" s="40"/>
      <c r="D807" s="39">
        <v>0</v>
      </c>
      <c r="E807" s="39"/>
      <c r="F807" s="39">
        <v>81</v>
      </c>
      <c r="G807" s="39">
        <v>19</v>
      </c>
      <c r="H807" s="39">
        <v>163</v>
      </c>
      <c r="I807" s="39">
        <v>200</v>
      </c>
      <c r="J807" s="39">
        <v>0</v>
      </c>
      <c r="K807" s="39">
        <v>0</v>
      </c>
      <c r="L807" s="39">
        <v>28000</v>
      </c>
      <c r="M807" s="39"/>
      <c r="N807" s="39" t="s">
        <v>4005</v>
      </c>
      <c r="O807" s="39">
        <v>22</v>
      </c>
      <c r="P807" s="39">
        <v>999</v>
      </c>
      <c r="Q807" s="39">
        <v>1300</v>
      </c>
      <c r="R807" s="39">
        <v>1</v>
      </c>
      <c r="S807" s="39">
        <v>0</v>
      </c>
      <c r="T807" s="39">
        <v>800</v>
      </c>
      <c r="U807" s="39"/>
      <c r="V807" s="39"/>
      <c r="W807" s="39"/>
      <c r="X807" s="39"/>
      <c r="Y807" s="39">
        <v>3</v>
      </c>
      <c r="Z807" s="39"/>
      <c r="AA807" s="39"/>
      <c r="AB807" s="39"/>
      <c r="AC807" s="39"/>
      <c r="AD807" s="39"/>
      <c r="AE807" s="39"/>
      <c r="AF807" s="39"/>
      <c r="AG807" s="39"/>
    </row>
    <row r="808" spans="1:33" ht="15.75" x14ac:dyDescent="0.3">
      <c r="A808" s="104">
        <v>840</v>
      </c>
      <c r="B808" s="107" t="s">
        <v>4050</v>
      </c>
      <c r="C808" s="204" t="s">
        <v>8635</v>
      </c>
      <c r="D808" s="105">
        <v>1</v>
      </c>
      <c r="E808" s="105" t="s">
        <v>5748</v>
      </c>
      <c r="F808" s="104">
        <v>81</v>
      </c>
      <c r="G808" s="104">
        <v>21</v>
      </c>
      <c r="H808" s="104">
        <v>213</v>
      </c>
      <c r="I808" s="105">
        <v>200</v>
      </c>
      <c r="J808" s="104">
        <v>1</v>
      </c>
      <c r="K808" s="104">
        <v>1</v>
      </c>
      <c r="L808" s="105">
        <v>36000</v>
      </c>
      <c r="M808" s="247">
        <v>60000</v>
      </c>
      <c r="N808" s="104" t="s">
        <v>4051</v>
      </c>
      <c r="O808" s="104">
        <v>22</v>
      </c>
      <c r="P808" s="104">
        <v>999</v>
      </c>
      <c r="Q808" s="104">
        <v>850</v>
      </c>
      <c r="R808" s="104">
        <v>1</v>
      </c>
      <c r="S808" s="104">
        <v>0</v>
      </c>
      <c r="T808" s="104">
        <v>1500</v>
      </c>
      <c r="U808" s="104"/>
      <c r="V808" s="104"/>
      <c r="W808" s="104"/>
      <c r="X808" s="104"/>
      <c r="Y808" s="104">
        <v>3</v>
      </c>
      <c r="Z808" s="104"/>
      <c r="AA808" s="104"/>
      <c r="AB808" s="104"/>
      <c r="AC808" s="104"/>
      <c r="AD808" s="104"/>
      <c r="AE808" s="104"/>
      <c r="AF808" s="104"/>
      <c r="AG808" s="104"/>
    </row>
    <row r="809" spans="1:33" ht="15.75" x14ac:dyDescent="0.3">
      <c r="A809" s="104">
        <v>841</v>
      </c>
      <c r="B809" s="107" t="s">
        <v>4052</v>
      </c>
      <c r="C809" s="204" t="s">
        <v>8635</v>
      </c>
      <c r="D809" s="105">
        <v>1</v>
      </c>
      <c r="E809" s="105" t="s">
        <v>5748</v>
      </c>
      <c r="F809" s="104">
        <v>81</v>
      </c>
      <c r="G809" s="104">
        <v>21</v>
      </c>
      <c r="H809" s="104">
        <v>212</v>
      </c>
      <c r="I809" s="105">
        <v>200</v>
      </c>
      <c r="J809" s="104">
        <v>1</v>
      </c>
      <c r="K809" s="104">
        <v>1</v>
      </c>
      <c r="L809" s="105">
        <v>36000</v>
      </c>
      <c r="M809" s="247">
        <v>66000</v>
      </c>
      <c r="N809" s="104" t="s">
        <v>4051</v>
      </c>
      <c r="O809" s="104">
        <v>22</v>
      </c>
      <c r="P809" s="104">
        <v>999</v>
      </c>
      <c r="Q809" s="104">
        <v>850</v>
      </c>
      <c r="R809" s="104">
        <v>1</v>
      </c>
      <c r="S809" s="104">
        <v>0</v>
      </c>
      <c r="T809" s="104">
        <v>1500</v>
      </c>
      <c r="U809" s="104"/>
      <c r="V809" s="104"/>
      <c r="W809" s="104"/>
      <c r="X809" s="104"/>
      <c r="Y809" s="104">
        <v>3</v>
      </c>
      <c r="Z809" s="104"/>
      <c r="AA809" s="104"/>
      <c r="AB809" s="104"/>
      <c r="AC809" s="104"/>
      <c r="AD809" s="104"/>
      <c r="AE809" s="104"/>
      <c r="AF809" s="104"/>
      <c r="AG809" s="104"/>
    </row>
    <row r="810" spans="1:33" ht="15.75" x14ac:dyDescent="0.3">
      <c r="A810" s="104">
        <v>842</v>
      </c>
      <c r="B810" s="107" t="s">
        <v>4053</v>
      </c>
      <c r="C810" s="204" t="s">
        <v>8635</v>
      </c>
      <c r="D810" s="105">
        <v>1</v>
      </c>
      <c r="E810" s="105" t="s">
        <v>5748</v>
      </c>
      <c r="F810" s="104">
        <v>104</v>
      </c>
      <c r="G810" s="104">
        <v>45</v>
      </c>
      <c r="H810" s="104">
        <v>215</v>
      </c>
      <c r="I810" s="105">
        <v>200</v>
      </c>
      <c r="J810" s="104">
        <v>1</v>
      </c>
      <c r="K810" s="104">
        <v>1</v>
      </c>
      <c r="L810" s="105">
        <v>36000</v>
      </c>
      <c r="M810" s="247">
        <v>66000</v>
      </c>
      <c r="N810" s="104" t="s">
        <v>4051</v>
      </c>
      <c r="O810" s="104">
        <v>22</v>
      </c>
      <c r="P810" s="104">
        <v>999</v>
      </c>
      <c r="Q810" s="104">
        <v>850</v>
      </c>
      <c r="R810" s="104">
        <v>1</v>
      </c>
      <c r="S810" s="104">
        <v>0</v>
      </c>
      <c r="T810" s="104">
        <v>1500</v>
      </c>
      <c r="U810" s="104"/>
      <c r="V810" s="104"/>
      <c r="W810" s="104"/>
      <c r="X810" s="104"/>
      <c r="Y810" s="104">
        <v>3</v>
      </c>
      <c r="Z810" s="104"/>
      <c r="AA810" s="104"/>
      <c r="AB810" s="104"/>
      <c r="AC810" s="104"/>
      <c r="AD810" s="104"/>
      <c r="AE810" s="104"/>
      <c r="AF810" s="104"/>
      <c r="AG810" s="104"/>
    </row>
    <row r="811" spans="1:33" ht="15.75" x14ac:dyDescent="0.3">
      <c r="A811" s="104">
        <v>843</v>
      </c>
      <c r="B811" s="107" t="s">
        <v>4054</v>
      </c>
      <c r="C811" s="204" t="s">
        <v>8635</v>
      </c>
      <c r="D811" s="105">
        <v>1</v>
      </c>
      <c r="E811" s="105" t="s">
        <v>5748</v>
      </c>
      <c r="F811" s="104">
        <v>81</v>
      </c>
      <c r="G811" s="104">
        <v>21</v>
      </c>
      <c r="H811" s="104">
        <v>211</v>
      </c>
      <c r="I811" s="105">
        <v>200</v>
      </c>
      <c r="J811" s="104">
        <v>0</v>
      </c>
      <c r="K811" s="104">
        <v>0</v>
      </c>
      <c r="L811" s="105">
        <v>36000</v>
      </c>
      <c r="M811" s="247">
        <v>66000</v>
      </c>
      <c r="N811" s="104" t="s">
        <v>4051</v>
      </c>
      <c r="O811" s="104">
        <v>20</v>
      </c>
      <c r="P811" s="104">
        <v>999</v>
      </c>
      <c r="Q811" s="104">
        <v>850</v>
      </c>
      <c r="R811" s="104">
        <v>1</v>
      </c>
      <c r="S811" s="104">
        <v>0</v>
      </c>
      <c r="T811" s="104">
        <v>1500</v>
      </c>
      <c r="U811" s="104"/>
      <c r="V811" s="104"/>
      <c r="W811" s="104"/>
      <c r="X811" s="104"/>
      <c r="Y811" s="104">
        <v>3</v>
      </c>
      <c r="Z811" s="104"/>
      <c r="AA811" s="104"/>
      <c r="AB811" s="104"/>
      <c r="AC811" s="104"/>
      <c r="AD811" s="104"/>
      <c r="AE811" s="104"/>
      <c r="AF811" s="104"/>
      <c r="AG811" s="104"/>
    </row>
    <row r="812" spans="1:33" ht="15.75" x14ac:dyDescent="0.3">
      <c r="A812" s="104">
        <v>822</v>
      </c>
      <c r="B812" s="107" t="s">
        <v>4031</v>
      </c>
      <c r="C812" s="204" t="s">
        <v>8634</v>
      </c>
      <c r="D812" s="105">
        <v>1</v>
      </c>
      <c r="E812" s="105" t="s">
        <v>5744</v>
      </c>
      <c r="F812" s="104">
        <v>129</v>
      </c>
      <c r="G812" s="104">
        <v>101</v>
      </c>
      <c r="H812" s="104">
        <v>320</v>
      </c>
      <c r="I812" s="105">
        <v>200</v>
      </c>
      <c r="J812" s="104">
        <v>1</v>
      </c>
      <c r="K812" s="104">
        <v>10</v>
      </c>
      <c r="L812" s="105">
        <v>32000</v>
      </c>
      <c r="M812" s="247">
        <v>50000</v>
      </c>
      <c r="N812" s="104" t="s">
        <v>4029</v>
      </c>
      <c r="O812" s="104">
        <v>22</v>
      </c>
      <c r="P812" s="104">
        <v>999</v>
      </c>
      <c r="Q812" s="104">
        <v>1500</v>
      </c>
      <c r="R812" s="104">
        <v>1</v>
      </c>
      <c r="S812" s="104">
        <v>0</v>
      </c>
      <c r="T812" s="104">
        <v>1500</v>
      </c>
      <c r="U812" s="104"/>
      <c r="V812" s="104"/>
      <c r="W812" s="104"/>
      <c r="X812" s="104"/>
      <c r="Y812" s="104">
        <v>3</v>
      </c>
      <c r="Z812" s="104"/>
      <c r="AA812" s="104"/>
      <c r="AB812" s="104"/>
      <c r="AC812" s="104"/>
      <c r="AD812" s="104"/>
      <c r="AE812" s="104"/>
      <c r="AF812" s="104"/>
      <c r="AG812" s="104"/>
    </row>
    <row r="813" spans="1:33" ht="15.75" x14ac:dyDescent="0.3">
      <c r="A813" s="104">
        <v>823</v>
      </c>
      <c r="B813" s="107" t="s">
        <v>4032</v>
      </c>
      <c r="C813" s="204" t="s">
        <v>8634</v>
      </c>
      <c r="D813" s="105">
        <v>1</v>
      </c>
      <c r="E813" s="105" t="s">
        <v>5744</v>
      </c>
      <c r="F813" s="104">
        <v>132</v>
      </c>
      <c r="G813" s="104">
        <v>101</v>
      </c>
      <c r="H813" s="104">
        <v>321</v>
      </c>
      <c r="I813" s="105">
        <v>200</v>
      </c>
      <c r="J813" s="104">
        <v>1</v>
      </c>
      <c r="K813" s="104">
        <v>10</v>
      </c>
      <c r="L813" s="105">
        <v>32000</v>
      </c>
      <c r="M813" s="247">
        <v>50000</v>
      </c>
      <c r="N813" s="104" t="s">
        <v>4029</v>
      </c>
      <c r="O813" s="104">
        <v>20</v>
      </c>
      <c r="P813" s="104">
        <v>999</v>
      </c>
      <c r="Q813" s="104">
        <v>1500</v>
      </c>
      <c r="R813" s="104">
        <v>1</v>
      </c>
      <c r="S813" s="104">
        <v>0</v>
      </c>
      <c r="T813" s="104">
        <v>1500</v>
      </c>
      <c r="U813" s="104"/>
      <c r="V813" s="104"/>
      <c r="W813" s="104"/>
      <c r="X813" s="104"/>
      <c r="Y813" s="104">
        <v>3</v>
      </c>
      <c r="Z813" s="104"/>
      <c r="AA813" s="104"/>
      <c r="AB813" s="104"/>
      <c r="AC813" s="104"/>
      <c r="AD813" s="104"/>
      <c r="AE813" s="104"/>
      <c r="AF813" s="104"/>
      <c r="AG813" s="104"/>
    </row>
    <row r="814" spans="1:33" ht="15.75" x14ac:dyDescent="0.3">
      <c r="A814" s="104">
        <v>800</v>
      </c>
      <c r="B814" s="107" t="s">
        <v>4007</v>
      </c>
      <c r="C814" s="41" t="s">
        <v>8633</v>
      </c>
      <c r="D814" s="105">
        <v>1</v>
      </c>
      <c r="E814" s="105" t="s">
        <v>5740</v>
      </c>
      <c r="F814" s="104">
        <v>81</v>
      </c>
      <c r="G814" s="104">
        <v>19</v>
      </c>
      <c r="H814" s="104">
        <v>117</v>
      </c>
      <c r="I814" s="105">
        <v>200</v>
      </c>
      <c r="J814" s="104">
        <v>1</v>
      </c>
      <c r="K814" s="104">
        <v>1</v>
      </c>
      <c r="L814" s="105">
        <v>28000</v>
      </c>
      <c r="M814" s="247">
        <v>40000</v>
      </c>
      <c r="N814" s="104" t="s">
        <v>4005</v>
      </c>
      <c r="O814" s="104">
        <v>22</v>
      </c>
      <c r="P814" s="104">
        <v>999</v>
      </c>
      <c r="Q814" s="104">
        <v>1300</v>
      </c>
      <c r="R814" s="104">
        <v>1</v>
      </c>
      <c r="S814" s="104">
        <v>0</v>
      </c>
      <c r="T814" s="104">
        <v>800</v>
      </c>
      <c r="U814" s="104"/>
      <c r="V814" s="104"/>
      <c r="W814" s="104"/>
      <c r="X814" s="104"/>
      <c r="Y814" s="104">
        <v>3</v>
      </c>
      <c r="Z814" s="104"/>
      <c r="AA814" s="104"/>
      <c r="AB814" s="104"/>
      <c r="AC814" s="104"/>
      <c r="AD814" s="104"/>
      <c r="AE814" s="104"/>
      <c r="AF814" s="104"/>
      <c r="AG814" s="104"/>
    </row>
    <row r="815" spans="1:33" ht="15.75" x14ac:dyDescent="0.3">
      <c r="A815" s="104">
        <v>826</v>
      </c>
      <c r="B815" s="107" t="s">
        <v>4035</v>
      </c>
      <c r="C815" s="204" t="s">
        <v>8634</v>
      </c>
      <c r="D815" s="105">
        <v>1</v>
      </c>
      <c r="E815" s="105" t="s">
        <v>5746</v>
      </c>
      <c r="F815" s="104">
        <v>81</v>
      </c>
      <c r="G815" s="104">
        <v>21</v>
      </c>
      <c r="H815" s="104">
        <v>213</v>
      </c>
      <c r="I815" s="105">
        <v>200</v>
      </c>
      <c r="J815" s="104">
        <v>1</v>
      </c>
      <c r="K815" s="104">
        <v>1</v>
      </c>
      <c r="L815" s="105">
        <v>32000</v>
      </c>
      <c r="M815" s="247">
        <v>50000</v>
      </c>
      <c r="N815" s="104" t="s">
        <v>4029</v>
      </c>
      <c r="O815" s="104">
        <v>22</v>
      </c>
      <c r="P815" s="104">
        <v>999</v>
      </c>
      <c r="Q815" s="104">
        <v>850</v>
      </c>
      <c r="R815" s="104">
        <v>1</v>
      </c>
      <c r="S815" s="104">
        <v>0</v>
      </c>
      <c r="T815" s="104">
        <v>800</v>
      </c>
      <c r="U815" s="104"/>
      <c r="V815" s="104"/>
      <c r="W815" s="104"/>
      <c r="X815" s="104"/>
      <c r="Y815" s="104">
        <v>3</v>
      </c>
      <c r="Z815" s="104"/>
      <c r="AA815" s="104"/>
      <c r="AB815" s="104"/>
      <c r="AC815" s="104"/>
      <c r="AD815" s="104"/>
      <c r="AE815" s="104"/>
      <c r="AF815" s="104"/>
      <c r="AG815" s="104"/>
    </row>
    <row r="816" spans="1:33" ht="15.75" x14ac:dyDescent="0.3">
      <c r="A816" s="104">
        <v>832</v>
      </c>
      <c r="B816" s="107" t="s">
        <v>4041</v>
      </c>
      <c r="C816" s="204" t="s">
        <v>8634</v>
      </c>
      <c r="D816" s="105">
        <v>1</v>
      </c>
      <c r="E816" s="105" t="s">
        <v>5746</v>
      </c>
      <c r="F816" s="104">
        <v>81</v>
      </c>
      <c r="G816" s="104">
        <v>78</v>
      </c>
      <c r="H816" s="104">
        <v>218</v>
      </c>
      <c r="I816" s="105">
        <v>200</v>
      </c>
      <c r="J816" s="104">
        <v>1</v>
      </c>
      <c r="K816" s="104">
        <v>0</v>
      </c>
      <c r="L816" s="105">
        <v>64000</v>
      </c>
      <c r="M816" s="247">
        <v>50000</v>
      </c>
      <c r="N816" s="104" t="s">
        <v>4029</v>
      </c>
      <c r="O816" s="104">
        <v>17</v>
      </c>
      <c r="P816" s="104">
        <v>999</v>
      </c>
      <c r="Q816" s="104">
        <v>850</v>
      </c>
      <c r="R816" s="104">
        <v>1</v>
      </c>
      <c r="S816" s="104">
        <v>0</v>
      </c>
      <c r="T816" s="104">
        <v>800</v>
      </c>
      <c r="U816" s="104"/>
      <c r="V816" s="104"/>
      <c r="W816" s="104"/>
      <c r="X816" s="104"/>
      <c r="Y816" s="104">
        <v>3</v>
      </c>
      <c r="Z816" s="104"/>
      <c r="AA816" s="104"/>
      <c r="AB816" s="104"/>
      <c r="AC816" s="104"/>
      <c r="AD816" s="104"/>
      <c r="AE816" s="104"/>
      <c r="AF816" s="104"/>
      <c r="AG816" s="104"/>
    </row>
    <row r="817" spans="1:33" ht="15.75" x14ac:dyDescent="0.3">
      <c r="A817" s="104">
        <v>831</v>
      </c>
      <c r="B817" s="107" t="s">
        <v>4040</v>
      </c>
      <c r="C817" s="204" t="s">
        <v>8634</v>
      </c>
      <c r="D817" s="105">
        <v>1</v>
      </c>
      <c r="E817" s="105" t="s">
        <v>5746</v>
      </c>
      <c r="F817" s="104">
        <v>81</v>
      </c>
      <c r="G817" s="104">
        <v>21</v>
      </c>
      <c r="H817" s="104">
        <v>210</v>
      </c>
      <c r="I817" s="105">
        <v>200</v>
      </c>
      <c r="J817" s="104">
        <v>0</v>
      </c>
      <c r="K817" s="104">
        <v>0</v>
      </c>
      <c r="L817" s="105">
        <v>64000</v>
      </c>
      <c r="M817" s="247">
        <v>50000</v>
      </c>
      <c r="N817" s="104" t="s">
        <v>4029</v>
      </c>
      <c r="O817" s="104">
        <v>15</v>
      </c>
      <c r="P817" s="104">
        <v>999</v>
      </c>
      <c r="Q817" s="104">
        <v>1100</v>
      </c>
      <c r="R817" s="104">
        <v>1</v>
      </c>
      <c r="S817" s="104">
        <v>0</v>
      </c>
      <c r="T817" s="104">
        <v>800</v>
      </c>
      <c r="U817" s="104"/>
      <c r="V817" s="104"/>
      <c r="W817" s="104"/>
      <c r="X817" s="104"/>
      <c r="Y817" s="104">
        <v>3</v>
      </c>
      <c r="Z817" s="104"/>
      <c r="AA817" s="104"/>
      <c r="AB817" s="104"/>
      <c r="AC817" s="104"/>
      <c r="AD817" s="104"/>
      <c r="AE817" s="104"/>
      <c r="AF817" s="104"/>
      <c r="AG817" s="104"/>
    </row>
    <row r="818" spans="1:33" ht="15.75" x14ac:dyDescent="0.3">
      <c r="A818" s="104">
        <v>830</v>
      </c>
      <c r="B818" s="107" t="s">
        <v>4039</v>
      </c>
      <c r="C818" s="204" t="s">
        <v>8634</v>
      </c>
      <c r="D818" s="105">
        <v>1</v>
      </c>
      <c r="E818" s="105" t="s">
        <v>5746</v>
      </c>
      <c r="F818" s="104">
        <v>81</v>
      </c>
      <c r="G818" s="104">
        <v>21</v>
      </c>
      <c r="H818" s="104">
        <v>214</v>
      </c>
      <c r="I818" s="105">
        <v>200</v>
      </c>
      <c r="J818" s="104">
        <v>1</v>
      </c>
      <c r="K818" s="104">
        <v>1</v>
      </c>
      <c r="L818" s="105">
        <v>32000</v>
      </c>
      <c r="M818" s="247">
        <v>50000</v>
      </c>
      <c r="N818" s="104" t="s">
        <v>4029</v>
      </c>
      <c r="O818" s="104">
        <v>17</v>
      </c>
      <c r="P818" s="104">
        <v>999</v>
      </c>
      <c r="Q818" s="104">
        <v>850</v>
      </c>
      <c r="R818" s="104">
        <v>1</v>
      </c>
      <c r="S818" s="104">
        <v>0</v>
      </c>
      <c r="T818" s="104">
        <v>800</v>
      </c>
      <c r="U818" s="104"/>
      <c r="V818" s="104"/>
      <c r="W818" s="104"/>
      <c r="X818" s="104"/>
      <c r="Y818" s="104">
        <v>3</v>
      </c>
      <c r="Z818" s="104"/>
      <c r="AA818" s="104"/>
      <c r="AB818" s="104"/>
      <c r="AC818" s="104"/>
      <c r="AD818" s="104"/>
      <c r="AE818" s="104"/>
      <c r="AF818" s="104"/>
      <c r="AG818" s="104"/>
    </row>
    <row r="819" spans="1:33" ht="15.75" x14ac:dyDescent="0.3">
      <c r="A819" s="104">
        <v>827</v>
      </c>
      <c r="B819" s="107" t="s">
        <v>4036</v>
      </c>
      <c r="C819" s="204" t="s">
        <v>8634</v>
      </c>
      <c r="D819" s="105">
        <v>1</v>
      </c>
      <c r="E819" s="105" t="s">
        <v>5746</v>
      </c>
      <c r="F819" s="104">
        <v>81</v>
      </c>
      <c r="G819" s="104">
        <v>21</v>
      </c>
      <c r="H819" s="104">
        <v>212</v>
      </c>
      <c r="I819" s="105">
        <v>200</v>
      </c>
      <c r="J819" s="104">
        <v>1</v>
      </c>
      <c r="K819" s="104">
        <v>1</v>
      </c>
      <c r="L819" s="105">
        <v>32000</v>
      </c>
      <c r="M819" s="247">
        <v>50000</v>
      </c>
      <c r="N819" s="104" t="s">
        <v>4029</v>
      </c>
      <c r="O819" s="104">
        <v>22</v>
      </c>
      <c r="P819" s="104">
        <v>999</v>
      </c>
      <c r="Q819" s="104">
        <v>850</v>
      </c>
      <c r="R819" s="104">
        <v>1</v>
      </c>
      <c r="S819" s="104">
        <v>0</v>
      </c>
      <c r="T819" s="104">
        <v>800</v>
      </c>
      <c r="U819" s="104"/>
      <c r="V819" s="104"/>
      <c r="W819" s="104"/>
      <c r="X819" s="104"/>
      <c r="Y819" s="104">
        <v>3</v>
      </c>
      <c r="Z819" s="104"/>
      <c r="AA819" s="104"/>
      <c r="AB819" s="104"/>
      <c r="AC819" s="104"/>
      <c r="AD819" s="104"/>
      <c r="AE819" s="104"/>
      <c r="AF819" s="104"/>
      <c r="AG819" s="104"/>
    </row>
    <row r="820" spans="1:33" ht="15.75" x14ac:dyDescent="0.3">
      <c r="A820" s="104">
        <v>828</v>
      </c>
      <c r="B820" s="107" t="s">
        <v>4037</v>
      </c>
      <c r="C820" s="204" t="s">
        <v>8634</v>
      </c>
      <c r="D820" s="105">
        <v>1</v>
      </c>
      <c r="E820" s="105" t="s">
        <v>5746</v>
      </c>
      <c r="F820" s="104">
        <v>104</v>
      </c>
      <c r="G820" s="104">
        <v>45</v>
      </c>
      <c r="H820" s="104">
        <v>215</v>
      </c>
      <c r="I820" s="105">
        <v>200</v>
      </c>
      <c r="J820" s="104">
        <v>1</v>
      </c>
      <c r="K820" s="104">
        <v>1</v>
      </c>
      <c r="L820" s="105">
        <v>32000</v>
      </c>
      <c r="M820" s="247">
        <v>50000</v>
      </c>
      <c r="N820" s="104" t="s">
        <v>4029</v>
      </c>
      <c r="O820" s="104">
        <v>22</v>
      </c>
      <c r="P820" s="104">
        <v>999</v>
      </c>
      <c r="Q820" s="104">
        <v>850</v>
      </c>
      <c r="R820" s="104">
        <v>1</v>
      </c>
      <c r="S820" s="104">
        <v>0</v>
      </c>
      <c r="T820" s="104">
        <v>800</v>
      </c>
      <c r="U820" s="104"/>
      <c r="V820" s="104"/>
      <c r="W820" s="104"/>
      <c r="X820" s="104"/>
      <c r="Y820" s="104">
        <v>3</v>
      </c>
      <c r="Z820" s="104"/>
      <c r="AA820" s="104"/>
      <c r="AB820" s="104"/>
      <c r="AC820" s="104"/>
      <c r="AD820" s="104"/>
      <c r="AE820" s="104"/>
      <c r="AF820" s="104"/>
      <c r="AG820" s="104"/>
    </row>
    <row r="821" spans="1:33" ht="15.75" x14ac:dyDescent="0.3">
      <c r="A821" s="104">
        <v>829</v>
      </c>
      <c r="B821" s="107" t="s">
        <v>4038</v>
      </c>
      <c r="C821" s="204" t="s">
        <v>8634</v>
      </c>
      <c r="D821" s="105">
        <v>1</v>
      </c>
      <c r="E821" s="105" t="s">
        <v>5746</v>
      </c>
      <c r="F821" s="104">
        <v>81</v>
      </c>
      <c r="G821" s="104">
        <v>21</v>
      </c>
      <c r="H821" s="104">
        <v>211</v>
      </c>
      <c r="I821" s="105">
        <v>200</v>
      </c>
      <c r="J821" s="104">
        <v>0</v>
      </c>
      <c r="K821" s="104">
        <v>0</v>
      </c>
      <c r="L821" s="105">
        <v>32000</v>
      </c>
      <c r="M821" s="247">
        <v>50000</v>
      </c>
      <c r="N821" s="104" t="s">
        <v>4029</v>
      </c>
      <c r="O821" s="104">
        <v>20</v>
      </c>
      <c r="P821" s="104">
        <v>999</v>
      </c>
      <c r="Q821" s="104">
        <v>850</v>
      </c>
      <c r="R821" s="104">
        <v>1</v>
      </c>
      <c r="S821" s="104">
        <v>0</v>
      </c>
      <c r="T821" s="104">
        <v>800</v>
      </c>
      <c r="U821" s="104"/>
      <c r="V821" s="104"/>
      <c r="W821" s="104"/>
      <c r="X821" s="104"/>
      <c r="Y821" s="104">
        <v>3</v>
      </c>
      <c r="Z821" s="104"/>
      <c r="AA821" s="104"/>
      <c r="AB821" s="104"/>
      <c r="AC821" s="104"/>
      <c r="AD821" s="104"/>
      <c r="AE821" s="104"/>
      <c r="AF821" s="104"/>
      <c r="AG821" s="104"/>
    </row>
    <row r="822" spans="1:33" ht="15.75" x14ac:dyDescent="0.3">
      <c r="A822" s="104">
        <v>808</v>
      </c>
      <c r="B822" s="107" t="s">
        <v>4017</v>
      </c>
      <c r="C822" s="204" t="s">
        <v>8633</v>
      </c>
      <c r="D822" s="105">
        <v>1</v>
      </c>
      <c r="E822" s="105" t="s">
        <v>5742</v>
      </c>
      <c r="F822" s="104">
        <v>81</v>
      </c>
      <c r="G822" s="104">
        <v>21</v>
      </c>
      <c r="H822" s="104">
        <v>213</v>
      </c>
      <c r="I822" s="105">
        <v>200</v>
      </c>
      <c r="J822" s="104">
        <v>1</v>
      </c>
      <c r="K822" s="104">
        <v>1</v>
      </c>
      <c r="L822" s="105">
        <v>36000</v>
      </c>
      <c r="M822" s="247">
        <v>40000</v>
      </c>
      <c r="N822" s="104" t="s">
        <v>4005</v>
      </c>
      <c r="O822" s="104">
        <v>22</v>
      </c>
      <c r="P822" s="104">
        <v>999</v>
      </c>
      <c r="Q822" s="104">
        <v>850</v>
      </c>
      <c r="R822" s="104">
        <v>1</v>
      </c>
      <c r="S822" s="104">
        <v>0</v>
      </c>
      <c r="T822" s="104">
        <v>800</v>
      </c>
      <c r="U822" s="104"/>
      <c r="V822" s="104"/>
      <c r="W822" s="104"/>
      <c r="X822" s="104"/>
      <c r="Y822" s="104">
        <v>3</v>
      </c>
      <c r="Z822" s="104"/>
      <c r="AA822" s="104"/>
      <c r="AB822" s="104"/>
      <c r="AC822" s="104"/>
      <c r="AD822" s="104"/>
      <c r="AE822" s="104"/>
      <c r="AF822" s="104"/>
      <c r="AG822" s="104"/>
    </row>
    <row r="823" spans="1:33" ht="15.75" x14ac:dyDescent="0.3">
      <c r="A823" s="104">
        <v>813</v>
      </c>
      <c r="B823" s="107" t="s">
        <v>4022</v>
      </c>
      <c r="C823" s="204" t="s">
        <v>8633</v>
      </c>
      <c r="D823" s="105">
        <v>1</v>
      </c>
      <c r="E823" s="105" t="s">
        <v>5742</v>
      </c>
      <c r="F823" s="104">
        <v>81</v>
      </c>
      <c r="G823" s="104">
        <v>21</v>
      </c>
      <c r="H823" s="104">
        <v>210</v>
      </c>
      <c r="I823" s="105">
        <v>200</v>
      </c>
      <c r="J823" s="104">
        <v>0</v>
      </c>
      <c r="K823" s="104">
        <v>0</v>
      </c>
      <c r="L823" s="105">
        <v>36000</v>
      </c>
      <c r="M823" s="247">
        <v>40000</v>
      </c>
      <c r="N823" s="104" t="s">
        <v>4005</v>
      </c>
      <c r="O823" s="104">
        <v>15</v>
      </c>
      <c r="P823" s="104">
        <v>999</v>
      </c>
      <c r="Q823" s="104">
        <v>1100</v>
      </c>
      <c r="R823" s="104">
        <v>1</v>
      </c>
      <c r="S823" s="104">
        <v>0</v>
      </c>
      <c r="T823" s="104">
        <v>800</v>
      </c>
      <c r="U823" s="104"/>
      <c r="V823" s="104"/>
      <c r="W823" s="104"/>
      <c r="X823" s="104"/>
      <c r="Y823" s="104">
        <v>3</v>
      </c>
      <c r="Z823" s="104"/>
      <c r="AA823" s="104"/>
      <c r="AB823" s="104"/>
      <c r="AC823" s="104"/>
      <c r="AD823" s="104"/>
      <c r="AE823" s="104"/>
      <c r="AF823" s="104"/>
      <c r="AG823" s="104"/>
    </row>
    <row r="824" spans="1:33" ht="15.75" x14ac:dyDescent="0.3">
      <c r="A824" s="104">
        <v>812</v>
      </c>
      <c r="B824" s="107" t="s">
        <v>4021</v>
      </c>
      <c r="C824" s="204" t="s">
        <v>8633</v>
      </c>
      <c r="D824" s="105">
        <v>1</v>
      </c>
      <c r="E824" s="105" t="s">
        <v>5742</v>
      </c>
      <c r="F824" s="104">
        <v>81</v>
      </c>
      <c r="G824" s="104">
        <v>21</v>
      </c>
      <c r="H824" s="104">
        <v>214</v>
      </c>
      <c r="I824" s="105">
        <v>200</v>
      </c>
      <c r="J824" s="104">
        <v>1</v>
      </c>
      <c r="K824" s="104">
        <v>1</v>
      </c>
      <c r="L824" s="105">
        <v>36000</v>
      </c>
      <c r="M824" s="247">
        <v>40000</v>
      </c>
      <c r="N824" s="104" t="s">
        <v>4005</v>
      </c>
      <c r="O824" s="104">
        <v>17</v>
      </c>
      <c r="P824" s="104">
        <v>999</v>
      </c>
      <c r="Q824" s="104">
        <v>800</v>
      </c>
      <c r="R824" s="104">
        <v>1</v>
      </c>
      <c r="S824" s="104">
        <v>0</v>
      </c>
      <c r="T824" s="104">
        <v>800</v>
      </c>
      <c r="U824" s="104"/>
      <c r="V824" s="104"/>
      <c r="W824" s="104"/>
      <c r="X824" s="104"/>
      <c r="Y824" s="104">
        <v>3</v>
      </c>
      <c r="Z824" s="104"/>
      <c r="AA824" s="104"/>
      <c r="AB824" s="104"/>
      <c r="AC824" s="104"/>
      <c r="AD824" s="104"/>
      <c r="AE824" s="104"/>
      <c r="AF824" s="104"/>
      <c r="AG824" s="104"/>
    </row>
    <row r="825" spans="1:33" ht="15.75" x14ac:dyDescent="0.3">
      <c r="A825" s="104">
        <v>809</v>
      </c>
      <c r="B825" s="107" t="s">
        <v>4018</v>
      </c>
      <c r="C825" s="204" t="s">
        <v>8633</v>
      </c>
      <c r="D825" s="105">
        <v>1</v>
      </c>
      <c r="E825" s="105" t="s">
        <v>5742</v>
      </c>
      <c r="F825" s="104">
        <v>81</v>
      </c>
      <c r="G825" s="104">
        <v>21</v>
      </c>
      <c r="H825" s="104">
        <v>212</v>
      </c>
      <c r="I825" s="105">
        <v>200</v>
      </c>
      <c r="J825" s="104">
        <v>1</v>
      </c>
      <c r="K825" s="104">
        <v>1</v>
      </c>
      <c r="L825" s="105">
        <v>36000</v>
      </c>
      <c r="M825" s="247">
        <v>40000</v>
      </c>
      <c r="N825" s="104" t="s">
        <v>4005</v>
      </c>
      <c r="O825" s="104">
        <v>22</v>
      </c>
      <c r="P825" s="104">
        <v>999</v>
      </c>
      <c r="Q825" s="104">
        <v>800</v>
      </c>
      <c r="R825" s="104">
        <v>1</v>
      </c>
      <c r="S825" s="104">
        <v>0</v>
      </c>
      <c r="T825" s="104">
        <v>800</v>
      </c>
      <c r="U825" s="104"/>
      <c r="V825" s="104"/>
      <c r="W825" s="104"/>
      <c r="X825" s="104"/>
      <c r="Y825" s="104">
        <v>3</v>
      </c>
      <c r="Z825" s="104"/>
      <c r="AA825" s="104"/>
      <c r="AB825" s="104"/>
      <c r="AC825" s="104"/>
      <c r="AD825" s="104"/>
      <c r="AE825" s="104"/>
      <c r="AF825" s="104"/>
      <c r="AG825" s="104"/>
    </row>
    <row r="826" spans="1:33" ht="15.75" x14ac:dyDescent="0.3">
      <c r="A826" s="104">
        <v>810</v>
      </c>
      <c r="B826" s="107" t="s">
        <v>4019</v>
      </c>
      <c r="C826" s="204" t="s">
        <v>8633</v>
      </c>
      <c r="D826" s="105">
        <v>1</v>
      </c>
      <c r="E826" s="105" t="s">
        <v>5742</v>
      </c>
      <c r="F826" s="104">
        <v>104</v>
      </c>
      <c r="G826" s="104">
        <v>45</v>
      </c>
      <c r="H826" s="104">
        <v>215</v>
      </c>
      <c r="I826" s="105">
        <v>200</v>
      </c>
      <c r="J826" s="104">
        <v>1</v>
      </c>
      <c r="K826" s="104">
        <v>1</v>
      </c>
      <c r="L826" s="105">
        <v>36000</v>
      </c>
      <c r="M826" s="247">
        <v>40000</v>
      </c>
      <c r="N826" s="104" t="s">
        <v>4005</v>
      </c>
      <c r="O826" s="104">
        <v>22</v>
      </c>
      <c r="P826" s="104">
        <v>999</v>
      </c>
      <c r="Q826" s="104">
        <v>850</v>
      </c>
      <c r="R826" s="104">
        <v>1</v>
      </c>
      <c r="S826" s="104">
        <v>0</v>
      </c>
      <c r="T826" s="104">
        <v>800</v>
      </c>
      <c r="U826" s="104"/>
      <c r="V826" s="104"/>
      <c r="W826" s="104"/>
      <c r="X826" s="104"/>
      <c r="Y826" s="104">
        <v>3</v>
      </c>
      <c r="Z826" s="104"/>
      <c r="AA826" s="104"/>
      <c r="AB826" s="104"/>
      <c r="AC826" s="104"/>
      <c r="AD826" s="104"/>
      <c r="AE826" s="104"/>
      <c r="AF826" s="104"/>
      <c r="AG826" s="104"/>
    </row>
    <row r="827" spans="1:33" ht="15.75" x14ac:dyDescent="0.3">
      <c r="A827" s="104">
        <v>811</v>
      </c>
      <c r="B827" s="107" t="s">
        <v>4020</v>
      </c>
      <c r="C827" s="204" t="s">
        <v>8633</v>
      </c>
      <c r="D827" s="105">
        <v>1</v>
      </c>
      <c r="E827" s="105" t="s">
        <v>5742</v>
      </c>
      <c r="F827" s="104">
        <v>81</v>
      </c>
      <c r="G827" s="104">
        <v>21</v>
      </c>
      <c r="H827" s="104">
        <v>211</v>
      </c>
      <c r="I827" s="105">
        <v>200</v>
      </c>
      <c r="J827" s="104">
        <v>0</v>
      </c>
      <c r="K827" s="104">
        <v>0</v>
      </c>
      <c r="L827" s="105">
        <v>36000</v>
      </c>
      <c r="M827" s="247">
        <v>40000</v>
      </c>
      <c r="N827" s="104" t="s">
        <v>4005</v>
      </c>
      <c r="O827" s="104">
        <v>20</v>
      </c>
      <c r="P827" s="104">
        <v>999</v>
      </c>
      <c r="Q827" s="104">
        <v>800</v>
      </c>
      <c r="R827" s="104">
        <v>1</v>
      </c>
      <c r="S827" s="104">
        <v>0</v>
      </c>
      <c r="T827" s="104">
        <v>800</v>
      </c>
      <c r="U827" s="104"/>
      <c r="V827" s="104"/>
      <c r="W827" s="104"/>
      <c r="X827" s="104"/>
      <c r="Y827" s="104">
        <v>3</v>
      </c>
      <c r="Z827" s="104"/>
      <c r="AA827" s="104"/>
      <c r="AB827" s="104"/>
      <c r="AC827" s="104"/>
      <c r="AD827" s="104"/>
      <c r="AE827" s="104"/>
      <c r="AF827" s="104"/>
      <c r="AG827" s="104"/>
    </row>
    <row r="828" spans="1:33" ht="15.75" x14ac:dyDescent="0.3">
      <c r="A828" s="104">
        <v>799</v>
      </c>
      <c r="B828" s="107" t="s">
        <v>4006</v>
      </c>
      <c r="C828" s="41" t="s">
        <v>8633</v>
      </c>
      <c r="D828" s="105">
        <v>1</v>
      </c>
      <c r="E828" s="105" t="s">
        <v>5740</v>
      </c>
      <c r="F828" s="104">
        <v>81</v>
      </c>
      <c r="G828" s="104">
        <v>19</v>
      </c>
      <c r="H828" s="104">
        <v>119</v>
      </c>
      <c r="I828" s="105">
        <v>200</v>
      </c>
      <c r="J828" s="104">
        <v>1</v>
      </c>
      <c r="K828" s="104">
        <v>0</v>
      </c>
      <c r="L828" s="105">
        <v>28000</v>
      </c>
      <c r="M828" s="247">
        <v>40000</v>
      </c>
      <c r="N828" s="104" t="s">
        <v>4005</v>
      </c>
      <c r="O828" s="104">
        <v>22</v>
      </c>
      <c r="P828" s="104">
        <v>999</v>
      </c>
      <c r="Q828" s="104">
        <v>1300</v>
      </c>
      <c r="R828" s="104">
        <v>1</v>
      </c>
      <c r="S828" s="104">
        <v>0</v>
      </c>
      <c r="T828" s="104">
        <v>800</v>
      </c>
      <c r="U828" s="104"/>
      <c r="V828" s="104"/>
      <c r="W828" s="104"/>
      <c r="X828" s="104"/>
      <c r="Y828" s="104">
        <v>3</v>
      </c>
      <c r="Z828" s="104"/>
      <c r="AA828" s="104"/>
      <c r="AB828" s="104"/>
      <c r="AC828" s="104"/>
      <c r="AD828" s="104"/>
      <c r="AE828" s="104"/>
      <c r="AF828" s="104"/>
      <c r="AG828" s="104"/>
    </row>
    <row r="829" spans="1:33" ht="15.75" x14ac:dyDescent="0.3">
      <c r="A829" s="104">
        <v>801</v>
      </c>
      <c r="B829" s="107" t="s">
        <v>4008</v>
      </c>
      <c r="C829" s="41" t="s">
        <v>8633</v>
      </c>
      <c r="D829" s="105">
        <v>1</v>
      </c>
      <c r="E829" s="105" t="s">
        <v>5740</v>
      </c>
      <c r="F829" s="104">
        <v>81</v>
      </c>
      <c r="G829" s="104">
        <v>19</v>
      </c>
      <c r="H829" s="104">
        <v>114</v>
      </c>
      <c r="I829" s="105">
        <v>200</v>
      </c>
      <c r="J829" s="104">
        <v>1</v>
      </c>
      <c r="K829" s="104">
        <v>1</v>
      </c>
      <c r="L829" s="105">
        <v>28000</v>
      </c>
      <c r="M829" s="247">
        <v>40000</v>
      </c>
      <c r="N829" s="104" t="s">
        <v>4005</v>
      </c>
      <c r="O829" s="104">
        <v>20</v>
      </c>
      <c r="P829" s="104">
        <v>999</v>
      </c>
      <c r="Q829" s="104">
        <v>1300</v>
      </c>
      <c r="R829" s="104">
        <v>1</v>
      </c>
      <c r="S829" s="104">
        <v>0</v>
      </c>
      <c r="T829" s="104">
        <v>800</v>
      </c>
      <c r="U829" s="104"/>
      <c r="V829" s="104"/>
      <c r="W829" s="104"/>
      <c r="X829" s="104"/>
      <c r="Y829" s="104">
        <v>3</v>
      </c>
      <c r="Z829" s="104"/>
      <c r="AA829" s="104"/>
      <c r="AB829" s="104"/>
      <c r="AC829" s="104"/>
      <c r="AD829" s="104"/>
      <c r="AE829" s="104"/>
      <c r="AF829" s="104"/>
      <c r="AG829" s="104"/>
    </row>
    <row r="830" spans="1:33" ht="15.75" hidden="1" x14ac:dyDescent="0.3">
      <c r="A830" s="39">
        <v>46</v>
      </c>
      <c r="B830" s="40" t="s">
        <v>3237</v>
      </c>
      <c r="C830" s="40"/>
      <c r="D830" s="39">
        <v>0</v>
      </c>
      <c r="E830" s="39"/>
      <c r="F830" s="39">
        <v>81</v>
      </c>
      <c r="G830" s="39">
        <v>21</v>
      </c>
      <c r="H830" s="39">
        <v>213</v>
      </c>
      <c r="I830" s="39">
        <v>200</v>
      </c>
      <c r="J830" s="39">
        <v>1</v>
      </c>
      <c r="K830" s="39">
        <v>1</v>
      </c>
      <c r="L830" s="42">
        <v>1000</v>
      </c>
      <c r="M830" s="42"/>
      <c r="N830" s="39" t="s">
        <v>3238</v>
      </c>
      <c r="O830" s="39">
        <v>15</v>
      </c>
      <c r="P830" s="39">
        <v>999</v>
      </c>
      <c r="Q830" s="39">
        <v>800</v>
      </c>
      <c r="R830" s="42">
        <v>1</v>
      </c>
      <c r="S830" s="42">
        <v>0</v>
      </c>
      <c r="T830" s="39">
        <v>600</v>
      </c>
      <c r="U830" s="39"/>
      <c r="V830" s="39"/>
      <c r="W830" s="39"/>
      <c r="X830" s="39"/>
      <c r="Y830" s="39">
        <v>3</v>
      </c>
      <c r="Z830" s="39"/>
      <c r="AA830" s="39"/>
      <c r="AB830" s="39"/>
      <c r="AC830" s="39"/>
      <c r="AD830" s="39"/>
      <c r="AE830" s="39"/>
      <c r="AF830" s="39"/>
      <c r="AG830" s="39"/>
    </row>
    <row r="831" spans="1:33" ht="15.75" hidden="1" x14ac:dyDescent="0.3">
      <c r="A831" s="39">
        <v>47</v>
      </c>
      <c r="B831" s="40" t="s">
        <v>3239</v>
      </c>
      <c r="C831" s="40"/>
      <c r="D831" s="39">
        <v>0</v>
      </c>
      <c r="E831" s="39"/>
      <c r="F831" s="39">
        <v>81</v>
      </c>
      <c r="G831" s="39">
        <v>78</v>
      </c>
      <c r="H831" s="39">
        <v>218</v>
      </c>
      <c r="I831" s="39">
        <v>200</v>
      </c>
      <c r="J831" s="39">
        <v>1</v>
      </c>
      <c r="K831" s="39">
        <v>0</v>
      </c>
      <c r="L831" s="42">
        <v>1000</v>
      </c>
      <c r="M831" s="42"/>
      <c r="N831" s="39" t="s">
        <v>3240</v>
      </c>
      <c r="O831" s="39">
        <v>15</v>
      </c>
      <c r="P831" s="39">
        <v>999</v>
      </c>
      <c r="Q831" s="39">
        <v>1100</v>
      </c>
      <c r="R831" s="42">
        <v>1</v>
      </c>
      <c r="S831" s="42">
        <v>0</v>
      </c>
      <c r="T831" s="39">
        <v>600</v>
      </c>
      <c r="U831" s="39"/>
      <c r="V831" s="39"/>
      <c r="W831" s="39"/>
      <c r="X831" s="39"/>
      <c r="Y831" s="39">
        <v>3</v>
      </c>
      <c r="Z831" s="39"/>
      <c r="AA831" s="39"/>
      <c r="AB831" s="39"/>
      <c r="AC831" s="39"/>
      <c r="AD831" s="39"/>
      <c r="AE831" s="39"/>
      <c r="AF831" s="39"/>
      <c r="AG831" s="39"/>
    </row>
    <row r="832" spans="1:33" ht="15.75" hidden="1" x14ac:dyDescent="0.3">
      <c r="A832" s="39">
        <v>450</v>
      </c>
      <c r="B832" s="40" t="s">
        <v>3846</v>
      </c>
      <c r="C832" s="40"/>
      <c r="D832" s="39">
        <v>0</v>
      </c>
      <c r="E832" s="39"/>
      <c r="F832" s="39">
        <v>81</v>
      </c>
      <c r="G832" s="39">
        <v>78</v>
      </c>
      <c r="H832" s="39">
        <v>218</v>
      </c>
      <c r="I832" s="39">
        <v>200</v>
      </c>
      <c r="J832" s="39">
        <v>1</v>
      </c>
      <c r="K832" s="39">
        <v>0</v>
      </c>
      <c r="L832" s="39">
        <v>60000</v>
      </c>
      <c r="M832" s="39"/>
      <c r="N832" s="39" t="s">
        <v>3840</v>
      </c>
      <c r="O832" s="39">
        <v>17</v>
      </c>
      <c r="P832" s="39">
        <v>999</v>
      </c>
      <c r="Q832" s="39">
        <v>850</v>
      </c>
      <c r="R832" s="39">
        <v>1</v>
      </c>
      <c r="S832" s="39">
        <v>0</v>
      </c>
      <c r="T832" s="39">
        <v>800</v>
      </c>
      <c r="U832" s="39"/>
      <c r="V832" s="39"/>
      <c r="W832" s="39"/>
      <c r="X832" s="39"/>
      <c r="Y832" s="39">
        <v>3</v>
      </c>
      <c r="Z832" s="39"/>
      <c r="AA832" s="39"/>
      <c r="AB832" s="39"/>
      <c r="AC832" s="39"/>
      <c r="AD832" s="39"/>
      <c r="AE832" s="39"/>
      <c r="AF832" s="39"/>
      <c r="AG832" s="39"/>
    </row>
    <row r="833" spans="1:33" ht="15.75" x14ac:dyDescent="0.3">
      <c r="A833" s="104">
        <v>932</v>
      </c>
      <c r="B833" s="107" t="s">
        <v>4138</v>
      </c>
      <c r="C833" s="204" t="s">
        <v>8643</v>
      </c>
      <c r="D833" s="105">
        <v>1</v>
      </c>
      <c r="E833" s="105" t="s">
        <v>5686</v>
      </c>
      <c r="F833" s="104">
        <v>81</v>
      </c>
      <c r="G833" s="104">
        <v>21</v>
      </c>
      <c r="H833" s="104">
        <v>213</v>
      </c>
      <c r="I833" s="105">
        <v>200</v>
      </c>
      <c r="J833" s="104">
        <v>1</v>
      </c>
      <c r="K833" s="104">
        <v>1</v>
      </c>
      <c r="L833" s="105">
        <v>36000</v>
      </c>
      <c r="M833" s="245"/>
      <c r="N833" s="104" t="s">
        <v>3651</v>
      </c>
      <c r="O833" s="104">
        <v>22</v>
      </c>
      <c r="P833" s="104">
        <v>999</v>
      </c>
      <c r="Q833" s="104">
        <v>850</v>
      </c>
      <c r="R833" s="104">
        <v>1</v>
      </c>
      <c r="S833" s="104">
        <v>0</v>
      </c>
      <c r="T833" s="104">
        <v>800</v>
      </c>
      <c r="U833" s="104"/>
      <c r="V833" s="104"/>
      <c r="W833" s="104"/>
      <c r="X833" s="104"/>
      <c r="Y833" s="104">
        <v>3</v>
      </c>
      <c r="Z833" s="104"/>
      <c r="AA833" s="104"/>
      <c r="AB833" s="104"/>
      <c r="AC833" s="104"/>
      <c r="AD833" s="104"/>
      <c r="AE833" s="104"/>
      <c r="AF833" s="104"/>
      <c r="AG833" s="104"/>
    </row>
    <row r="834" spans="1:33" ht="15.75" x14ac:dyDescent="0.3">
      <c r="A834" s="104">
        <v>937</v>
      </c>
      <c r="B834" s="107" t="s">
        <v>4143</v>
      </c>
      <c r="C834" s="204" t="s">
        <v>8643</v>
      </c>
      <c r="D834" s="105">
        <v>1</v>
      </c>
      <c r="E834" s="105" t="s">
        <v>5686</v>
      </c>
      <c r="F834" s="104">
        <v>81</v>
      </c>
      <c r="G834" s="104">
        <v>21</v>
      </c>
      <c r="H834" s="104">
        <v>210</v>
      </c>
      <c r="I834" s="105">
        <v>200</v>
      </c>
      <c r="J834" s="104">
        <v>0</v>
      </c>
      <c r="K834" s="104">
        <v>0</v>
      </c>
      <c r="L834" s="105">
        <v>36000</v>
      </c>
      <c r="M834" s="245"/>
      <c r="N834" s="104" t="s">
        <v>3651</v>
      </c>
      <c r="O834" s="104">
        <v>15</v>
      </c>
      <c r="P834" s="104">
        <v>999</v>
      </c>
      <c r="Q834" s="104">
        <v>1100</v>
      </c>
      <c r="R834" s="104">
        <v>1</v>
      </c>
      <c r="S834" s="104">
        <v>0</v>
      </c>
      <c r="T834" s="104">
        <v>800</v>
      </c>
      <c r="U834" s="104"/>
      <c r="V834" s="104"/>
      <c r="W834" s="104"/>
      <c r="X834" s="104"/>
      <c r="Y834" s="104">
        <v>3</v>
      </c>
      <c r="Z834" s="104"/>
      <c r="AA834" s="104"/>
      <c r="AB834" s="104"/>
      <c r="AC834" s="104"/>
      <c r="AD834" s="104"/>
      <c r="AE834" s="104"/>
      <c r="AF834" s="104"/>
      <c r="AG834" s="104"/>
    </row>
    <row r="835" spans="1:33" ht="15.75" x14ac:dyDescent="0.3">
      <c r="A835" s="104">
        <v>936</v>
      </c>
      <c r="B835" s="107" t="s">
        <v>4142</v>
      </c>
      <c r="C835" s="204" t="s">
        <v>8643</v>
      </c>
      <c r="D835" s="105">
        <v>1</v>
      </c>
      <c r="E835" s="105" t="s">
        <v>5686</v>
      </c>
      <c r="F835" s="104">
        <v>81</v>
      </c>
      <c r="G835" s="104">
        <v>21</v>
      </c>
      <c r="H835" s="104">
        <v>214</v>
      </c>
      <c r="I835" s="105">
        <v>200</v>
      </c>
      <c r="J835" s="104">
        <v>1</v>
      </c>
      <c r="K835" s="104">
        <v>1</v>
      </c>
      <c r="L835" s="105">
        <v>36000</v>
      </c>
      <c r="M835" s="245"/>
      <c r="N835" s="104" t="s">
        <v>3651</v>
      </c>
      <c r="O835" s="104">
        <v>17</v>
      </c>
      <c r="P835" s="104">
        <v>999</v>
      </c>
      <c r="Q835" s="104">
        <v>800</v>
      </c>
      <c r="R835" s="104">
        <v>1</v>
      </c>
      <c r="S835" s="104">
        <v>0</v>
      </c>
      <c r="T835" s="104">
        <v>800</v>
      </c>
      <c r="U835" s="104"/>
      <c r="V835" s="104"/>
      <c r="W835" s="104"/>
      <c r="X835" s="104"/>
      <c r="Y835" s="104">
        <v>3</v>
      </c>
      <c r="Z835" s="104"/>
      <c r="AA835" s="104"/>
      <c r="AB835" s="104"/>
      <c r="AC835" s="104"/>
      <c r="AD835" s="104"/>
      <c r="AE835" s="104"/>
      <c r="AF835" s="104"/>
      <c r="AG835" s="104"/>
    </row>
    <row r="836" spans="1:33" ht="15.75" x14ac:dyDescent="0.3">
      <c r="A836" s="104">
        <v>933</v>
      </c>
      <c r="B836" s="107" t="s">
        <v>4139</v>
      </c>
      <c r="C836" s="204" t="s">
        <v>8643</v>
      </c>
      <c r="D836" s="105">
        <v>1</v>
      </c>
      <c r="E836" s="105" t="s">
        <v>5686</v>
      </c>
      <c r="F836" s="104">
        <v>81</v>
      </c>
      <c r="G836" s="104">
        <v>21</v>
      </c>
      <c r="H836" s="104">
        <v>212</v>
      </c>
      <c r="I836" s="105">
        <v>200</v>
      </c>
      <c r="J836" s="104">
        <v>1</v>
      </c>
      <c r="K836" s="104">
        <v>1</v>
      </c>
      <c r="L836" s="105">
        <v>36000</v>
      </c>
      <c r="M836" s="245"/>
      <c r="N836" s="104" t="s">
        <v>3651</v>
      </c>
      <c r="O836" s="104">
        <v>22</v>
      </c>
      <c r="P836" s="104">
        <v>999</v>
      </c>
      <c r="Q836" s="104">
        <v>800</v>
      </c>
      <c r="R836" s="104">
        <v>1</v>
      </c>
      <c r="S836" s="104">
        <v>0</v>
      </c>
      <c r="T836" s="104">
        <v>800</v>
      </c>
      <c r="U836" s="104"/>
      <c r="V836" s="104"/>
      <c r="W836" s="104"/>
      <c r="X836" s="104"/>
      <c r="Y836" s="104">
        <v>3</v>
      </c>
      <c r="Z836" s="104"/>
      <c r="AA836" s="104"/>
      <c r="AB836" s="104"/>
      <c r="AC836" s="104"/>
      <c r="AD836" s="104"/>
      <c r="AE836" s="104"/>
      <c r="AF836" s="104"/>
      <c r="AG836" s="104"/>
    </row>
    <row r="837" spans="1:33" ht="15.75" x14ac:dyDescent="0.3">
      <c r="A837" s="104">
        <v>934</v>
      </c>
      <c r="B837" s="107" t="s">
        <v>4140</v>
      </c>
      <c r="C837" s="204" t="s">
        <v>8643</v>
      </c>
      <c r="D837" s="105">
        <v>1</v>
      </c>
      <c r="E837" s="105" t="s">
        <v>5686</v>
      </c>
      <c r="F837" s="104">
        <v>104</v>
      </c>
      <c r="G837" s="104">
        <v>45</v>
      </c>
      <c r="H837" s="104">
        <v>215</v>
      </c>
      <c r="I837" s="105">
        <v>200</v>
      </c>
      <c r="J837" s="104">
        <v>1</v>
      </c>
      <c r="K837" s="104">
        <v>1</v>
      </c>
      <c r="L837" s="105">
        <v>36000</v>
      </c>
      <c r="M837" s="245"/>
      <c r="N837" s="104" t="s">
        <v>3651</v>
      </c>
      <c r="O837" s="104">
        <v>22</v>
      </c>
      <c r="P837" s="104">
        <v>999</v>
      </c>
      <c r="Q837" s="104">
        <v>850</v>
      </c>
      <c r="R837" s="104">
        <v>1</v>
      </c>
      <c r="S837" s="104">
        <v>0</v>
      </c>
      <c r="T837" s="104">
        <v>800</v>
      </c>
      <c r="U837" s="104"/>
      <c r="V837" s="104"/>
      <c r="W837" s="104"/>
      <c r="X837" s="104"/>
      <c r="Y837" s="104">
        <v>3</v>
      </c>
      <c r="Z837" s="104"/>
      <c r="AA837" s="104"/>
      <c r="AB837" s="104"/>
      <c r="AC837" s="104"/>
      <c r="AD837" s="104"/>
      <c r="AE837" s="104"/>
      <c r="AF837" s="104"/>
      <c r="AG837" s="104"/>
    </row>
    <row r="838" spans="1:33" ht="15.75" x14ac:dyDescent="0.3">
      <c r="A838" s="104">
        <v>935</v>
      </c>
      <c r="B838" s="107" t="s">
        <v>4141</v>
      </c>
      <c r="C838" s="204" t="s">
        <v>8643</v>
      </c>
      <c r="D838" s="105">
        <v>1</v>
      </c>
      <c r="E838" s="105" t="s">
        <v>5686</v>
      </c>
      <c r="F838" s="104">
        <v>81</v>
      </c>
      <c r="G838" s="104">
        <v>21</v>
      </c>
      <c r="H838" s="104">
        <v>211</v>
      </c>
      <c r="I838" s="105">
        <v>200</v>
      </c>
      <c r="J838" s="104">
        <v>0</v>
      </c>
      <c r="K838" s="104">
        <v>0</v>
      </c>
      <c r="L838" s="105">
        <v>36000</v>
      </c>
      <c r="M838" s="245"/>
      <c r="N838" s="104" t="s">
        <v>3651</v>
      </c>
      <c r="O838" s="104">
        <v>20</v>
      </c>
      <c r="P838" s="104">
        <v>999</v>
      </c>
      <c r="Q838" s="104">
        <v>800</v>
      </c>
      <c r="R838" s="104">
        <v>1</v>
      </c>
      <c r="S838" s="104">
        <v>0</v>
      </c>
      <c r="T838" s="104">
        <v>800</v>
      </c>
      <c r="U838" s="104"/>
      <c r="V838" s="104"/>
      <c r="W838" s="104"/>
      <c r="X838" s="104"/>
      <c r="Y838" s="104">
        <v>3</v>
      </c>
      <c r="Z838" s="104"/>
      <c r="AA838" s="104"/>
      <c r="AB838" s="104"/>
      <c r="AC838" s="104"/>
      <c r="AD838" s="104"/>
      <c r="AE838" s="104"/>
      <c r="AF838" s="104"/>
      <c r="AG838" s="104"/>
    </row>
    <row r="839" spans="1:33" ht="15.75" x14ac:dyDescent="0.3">
      <c r="A839" s="104">
        <v>322</v>
      </c>
      <c r="B839" s="107" t="s">
        <v>3674</v>
      </c>
      <c r="C839" s="204" t="s">
        <v>8634</v>
      </c>
      <c r="D839" s="105">
        <v>1</v>
      </c>
      <c r="E839" s="105" t="s">
        <v>5743</v>
      </c>
      <c r="F839" s="104">
        <v>131</v>
      </c>
      <c r="G839" s="104">
        <v>101</v>
      </c>
      <c r="H839" s="104">
        <v>322</v>
      </c>
      <c r="I839" s="105">
        <v>200</v>
      </c>
      <c r="J839" s="104">
        <v>1</v>
      </c>
      <c r="K839" s="104">
        <v>10</v>
      </c>
      <c r="L839" s="105">
        <v>32000</v>
      </c>
      <c r="M839" s="247">
        <v>56000</v>
      </c>
      <c r="N839" s="104" t="s">
        <v>3675</v>
      </c>
      <c r="O839" s="104">
        <v>22</v>
      </c>
      <c r="P839" s="104">
        <v>999</v>
      </c>
      <c r="Q839" s="104">
        <v>1500</v>
      </c>
      <c r="R839" s="104">
        <v>1</v>
      </c>
      <c r="S839" s="104">
        <v>0</v>
      </c>
      <c r="T839" s="104">
        <v>1500</v>
      </c>
      <c r="U839" s="104"/>
      <c r="V839" s="104"/>
      <c r="W839" s="104"/>
      <c r="X839" s="104"/>
      <c r="Y839" s="104">
        <v>3</v>
      </c>
      <c r="Z839" s="104"/>
      <c r="AA839" s="104"/>
      <c r="AB839" s="104"/>
      <c r="AC839" s="104"/>
      <c r="AD839" s="104"/>
      <c r="AE839" s="104"/>
      <c r="AF839" s="104"/>
      <c r="AG839" s="104"/>
    </row>
    <row r="840" spans="1:33" ht="15.75" x14ac:dyDescent="0.3">
      <c r="A840" s="104">
        <v>323</v>
      </c>
      <c r="B840" s="107" t="s">
        <v>3676</v>
      </c>
      <c r="C840" s="204" t="s">
        <v>8634</v>
      </c>
      <c r="D840" s="105">
        <v>1</v>
      </c>
      <c r="E840" s="105" t="s">
        <v>5743</v>
      </c>
      <c r="F840" s="104">
        <v>132</v>
      </c>
      <c r="G840" s="104">
        <v>101</v>
      </c>
      <c r="H840" s="104">
        <v>321</v>
      </c>
      <c r="I840" s="105">
        <v>200</v>
      </c>
      <c r="J840" s="104">
        <v>1</v>
      </c>
      <c r="K840" s="104">
        <v>10</v>
      </c>
      <c r="L840" s="105">
        <v>32000</v>
      </c>
      <c r="M840" s="247">
        <v>56000</v>
      </c>
      <c r="N840" s="104" t="s">
        <v>3675</v>
      </c>
      <c r="O840" s="104">
        <v>22</v>
      </c>
      <c r="P840" s="104">
        <v>999</v>
      </c>
      <c r="Q840" s="104">
        <v>1500</v>
      </c>
      <c r="R840" s="104">
        <v>1</v>
      </c>
      <c r="S840" s="104">
        <v>0</v>
      </c>
      <c r="T840" s="104">
        <v>1500</v>
      </c>
      <c r="U840" s="104"/>
      <c r="V840" s="104"/>
      <c r="W840" s="104"/>
      <c r="X840" s="104"/>
      <c r="Y840" s="104">
        <v>3</v>
      </c>
      <c r="Z840" s="104"/>
      <c r="AA840" s="104"/>
      <c r="AB840" s="104"/>
      <c r="AC840" s="104"/>
      <c r="AD840" s="104"/>
      <c r="AE840" s="104"/>
      <c r="AF840" s="104"/>
      <c r="AG840" s="104"/>
    </row>
    <row r="841" spans="1:33" ht="15.75" hidden="1" x14ac:dyDescent="0.3">
      <c r="A841" s="39">
        <v>300</v>
      </c>
      <c r="B841" s="40" t="s">
        <v>3650</v>
      </c>
      <c r="C841" s="40"/>
      <c r="D841" s="39">
        <v>0</v>
      </c>
      <c r="E841" s="39"/>
      <c r="F841" s="39">
        <v>81</v>
      </c>
      <c r="G841" s="39">
        <v>19</v>
      </c>
      <c r="H841" s="39">
        <v>163</v>
      </c>
      <c r="I841" s="39">
        <v>200</v>
      </c>
      <c r="J841" s="39">
        <v>0</v>
      </c>
      <c r="K841" s="39">
        <v>0</v>
      </c>
      <c r="L841" s="39">
        <v>28000</v>
      </c>
      <c r="M841" s="39"/>
      <c r="N841" s="39" t="s">
        <v>3651</v>
      </c>
      <c r="O841" s="39">
        <v>22</v>
      </c>
      <c r="P841" s="39">
        <v>999</v>
      </c>
      <c r="Q841" s="39">
        <v>1300</v>
      </c>
      <c r="R841" s="39">
        <v>1</v>
      </c>
      <c r="S841" s="39">
        <v>0</v>
      </c>
      <c r="T841" s="39">
        <v>800</v>
      </c>
      <c r="U841" s="39"/>
      <c r="V841" s="39"/>
      <c r="W841" s="39"/>
      <c r="X841" s="39"/>
      <c r="Y841" s="39">
        <v>3</v>
      </c>
      <c r="Z841" s="39"/>
      <c r="AA841" s="39"/>
      <c r="AB841" s="39"/>
      <c r="AC841" s="39"/>
      <c r="AD841" s="39"/>
      <c r="AE841" s="39"/>
      <c r="AF841" s="39"/>
      <c r="AG841" s="39"/>
    </row>
    <row r="842" spans="1:33" ht="15.75" x14ac:dyDescent="0.3">
      <c r="A842" s="104">
        <v>342</v>
      </c>
      <c r="B842" s="107" t="s">
        <v>3696</v>
      </c>
      <c r="C842" s="204" t="s">
        <v>8635</v>
      </c>
      <c r="D842" s="105">
        <v>1</v>
      </c>
      <c r="E842" s="105" t="s">
        <v>5747</v>
      </c>
      <c r="F842" s="104">
        <v>81</v>
      </c>
      <c r="G842" s="104">
        <v>21</v>
      </c>
      <c r="H842" s="104">
        <v>213</v>
      </c>
      <c r="I842" s="105">
        <v>200</v>
      </c>
      <c r="J842" s="104">
        <v>1</v>
      </c>
      <c r="K842" s="104">
        <v>1</v>
      </c>
      <c r="L842" s="105">
        <v>36000</v>
      </c>
      <c r="M842" s="247">
        <v>66000</v>
      </c>
      <c r="N842" s="104" t="s">
        <v>3697</v>
      </c>
      <c r="O842" s="104">
        <v>22</v>
      </c>
      <c r="P842" s="104">
        <v>999</v>
      </c>
      <c r="Q842" s="104">
        <v>850</v>
      </c>
      <c r="R842" s="104">
        <v>1</v>
      </c>
      <c r="S842" s="104">
        <v>0</v>
      </c>
      <c r="T842" s="104">
        <v>1500</v>
      </c>
      <c r="U842" s="104"/>
      <c r="V842" s="104"/>
      <c r="W842" s="104"/>
      <c r="X842" s="104"/>
      <c r="Y842" s="104">
        <v>3</v>
      </c>
      <c r="Z842" s="104"/>
      <c r="AA842" s="104"/>
      <c r="AB842" s="104"/>
      <c r="AC842" s="104"/>
      <c r="AD842" s="104"/>
      <c r="AE842" s="104"/>
      <c r="AF842" s="104"/>
      <c r="AG842" s="104"/>
    </row>
    <row r="843" spans="1:33" ht="15.75" x14ac:dyDescent="0.3">
      <c r="A843" s="104">
        <v>343</v>
      </c>
      <c r="B843" s="107" t="s">
        <v>3698</v>
      </c>
      <c r="C843" s="204" t="s">
        <v>8635</v>
      </c>
      <c r="D843" s="105">
        <v>1</v>
      </c>
      <c r="E843" s="105" t="s">
        <v>5747</v>
      </c>
      <c r="F843" s="104">
        <v>81</v>
      </c>
      <c r="G843" s="104">
        <v>21</v>
      </c>
      <c r="H843" s="104">
        <v>212</v>
      </c>
      <c r="I843" s="105">
        <v>200</v>
      </c>
      <c r="J843" s="104">
        <v>1</v>
      </c>
      <c r="K843" s="104">
        <v>1</v>
      </c>
      <c r="L843" s="105">
        <v>36000</v>
      </c>
      <c r="M843" s="247">
        <v>66000</v>
      </c>
      <c r="N843" s="104" t="s">
        <v>3697</v>
      </c>
      <c r="O843" s="104">
        <v>22</v>
      </c>
      <c r="P843" s="104">
        <v>999</v>
      </c>
      <c r="Q843" s="104">
        <v>850</v>
      </c>
      <c r="R843" s="104">
        <v>1</v>
      </c>
      <c r="S843" s="104">
        <v>0</v>
      </c>
      <c r="T843" s="104">
        <v>1500</v>
      </c>
      <c r="U843" s="104"/>
      <c r="V843" s="104"/>
      <c r="W843" s="104"/>
      <c r="X843" s="104"/>
      <c r="Y843" s="104">
        <v>3</v>
      </c>
      <c r="Z843" s="104"/>
      <c r="AA843" s="104"/>
      <c r="AB843" s="104"/>
      <c r="AC843" s="104"/>
      <c r="AD843" s="104"/>
      <c r="AE843" s="104"/>
      <c r="AF843" s="104"/>
      <c r="AG843" s="104"/>
    </row>
    <row r="844" spans="1:33" ht="15.75" x14ac:dyDescent="0.3">
      <c r="A844" s="104">
        <v>344</v>
      </c>
      <c r="B844" s="107" t="s">
        <v>3699</v>
      </c>
      <c r="C844" s="204" t="s">
        <v>8635</v>
      </c>
      <c r="D844" s="105">
        <v>1</v>
      </c>
      <c r="E844" s="105" t="s">
        <v>5747</v>
      </c>
      <c r="F844" s="104">
        <v>104</v>
      </c>
      <c r="G844" s="104">
        <v>45</v>
      </c>
      <c r="H844" s="104">
        <v>215</v>
      </c>
      <c r="I844" s="105">
        <v>200</v>
      </c>
      <c r="J844" s="104">
        <v>1</v>
      </c>
      <c r="K844" s="104">
        <v>1</v>
      </c>
      <c r="L844" s="105">
        <v>36000</v>
      </c>
      <c r="M844" s="247">
        <v>66000</v>
      </c>
      <c r="N844" s="104" t="s">
        <v>3697</v>
      </c>
      <c r="O844" s="104">
        <v>22</v>
      </c>
      <c r="P844" s="104">
        <v>999</v>
      </c>
      <c r="Q844" s="104">
        <v>850</v>
      </c>
      <c r="R844" s="104">
        <v>1</v>
      </c>
      <c r="S844" s="104">
        <v>0</v>
      </c>
      <c r="T844" s="104">
        <v>1500</v>
      </c>
      <c r="U844" s="104"/>
      <c r="V844" s="104"/>
      <c r="W844" s="104"/>
      <c r="X844" s="104"/>
      <c r="Y844" s="104">
        <v>3</v>
      </c>
      <c r="Z844" s="104"/>
      <c r="AA844" s="104"/>
      <c r="AB844" s="104"/>
      <c r="AC844" s="104"/>
      <c r="AD844" s="104"/>
      <c r="AE844" s="104"/>
      <c r="AF844" s="104"/>
      <c r="AG844" s="104"/>
    </row>
    <row r="845" spans="1:33" ht="15.75" x14ac:dyDescent="0.3">
      <c r="A845" s="104">
        <v>345</v>
      </c>
      <c r="B845" s="107" t="s">
        <v>3700</v>
      </c>
      <c r="C845" s="204" t="s">
        <v>8635</v>
      </c>
      <c r="D845" s="105">
        <v>1</v>
      </c>
      <c r="E845" s="105" t="s">
        <v>5747</v>
      </c>
      <c r="F845" s="104">
        <v>81</v>
      </c>
      <c r="G845" s="104">
        <v>21</v>
      </c>
      <c r="H845" s="104">
        <v>211</v>
      </c>
      <c r="I845" s="105">
        <v>200</v>
      </c>
      <c r="J845" s="104">
        <v>0</v>
      </c>
      <c r="K845" s="104">
        <v>0</v>
      </c>
      <c r="L845" s="105">
        <v>36000</v>
      </c>
      <c r="M845" s="247">
        <v>66000</v>
      </c>
      <c r="N845" s="104" t="s">
        <v>3697</v>
      </c>
      <c r="O845" s="104">
        <v>20</v>
      </c>
      <c r="P845" s="104">
        <v>999</v>
      </c>
      <c r="Q845" s="104">
        <v>850</v>
      </c>
      <c r="R845" s="104">
        <v>1</v>
      </c>
      <c r="S845" s="104">
        <v>0</v>
      </c>
      <c r="T845" s="104">
        <v>1500</v>
      </c>
      <c r="U845" s="104"/>
      <c r="V845" s="104"/>
      <c r="W845" s="104"/>
      <c r="X845" s="104"/>
      <c r="Y845" s="104">
        <v>3</v>
      </c>
      <c r="Z845" s="104"/>
      <c r="AA845" s="104"/>
      <c r="AB845" s="104"/>
      <c r="AC845" s="104"/>
      <c r="AD845" s="104"/>
      <c r="AE845" s="104"/>
      <c r="AF845" s="104"/>
      <c r="AG845" s="104"/>
    </row>
    <row r="846" spans="1:33" ht="15.75" x14ac:dyDescent="0.3">
      <c r="A846" s="104">
        <v>324</v>
      </c>
      <c r="B846" s="107" t="s">
        <v>3677</v>
      </c>
      <c r="C846" s="204" t="s">
        <v>8634</v>
      </c>
      <c r="D846" s="105">
        <v>1</v>
      </c>
      <c r="E846" s="105" t="s">
        <v>5743</v>
      </c>
      <c r="F846" s="104">
        <v>129</v>
      </c>
      <c r="G846" s="104">
        <v>101</v>
      </c>
      <c r="H846" s="104">
        <v>320</v>
      </c>
      <c r="I846" s="105">
        <v>200</v>
      </c>
      <c r="J846" s="104">
        <v>1</v>
      </c>
      <c r="K846" s="104">
        <v>10</v>
      </c>
      <c r="L846" s="105">
        <v>32000</v>
      </c>
      <c r="M846" s="247">
        <v>56000</v>
      </c>
      <c r="N846" s="104" t="s">
        <v>3675</v>
      </c>
      <c r="O846" s="104">
        <v>22</v>
      </c>
      <c r="P846" s="104">
        <v>999</v>
      </c>
      <c r="Q846" s="104">
        <v>1500</v>
      </c>
      <c r="R846" s="104">
        <v>1</v>
      </c>
      <c r="S846" s="104">
        <v>0</v>
      </c>
      <c r="T846" s="104">
        <v>1500</v>
      </c>
      <c r="U846" s="104"/>
      <c r="V846" s="104"/>
      <c r="W846" s="104"/>
      <c r="X846" s="104"/>
      <c r="Y846" s="104">
        <v>3</v>
      </c>
      <c r="Z846" s="104"/>
      <c r="AA846" s="104"/>
      <c r="AB846" s="104"/>
      <c r="AC846" s="104"/>
      <c r="AD846" s="104"/>
      <c r="AE846" s="104"/>
      <c r="AF846" s="104"/>
      <c r="AG846" s="104"/>
    </row>
    <row r="847" spans="1:33" ht="15.75" x14ac:dyDescent="0.3">
      <c r="A847" s="104">
        <v>325</v>
      </c>
      <c r="B847" s="107" t="s">
        <v>3678</v>
      </c>
      <c r="C847" s="204" t="s">
        <v>8634</v>
      </c>
      <c r="D847" s="105">
        <v>1</v>
      </c>
      <c r="E847" s="105" t="s">
        <v>5743</v>
      </c>
      <c r="F847" s="104">
        <v>132</v>
      </c>
      <c r="G847" s="104">
        <v>101</v>
      </c>
      <c r="H847" s="104">
        <v>321</v>
      </c>
      <c r="I847" s="105">
        <v>200</v>
      </c>
      <c r="J847" s="104">
        <v>1</v>
      </c>
      <c r="K847" s="104">
        <v>10</v>
      </c>
      <c r="L847" s="105">
        <v>32000</v>
      </c>
      <c r="M847" s="247">
        <v>56000</v>
      </c>
      <c r="N847" s="104" t="s">
        <v>3675</v>
      </c>
      <c r="O847" s="104">
        <v>20</v>
      </c>
      <c r="P847" s="104">
        <v>999</v>
      </c>
      <c r="Q847" s="104">
        <v>1500</v>
      </c>
      <c r="R847" s="104">
        <v>1</v>
      </c>
      <c r="S847" s="104">
        <v>0</v>
      </c>
      <c r="T847" s="104">
        <v>1500</v>
      </c>
      <c r="U847" s="104"/>
      <c r="V847" s="104"/>
      <c r="W847" s="104"/>
      <c r="X847" s="104"/>
      <c r="Y847" s="104">
        <v>3</v>
      </c>
      <c r="Z847" s="104"/>
      <c r="AA847" s="104"/>
      <c r="AB847" s="104"/>
      <c r="AC847" s="104"/>
      <c r="AD847" s="104"/>
      <c r="AE847" s="104"/>
      <c r="AF847" s="104"/>
      <c r="AG847" s="104"/>
    </row>
    <row r="848" spans="1:33" ht="15.75" x14ac:dyDescent="0.3">
      <c r="A848" s="104">
        <v>302</v>
      </c>
      <c r="B848" s="107" t="s">
        <v>3653</v>
      </c>
      <c r="C848" s="41" t="s">
        <v>8633</v>
      </c>
      <c r="D848" s="105">
        <v>1</v>
      </c>
      <c r="E848" s="105" t="s">
        <v>5739</v>
      </c>
      <c r="F848" s="104">
        <v>81</v>
      </c>
      <c r="G848" s="104">
        <v>19</v>
      </c>
      <c r="H848" s="104">
        <v>117</v>
      </c>
      <c r="I848" s="105">
        <v>200</v>
      </c>
      <c r="J848" s="104">
        <v>1</v>
      </c>
      <c r="K848" s="104">
        <v>1</v>
      </c>
      <c r="L848" s="105">
        <v>28000</v>
      </c>
      <c r="M848" s="247">
        <v>46000</v>
      </c>
      <c r="N848" s="104" t="s">
        <v>3651</v>
      </c>
      <c r="O848" s="104">
        <v>22</v>
      </c>
      <c r="P848" s="104">
        <v>999</v>
      </c>
      <c r="Q848" s="104">
        <v>1300</v>
      </c>
      <c r="R848" s="104">
        <v>1</v>
      </c>
      <c r="S848" s="104">
        <v>0</v>
      </c>
      <c r="T848" s="104">
        <v>800</v>
      </c>
      <c r="U848" s="104"/>
      <c r="V848" s="104"/>
      <c r="W848" s="104"/>
      <c r="X848" s="104"/>
      <c r="Y848" s="104">
        <v>3</v>
      </c>
      <c r="Z848" s="104"/>
      <c r="AA848" s="104"/>
      <c r="AB848" s="104"/>
      <c r="AC848" s="104"/>
      <c r="AD848" s="104"/>
      <c r="AE848" s="104"/>
      <c r="AF848" s="104"/>
      <c r="AG848" s="104"/>
    </row>
    <row r="849" spans="1:33" ht="15.75" x14ac:dyDescent="0.3">
      <c r="A849" s="104">
        <v>328</v>
      </c>
      <c r="B849" s="107" t="s">
        <v>3681</v>
      </c>
      <c r="C849" s="204" t="s">
        <v>8634</v>
      </c>
      <c r="D849" s="105">
        <v>1</v>
      </c>
      <c r="E849" s="105" t="s">
        <v>5745</v>
      </c>
      <c r="F849" s="104">
        <v>81</v>
      </c>
      <c r="G849" s="104">
        <v>21</v>
      </c>
      <c r="H849" s="104">
        <v>213</v>
      </c>
      <c r="I849" s="105">
        <v>200</v>
      </c>
      <c r="J849" s="104">
        <v>1</v>
      </c>
      <c r="K849" s="104">
        <v>1</v>
      </c>
      <c r="L849" s="105">
        <v>32000</v>
      </c>
      <c r="M849" s="247">
        <v>56000</v>
      </c>
      <c r="N849" s="104" t="s">
        <v>3675</v>
      </c>
      <c r="O849" s="104">
        <v>22</v>
      </c>
      <c r="P849" s="104">
        <v>999</v>
      </c>
      <c r="Q849" s="104">
        <v>850</v>
      </c>
      <c r="R849" s="104">
        <v>1</v>
      </c>
      <c r="S849" s="104">
        <v>0</v>
      </c>
      <c r="T849" s="104">
        <v>800</v>
      </c>
      <c r="U849" s="104"/>
      <c r="V849" s="104"/>
      <c r="W849" s="104"/>
      <c r="X849" s="104"/>
      <c r="Y849" s="104">
        <v>3</v>
      </c>
      <c r="Z849" s="104"/>
      <c r="AA849" s="104"/>
      <c r="AB849" s="104"/>
      <c r="AC849" s="104"/>
      <c r="AD849" s="104"/>
      <c r="AE849" s="104"/>
      <c r="AF849" s="104"/>
      <c r="AG849" s="104"/>
    </row>
    <row r="850" spans="1:33" ht="15.75" x14ac:dyDescent="0.3">
      <c r="A850" s="104">
        <v>334</v>
      </c>
      <c r="B850" s="107" t="s">
        <v>3687</v>
      </c>
      <c r="C850" s="204" t="s">
        <v>8634</v>
      </c>
      <c r="D850" s="105">
        <v>1</v>
      </c>
      <c r="E850" s="105" t="s">
        <v>5745</v>
      </c>
      <c r="F850" s="104">
        <v>81</v>
      </c>
      <c r="G850" s="104">
        <v>78</v>
      </c>
      <c r="H850" s="104">
        <v>218</v>
      </c>
      <c r="I850" s="105">
        <v>200</v>
      </c>
      <c r="J850" s="104">
        <v>1</v>
      </c>
      <c r="K850" s="104">
        <v>0</v>
      </c>
      <c r="L850" s="105">
        <v>64000</v>
      </c>
      <c r="M850" s="247">
        <v>56000</v>
      </c>
      <c r="N850" s="104" t="s">
        <v>3675</v>
      </c>
      <c r="O850" s="104">
        <v>17</v>
      </c>
      <c r="P850" s="104">
        <v>999</v>
      </c>
      <c r="Q850" s="104">
        <v>850</v>
      </c>
      <c r="R850" s="104">
        <v>1</v>
      </c>
      <c r="S850" s="104">
        <v>0</v>
      </c>
      <c r="T850" s="104">
        <v>800</v>
      </c>
      <c r="U850" s="104"/>
      <c r="V850" s="104"/>
      <c r="W850" s="104"/>
      <c r="X850" s="104"/>
      <c r="Y850" s="104">
        <v>3</v>
      </c>
      <c r="Z850" s="104"/>
      <c r="AA850" s="104"/>
      <c r="AB850" s="104"/>
      <c r="AC850" s="104"/>
      <c r="AD850" s="104"/>
      <c r="AE850" s="104"/>
      <c r="AF850" s="104"/>
      <c r="AG850" s="104"/>
    </row>
    <row r="851" spans="1:33" ht="15.75" x14ac:dyDescent="0.3">
      <c r="A851" s="104">
        <v>333</v>
      </c>
      <c r="B851" s="107" t="s">
        <v>3686</v>
      </c>
      <c r="C851" s="204" t="s">
        <v>8634</v>
      </c>
      <c r="D851" s="105">
        <v>1</v>
      </c>
      <c r="E851" s="105" t="s">
        <v>5745</v>
      </c>
      <c r="F851" s="104">
        <v>81</v>
      </c>
      <c r="G851" s="104">
        <v>21</v>
      </c>
      <c r="H851" s="104">
        <v>210</v>
      </c>
      <c r="I851" s="105">
        <v>200</v>
      </c>
      <c r="J851" s="104">
        <v>0</v>
      </c>
      <c r="K851" s="104">
        <v>0</v>
      </c>
      <c r="L851" s="105">
        <v>64000</v>
      </c>
      <c r="M851" s="247">
        <v>56000</v>
      </c>
      <c r="N851" s="104" t="s">
        <v>3675</v>
      </c>
      <c r="O851" s="104">
        <v>15</v>
      </c>
      <c r="P851" s="104">
        <v>999</v>
      </c>
      <c r="Q851" s="104">
        <v>1100</v>
      </c>
      <c r="R851" s="104">
        <v>1</v>
      </c>
      <c r="S851" s="104">
        <v>0</v>
      </c>
      <c r="T851" s="104">
        <v>800</v>
      </c>
      <c r="U851" s="104"/>
      <c r="V851" s="104"/>
      <c r="W851" s="104"/>
      <c r="X851" s="104"/>
      <c r="Y851" s="104">
        <v>3</v>
      </c>
      <c r="Z851" s="104"/>
      <c r="AA851" s="104"/>
      <c r="AB851" s="104"/>
      <c r="AC851" s="104"/>
      <c r="AD851" s="104"/>
      <c r="AE851" s="104"/>
      <c r="AF851" s="104"/>
      <c r="AG851" s="104"/>
    </row>
    <row r="852" spans="1:33" ht="15.75" x14ac:dyDescent="0.3">
      <c r="A852" s="104">
        <v>332</v>
      </c>
      <c r="B852" s="107" t="s">
        <v>3685</v>
      </c>
      <c r="C852" s="204" t="s">
        <v>8634</v>
      </c>
      <c r="D852" s="105">
        <v>1</v>
      </c>
      <c r="E852" s="105" t="s">
        <v>5745</v>
      </c>
      <c r="F852" s="104">
        <v>81</v>
      </c>
      <c r="G852" s="104">
        <v>21</v>
      </c>
      <c r="H852" s="104">
        <v>214</v>
      </c>
      <c r="I852" s="105">
        <v>200</v>
      </c>
      <c r="J852" s="104">
        <v>1</v>
      </c>
      <c r="K852" s="104">
        <v>1</v>
      </c>
      <c r="L852" s="105">
        <v>32000</v>
      </c>
      <c r="M852" s="247">
        <v>56000</v>
      </c>
      <c r="N852" s="104" t="s">
        <v>3675</v>
      </c>
      <c r="O852" s="104">
        <v>17</v>
      </c>
      <c r="P852" s="104">
        <v>999</v>
      </c>
      <c r="Q852" s="104">
        <v>850</v>
      </c>
      <c r="R852" s="104">
        <v>1</v>
      </c>
      <c r="S852" s="104">
        <v>0</v>
      </c>
      <c r="T852" s="104">
        <v>800</v>
      </c>
      <c r="U852" s="104"/>
      <c r="V852" s="104"/>
      <c r="W852" s="104"/>
      <c r="X852" s="104"/>
      <c r="Y852" s="104">
        <v>3</v>
      </c>
      <c r="Z852" s="104"/>
      <c r="AA852" s="104"/>
      <c r="AB852" s="104"/>
      <c r="AC852" s="104"/>
      <c r="AD852" s="104"/>
      <c r="AE852" s="104"/>
      <c r="AF852" s="104"/>
      <c r="AG852" s="104"/>
    </row>
    <row r="853" spans="1:33" ht="15.75" x14ac:dyDescent="0.3">
      <c r="A853" s="104">
        <v>329</v>
      </c>
      <c r="B853" s="107" t="s">
        <v>3682</v>
      </c>
      <c r="C853" s="204" t="s">
        <v>8634</v>
      </c>
      <c r="D853" s="105">
        <v>1</v>
      </c>
      <c r="E853" s="105" t="s">
        <v>5745</v>
      </c>
      <c r="F853" s="104">
        <v>81</v>
      </c>
      <c r="G853" s="104">
        <v>21</v>
      </c>
      <c r="H853" s="104">
        <v>212</v>
      </c>
      <c r="I853" s="105">
        <v>200</v>
      </c>
      <c r="J853" s="104">
        <v>1</v>
      </c>
      <c r="K853" s="104">
        <v>1</v>
      </c>
      <c r="L853" s="105">
        <v>32000</v>
      </c>
      <c r="M853" s="247">
        <v>56000</v>
      </c>
      <c r="N853" s="104" t="s">
        <v>3675</v>
      </c>
      <c r="O853" s="104">
        <v>22</v>
      </c>
      <c r="P853" s="104">
        <v>999</v>
      </c>
      <c r="Q853" s="104">
        <v>850</v>
      </c>
      <c r="R853" s="104">
        <v>1</v>
      </c>
      <c r="S853" s="104">
        <v>0</v>
      </c>
      <c r="T853" s="104">
        <v>800</v>
      </c>
      <c r="U853" s="104"/>
      <c r="V853" s="104"/>
      <c r="W853" s="104"/>
      <c r="X853" s="104"/>
      <c r="Y853" s="104">
        <v>3</v>
      </c>
      <c r="Z853" s="104"/>
      <c r="AA853" s="104"/>
      <c r="AB853" s="104"/>
      <c r="AC853" s="104"/>
      <c r="AD853" s="104"/>
      <c r="AE853" s="104"/>
      <c r="AF853" s="104"/>
      <c r="AG853" s="104"/>
    </row>
    <row r="854" spans="1:33" ht="15.75" x14ac:dyDescent="0.3">
      <c r="A854" s="104">
        <v>330</v>
      </c>
      <c r="B854" s="107" t="s">
        <v>3683</v>
      </c>
      <c r="C854" s="204" t="s">
        <v>8634</v>
      </c>
      <c r="D854" s="105">
        <v>1</v>
      </c>
      <c r="E854" s="105" t="s">
        <v>5745</v>
      </c>
      <c r="F854" s="104">
        <v>104</v>
      </c>
      <c r="G854" s="104">
        <v>45</v>
      </c>
      <c r="H854" s="104">
        <v>215</v>
      </c>
      <c r="I854" s="105">
        <v>200</v>
      </c>
      <c r="J854" s="104">
        <v>1</v>
      </c>
      <c r="K854" s="104">
        <v>1</v>
      </c>
      <c r="L854" s="105">
        <v>32000</v>
      </c>
      <c r="M854" s="247">
        <v>56000</v>
      </c>
      <c r="N854" s="104" t="s">
        <v>3675</v>
      </c>
      <c r="O854" s="104">
        <v>22</v>
      </c>
      <c r="P854" s="104">
        <v>999</v>
      </c>
      <c r="Q854" s="104">
        <v>850</v>
      </c>
      <c r="R854" s="104">
        <v>1</v>
      </c>
      <c r="S854" s="104">
        <v>0</v>
      </c>
      <c r="T854" s="104">
        <v>800</v>
      </c>
      <c r="U854" s="104"/>
      <c r="V854" s="104"/>
      <c r="W854" s="104"/>
      <c r="X854" s="104"/>
      <c r="Y854" s="104">
        <v>3</v>
      </c>
      <c r="Z854" s="104"/>
      <c r="AA854" s="104"/>
      <c r="AB854" s="104"/>
      <c r="AC854" s="104"/>
      <c r="AD854" s="104"/>
      <c r="AE854" s="104"/>
      <c r="AF854" s="104"/>
      <c r="AG854" s="104"/>
    </row>
    <row r="855" spans="1:33" ht="15.75" x14ac:dyDescent="0.3">
      <c r="A855" s="104">
        <v>331</v>
      </c>
      <c r="B855" s="107" t="s">
        <v>3684</v>
      </c>
      <c r="C855" s="204" t="s">
        <v>8634</v>
      </c>
      <c r="D855" s="105">
        <v>1</v>
      </c>
      <c r="E855" s="105" t="s">
        <v>5745</v>
      </c>
      <c r="F855" s="104">
        <v>81</v>
      </c>
      <c r="G855" s="104">
        <v>21</v>
      </c>
      <c r="H855" s="104">
        <v>211</v>
      </c>
      <c r="I855" s="105">
        <v>200</v>
      </c>
      <c r="J855" s="104">
        <v>0</v>
      </c>
      <c r="K855" s="104">
        <v>0</v>
      </c>
      <c r="L855" s="105">
        <v>32000</v>
      </c>
      <c r="M855" s="247">
        <v>56000</v>
      </c>
      <c r="N855" s="104" t="s">
        <v>3675</v>
      </c>
      <c r="O855" s="104">
        <v>20</v>
      </c>
      <c r="P855" s="104">
        <v>999</v>
      </c>
      <c r="Q855" s="104">
        <v>850</v>
      </c>
      <c r="R855" s="104">
        <v>1</v>
      </c>
      <c r="S855" s="104">
        <v>0</v>
      </c>
      <c r="T855" s="104">
        <v>800</v>
      </c>
      <c r="U855" s="104"/>
      <c r="V855" s="104"/>
      <c r="W855" s="104"/>
      <c r="X855" s="104"/>
      <c r="Y855" s="104">
        <v>3</v>
      </c>
      <c r="Z855" s="104"/>
      <c r="AA855" s="104"/>
      <c r="AB855" s="104"/>
      <c r="AC855" s="104"/>
      <c r="AD855" s="104"/>
      <c r="AE855" s="104"/>
      <c r="AF855" s="104"/>
      <c r="AG855" s="104"/>
    </row>
    <row r="856" spans="1:33" ht="15.75" x14ac:dyDescent="0.3">
      <c r="A856" s="104">
        <v>310</v>
      </c>
      <c r="B856" s="107" t="s">
        <v>3663</v>
      </c>
      <c r="C856" s="204" t="s">
        <v>8633</v>
      </c>
      <c r="D856" s="105">
        <v>1</v>
      </c>
      <c r="E856" s="105" t="s">
        <v>5741</v>
      </c>
      <c r="F856" s="104">
        <v>81</v>
      </c>
      <c r="G856" s="104">
        <v>21</v>
      </c>
      <c r="H856" s="104">
        <v>213</v>
      </c>
      <c r="I856" s="105">
        <v>200</v>
      </c>
      <c r="J856" s="104">
        <v>1</v>
      </c>
      <c r="K856" s="104">
        <v>1</v>
      </c>
      <c r="L856" s="105">
        <v>36000</v>
      </c>
      <c r="M856" s="247">
        <v>46000</v>
      </c>
      <c r="N856" s="104" t="s">
        <v>3651</v>
      </c>
      <c r="O856" s="104">
        <v>22</v>
      </c>
      <c r="P856" s="104">
        <v>999</v>
      </c>
      <c r="Q856" s="104">
        <v>850</v>
      </c>
      <c r="R856" s="104">
        <v>1</v>
      </c>
      <c r="S856" s="104">
        <v>0</v>
      </c>
      <c r="T856" s="104">
        <v>800</v>
      </c>
      <c r="U856" s="104"/>
      <c r="V856" s="104"/>
      <c r="W856" s="104"/>
      <c r="X856" s="104"/>
      <c r="Y856" s="104">
        <v>3</v>
      </c>
      <c r="Z856" s="104"/>
      <c r="AA856" s="104"/>
      <c r="AB856" s="104"/>
      <c r="AC856" s="104"/>
      <c r="AD856" s="104"/>
      <c r="AE856" s="104"/>
      <c r="AF856" s="104"/>
      <c r="AG856" s="104"/>
    </row>
    <row r="857" spans="1:33" ht="15.75" x14ac:dyDescent="0.3">
      <c r="A857" s="104">
        <v>315</v>
      </c>
      <c r="B857" s="107" t="s">
        <v>3668</v>
      </c>
      <c r="C857" s="204" t="s">
        <v>8633</v>
      </c>
      <c r="D857" s="105">
        <v>1</v>
      </c>
      <c r="E857" s="105" t="s">
        <v>5741</v>
      </c>
      <c r="F857" s="104">
        <v>81</v>
      </c>
      <c r="G857" s="104">
        <v>21</v>
      </c>
      <c r="H857" s="104">
        <v>210</v>
      </c>
      <c r="I857" s="105">
        <v>200</v>
      </c>
      <c r="J857" s="104">
        <v>0</v>
      </c>
      <c r="K857" s="104">
        <v>0</v>
      </c>
      <c r="L857" s="105">
        <v>36000</v>
      </c>
      <c r="M857" s="247">
        <v>46000</v>
      </c>
      <c r="N857" s="104" t="s">
        <v>3651</v>
      </c>
      <c r="O857" s="104">
        <v>15</v>
      </c>
      <c r="P857" s="104">
        <v>999</v>
      </c>
      <c r="Q857" s="104">
        <v>1100</v>
      </c>
      <c r="R857" s="104">
        <v>1</v>
      </c>
      <c r="S857" s="104">
        <v>0</v>
      </c>
      <c r="T857" s="104">
        <v>800</v>
      </c>
      <c r="U857" s="104"/>
      <c r="V857" s="104"/>
      <c r="W857" s="104"/>
      <c r="X857" s="104"/>
      <c r="Y857" s="104">
        <v>3</v>
      </c>
      <c r="Z857" s="104"/>
      <c r="AA857" s="104"/>
      <c r="AB857" s="104"/>
      <c r="AC857" s="104"/>
      <c r="AD857" s="104"/>
      <c r="AE857" s="104"/>
      <c r="AF857" s="104"/>
      <c r="AG857" s="104"/>
    </row>
    <row r="858" spans="1:33" ht="15.75" x14ac:dyDescent="0.3">
      <c r="A858" s="104">
        <v>314</v>
      </c>
      <c r="B858" s="107" t="s">
        <v>3667</v>
      </c>
      <c r="C858" s="204" t="s">
        <v>8633</v>
      </c>
      <c r="D858" s="105">
        <v>1</v>
      </c>
      <c r="E858" s="105" t="s">
        <v>5741</v>
      </c>
      <c r="F858" s="104">
        <v>81</v>
      </c>
      <c r="G858" s="104">
        <v>21</v>
      </c>
      <c r="H858" s="104">
        <v>214</v>
      </c>
      <c r="I858" s="105">
        <v>200</v>
      </c>
      <c r="J858" s="104">
        <v>1</v>
      </c>
      <c r="K858" s="104">
        <v>1</v>
      </c>
      <c r="L858" s="105">
        <v>36000</v>
      </c>
      <c r="M858" s="247">
        <v>46000</v>
      </c>
      <c r="N858" s="104" t="s">
        <v>3651</v>
      </c>
      <c r="O858" s="104">
        <v>17</v>
      </c>
      <c r="P858" s="104">
        <v>999</v>
      </c>
      <c r="Q858" s="104">
        <v>800</v>
      </c>
      <c r="R858" s="104">
        <v>1</v>
      </c>
      <c r="S858" s="104">
        <v>0</v>
      </c>
      <c r="T858" s="104">
        <v>800</v>
      </c>
      <c r="U858" s="104"/>
      <c r="V858" s="104"/>
      <c r="W858" s="104"/>
      <c r="X858" s="104"/>
      <c r="Y858" s="104">
        <v>3</v>
      </c>
      <c r="Z858" s="104"/>
      <c r="AA858" s="104"/>
      <c r="AB858" s="104"/>
      <c r="AC858" s="104"/>
      <c r="AD858" s="104"/>
      <c r="AE858" s="104"/>
      <c r="AF858" s="104"/>
      <c r="AG858" s="104"/>
    </row>
    <row r="859" spans="1:33" ht="15.75" x14ac:dyDescent="0.3">
      <c r="A859" s="104">
        <v>311</v>
      </c>
      <c r="B859" s="107" t="s">
        <v>3664</v>
      </c>
      <c r="C859" s="204" t="s">
        <v>8633</v>
      </c>
      <c r="D859" s="105">
        <v>1</v>
      </c>
      <c r="E859" s="105" t="s">
        <v>5741</v>
      </c>
      <c r="F859" s="104">
        <v>81</v>
      </c>
      <c r="G859" s="104">
        <v>21</v>
      </c>
      <c r="H859" s="104">
        <v>212</v>
      </c>
      <c r="I859" s="105">
        <v>200</v>
      </c>
      <c r="J859" s="104">
        <v>1</v>
      </c>
      <c r="K859" s="104">
        <v>1</v>
      </c>
      <c r="L859" s="105">
        <v>36000</v>
      </c>
      <c r="M859" s="247">
        <v>46000</v>
      </c>
      <c r="N859" s="104" t="s">
        <v>3651</v>
      </c>
      <c r="O859" s="104">
        <v>22</v>
      </c>
      <c r="P859" s="104">
        <v>999</v>
      </c>
      <c r="Q859" s="104">
        <v>800</v>
      </c>
      <c r="R859" s="104">
        <v>1</v>
      </c>
      <c r="S859" s="104">
        <v>0</v>
      </c>
      <c r="T859" s="104">
        <v>800</v>
      </c>
      <c r="U859" s="104"/>
      <c r="V859" s="104"/>
      <c r="W859" s="104"/>
      <c r="X859" s="104"/>
      <c r="Y859" s="104">
        <v>3</v>
      </c>
      <c r="Z859" s="104"/>
      <c r="AA859" s="104"/>
      <c r="AB859" s="104"/>
      <c r="AC859" s="104"/>
      <c r="AD859" s="104"/>
      <c r="AE859" s="104"/>
      <c r="AF859" s="104"/>
      <c r="AG859" s="104"/>
    </row>
    <row r="860" spans="1:33" ht="15.75" x14ac:dyDescent="0.3">
      <c r="A860" s="104">
        <v>312</v>
      </c>
      <c r="B860" s="107" t="s">
        <v>3665</v>
      </c>
      <c r="C860" s="204" t="s">
        <v>8633</v>
      </c>
      <c r="D860" s="105">
        <v>1</v>
      </c>
      <c r="E860" s="105" t="s">
        <v>5741</v>
      </c>
      <c r="F860" s="104">
        <v>104</v>
      </c>
      <c r="G860" s="104">
        <v>45</v>
      </c>
      <c r="H860" s="104">
        <v>215</v>
      </c>
      <c r="I860" s="105">
        <v>200</v>
      </c>
      <c r="J860" s="104">
        <v>1</v>
      </c>
      <c r="K860" s="104">
        <v>1</v>
      </c>
      <c r="L860" s="105">
        <v>36000</v>
      </c>
      <c r="M860" s="247">
        <v>46000</v>
      </c>
      <c r="N860" s="104" t="s">
        <v>3651</v>
      </c>
      <c r="O860" s="104">
        <v>22</v>
      </c>
      <c r="P860" s="104">
        <v>999</v>
      </c>
      <c r="Q860" s="104">
        <v>850</v>
      </c>
      <c r="R860" s="104">
        <v>1</v>
      </c>
      <c r="S860" s="104">
        <v>0</v>
      </c>
      <c r="T860" s="104">
        <v>800</v>
      </c>
      <c r="U860" s="104"/>
      <c r="V860" s="104"/>
      <c r="W860" s="104"/>
      <c r="X860" s="104"/>
      <c r="Y860" s="104">
        <v>3</v>
      </c>
      <c r="Z860" s="104"/>
      <c r="AA860" s="104"/>
      <c r="AB860" s="104"/>
      <c r="AC860" s="104"/>
      <c r="AD860" s="104"/>
      <c r="AE860" s="104"/>
      <c r="AF860" s="104"/>
      <c r="AG860" s="104"/>
    </row>
    <row r="861" spans="1:33" ht="15.75" x14ac:dyDescent="0.3">
      <c r="A861" s="104">
        <v>313</v>
      </c>
      <c r="B861" s="107" t="s">
        <v>3666</v>
      </c>
      <c r="C861" s="204" t="s">
        <v>8633</v>
      </c>
      <c r="D861" s="105">
        <v>1</v>
      </c>
      <c r="E861" s="105" t="s">
        <v>5741</v>
      </c>
      <c r="F861" s="104">
        <v>81</v>
      </c>
      <c r="G861" s="104">
        <v>21</v>
      </c>
      <c r="H861" s="104">
        <v>211</v>
      </c>
      <c r="I861" s="105">
        <v>200</v>
      </c>
      <c r="J861" s="104">
        <v>0</v>
      </c>
      <c r="K861" s="104">
        <v>0</v>
      </c>
      <c r="L861" s="105">
        <v>36000</v>
      </c>
      <c r="M861" s="247">
        <v>46000</v>
      </c>
      <c r="N861" s="104" t="s">
        <v>3651</v>
      </c>
      <c r="O861" s="104">
        <v>20</v>
      </c>
      <c r="P861" s="104">
        <v>999</v>
      </c>
      <c r="Q861" s="104">
        <v>800</v>
      </c>
      <c r="R861" s="104">
        <v>1</v>
      </c>
      <c r="S861" s="104">
        <v>0</v>
      </c>
      <c r="T861" s="104">
        <v>800</v>
      </c>
      <c r="U861" s="104"/>
      <c r="V861" s="104"/>
      <c r="W861" s="104"/>
      <c r="X861" s="104"/>
      <c r="Y861" s="104">
        <v>3</v>
      </c>
      <c r="Z861" s="104"/>
      <c r="AA861" s="104"/>
      <c r="AB861" s="104"/>
      <c r="AC861" s="104"/>
      <c r="AD861" s="104"/>
      <c r="AE861" s="104"/>
      <c r="AF861" s="104"/>
      <c r="AG861" s="104"/>
    </row>
    <row r="862" spans="1:33" ht="15.75" x14ac:dyDescent="0.3">
      <c r="A862" s="104">
        <v>301</v>
      </c>
      <c r="B862" s="107" t="s">
        <v>3652</v>
      </c>
      <c r="C862" s="41" t="s">
        <v>8633</v>
      </c>
      <c r="D862" s="105">
        <v>1</v>
      </c>
      <c r="E862" s="105" t="s">
        <v>5739</v>
      </c>
      <c r="F862" s="104">
        <v>81</v>
      </c>
      <c r="G862" s="104">
        <v>19</v>
      </c>
      <c r="H862" s="104">
        <v>119</v>
      </c>
      <c r="I862" s="105">
        <v>200</v>
      </c>
      <c r="J862" s="104">
        <v>1</v>
      </c>
      <c r="K862" s="104">
        <v>0</v>
      </c>
      <c r="L862" s="105">
        <v>28000</v>
      </c>
      <c r="M862" s="247">
        <v>46000</v>
      </c>
      <c r="N862" s="104" t="s">
        <v>3651</v>
      </c>
      <c r="O862" s="104">
        <v>22</v>
      </c>
      <c r="P862" s="104">
        <v>999</v>
      </c>
      <c r="Q862" s="104">
        <v>1300</v>
      </c>
      <c r="R862" s="104">
        <v>1</v>
      </c>
      <c r="S862" s="104">
        <v>0</v>
      </c>
      <c r="T862" s="104">
        <v>800</v>
      </c>
      <c r="U862" s="104"/>
      <c r="V862" s="104"/>
      <c r="W862" s="104"/>
      <c r="X862" s="104"/>
      <c r="Y862" s="104">
        <v>3</v>
      </c>
      <c r="Z862" s="104"/>
      <c r="AA862" s="104"/>
      <c r="AB862" s="104"/>
      <c r="AC862" s="104"/>
      <c r="AD862" s="104"/>
      <c r="AE862" s="104"/>
      <c r="AF862" s="104"/>
      <c r="AG862" s="104"/>
    </row>
    <row r="863" spans="1:33" ht="15.75" x14ac:dyDescent="0.3">
      <c r="A863" s="104">
        <v>303</v>
      </c>
      <c r="B863" s="107" t="s">
        <v>3654</v>
      </c>
      <c r="C863" s="41" t="s">
        <v>8633</v>
      </c>
      <c r="D863" s="105">
        <v>1</v>
      </c>
      <c r="E863" s="105" t="s">
        <v>5739</v>
      </c>
      <c r="F863" s="104">
        <v>81</v>
      </c>
      <c r="G863" s="104">
        <v>19</v>
      </c>
      <c r="H863" s="104">
        <v>114</v>
      </c>
      <c r="I863" s="105">
        <v>200</v>
      </c>
      <c r="J863" s="104">
        <v>1</v>
      </c>
      <c r="K863" s="104">
        <v>1</v>
      </c>
      <c r="L863" s="105">
        <v>28000</v>
      </c>
      <c r="M863" s="247">
        <v>46000</v>
      </c>
      <c r="N863" s="104" t="s">
        <v>3651</v>
      </c>
      <c r="O863" s="104">
        <v>20</v>
      </c>
      <c r="P863" s="104">
        <v>999</v>
      </c>
      <c r="Q863" s="104">
        <v>1300</v>
      </c>
      <c r="R863" s="104">
        <v>1</v>
      </c>
      <c r="S863" s="104">
        <v>0</v>
      </c>
      <c r="T863" s="104">
        <v>800</v>
      </c>
      <c r="U863" s="104"/>
      <c r="V863" s="104"/>
      <c r="W863" s="104"/>
      <c r="X863" s="104"/>
      <c r="Y863" s="104">
        <v>3</v>
      </c>
      <c r="Z863" s="104"/>
      <c r="AA863" s="104"/>
      <c r="AB863" s="104"/>
      <c r="AC863" s="104"/>
      <c r="AD863" s="104"/>
      <c r="AE863" s="104"/>
      <c r="AF863" s="104"/>
      <c r="AG863" s="104"/>
    </row>
    <row r="864" spans="1:33" ht="15.75" x14ac:dyDescent="0.3">
      <c r="A864" s="104">
        <v>852</v>
      </c>
      <c r="B864" s="107" t="s">
        <v>4065</v>
      </c>
      <c r="C864" s="204" t="s">
        <v>8635</v>
      </c>
      <c r="D864" s="105">
        <v>1</v>
      </c>
      <c r="E864" s="105" t="s">
        <v>5679</v>
      </c>
      <c r="F864" s="104">
        <v>131</v>
      </c>
      <c r="G864" s="104">
        <v>101</v>
      </c>
      <c r="H864" s="104">
        <v>322</v>
      </c>
      <c r="I864" s="105">
        <v>300</v>
      </c>
      <c r="J864" s="104">
        <v>1</v>
      </c>
      <c r="K864" s="104">
        <v>10</v>
      </c>
      <c r="L864" s="105">
        <v>48000</v>
      </c>
      <c r="M864" s="247">
        <v>60000</v>
      </c>
      <c r="N864" s="104" t="s">
        <v>4051</v>
      </c>
      <c r="O864" s="104">
        <v>22</v>
      </c>
      <c r="P864" s="104">
        <v>999</v>
      </c>
      <c r="Q864" s="104">
        <v>1500</v>
      </c>
      <c r="R864" s="104">
        <v>1</v>
      </c>
      <c r="S864" s="104">
        <v>0</v>
      </c>
      <c r="T864" s="104">
        <v>1500</v>
      </c>
      <c r="U864" s="104"/>
      <c r="V864" s="104"/>
      <c r="W864" s="104"/>
      <c r="X864" s="104"/>
      <c r="Y864" s="104">
        <v>3</v>
      </c>
      <c r="Z864" s="104"/>
      <c r="AA864" s="104"/>
      <c r="AB864" s="104"/>
      <c r="AC864" s="104"/>
      <c r="AD864" s="104"/>
      <c r="AE864" s="104"/>
      <c r="AF864" s="104"/>
      <c r="AG864" s="104"/>
    </row>
    <row r="865" spans="1:33" ht="15.75" x14ac:dyDescent="0.3">
      <c r="A865" s="104">
        <v>857</v>
      </c>
      <c r="B865" s="107" t="s">
        <v>4069</v>
      </c>
      <c r="C865" s="204" t="s">
        <v>8636</v>
      </c>
      <c r="D865" s="105">
        <v>1</v>
      </c>
      <c r="E865" s="105" t="s">
        <v>5750</v>
      </c>
      <c r="F865" s="104">
        <v>131</v>
      </c>
      <c r="G865" s="104">
        <v>101</v>
      </c>
      <c r="H865" s="104">
        <v>322</v>
      </c>
      <c r="I865" s="105">
        <v>300</v>
      </c>
      <c r="J865" s="104">
        <v>1</v>
      </c>
      <c r="K865" s="104">
        <v>10</v>
      </c>
      <c r="L865" s="105">
        <v>48000</v>
      </c>
      <c r="M865" s="247">
        <v>70000</v>
      </c>
      <c r="N865" s="104" t="s">
        <v>4070</v>
      </c>
      <c r="O865" s="104">
        <v>22</v>
      </c>
      <c r="P865" s="104">
        <v>999</v>
      </c>
      <c r="Q865" s="104">
        <v>1500</v>
      </c>
      <c r="R865" s="104">
        <v>1</v>
      </c>
      <c r="S865" s="104">
        <v>0</v>
      </c>
      <c r="T865" s="104">
        <v>1500</v>
      </c>
      <c r="U865" s="104"/>
      <c r="V865" s="104"/>
      <c r="W865" s="104"/>
      <c r="X865" s="104"/>
      <c r="Y865" s="104">
        <v>3</v>
      </c>
      <c r="Z865" s="104"/>
      <c r="AA865" s="104"/>
      <c r="AB865" s="104"/>
      <c r="AC865" s="104"/>
      <c r="AD865" s="104"/>
      <c r="AE865" s="104"/>
      <c r="AF865" s="104"/>
      <c r="AG865" s="104"/>
    </row>
    <row r="866" spans="1:33" ht="15.75" x14ac:dyDescent="0.3">
      <c r="A866" s="104">
        <v>853</v>
      </c>
      <c r="B866" s="107" t="s">
        <v>4066</v>
      </c>
      <c r="C866" s="204" t="s">
        <v>8635</v>
      </c>
      <c r="D866" s="105">
        <v>1</v>
      </c>
      <c r="E866" s="105" t="s">
        <v>5679</v>
      </c>
      <c r="F866" s="104">
        <v>132</v>
      </c>
      <c r="G866" s="104">
        <v>101</v>
      </c>
      <c r="H866" s="104">
        <v>321</v>
      </c>
      <c r="I866" s="105">
        <v>300</v>
      </c>
      <c r="J866" s="104">
        <v>1</v>
      </c>
      <c r="K866" s="104">
        <v>10</v>
      </c>
      <c r="L866" s="105">
        <v>48000</v>
      </c>
      <c r="M866" s="247">
        <v>60000</v>
      </c>
      <c r="N866" s="104" t="s">
        <v>4051</v>
      </c>
      <c r="O866" s="104">
        <v>22</v>
      </c>
      <c r="P866" s="104">
        <v>999</v>
      </c>
      <c r="Q866" s="104">
        <v>1500</v>
      </c>
      <c r="R866" s="104">
        <v>1</v>
      </c>
      <c r="S866" s="104">
        <v>0</v>
      </c>
      <c r="T866" s="104">
        <v>1500</v>
      </c>
      <c r="U866" s="104"/>
      <c r="V866" s="104"/>
      <c r="W866" s="104"/>
      <c r="X866" s="104"/>
      <c r="Y866" s="104">
        <v>3</v>
      </c>
      <c r="Z866" s="104"/>
      <c r="AA866" s="104"/>
      <c r="AB866" s="104"/>
      <c r="AC866" s="104"/>
      <c r="AD866" s="104"/>
      <c r="AE866" s="104"/>
      <c r="AF866" s="104"/>
      <c r="AG866" s="104"/>
    </row>
    <row r="867" spans="1:33" ht="15.75" x14ac:dyDescent="0.3">
      <c r="A867" s="104">
        <v>858</v>
      </c>
      <c r="B867" s="107" t="s">
        <v>4071</v>
      </c>
      <c r="C867" s="204" t="s">
        <v>8636</v>
      </c>
      <c r="D867" s="105">
        <v>1</v>
      </c>
      <c r="E867" s="105" t="s">
        <v>5750</v>
      </c>
      <c r="F867" s="104">
        <v>132</v>
      </c>
      <c r="G867" s="104">
        <v>101</v>
      </c>
      <c r="H867" s="104">
        <v>321</v>
      </c>
      <c r="I867" s="105">
        <v>300</v>
      </c>
      <c r="J867" s="104">
        <v>1</v>
      </c>
      <c r="K867" s="104">
        <v>10</v>
      </c>
      <c r="L867" s="105">
        <v>48000</v>
      </c>
      <c r="M867" s="247">
        <v>70000</v>
      </c>
      <c r="N867" s="104" t="s">
        <v>4070</v>
      </c>
      <c r="O867" s="104">
        <v>22</v>
      </c>
      <c r="P867" s="104">
        <v>999</v>
      </c>
      <c r="Q867" s="104">
        <v>1500</v>
      </c>
      <c r="R867" s="104">
        <v>1</v>
      </c>
      <c r="S867" s="104">
        <v>0</v>
      </c>
      <c r="T867" s="104">
        <v>1500</v>
      </c>
      <c r="U867" s="104"/>
      <c r="V867" s="104"/>
      <c r="W867" s="104"/>
      <c r="X867" s="104"/>
      <c r="Y867" s="104">
        <v>3</v>
      </c>
      <c r="Z867" s="104"/>
      <c r="AA867" s="104"/>
      <c r="AB867" s="104"/>
      <c r="AC867" s="104"/>
      <c r="AD867" s="104"/>
      <c r="AE867" s="104"/>
      <c r="AF867" s="104"/>
      <c r="AG867" s="104"/>
    </row>
    <row r="868" spans="1:33" ht="15.75" x14ac:dyDescent="0.3">
      <c r="A868" s="104">
        <v>1515</v>
      </c>
      <c r="B868" s="107" t="s">
        <v>4905</v>
      </c>
      <c r="C868" s="204" t="s">
        <v>8656</v>
      </c>
      <c r="D868" s="105">
        <v>1</v>
      </c>
      <c r="E868" s="105" t="s">
        <v>5705</v>
      </c>
      <c r="F868" s="104">
        <v>81</v>
      </c>
      <c r="G868" s="104">
        <v>21</v>
      </c>
      <c r="H868" s="104">
        <v>213</v>
      </c>
      <c r="I868" s="105">
        <v>300</v>
      </c>
      <c r="J868" s="104">
        <v>1</v>
      </c>
      <c r="K868" s="104">
        <v>1</v>
      </c>
      <c r="L868" s="105">
        <v>450000</v>
      </c>
      <c r="M868" s="245"/>
      <c r="N868" s="104" t="s">
        <v>4906</v>
      </c>
      <c r="O868" s="104">
        <v>22</v>
      </c>
      <c r="P868" s="104">
        <v>999</v>
      </c>
      <c r="Q868" s="104">
        <v>1500</v>
      </c>
      <c r="R868" s="104">
        <v>1</v>
      </c>
      <c r="S868" s="104">
        <v>0</v>
      </c>
      <c r="T868" s="104">
        <v>1500</v>
      </c>
      <c r="U868" s="104"/>
      <c r="V868" s="104"/>
      <c r="W868" s="104"/>
      <c r="X868" s="104"/>
      <c r="Y868" s="104">
        <v>3</v>
      </c>
      <c r="Z868" s="104"/>
      <c r="AA868" s="104"/>
      <c r="AB868" s="104"/>
      <c r="AC868" s="104"/>
      <c r="AD868" s="104"/>
      <c r="AE868" s="104"/>
      <c r="AF868" s="104"/>
      <c r="AG868" s="104"/>
    </row>
    <row r="869" spans="1:33" ht="15.75" x14ac:dyDescent="0.3">
      <c r="A869" s="104">
        <v>1516</v>
      </c>
      <c r="B869" s="107" t="s">
        <v>4907</v>
      </c>
      <c r="C869" s="204" t="s">
        <v>8656</v>
      </c>
      <c r="D869" s="105">
        <v>1</v>
      </c>
      <c r="E869" s="105" t="s">
        <v>5705</v>
      </c>
      <c r="F869" s="104">
        <v>81</v>
      </c>
      <c r="G869" s="104">
        <v>21</v>
      </c>
      <c r="H869" s="104">
        <v>212</v>
      </c>
      <c r="I869" s="105">
        <v>300</v>
      </c>
      <c r="J869" s="104">
        <v>1</v>
      </c>
      <c r="K869" s="104">
        <v>1</v>
      </c>
      <c r="L869" s="105">
        <v>450000</v>
      </c>
      <c r="M869" s="245"/>
      <c r="N869" s="104" t="s">
        <v>4906</v>
      </c>
      <c r="O869" s="104">
        <v>22</v>
      </c>
      <c r="P869" s="104">
        <v>999</v>
      </c>
      <c r="Q869" s="104">
        <v>1500</v>
      </c>
      <c r="R869" s="104">
        <v>1</v>
      </c>
      <c r="S869" s="104">
        <v>0</v>
      </c>
      <c r="T869" s="104">
        <v>1500</v>
      </c>
      <c r="U869" s="104"/>
      <c r="V869" s="104"/>
      <c r="W869" s="104"/>
      <c r="X869" s="104"/>
      <c r="Y869" s="104">
        <v>3</v>
      </c>
      <c r="Z869" s="104"/>
      <c r="AA869" s="104"/>
      <c r="AB869" s="104"/>
      <c r="AC869" s="104"/>
      <c r="AD869" s="104"/>
      <c r="AE869" s="104"/>
      <c r="AF869" s="104"/>
      <c r="AG869" s="104"/>
    </row>
    <row r="870" spans="1:33" ht="15.75" x14ac:dyDescent="0.3">
      <c r="A870" s="104">
        <v>1517</v>
      </c>
      <c r="B870" s="107" t="s">
        <v>4908</v>
      </c>
      <c r="C870" s="204" t="s">
        <v>8656</v>
      </c>
      <c r="D870" s="105">
        <v>1</v>
      </c>
      <c r="E870" s="105" t="s">
        <v>5705</v>
      </c>
      <c r="F870" s="104">
        <v>104</v>
      </c>
      <c r="G870" s="104">
        <v>45</v>
      </c>
      <c r="H870" s="104">
        <v>215</v>
      </c>
      <c r="I870" s="105">
        <v>300</v>
      </c>
      <c r="J870" s="104">
        <v>1</v>
      </c>
      <c r="K870" s="104">
        <v>1</v>
      </c>
      <c r="L870" s="105">
        <v>450000</v>
      </c>
      <c r="M870" s="245"/>
      <c r="N870" s="104" t="s">
        <v>4906</v>
      </c>
      <c r="O870" s="104">
        <v>22</v>
      </c>
      <c r="P870" s="104">
        <v>999</v>
      </c>
      <c r="Q870" s="104">
        <v>1500</v>
      </c>
      <c r="R870" s="104">
        <v>1</v>
      </c>
      <c r="S870" s="104">
        <v>0</v>
      </c>
      <c r="T870" s="104">
        <v>1500</v>
      </c>
      <c r="U870" s="104"/>
      <c r="V870" s="104"/>
      <c r="W870" s="104"/>
      <c r="X870" s="104"/>
      <c r="Y870" s="104">
        <v>3</v>
      </c>
      <c r="Z870" s="104"/>
      <c r="AA870" s="104"/>
      <c r="AB870" s="104"/>
      <c r="AC870" s="104"/>
      <c r="AD870" s="104"/>
      <c r="AE870" s="104"/>
      <c r="AF870" s="104"/>
      <c r="AG870" s="104"/>
    </row>
    <row r="871" spans="1:33" ht="15.75" x14ac:dyDescent="0.3">
      <c r="A871" s="104">
        <v>854</v>
      </c>
      <c r="B871" s="107" t="s">
        <v>4067</v>
      </c>
      <c r="C871" s="204" t="s">
        <v>8635</v>
      </c>
      <c r="D871" s="105">
        <v>1</v>
      </c>
      <c r="E871" s="105" t="s">
        <v>5679</v>
      </c>
      <c r="F871" s="104">
        <v>129</v>
      </c>
      <c r="G871" s="104">
        <v>101</v>
      </c>
      <c r="H871" s="104">
        <v>320</v>
      </c>
      <c r="I871" s="105">
        <v>300</v>
      </c>
      <c r="J871" s="104">
        <v>1</v>
      </c>
      <c r="K871" s="104">
        <v>10</v>
      </c>
      <c r="L871" s="105">
        <v>48000</v>
      </c>
      <c r="M871" s="247">
        <v>60000</v>
      </c>
      <c r="N871" s="104" t="s">
        <v>4051</v>
      </c>
      <c r="O871" s="104">
        <v>22</v>
      </c>
      <c r="P871" s="104">
        <v>999</v>
      </c>
      <c r="Q871" s="104">
        <v>1500</v>
      </c>
      <c r="R871" s="104">
        <v>1</v>
      </c>
      <c r="S871" s="104">
        <v>0</v>
      </c>
      <c r="T871" s="104">
        <v>1500</v>
      </c>
      <c r="U871" s="104"/>
      <c r="V871" s="104"/>
      <c r="W871" s="104"/>
      <c r="X871" s="104"/>
      <c r="Y871" s="104">
        <v>3</v>
      </c>
      <c r="Z871" s="104"/>
      <c r="AA871" s="104"/>
      <c r="AB871" s="104"/>
      <c r="AC871" s="104"/>
      <c r="AD871" s="104"/>
      <c r="AE871" s="104"/>
      <c r="AF871" s="104"/>
      <c r="AG871" s="104"/>
    </row>
    <row r="872" spans="1:33" ht="15.75" x14ac:dyDescent="0.3">
      <c r="A872" s="104">
        <v>859</v>
      </c>
      <c r="B872" s="107" t="s">
        <v>4072</v>
      </c>
      <c r="C872" s="204" t="s">
        <v>8636</v>
      </c>
      <c r="D872" s="105">
        <v>1</v>
      </c>
      <c r="E872" s="105" t="s">
        <v>5750</v>
      </c>
      <c r="F872" s="104">
        <v>129</v>
      </c>
      <c r="G872" s="104">
        <v>101</v>
      </c>
      <c r="H872" s="104">
        <v>320</v>
      </c>
      <c r="I872" s="105">
        <v>300</v>
      </c>
      <c r="J872" s="104">
        <v>1</v>
      </c>
      <c r="K872" s="104">
        <v>10</v>
      </c>
      <c r="L872" s="105">
        <v>48000</v>
      </c>
      <c r="M872" s="247">
        <v>70000</v>
      </c>
      <c r="N872" s="104" t="s">
        <v>4070</v>
      </c>
      <c r="O872" s="104">
        <v>22</v>
      </c>
      <c r="P872" s="104">
        <v>999</v>
      </c>
      <c r="Q872" s="104">
        <v>1500</v>
      </c>
      <c r="R872" s="104">
        <v>1</v>
      </c>
      <c r="S872" s="104">
        <v>0</v>
      </c>
      <c r="T872" s="104">
        <v>1500</v>
      </c>
      <c r="U872" s="104"/>
      <c r="V872" s="104"/>
      <c r="W872" s="104"/>
      <c r="X872" s="104"/>
      <c r="Y872" s="104">
        <v>3</v>
      </c>
      <c r="Z872" s="104"/>
      <c r="AA872" s="104"/>
      <c r="AB872" s="104"/>
      <c r="AC872" s="104"/>
      <c r="AD872" s="104"/>
      <c r="AE872" s="104"/>
      <c r="AF872" s="104"/>
      <c r="AG872" s="104"/>
    </row>
    <row r="873" spans="1:33" ht="15.75" x14ac:dyDescent="0.3">
      <c r="A873" s="104">
        <v>862</v>
      </c>
      <c r="B873" s="107" t="s">
        <v>4074</v>
      </c>
      <c r="C873" s="204" t="s">
        <v>8636</v>
      </c>
      <c r="D873" s="105">
        <v>1</v>
      </c>
      <c r="E873" s="105" t="s">
        <v>5752</v>
      </c>
      <c r="F873" s="104">
        <v>81</v>
      </c>
      <c r="G873" s="104">
        <v>21</v>
      </c>
      <c r="H873" s="104">
        <v>213</v>
      </c>
      <c r="I873" s="105">
        <v>300</v>
      </c>
      <c r="J873" s="104">
        <v>1</v>
      </c>
      <c r="K873" s="104">
        <v>1</v>
      </c>
      <c r="L873" s="105">
        <v>60000</v>
      </c>
      <c r="M873" s="247">
        <v>70000</v>
      </c>
      <c r="N873" s="104" t="s">
        <v>4070</v>
      </c>
      <c r="O873" s="104">
        <v>22</v>
      </c>
      <c r="P873" s="104">
        <v>999</v>
      </c>
      <c r="Q873" s="104">
        <v>1500</v>
      </c>
      <c r="R873" s="104">
        <v>1</v>
      </c>
      <c r="S873" s="104">
        <v>0</v>
      </c>
      <c r="T873" s="104">
        <v>1500</v>
      </c>
      <c r="U873" s="104"/>
      <c r="V873" s="104"/>
      <c r="W873" s="104"/>
      <c r="X873" s="104"/>
      <c r="Y873" s="104">
        <v>3</v>
      </c>
      <c r="Z873" s="104"/>
      <c r="AA873" s="104"/>
      <c r="AB873" s="104"/>
      <c r="AC873" s="104"/>
      <c r="AD873" s="104"/>
      <c r="AE873" s="104"/>
      <c r="AF873" s="104"/>
      <c r="AG873" s="104"/>
    </row>
    <row r="874" spans="1:33" ht="15.75" x14ac:dyDescent="0.3">
      <c r="A874" s="104">
        <v>868</v>
      </c>
      <c r="B874" s="107" t="s">
        <v>4080</v>
      </c>
      <c r="C874" s="204" t="s">
        <v>8636</v>
      </c>
      <c r="D874" s="105">
        <v>1</v>
      </c>
      <c r="E874" s="105" t="s">
        <v>5752</v>
      </c>
      <c r="F874" s="104">
        <v>81</v>
      </c>
      <c r="G874" s="104">
        <v>78</v>
      </c>
      <c r="H874" s="104">
        <v>218</v>
      </c>
      <c r="I874" s="105">
        <v>300</v>
      </c>
      <c r="J874" s="104">
        <v>1</v>
      </c>
      <c r="K874" s="104">
        <v>0</v>
      </c>
      <c r="L874" s="105">
        <v>60000</v>
      </c>
      <c r="M874" s="247">
        <v>70000</v>
      </c>
      <c r="N874" s="104" t="s">
        <v>4070</v>
      </c>
      <c r="O874" s="104">
        <v>20</v>
      </c>
      <c r="P874" s="104">
        <v>999</v>
      </c>
      <c r="Q874" s="104">
        <v>1500</v>
      </c>
      <c r="R874" s="104">
        <v>1</v>
      </c>
      <c r="S874" s="104">
        <v>0</v>
      </c>
      <c r="T874" s="104">
        <v>1500</v>
      </c>
      <c r="U874" s="104"/>
      <c r="V874" s="104"/>
      <c r="W874" s="104"/>
      <c r="X874" s="104"/>
      <c r="Y874" s="104">
        <v>3</v>
      </c>
      <c r="Z874" s="104"/>
      <c r="AA874" s="104"/>
      <c r="AB874" s="104"/>
      <c r="AC874" s="104"/>
      <c r="AD874" s="104"/>
      <c r="AE874" s="104"/>
      <c r="AF874" s="104"/>
      <c r="AG874" s="104"/>
    </row>
    <row r="875" spans="1:33" ht="15.75" x14ac:dyDescent="0.3">
      <c r="A875" s="104">
        <v>867</v>
      </c>
      <c r="B875" s="107" t="s">
        <v>4079</v>
      </c>
      <c r="C875" s="204" t="s">
        <v>8636</v>
      </c>
      <c r="D875" s="105">
        <v>1</v>
      </c>
      <c r="E875" s="105" t="s">
        <v>5752</v>
      </c>
      <c r="F875" s="104">
        <v>81</v>
      </c>
      <c r="G875" s="104">
        <v>21</v>
      </c>
      <c r="H875" s="104">
        <v>210</v>
      </c>
      <c r="I875" s="105">
        <v>300</v>
      </c>
      <c r="J875" s="104">
        <v>0</v>
      </c>
      <c r="K875" s="104">
        <v>0</v>
      </c>
      <c r="L875" s="105">
        <v>60000</v>
      </c>
      <c r="M875" s="247">
        <v>70000</v>
      </c>
      <c r="N875" s="104" t="s">
        <v>4070</v>
      </c>
      <c r="O875" s="104">
        <v>15</v>
      </c>
      <c r="P875" s="104">
        <v>999</v>
      </c>
      <c r="Q875" s="104">
        <v>1500</v>
      </c>
      <c r="R875" s="104">
        <v>1</v>
      </c>
      <c r="S875" s="104">
        <v>0</v>
      </c>
      <c r="T875" s="104">
        <v>1500</v>
      </c>
      <c r="U875" s="104"/>
      <c r="V875" s="104"/>
      <c r="W875" s="104"/>
      <c r="X875" s="104"/>
      <c r="Y875" s="104">
        <v>3</v>
      </c>
      <c r="Z875" s="104"/>
      <c r="AA875" s="104"/>
      <c r="AB875" s="104"/>
      <c r="AC875" s="104"/>
      <c r="AD875" s="104"/>
      <c r="AE875" s="104"/>
      <c r="AF875" s="104"/>
      <c r="AG875" s="104"/>
    </row>
    <row r="876" spans="1:33" ht="15.75" x14ac:dyDescent="0.3">
      <c r="A876" s="104">
        <v>866</v>
      </c>
      <c r="B876" s="107" t="s">
        <v>4078</v>
      </c>
      <c r="C876" s="204" t="s">
        <v>8636</v>
      </c>
      <c r="D876" s="105">
        <v>1</v>
      </c>
      <c r="E876" s="105" t="s">
        <v>5752</v>
      </c>
      <c r="F876" s="104">
        <v>81</v>
      </c>
      <c r="G876" s="104">
        <v>21</v>
      </c>
      <c r="H876" s="104">
        <v>214</v>
      </c>
      <c r="I876" s="105">
        <v>300</v>
      </c>
      <c r="J876" s="104">
        <v>1</v>
      </c>
      <c r="K876" s="104">
        <v>1</v>
      </c>
      <c r="L876" s="105">
        <v>60000</v>
      </c>
      <c r="M876" s="247">
        <v>70000</v>
      </c>
      <c r="N876" s="104" t="s">
        <v>4070</v>
      </c>
      <c r="O876" s="104">
        <v>17</v>
      </c>
      <c r="P876" s="104">
        <v>999</v>
      </c>
      <c r="Q876" s="104">
        <v>1500</v>
      </c>
      <c r="R876" s="104">
        <v>1</v>
      </c>
      <c r="S876" s="104">
        <v>0</v>
      </c>
      <c r="T876" s="104">
        <v>1500</v>
      </c>
      <c r="U876" s="104"/>
      <c r="V876" s="104"/>
      <c r="W876" s="104"/>
      <c r="X876" s="104"/>
      <c r="Y876" s="104">
        <v>3</v>
      </c>
      <c r="Z876" s="104"/>
      <c r="AA876" s="104"/>
      <c r="AB876" s="104"/>
      <c r="AC876" s="104"/>
      <c r="AD876" s="104"/>
      <c r="AE876" s="104"/>
      <c r="AF876" s="104"/>
      <c r="AG876" s="104"/>
    </row>
    <row r="877" spans="1:33" ht="15.75" x14ac:dyDescent="0.3">
      <c r="A877" s="104">
        <v>863</v>
      </c>
      <c r="B877" s="107" t="s">
        <v>4075</v>
      </c>
      <c r="C877" s="204" t="s">
        <v>8636</v>
      </c>
      <c r="D877" s="105">
        <v>1</v>
      </c>
      <c r="E877" s="105" t="s">
        <v>5752</v>
      </c>
      <c r="F877" s="104">
        <v>81</v>
      </c>
      <c r="G877" s="104">
        <v>21</v>
      </c>
      <c r="H877" s="104">
        <v>212</v>
      </c>
      <c r="I877" s="105">
        <v>300</v>
      </c>
      <c r="J877" s="104">
        <v>1</v>
      </c>
      <c r="K877" s="104">
        <v>1</v>
      </c>
      <c r="L877" s="105">
        <v>60000</v>
      </c>
      <c r="M877" s="247">
        <v>70000</v>
      </c>
      <c r="N877" s="104" t="s">
        <v>4070</v>
      </c>
      <c r="O877" s="104">
        <v>22</v>
      </c>
      <c r="P877" s="104">
        <v>999</v>
      </c>
      <c r="Q877" s="104">
        <v>1500</v>
      </c>
      <c r="R877" s="104">
        <v>1</v>
      </c>
      <c r="S877" s="104">
        <v>0</v>
      </c>
      <c r="T877" s="104">
        <v>1500</v>
      </c>
      <c r="U877" s="104"/>
      <c r="V877" s="104"/>
      <c r="W877" s="104"/>
      <c r="X877" s="104"/>
      <c r="Y877" s="104">
        <v>3</v>
      </c>
      <c r="Z877" s="104"/>
      <c r="AA877" s="104"/>
      <c r="AB877" s="104"/>
      <c r="AC877" s="104"/>
      <c r="AD877" s="104"/>
      <c r="AE877" s="104"/>
      <c r="AF877" s="104"/>
      <c r="AG877" s="104"/>
    </row>
    <row r="878" spans="1:33" ht="15.75" x14ac:dyDescent="0.3">
      <c r="A878" s="104">
        <v>864</v>
      </c>
      <c r="B878" s="107" t="s">
        <v>4076</v>
      </c>
      <c r="C878" s="204" t="s">
        <v>8636</v>
      </c>
      <c r="D878" s="105">
        <v>1</v>
      </c>
      <c r="E878" s="105" t="s">
        <v>5752</v>
      </c>
      <c r="F878" s="104">
        <v>104</v>
      </c>
      <c r="G878" s="104">
        <v>45</v>
      </c>
      <c r="H878" s="104">
        <v>215</v>
      </c>
      <c r="I878" s="105">
        <v>300</v>
      </c>
      <c r="J878" s="104">
        <v>1</v>
      </c>
      <c r="K878" s="104">
        <v>1</v>
      </c>
      <c r="L878" s="105">
        <v>60000</v>
      </c>
      <c r="M878" s="247">
        <v>70000</v>
      </c>
      <c r="N878" s="104" t="s">
        <v>4070</v>
      </c>
      <c r="O878" s="104">
        <v>22</v>
      </c>
      <c r="P878" s="104">
        <v>999</v>
      </c>
      <c r="Q878" s="104">
        <v>1500</v>
      </c>
      <c r="R878" s="104">
        <v>1</v>
      </c>
      <c r="S878" s="104">
        <v>0</v>
      </c>
      <c r="T878" s="104">
        <v>1500</v>
      </c>
      <c r="U878" s="104"/>
      <c r="V878" s="104"/>
      <c r="W878" s="104"/>
      <c r="X878" s="104"/>
      <c r="Y878" s="104">
        <v>3</v>
      </c>
      <c r="Z878" s="104"/>
      <c r="AA878" s="104"/>
      <c r="AB878" s="104"/>
      <c r="AC878" s="104"/>
      <c r="AD878" s="104"/>
      <c r="AE878" s="104"/>
      <c r="AF878" s="104"/>
      <c r="AG878" s="104"/>
    </row>
    <row r="879" spans="1:33" ht="15.75" x14ac:dyDescent="0.3">
      <c r="A879" s="104">
        <v>865</v>
      </c>
      <c r="B879" s="107" t="s">
        <v>4077</v>
      </c>
      <c r="C879" s="204" t="s">
        <v>8636</v>
      </c>
      <c r="D879" s="105">
        <v>1</v>
      </c>
      <c r="E879" s="105" t="s">
        <v>5752</v>
      </c>
      <c r="F879" s="104">
        <v>81</v>
      </c>
      <c r="G879" s="104">
        <v>21</v>
      </c>
      <c r="H879" s="104">
        <v>211</v>
      </c>
      <c r="I879" s="105">
        <v>300</v>
      </c>
      <c r="J879" s="104">
        <v>0</v>
      </c>
      <c r="K879" s="104">
        <v>0</v>
      </c>
      <c r="L879" s="105">
        <v>60000</v>
      </c>
      <c r="M879" s="247">
        <v>70000</v>
      </c>
      <c r="N879" s="104" t="s">
        <v>4070</v>
      </c>
      <c r="O879" s="104">
        <v>20</v>
      </c>
      <c r="P879" s="104">
        <v>999</v>
      </c>
      <c r="Q879" s="104">
        <v>1500</v>
      </c>
      <c r="R879" s="104">
        <v>1</v>
      </c>
      <c r="S879" s="104">
        <v>0</v>
      </c>
      <c r="T879" s="104">
        <v>1500</v>
      </c>
      <c r="U879" s="104"/>
      <c r="V879" s="104"/>
      <c r="W879" s="104"/>
      <c r="X879" s="104"/>
      <c r="Y879" s="104">
        <v>3</v>
      </c>
      <c r="Z879" s="104"/>
      <c r="AA879" s="104"/>
      <c r="AB879" s="104"/>
      <c r="AC879" s="104"/>
      <c r="AD879" s="104"/>
      <c r="AE879" s="104"/>
      <c r="AF879" s="104"/>
      <c r="AG879" s="104"/>
    </row>
    <row r="880" spans="1:33" ht="15.75" x14ac:dyDescent="0.3">
      <c r="A880" s="104">
        <v>1395</v>
      </c>
      <c r="B880" s="107" t="s">
        <v>4886</v>
      </c>
      <c r="C880" s="204" t="s">
        <v>8653</v>
      </c>
      <c r="D880" s="105">
        <v>1</v>
      </c>
      <c r="E880" s="105" t="s">
        <v>5702</v>
      </c>
      <c r="F880" s="104">
        <v>81</v>
      </c>
      <c r="G880" s="104">
        <v>21</v>
      </c>
      <c r="H880" s="104">
        <v>213</v>
      </c>
      <c r="I880" s="105">
        <v>300</v>
      </c>
      <c r="J880" s="104">
        <v>1</v>
      </c>
      <c r="K880" s="104">
        <v>1</v>
      </c>
      <c r="L880" s="105">
        <v>150000</v>
      </c>
      <c r="M880" s="245"/>
      <c r="N880" s="104" t="s">
        <v>4887</v>
      </c>
      <c r="O880" s="104">
        <v>22</v>
      </c>
      <c r="P880" s="104">
        <v>999</v>
      </c>
      <c r="Q880" s="104">
        <v>1500</v>
      </c>
      <c r="R880" s="104">
        <v>1</v>
      </c>
      <c r="S880" s="104">
        <v>0</v>
      </c>
      <c r="T880" s="104">
        <v>1500</v>
      </c>
      <c r="U880" s="104"/>
      <c r="V880" s="104"/>
      <c r="W880" s="104"/>
      <c r="X880" s="104"/>
      <c r="Y880" s="104">
        <v>3</v>
      </c>
      <c r="Z880" s="104"/>
      <c r="AA880" s="104"/>
      <c r="AB880" s="104"/>
      <c r="AC880" s="104"/>
      <c r="AD880" s="104"/>
      <c r="AE880" s="104"/>
      <c r="AF880" s="104"/>
      <c r="AG880" s="104"/>
    </row>
    <row r="881" spans="1:33" ht="15.75" x14ac:dyDescent="0.3">
      <c r="A881" s="104">
        <v>1396</v>
      </c>
      <c r="B881" s="107" t="s">
        <v>4888</v>
      </c>
      <c r="C881" s="204" t="s">
        <v>8653</v>
      </c>
      <c r="D881" s="105">
        <v>1</v>
      </c>
      <c r="E881" s="105" t="s">
        <v>5702</v>
      </c>
      <c r="F881" s="104">
        <v>81</v>
      </c>
      <c r="G881" s="104">
        <v>21</v>
      </c>
      <c r="H881" s="104">
        <v>212</v>
      </c>
      <c r="I881" s="105">
        <v>300</v>
      </c>
      <c r="J881" s="104">
        <v>1</v>
      </c>
      <c r="K881" s="104">
        <v>1</v>
      </c>
      <c r="L881" s="105">
        <v>150000</v>
      </c>
      <c r="M881" s="245"/>
      <c r="N881" s="104" t="s">
        <v>4887</v>
      </c>
      <c r="O881" s="104">
        <v>22</v>
      </c>
      <c r="P881" s="104">
        <v>999</v>
      </c>
      <c r="Q881" s="104">
        <v>1500</v>
      </c>
      <c r="R881" s="104">
        <v>1</v>
      </c>
      <c r="S881" s="104">
        <v>0</v>
      </c>
      <c r="T881" s="104">
        <v>1500</v>
      </c>
      <c r="U881" s="104"/>
      <c r="V881" s="104"/>
      <c r="W881" s="104"/>
      <c r="X881" s="104"/>
      <c r="Y881" s="104">
        <v>3</v>
      </c>
      <c r="Z881" s="104"/>
      <c r="AA881" s="104"/>
      <c r="AB881" s="104"/>
      <c r="AC881" s="104"/>
      <c r="AD881" s="104"/>
      <c r="AE881" s="104"/>
      <c r="AF881" s="104"/>
      <c r="AG881" s="104"/>
    </row>
    <row r="882" spans="1:33" ht="15.75" x14ac:dyDescent="0.3">
      <c r="A882" s="104">
        <v>1397</v>
      </c>
      <c r="B882" s="107" t="s">
        <v>4889</v>
      </c>
      <c r="C882" s="204" t="s">
        <v>8653</v>
      </c>
      <c r="D882" s="105">
        <v>1</v>
      </c>
      <c r="E882" s="105" t="s">
        <v>5702</v>
      </c>
      <c r="F882" s="104">
        <v>104</v>
      </c>
      <c r="G882" s="104">
        <v>45</v>
      </c>
      <c r="H882" s="104">
        <v>215</v>
      </c>
      <c r="I882" s="105">
        <v>300</v>
      </c>
      <c r="J882" s="104">
        <v>1</v>
      </c>
      <c r="K882" s="104">
        <v>1</v>
      </c>
      <c r="L882" s="105">
        <v>150000</v>
      </c>
      <c r="M882" s="245"/>
      <c r="N882" s="104" t="s">
        <v>4887</v>
      </c>
      <c r="O882" s="104">
        <v>22</v>
      </c>
      <c r="P882" s="104">
        <v>999</v>
      </c>
      <c r="Q882" s="104">
        <v>1500</v>
      </c>
      <c r="R882" s="104">
        <v>1</v>
      </c>
      <c r="S882" s="104">
        <v>0</v>
      </c>
      <c r="T882" s="104">
        <v>1500</v>
      </c>
      <c r="U882" s="104"/>
      <c r="V882" s="104"/>
      <c r="W882" s="104"/>
      <c r="X882" s="104"/>
      <c r="Y882" s="104">
        <v>3</v>
      </c>
      <c r="Z882" s="104"/>
      <c r="AA882" s="104"/>
      <c r="AB882" s="104"/>
      <c r="AC882" s="104"/>
      <c r="AD882" s="104"/>
      <c r="AE882" s="104"/>
      <c r="AF882" s="104"/>
      <c r="AG882" s="104"/>
    </row>
    <row r="883" spans="1:33" ht="15.75" x14ac:dyDescent="0.3">
      <c r="A883" s="104">
        <v>1475</v>
      </c>
      <c r="B883" s="107" t="s">
        <v>4898</v>
      </c>
      <c r="C883" s="204" t="s">
        <v>8655</v>
      </c>
      <c r="D883" s="105">
        <v>1</v>
      </c>
      <c r="E883" s="105" t="s">
        <v>5704</v>
      </c>
      <c r="F883" s="104">
        <v>81</v>
      </c>
      <c r="G883" s="104">
        <v>21</v>
      </c>
      <c r="H883" s="104">
        <v>213</v>
      </c>
      <c r="I883" s="105">
        <v>300</v>
      </c>
      <c r="J883" s="104">
        <v>1</v>
      </c>
      <c r="K883" s="104">
        <v>1</v>
      </c>
      <c r="L883" s="105">
        <v>350000</v>
      </c>
      <c r="M883" s="245"/>
      <c r="N883" s="104" t="s">
        <v>4899</v>
      </c>
      <c r="O883" s="104">
        <v>22</v>
      </c>
      <c r="P883" s="104">
        <v>999</v>
      </c>
      <c r="Q883" s="104">
        <v>1500</v>
      </c>
      <c r="R883" s="104">
        <v>1</v>
      </c>
      <c r="S883" s="104">
        <v>0</v>
      </c>
      <c r="T883" s="104">
        <v>1500</v>
      </c>
      <c r="U883" s="104"/>
      <c r="V883" s="104"/>
      <c r="W883" s="104"/>
      <c r="X883" s="104"/>
      <c r="Y883" s="104">
        <v>3</v>
      </c>
      <c r="Z883" s="104"/>
      <c r="AA883" s="104"/>
      <c r="AB883" s="104"/>
      <c r="AC883" s="104"/>
      <c r="AD883" s="104"/>
      <c r="AE883" s="104"/>
      <c r="AF883" s="104"/>
      <c r="AG883" s="104"/>
    </row>
    <row r="884" spans="1:33" ht="15.75" x14ac:dyDescent="0.3">
      <c r="A884" s="104">
        <v>1476</v>
      </c>
      <c r="B884" s="107" t="s">
        <v>4900</v>
      </c>
      <c r="C884" s="204" t="s">
        <v>8655</v>
      </c>
      <c r="D884" s="105">
        <v>1</v>
      </c>
      <c r="E884" s="105" t="s">
        <v>5704</v>
      </c>
      <c r="F884" s="104">
        <v>81</v>
      </c>
      <c r="G884" s="104">
        <v>21</v>
      </c>
      <c r="H884" s="104">
        <v>212</v>
      </c>
      <c r="I884" s="105">
        <v>300</v>
      </c>
      <c r="J884" s="104">
        <v>1</v>
      </c>
      <c r="K884" s="104">
        <v>1</v>
      </c>
      <c r="L884" s="105">
        <v>350000</v>
      </c>
      <c r="M884" s="245"/>
      <c r="N884" s="104" t="s">
        <v>4899</v>
      </c>
      <c r="O884" s="104">
        <v>22</v>
      </c>
      <c r="P884" s="104">
        <v>999</v>
      </c>
      <c r="Q884" s="104">
        <v>1500</v>
      </c>
      <c r="R884" s="104">
        <v>1</v>
      </c>
      <c r="S884" s="104">
        <v>0</v>
      </c>
      <c r="T884" s="104">
        <v>1500</v>
      </c>
      <c r="U884" s="104"/>
      <c r="V884" s="104"/>
      <c r="W884" s="104"/>
      <c r="X884" s="104"/>
      <c r="Y884" s="104">
        <v>3</v>
      </c>
      <c r="Z884" s="104"/>
      <c r="AA884" s="104"/>
      <c r="AB884" s="104"/>
      <c r="AC884" s="104"/>
      <c r="AD884" s="104"/>
      <c r="AE884" s="104"/>
      <c r="AF884" s="104"/>
      <c r="AG884" s="104"/>
    </row>
    <row r="885" spans="1:33" ht="15.75" x14ac:dyDescent="0.3">
      <c r="A885" s="104">
        <v>1477</v>
      </c>
      <c r="B885" s="107" t="s">
        <v>4901</v>
      </c>
      <c r="C885" s="204" t="s">
        <v>8655</v>
      </c>
      <c r="D885" s="105">
        <v>1</v>
      </c>
      <c r="E885" s="105" t="s">
        <v>5704</v>
      </c>
      <c r="F885" s="104">
        <v>104</v>
      </c>
      <c r="G885" s="104">
        <v>45</v>
      </c>
      <c r="H885" s="104">
        <v>215</v>
      </c>
      <c r="I885" s="105">
        <v>300</v>
      </c>
      <c r="J885" s="104">
        <v>1</v>
      </c>
      <c r="K885" s="104">
        <v>1</v>
      </c>
      <c r="L885" s="105">
        <v>350000</v>
      </c>
      <c r="M885" s="245"/>
      <c r="N885" s="104" t="s">
        <v>4899</v>
      </c>
      <c r="O885" s="104">
        <v>22</v>
      </c>
      <c r="P885" s="104">
        <v>999</v>
      </c>
      <c r="Q885" s="104">
        <v>1500</v>
      </c>
      <c r="R885" s="104">
        <v>1</v>
      </c>
      <c r="S885" s="104">
        <v>0</v>
      </c>
      <c r="T885" s="104">
        <v>1500</v>
      </c>
      <c r="U885" s="104"/>
      <c r="V885" s="104"/>
      <c r="W885" s="104"/>
      <c r="X885" s="104"/>
      <c r="Y885" s="104">
        <v>3</v>
      </c>
      <c r="Z885" s="104"/>
      <c r="AA885" s="104"/>
      <c r="AB885" s="104"/>
      <c r="AC885" s="104"/>
      <c r="AD885" s="104"/>
      <c r="AE885" s="104"/>
      <c r="AF885" s="104"/>
      <c r="AG885" s="104"/>
    </row>
    <row r="886" spans="1:33" ht="15.75" x14ac:dyDescent="0.3">
      <c r="A886" s="104">
        <v>1435</v>
      </c>
      <c r="B886" s="107" t="s">
        <v>4892</v>
      </c>
      <c r="C886" s="204" t="s">
        <v>8654</v>
      </c>
      <c r="D886" s="105">
        <v>1</v>
      </c>
      <c r="E886" s="105" t="s">
        <v>5703</v>
      </c>
      <c r="F886" s="104">
        <v>81</v>
      </c>
      <c r="G886" s="104">
        <v>21</v>
      </c>
      <c r="H886" s="104">
        <v>213</v>
      </c>
      <c r="I886" s="105">
        <v>300</v>
      </c>
      <c r="J886" s="104">
        <v>1</v>
      </c>
      <c r="K886" s="104">
        <v>1</v>
      </c>
      <c r="L886" s="105">
        <v>250000</v>
      </c>
      <c r="M886" s="245"/>
      <c r="N886" s="104" t="s">
        <v>4893</v>
      </c>
      <c r="O886" s="104">
        <v>22</v>
      </c>
      <c r="P886" s="104">
        <v>999</v>
      </c>
      <c r="Q886" s="104">
        <v>1500</v>
      </c>
      <c r="R886" s="104">
        <v>1</v>
      </c>
      <c r="S886" s="104">
        <v>0</v>
      </c>
      <c r="T886" s="104">
        <v>1500</v>
      </c>
      <c r="U886" s="104"/>
      <c r="V886" s="104"/>
      <c r="W886" s="104"/>
      <c r="X886" s="104"/>
      <c r="Y886" s="104">
        <v>3</v>
      </c>
      <c r="Z886" s="104"/>
      <c r="AA886" s="104"/>
      <c r="AB886" s="104"/>
      <c r="AC886" s="104"/>
      <c r="AD886" s="104"/>
      <c r="AE886" s="104"/>
      <c r="AF886" s="104"/>
      <c r="AG886" s="104"/>
    </row>
    <row r="887" spans="1:33" ht="15.75" x14ac:dyDescent="0.3">
      <c r="A887" s="104">
        <v>1436</v>
      </c>
      <c r="B887" s="107" t="s">
        <v>4894</v>
      </c>
      <c r="C887" s="204" t="s">
        <v>8654</v>
      </c>
      <c r="D887" s="105">
        <v>1</v>
      </c>
      <c r="E887" s="105" t="s">
        <v>5703</v>
      </c>
      <c r="F887" s="104">
        <v>81</v>
      </c>
      <c r="G887" s="104">
        <v>21</v>
      </c>
      <c r="H887" s="104">
        <v>212</v>
      </c>
      <c r="I887" s="105">
        <v>300</v>
      </c>
      <c r="J887" s="104">
        <v>1</v>
      </c>
      <c r="K887" s="104">
        <v>1</v>
      </c>
      <c r="L887" s="105">
        <v>250000</v>
      </c>
      <c r="M887" s="245"/>
      <c r="N887" s="104" t="s">
        <v>4893</v>
      </c>
      <c r="O887" s="104">
        <v>22</v>
      </c>
      <c r="P887" s="104">
        <v>999</v>
      </c>
      <c r="Q887" s="104">
        <v>1500</v>
      </c>
      <c r="R887" s="104">
        <v>1</v>
      </c>
      <c r="S887" s="104">
        <v>0</v>
      </c>
      <c r="T887" s="104">
        <v>1500</v>
      </c>
      <c r="U887" s="104"/>
      <c r="V887" s="104"/>
      <c r="W887" s="104"/>
      <c r="X887" s="104"/>
      <c r="Y887" s="104">
        <v>3</v>
      </c>
      <c r="Z887" s="104"/>
      <c r="AA887" s="104"/>
      <c r="AB887" s="104"/>
      <c r="AC887" s="104"/>
      <c r="AD887" s="104"/>
      <c r="AE887" s="104"/>
      <c r="AF887" s="104"/>
      <c r="AG887" s="104"/>
    </row>
    <row r="888" spans="1:33" ht="15.75" x14ac:dyDescent="0.3">
      <c r="A888" s="104">
        <v>1437</v>
      </c>
      <c r="B888" s="107" t="s">
        <v>4895</v>
      </c>
      <c r="C888" s="204" t="s">
        <v>8654</v>
      </c>
      <c r="D888" s="105">
        <v>1</v>
      </c>
      <c r="E888" s="105" t="s">
        <v>5703</v>
      </c>
      <c r="F888" s="104">
        <v>104</v>
      </c>
      <c r="G888" s="104">
        <v>45</v>
      </c>
      <c r="H888" s="104">
        <v>215</v>
      </c>
      <c r="I888" s="105">
        <v>300</v>
      </c>
      <c r="J888" s="104">
        <v>1</v>
      </c>
      <c r="K888" s="104">
        <v>1</v>
      </c>
      <c r="L888" s="105">
        <v>250000</v>
      </c>
      <c r="M888" s="245"/>
      <c r="N888" s="104" t="s">
        <v>4893</v>
      </c>
      <c r="O888" s="104">
        <v>22</v>
      </c>
      <c r="P888" s="104">
        <v>999</v>
      </c>
      <c r="Q888" s="104">
        <v>1500</v>
      </c>
      <c r="R888" s="104">
        <v>1</v>
      </c>
      <c r="S888" s="104">
        <v>0</v>
      </c>
      <c r="T888" s="104">
        <v>1500</v>
      </c>
      <c r="U888" s="104"/>
      <c r="V888" s="104"/>
      <c r="W888" s="104"/>
      <c r="X888" s="104"/>
      <c r="Y888" s="104">
        <v>3</v>
      </c>
      <c r="Z888" s="104"/>
      <c r="AA888" s="104"/>
      <c r="AB888" s="104"/>
      <c r="AC888" s="104"/>
      <c r="AD888" s="104"/>
      <c r="AE888" s="104"/>
      <c r="AF888" s="104"/>
      <c r="AG888" s="104"/>
    </row>
    <row r="889" spans="1:33" ht="15.75" x14ac:dyDescent="0.3">
      <c r="A889" s="104">
        <v>1555</v>
      </c>
      <c r="B889" s="107" t="s">
        <v>4912</v>
      </c>
      <c r="C889" s="204" t="s">
        <v>8657</v>
      </c>
      <c r="D889" s="105">
        <v>1</v>
      </c>
      <c r="E889" s="105" t="s">
        <v>5706</v>
      </c>
      <c r="F889" s="104">
        <v>81</v>
      </c>
      <c r="G889" s="104">
        <v>21</v>
      </c>
      <c r="H889" s="104">
        <v>213</v>
      </c>
      <c r="I889" s="105">
        <v>300</v>
      </c>
      <c r="J889" s="104">
        <v>1</v>
      </c>
      <c r="K889" s="104">
        <v>1</v>
      </c>
      <c r="L889" s="105">
        <v>600000</v>
      </c>
      <c r="M889" s="245"/>
      <c r="N889" s="104" t="s">
        <v>4913</v>
      </c>
      <c r="O889" s="104">
        <v>22</v>
      </c>
      <c r="P889" s="104">
        <v>999</v>
      </c>
      <c r="Q889" s="104">
        <v>1500</v>
      </c>
      <c r="R889" s="104">
        <v>1</v>
      </c>
      <c r="S889" s="104">
        <v>0</v>
      </c>
      <c r="T889" s="104">
        <v>1500</v>
      </c>
      <c r="U889" s="104"/>
      <c r="V889" s="104"/>
      <c r="W889" s="104"/>
      <c r="X889" s="104"/>
      <c r="Y889" s="104">
        <v>3</v>
      </c>
      <c r="Z889" s="104"/>
      <c r="AA889" s="104"/>
      <c r="AB889" s="104"/>
      <c r="AC889" s="104"/>
      <c r="AD889" s="104"/>
      <c r="AE889" s="104"/>
      <c r="AF889" s="104"/>
      <c r="AG889" s="104"/>
    </row>
    <row r="890" spans="1:33" ht="15.75" x14ac:dyDescent="0.3">
      <c r="A890" s="104">
        <v>1556</v>
      </c>
      <c r="B890" s="107" t="s">
        <v>4914</v>
      </c>
      <c r="C890" s="204" t="s">
        <v>8657</v>
      </c>
      <c r="D890" s="105">
        <v>1</v>
      </c>
      <c r="E890" s="105" t="s">
        <v>5706</v>
      </c>
      <c r="F890" s="104">
        <v>81</v>
      </c>
      <c r="G890" s="104">
        <v>21</v>
      </c>
      <c r="H890" s="104">
        <v>212</v>
      </c>
      <c r="I890" s="105">
        <v>300</v>
      </c>
      <c r="J890" s="104">
        <v>1</v>
      </c>
      <c r="K890" s="104">
        <v>1</v>
      </c>
      <c r="L890" s="105">
        <v>600000</v>
      </c>
      <c r="M890" s="245"/>
      <c r="N890" s="104" t="s">
        <v>4913</v>
      </c>
      <c r="O890" s="104">
        <v>22</v>
      </c>
      <c r="P890" s="104">
        <v>999</v>
      </c>
      <c r="Q890" s="104">
        <v>1500</v>
      </c>
      <c r="R890" s="104">
        <v>1</v>
      </c>
      <c r="S890" s="104">
        <v>0</v>
      </c>
      <c r="T890" s="104">
        <v>1500</v>
      </c>
      <c r="U890" s="104"/>
      <c r="V890" s="104"/>
      <c r="W890" s="104"/>
      <c r="X890" s="104"/>
      <c r="Y890" s="104">
        <v>3</v>
      </c>
      <c r="Z890" s="104"/>
      <c r="AA890" s="104"/>
      <c r="AB890" s="104"/>
      <c r="AC890" s="104"/>
      <c r="AD890" s="104"/>
      <c r="AE890" s="104"/>
      <c r="AF890" s="104"/>
      <c r="AG890" s="104"/>
    </row>
    <row r="891" spans="1:33" ht="15.75" x14ac:dyDescent="0.3">
      <c r="A891" s="104">
        <v>1557</v>
      </c>
      <c r="B891" s="107" t="s">
        <v>4915</v>
      </c>
      <c r="C891" s="204" t="s">
        <v>8657</v>
      </c>
      <c r="D891" s="105">
        <v>1</v>
      </c>
      <c r="E891" s="105" t="s">
        <v>5706</v>
      </c>
      <c r="F891" s="104">
        <v>104</v>
      </c>
      <c r="G891" s="104">
        <v>45</v>
      </c>
      <c r="H891" s="104">
        <v>215</v>
      </c>
      <c r="I891" s="105">
        <v>300</v>
      </c>
      <c r="J891" s="104">
        <v>1</v>
      </c>
      <c r="K891" s="104">
        <v>1</v>
      </c>
      <c r="L891" s="105">
        <v>600000</v>
      </c>
      <c r="M891" s="245"/>
      <c r="N891" s="104" t="s">
        <v>4913</v>
      </c>
      <c r="O891" s="104">
        <v>22</v>
      </c>
      <c r="P891" s="104">
        <v>999</v>
      </c>
      <c r="Q891" s="104">
        <v>1500</v>
      </c>
      <c r="R891" s="104">
        <v>1</v>
      </c>
      <c r="S891" s="104">
        <v>0</v>
      </c>
      <c r="T891" s="104">
        <v>1500</v>
      </c>
      <c r="U891" s="104"/>
      <c r="V891" s="104"/>
      <c r="W891" s="104"/>
      <c r="X891" s="104"/>
      <c r="Y891" s="104">
        <v>3</v>
      </c>
      <c r="Z891" s="104"/>
      <c r="AA891" s="104"/>
      <c r="AB891" s="104"/>
      <c r="AC891" s="104"/>
      <c r="AD891" s="104"/>
      <c r="AE891" s="104"/>
      <c r="AF891" s="104"/>
      <c r="AG891" s="104"/>
    </row>
    <row r="892" spans="1:33" ht="15.75" x14ac:dyDescent="0.3">
      <c r="A892" s="104">
        <v>975</v>
      </c>
      <c r="B892" s="107" t="s">
        <v>4179</v>
      </c>
      <c r="C892" s="204" t="s">
        <v>8637</v>
      </c>
      <c r="D892" s="105">
        <v>1</v>
      </c>
      <c r="E892" s="105" t="s">
        <v>5690</v>
      </c>
      <c r="F892" s="104">
        <v>81</v>
      </c>
      <c r="G892" s="104">
        <v>21</v>
      </c>
      <c r="H892" s="104">
        <v>213</v>
      </c>
      <c r="I892" s="105">
        <v>300</v>
      </c>
      <c r="J892" s="104">
        <v>1</v>
      </c>
      <c r="K892" s="104">
        <v>1</v>
      </c>
      <c r="L892" s="105">
        <v>60000</v>
      </c>
      <c r="M892" s="245"/>
      <c r="N892" s="104" t="s">
        <v>4175</v>
      </c>
      <c r="O892" s="104">
        <v>22</v>
      </c>
      <c r="P892" s="104">
        <v>999</v>
      </c>
      <c r="Q892" s="104">
        <v>1500</v>
      </c>
      <c r="R892" s="104">
        <v>1</v>
      </c>
      <c r="S892" s="104">
        <v>0</v>
      </c>
      <c r="T892" s="104">
        <v>1500</v>
      </c>
      <c r="U892" s="104"/>
      <c r="V892" s="104"/>
      <c r="W892" s="104"/>
      <c r="X892" s="104"/>
      <c r="Y892" s="104">
        <v>3</v>
      </c>
      <c r="Z892" s="104"/>
      <c r="AA892" s="104"/>
      <c r="AB892" s="104"/>
      <c r="AC892" s="104"/>
      <c r="AD892" s="104"/>
      <c r="AE892" s="104"/>
      <c r="AF892" s="104"/>
      <c r="AG892" s="104"/>
    </row>
    <row r="893" spans="1:33" ht="15.75" x14ac:dyDescent="0.3">
      <c r="A893" s="104">
        <v>981</v>
      </c>
      <c r="B893" s="107" t="s">
        <v>4185</v>
      </c>
      <c r="C893" s="204" t="s">
        <v>8637</v>
      </c>
      <c r="D893" s="105">
        <v>1</v>
      </c>
      <c r="E893" s="105" t="s">
        <v>5690</v>
      </c>
      <c r="F893" s="104">
        <v>81</v>
      </c>
      <c r="G893" s="104">
        <v>78</v>
      </c>
      <c r="H893" s="104">
        <v>218</v>
      </c>
      <c r="I893" s="105">
        <v>300</v>
      </c>
      <c r="J893" s="104">
        <v>1</v>
      </c>
      <c r="K893" s="104">
        <v>0</v>
      </c>
      <c r="L893" s="105">
        <v>60000</v>
      </c>
      <c r="M893" s="245"/>
      <c r="N893" s="104" t="s">
        <v>4175</v>
      </c>
      <c r="O893" s="104">
        <v>20</v>
      </c>
      <c r="P893" s="104">
        <v>999</v>
      </c>
      <c r="Q893" s="104">
        <v>1500</v>
      </c>
      <c r="R893" s="104">
        <v>1</v>
      </c>
      <c r="S893" s="104">
        <v>0</v>
      </c>
      <c r="T893" s="104">
        <v>1500</v>
      </c>
      <c r="U893" s="104"/>
      <c r="V893" s="104"/>
      <c r="W893" s="104"/>
      <c r="X893" s="104"/>
      <c r="Y893" s="104">
        <v>3</v>
      </c>
      <c r="Z893" s="104"/>
      <c r="AA893" s="104"/>
      <c r="AB893" s="104"/>
      <c r="AC893" s="104"/>
      <c r="AD893" s="104"/>
      <c r="AE893" s="104"/>
      <c r="AF893" s="104"/>
      <c r="AG893" s="104"/>
    </row>
    <row r="894" spans="1:33" ht="15.75" x14ac:dyDescent="0.3">
      <c r="A894" s="104">
        <v>980</v>
      </c>
      <c r="B894" s="107" t="s">
        <v>4184</v>
      </c>
      <c r="C894" s="204" t="s">
        <v>8637</v>
      </c>
      <c r="D894" s="105">
        <v>1</v>
      </c>
      <c r="E894" s="105" t="s">
        <v>5690</v>
      </c>
      <c r="F894" s="104">
        <v>81</v>
      </c>
      <c r="G894" s="104">
        <v>21</v>
      </c>
      <c r="H894" s="104">
        <v>210</v>
      </c>
      <c r="I894" s="105">
        <v>300</v>
      </c>
      <c r="J894" s="104">
        <v>0</v>
      </c>
      <c r="K894" s="104">
        <v>0</v>
      </c>
      <c r="L894" s="105">
        <v>60000</v>
      </c>
      <c r="M894" s="245"/>
      <c r="N894" s="104" t="s">
        <v>4175</v>
      </c>
      <c r="O894" s="104">
        <v>15</v>
      </c>
      <c r="P894" s="104">
        <v>999</v>
      </c>
      <c r="Q894" s="104">
        <v>1500</v>
      </c>
      <c r="R894" s="104">
        <v>1</v>
      </c>
      <c r="S894" s="104">
        <v>0</v>
      </c>
      <c r="T894" s="104">
        <v>1500</v>
      </c>
      <c r="U894" s="104"/>
      <c r="V894" s="104"/>
      <c r="W894" s="104"/>
      <c r="X894" s="104"/>
      <c r="Y894" s="104">
        <v>3</v>
      </c>
      <c r="Z894" s="104"/>
      <c r="AA894" s="104"/>
      <c r="AB894" s="104"/>
      <c r="AC894" s="104"/>
      <c r="AD894" s="104"/>
      <c r="AE894" s="104"/>
      <c r="AF894" s="104"/>
      <c r="AG894" s="104"/>
    </row>
    <row r="895" spans="1:33" ht="15.75" x14ac:dyDescent="0.3">
      <c r="A895" s="104">
        <v>979</v>
      </c>
      <c r="B895" s="107" t="s">
        <v>4183</v>
      </c>
      <c r="C895" s="204" t="s">
        <v>8637</v>
      </c>
      <c r="D895" s="105">
        <v>1</v>
      </c>
      <c r="E895" s="105" t="s">
        <v>5690</v>
      </c>
      <c r="F895" s="104">
        <v>81</v>
      </c>
      <c r="G895" s="104">
        <v>21</v>
      </c>
      <c r="H895" s="104">
        <v>214</v>
      </c>
      <c r="I895" s="105">
        <v>300</v>
      </c>
      <c r="J895" s="104">
        <v>1</v>
      </c>
      <c r="K895" s="104">
        <v>1</v>
      </c>
      <c r="L895" s="105">
        <v>60000</v>
      </c>
      <c r="M895" s="245"/>
      <c r="N895" s="104" t="s">
        <v>4175</v>
      </c>
      <c r="O895" s="104">
        <v>17</v>
      </c>
      <c r="P895" s="104">
        <v>999</v>
      </c>
      <c r="Q895" s="104">
        <v>1500</v>
      </c>
      <c r="R895" s="104">
        <v>1</v>
      </c>
      <c r="S895" s="104">
        <v>0</v>
      </c>
      <c r="T895" s="104">
        <v>1500</v>
      </c>
      <c r="U895" s="104"/>
      <c r="V895" s="104"/>
      <c r="W895" s="104"/>
      <c r="X895" s="104"/>
      <c r="Y895" s="104">
        <v>3</v>
      </c>
      <c r="Z895" s="104"/>
      <c r="AA895" s="104"/>
      <c r="AB895" s="104"/>
      <c r="AC895" s="104"/>
      <c r="AD895" s="104"/>
      <c r="AE895" s="104"/>
      <c r="AF895" s="104"/>
      <c r="AG895" s="104"/>
    </row>
    <row r="896" spans="1:33" ht="15.75" x14ac:dyDescent="0.3">
      <c r="A896" s="104">
        <v>976</v>
      </c>
      <c r="B896" s="107" t="s">
        <v>4180</v>
      </c>
      <c r="C896" s="204" t="s">
        <v>8637</v>
      </c>
      <c r="D896" s="105">
        <v>1</v>
      </c>
      <c r="E896" s="105" t="s">
        <v>5690</v>
      </c>
      <c r="F896" s="104">
        <v>81</v>
      </c>
      <c r="G896" s="104">
        <v>21</v>
      </c>
      <c r="H896" s="104">
        <v>212</v>
      </c>
      <c r="I896" s="105">
        <v>300</v>
      </c>
      <c r="J896" s="104">
        <v>1</v>
      </c>
      <c r="K896" s="104">
        <v>1</v>
      </c>
      <c r="L896" s="105">
        <v>60000</v>
      </c>
      <c r="M896" s="245"/>
      <c r="N896" s="104" t="s">
        <v>4175</v>
      </c>
      <c r="O896" s="104">
        <v>22</v>
      </c>
      <c r="P896" s="104">
        <v>999</v>
      </c>
      <c r="Q896" s="104">
        <v>1500</v>
      </c>
      <c r="R896" s="104">
        <v>1</v>
      </c>
      <c r="S896" s="104">
        <v>0</v>
      </c>
      <c r="T896" s="104">
        <v>1500</v>
      </c>
      <c r="U896" s="104"/>
      <c r="V896" s="104"/>
      <c r="W896" s="104"/>
      <c r="X896" s="104"/>
      <c r="Y896" s="104">
        <v>3</v>
      </c>
      <c r="Z896" s="104"/>
      <c r="AA896" s="104"/>
      <c r="AB896" s="104"/>
      <c r="AC896" s="104"/>
      <c r="AD896" s="104"/>
      <c r="AE896" s="104"/>
      <c r="AF896" s="104"/>
      <c r="AG896" s="104"/>
    </row>
    <row r="897" spans="1:33" ht="15.75" x14ac:dyDescent="0.3">
      <c r="A897" s="104">
        <v>977</v>
      </c>
      <c r="B897" s="107" t="s">
        <v>4181</v>
      </c>
      <c r="C897" s="204" t="s">
        <v>8637</v>
      </c>
      <c r="D897" s="105">
        <v>1</v>
      </c>
      <c r="E897" s="105" t="s">
        <v>5690</v>
      </c>
      <c r="F897" s="104">
        <v>104</v>
      </c>
      <c r="G897" s="104">
        <v>45</v>
      </c>
      <c r="H897" s="104">
        <v>215</v>
      </c>
      <c r="I897" s="105">
        <v>300</v>
      </c>
      <c r="J897" s="104">
        <v>1</v>
      </c>
      <c r="K897" s="104">
        <v>1</v>
      </c>
      <c r="L897" s="105">
        <v>60000</v>
      </c>
      <c r="M897" s="245"/>
      <c r="N897" s="104" t="s">
        <v>4175</v>
      </c>
      <c r="O897" s="104">
        <v>22</v>
      </c>
      <c r="P897" s="104">
        <v>999</v>
      </c>
      <c r="Q897" s="104">
        <v>1500</v>
      </c>
      <c r="R897" s="104">
        <v>1</v>
      </c>
      <c r="S897" s="104">
        <v>0</v>
      </c>
      <c r="T897" s="104">
        <v>1500</v>
      </c>
      <c r="U897" s="104"/>
      <c r="V897" s="104"/>
      <c r="W897" s="104"/>
      <c r="X897" s="104"/>
      <c r="Y897" s="104">
        <v>3</v>
      </c>
      <c r="Z897" s="104"/>
      <c r="AA897" s="104"/>
      <c r="AB897" s="104"/>
      <c r="AC897" s="104"/>
      <c r="AD897" s="104"/>
      <c r="AE897" s="104"/>
      <c r="AF897" s="104"/>
      <c r="AG897" s="104"/>
    </row>
    <row r="898" spans="1:33" ht="15.75" x14ac:dyDescent="0.3">
      <c r="A898" s="104">
        <v>978</v>
      </c>
      <c r="B898" s="107" t="s">
        <v>4182</v>
      </c>
      <c r="C898" s="204" t="s">
        <v>8637</v>
      </c>
      <c r="D898" s="105">
        <v>1</v>
      </c>
      <c r="E898" s="105" t="s">
        <v>5690</v>
      </c>
      <c r="F898" s="104">
        <v>81</v>
      </c>
      <c r="G898" s="104">
        <v>21</v>
      </c>
      <c r="H898" s="104">
        <v>211</v>
      </c>
      <c r="I898" s="105">
        <v>300</v>
      </c>
      <c r="J898" s="104">
        <v>0</v>
      </c>
      <c r="K898" s="104">
        <v>0</v>
      </c>
      <c r="L898" s="105">
        <v>60000</v>
      </c>
      <c r="M898" s="245"/>
      <c r="N898" s="104" t="s">
        <v>4175</v>
      </c>
      <c r="O898" s="104">
        <v>20</v>
      </c>
      <c r="P898" s="104">
        <v>999</v>
      </c>
      <c r="Q898" s="104">
        <v>1500</v>
      </c>
      <c r="R898" s="104">
        <v>1</v>
      </c>
      <c r="S898" s="104">
        <v>0</v>
      </c>
      <c r="T898" s="104">
        <v>1500</v>
      </c>
      <c r="U898" s="104"/>
      <c r="V898" s="104"/>
      <c r="W898" s="104"/>
      <c r="X898" s="104"/>
      <c r="Y898" s="104">
        <v>3</v>
      </c>
      <c r="Z898" s="104"/>
      <c r="AA898" s="104"/>
      <c r="AB898" s="104"/>
      <c r="AC898" s="104"/>
      <c r="AD898" s="104"/>
      <c r="AE898" s="104"/>
      <c r="AF898" s="104"/>
      <c r="AG898" s="104"/>
    </row>
    <row r="899" spans="1:33" ht="15.75" x14ac:dyDescent="0.3">
      <c r="A899" s="104">
        <v>970</v>
      </c>
      <c r="B899" s="107" t="s">
        <v>4174</v>
      </c>
      <c r="C899" s="204" t="s">
        <v>8638</v>
      </c>
      <c r="D899" s="105">
        <v>1</v>
      </c>
      <c r="E899" s="105" t="s">
        <v>5689</v>
      </c>
      <c r="F899" s="104">
        <v>131</v>
      </c>
      <c r="G899" s="104">
        <v>101</v>
      </c>
      <c r="H899" s="104">
        <v>322</v>
      </c>
      <c r="I899" s="105">
        <v>300</v>
      </c>
      <c r="J899" s="104">
        <v>1</v>
      </c>
      <c r="K899" s="104">
        <v>10</v>
      </c>
      <c r="L899" s="105">
        <v>48000</v>
      </c>
      <c r="M899" s="245"/>
      <c r="N899" s="104" t="s">
        <v>4175</v>
      </c>
      <c r="O899" s="104">
        <v>22</v>
      </c>
      <c r="P899" s="104">
        <v>999</v>
      </c>
      <c r="Q899" s="104">
        <v>1500</v>
      </c>
      <c r="R899" s="104">
        <v>1</v>
      </c>
      <c r="S899" s="104">
        <v>0</v>
      </c>
      <c r="T899" s="104">
        <v>1500</v>
      </c>
      <c r="U899" s="104"/>
      <c r="V899" s="104"/>
      <c r="W899" s="104"/>
      <c r="X899" s="104"/>
      <c r="Y899" s="104">
        <v>3</v>
      </c>
      <c r="Z899" s="104"/>
      <c r="AA899" s="104"/>
      <c r="AB899" s="104"/>
      <c r="AC899" s="104"/>
      <c r="AD899" s="104"/>
      <c r="AE899" s="104"/>
      <c r="AF899" s="104"/>
      <c r="AG899" s="104"/>
    </row>
    <row r="900" spans="1:33" ht="15.75" x14ac:dyDescent="0.3">
      <c r="A900" s="104">
        <v>971</v>
      </c>
      <c r="B900" s="107" t="s">
        <v>4176</v>
      </c>
      <c r="C900" s="204" t="s">
        <v>8638</v>
      </c>
      <c r="D900" s="105">
        <v>1</v>
      </c>
      <c r="E900" s="105" t="s">
        <v>5689</v>
      </c>
      <c r="F900" s="104">
        <v>132</v>
      </c>
      <c r="G900" s="104">
        <v>101</v>
      </c>
      <c r="H900" s="104">
        <v>321</v>
      </c>
      <c r="I900" s="105">
        <v>300</v>
      </c>
      <c r="J900" s="104">
        <v>1</v>
      </c>
      <c r="K900" s="104">
        <v>10</v>
      </c>
      <c r="L900" s="105">
        <v>48000</v>
      </c>
      <c r="M900" s="245"/>
      <c r="N900" s="104" t="s">
        <v>4175</v>
      </c>
      <c r="O900" s="104">
        <v>22</v>
      </c>
      <c r="P900" s="104">
        <v>999</v>
      </c>
      <c r="Q900" s="104">
        <v>1500</v>
      </c>
      <c r="R900" s="104">
        <v>1</v>
      </c>
      <c r="S900" s="104">
        <v>0</v>
      </c>
      <c r="T900" s="104">
        <v>1500</v>
      </c>
      <c r="U900" s="104"/>
      <c r="V900" s="104"/>
      <c r="W900" s="104"/>
      <c r="X900" s="104"/>
      <c r="Y900" s="104">
        <v>3</v>
      </c>
      <c r="Z900" s="104"/>
      <c r="AA900" s="104"/>
      <c r="AB900" s="104"/>
      <c r="AC900" s="104"/>
      <c r="AD900" s="104"/>
      <c r="AE900" s="104"/>
      <c r="AF900" s="104"/>
      <c r="AG900" s="104"/>
    </row>
    <row r="901" spans="1:33" ht="15.75" x14ac:dyDescent="0.3">
      <c r="A901" s="104">
        <v>972</v>
      </c>
      <c r="B901" s="107" t="s">
        <v>4177</v>
      </c>
      <c r="C901" s="204" t="s">
        <v>8638</v>
      </c>
      <c r="D901" s="105">
        <v>1</v>
      </c>
      <c r="E901" s="105" t="s">
        <v>5689</v>
      </c>
      <c r="F901" s="104">
        <v>129</v>
      </c>
      <c r="G901" s="104">
        <v>101</v>
      </c>
      <c r="H901" s="104">
        <v>320</v>
      </c>
      <c r="I901" s="105">
        <v>300</v>
      </c>
      <c r="J901" s="104">
        <v>1</v>
      </c>
      <c r="K901" s="104">
        <v>10</v>
      </c>
      <c r="L901" s="105">
        <v>48000</v>
      </c>
      <c r="M901" s="245"/>
      <c r="N901" s="104" t="s">
        <v>4175</v>
      </c>
      <c r="O901" s="104">
        <v>22</v>
      </c>
      <c r="P901" s="104">
        <v>999</v>
      </c>
      <c r="Q901" s="104">
        <v>1500</v>
      </c>
      <c r="R901" s="104">
        <v>1</v>
      </c>
      <c r="S901" s="104">
        <v>0</v>
      </c>
      <c r="T901" s="104">
        <v>1500</v>
      </c>
      <c r="U901" s="104"/>
      <c r="V901" s="104"/>
      <c r="W901" s="104"/>
      <c r="X901" s="104"/>
      <c r="Y901" s="104">
        <v>3</v>
      </c>
      <c r="Z901" s="104"/>
      <c r="AA901" s="104"/>
      <c r="AB901" s="104"/>
      <c r="AC901" s="104"/>
      <c r="AD901" s="104"/>
      <c r="AE901" s="104"/>
      <c r="AF901" s="104"/>
      <c r="AG901" s="104"/>
    </row>
    <row r="902" spans="1:33" ht="15.75" x14ac:dyDescent="0.3">
      <c r="A902" s="104">
        <v>354</v>
      </c>
      <c r="B902" s="107" t="s">
        <v>3711</v>
      </c>
      <c r="C902" s="204" t="s">
        <v>8635</v>
      </c>
      <c r="D902" s="105">
        <v>1</v>
      </c>
      <c r="E902" s="105" t="s">
        <v>5658</v>
      </c>
      <c r="F902" s="104">
        <v>131</v>
      </c>
      <c r="G902" s="104">
        <v>101</v>
      </c>
      <c r="H902" s="104">
        <v>322</v>
      </c>
      <c r="I902" s="105">
        <v>300</v>
      </c>
      <c r="J902" s="104">
        <v>1</v>
      </c>
      <c r="K902" s="104">
        <v>10</v>
      </c>
      <c r="L902" s="105">
        <v>48000</v>
      </c>
      <c r="M902" s="247">
        <v>66000</v>
      </c>
      <c r="N902" s="104" t="s">
        <v>3697</v>
      </c>
      <c r="O902" s="104">
        <v>22</v>
      </c>
      <c r="P902" s="104">
        <v>999</v>
      </c>
      <c r="Q902" s="104">
        <v>1500</v>
      </c>
      <c r="R902" s="104">
        <v>1</v>
      </c>
      <c r="S902" s="104">
        <v>0</v>
      </c>
      <c r="T902" s="104">
        <v>1500</v>
      </c>
      <c r="U902" s="104"/>
      <c r="V902" s="104"/>
      <c r="W902" s="104"/>
      <c r="X902" s="104"/>
      <c r="Y902" s="104">
        <v>3</v>
      </c>
      <c r="Z902" s="104"/>
      <c r="AA902" s="104"/>
      <c r="AB902" s="104"/>
      <c r="AC902" s="104"/>
      <c r="AD902" s="104"/>
      <c r="AE902" s="104"/>
      <c r="AF902" s="104"/>
      <c r="AG902" s="104"/>
    </row>
    <row r="903" spans="1:33" ht="15.75" x14ac:dyDescent="0.3">
      <c r="A903" s="104">
        <v>359</v>
      </c>
      <c r="B903" s="107" t="s">
        <v>3715</v>
      </c>
      <c r="C903" s="204" t="s">
        <v>8636</v>
      </c>
      <c r="D903" s="105">
        <v>1</v>
      </c>
      <c r="E903" s="105" t="s">
        <v>5749</v>
      </c>
      <c r="F903" s="104">
        <v>131</v>
      </c>
      <c r="G903" s="104">
        <v>101</v>
      </c>
      <c r="H903" s="104">
        <v>322</v>
      </c>
      <c r="I903" s="105">
        <v>300</v>
      </c>
      <c r="J903" s="104">
        <v>1</v>
      </c>
      <c r="K903" s="104">
        <v>10</v>
      </c>
      <c r="L903" s="105">
        <v>48000</v>
      </c>
      <c r="M903" s="247">
        <v>84000</v>
      </c>
      <c r="N903" s="104" t="s">
        <v>3716</v>
      </c>
      <c r="O903" s="104">
        <v>22</v>
      </c>
      <c r="P903" s="104">
        <v>999</v>
      </c>
      <c r="Q903" s="104">
        <v>1500</v>
      </c>
      <c r="R903" s="104">
        <v>1</v>
      </c>
      <c r="S903" s="104">
        <v>0</v>
      </c>
      <c r="T903" s="104">
        <v>1500</v>
      </c>
      <c r="U903" s="104"/>
      <c r="V903" s="104"/>
      <c r="W903" s="104"/>
      <c r="X903" s="104"/>
      <c r="Y903" s="104">
        <v>3</v>
      </c>
      <c r="Z903" s="104"/>
      <c r="AA903" s="104"/>
      <c r="AB903" s="104"/>
      <c r="AC903" s="104"/>
      <c r="AD903" s="104"/>
      <c r="AE903" s="104"/>
      <c r="AF903" s="104"/>
      <c r="AG903" s="104"/>
    </row>
    <row r="904" spans="1:33" ht="15.75" x14ac:dyDescent="0.3">
      <c r="A904" s="104">
        <v>355</v>
      </c>
      <c r="B904" s="107" t="s">
        <v>3712</v>
      </c>
      <c r="C904" s="204" t="s">
        <v>8635</v>
      </c>
      <c r="D904" s="105">
        <v>1</v>
      </c>
      <c r="E904" s="105" t="s">
        <v>5658</v>
      </c>
      <c r="F904" s="104">
        <v>132</v>
      </c>
      <c r="G904" s="104">
        <v>101</v>
      </c>
      <c r="H904" s="104">
        <v>321</v>
      </c>
      <c r="I904" s="105">
        <v>300</v>
      </c>
      <c r="J904" s="104">
        <v>1</v>
      </c>
      <c r="K904" s="104">
        <v>10</v>
      </c>
      <c r="L904" s="105">
        <v>48000</v>
      </c>
      <c r="M904" s="247">
        <v>66000</v>
      </c>
      <c r="N904" s="104" t="s">
        <v>3697</v>
      </c>
      <c r="O904" s="104">
        <v>22</v>
      </c>
      <c r="P904" s="104">
        <v>999</v>
      </c>
      <c r="Q904" s="104">
        <v>1500</v>
      </c>
      <c r="R904" s="104">
        <v>1</v>
      </c>
      <c r="S904" s="104">
        <v>0</v>
      </c>
      <c r="T904" s="104">
        <v>1500</v>
      </c>
      <c r="U904" s="104"/>
      <c r="V904" s="104"/>
      <c r="W904" s="104"/>
      <c r="X904" s="104"/>
      <c r="Y904" s="104">
        <v>3</v>
      </c>
      <c r="Z904" s="104"/>
      <c r="AA904" s="104"/>
      <c r="AB904" s="104"/>
      <c r="AC904" s="104"/>
      <c r="AD904" s="104"/>
      <c r="AE904" s="104"/>
      <c r="AF904" s="104"/>
      <c r="AG904" s="104"/>
    </row>
    <row r="905" spans="1:33" ht="15.75" x14ac:dyDescent="0.3">
      <c r="A905" s="104">
        <v>360</v>
      </c>
      <c r="B905" s="107" t="s">
        <v>3717</v>
      </c>
      <c r="C905" s="204" t="s">
        <v>8636</v>
      </c>
      <c r="D905" s="105">
        <v>1</v>
      </c>
      <c r="E905" s="105" t="s">
        <v>5749</v>
      </c>
      <c r="F905" s="104">
        <v>132</v>
      </c>
      <c r="G905" s="104">
        <v>101</v>
      </c>
      <c r="H905" s="104">
        <v>321</v>
      </c>
      <c r="I905" s="105">
        <v>300</v>
      </c>
      <c r="J905" s="104">
        <v>1</v>
      </c>
      <c r="K905" s="104">
        <v>10</v>
      </c>
      <c r="L905" s="105">
        <v>48000</v>
      </c>
      <c r="M905" s="247">
        <v>84000</v>
      </c>
      <c r="N905" s="104" t="s">
        <v>3716</v>
      </c>
      <c r="O905" s="104">
        <v>22</v>
      </c>
      <c r="P905" s="104">
        <v>999</v>
      </c>
      <c r="Q905" s="104">
        <v>1500</v>
      </c>
      <c r="R905" s="104">
        <v>1</v>
      </c>
      <c r="S905" s="104">
        <v>0</v>
      </c>
      <c r="T905" s="104">
        <v>1500</v>
      </c>
      <c r="U905" s="104"/>
      <c r="V905" s="104"/>
      <c r="W905" s="104"/>
      <c r="X905" s="104"/>
      <c r="Y905" s="104">
        <v>3</v>
      </c>
      <c r="Z905" s="104"/>
      <c r="AA905" s="104"/>
      <c r="AB905" s="104"/>
      <c r="AC905" s="104"/>
      <c r="AD905" s="104"/>
      <c r="AE905" s="104"/>
      <c r="AF905" s="104"/>
      <c r="AG905" s="104"/>
    </row>
    <row r="906" spans="1:33" ht="15.75" x14ac:dyDescent="0.3">
      <c r="A906" s="104">
        <v>1499</v>
      </c>
      <c r="B906" s="107" t="s">
        <v>4821</v>
      </c>
      <c r="C906" s="204" t="s">
        <v>8651</v>
      </c>
      <c r="D906" s="105">
        <v>1</v>
      </c>
      <c r="E906" s="105" t="s">
        <v>5694</v>
      </c>
      <c r="F906" s="104">
        <v>81</v>
      </c>
      <c r="G906" s="104">
        <v>21</v>
      </c>
      <c r="H906" s="104">
        <v>213</v>
      </c>
      <c r="I906" s="105">
        <v>300</v>
      </c>
      <c r="J906" s="104">
        <v>1</v>
      </c>
      <c r="K906" s="104">
        <v>1</v>
      </c>
      <c r="L906" s="105">
        <v>400000</v>
      </c>
      <c r="M906" s="245"/>
      <c r="N906" s="104" t="s">
        <v>4822</v>
      </c>
      <c r="O906" s="104">
        <v>22</v>
      </c>
      <c r="P906" s="104">
        <v>999</v>
      </c>
      <c r="Q906" s="104">
        <v>1500</v>
      </c>
      <c r="R906" s="104">
        <v>1</v>
      </c>
      <c r="S906" s="104">
        <v>0</v>
      </c>
      <c r="T906" s="104">
        <v>1500</v>
      </c>
      <c r="U906" s="104"/>
      <c r="V906" s="104"/>
      <c r="W906" s="104"/>
      <c r="X906" s="104"/>
      <c r="Y906" s="104">
        <v>3</v>
      </c>
      <c r="Z906" s="104"/>
      <c r="AA906" s="104"/>
      <c r="AB906" s="104"/>
      <c r="AC906" s="104"/>
      <c r="AD906" s="104"/>
      <c r="AE906" s="104"/>
      <c r="AF906" s="104"/>
      <c r="AG906" s="104"/>
    </row>
    <row r="907" spans="1:33" ht="15.75" x14ac:dyDescent="0.3">
      <c r="A907" s="104">
        <v>1507</v>
      </c>
      <c r="B907" s="107" t="s">
        <v>4870</v>
      </c>
      <c r="C907" s="204">
        <v>260</v>
      </c>
      <c r="D907" s="105">
        <v>1</v>
      </c>
      <c r="E907" s="110" t="s">
        <v>5699</v>
      </c>
      <c r="F907" s="104">
        <v>81</v>
      </c>
      <c r="G907" s="104">
        <v>21</v>
      </c>
      <c r="H907" s="104">
        <v>213</v>
      </c>
      <c r="I907" s="105">
        <v>300</v>
      </c>
      <c r="J907" s="104">
        <v>1</v>
      </c>
      <c r="K907" s="104">
        <v>1</v>
      </c>
      <c r="L907" s="105">
        <v>400000</v>
      </c>
      <c r="M907" s="245"/>
      <c r="N907" s="104" t="s">
        <v>4822</v>
      </c>
      <c r="O907" s="104">
        <v>22</v>
      </c>
      <c r="P907" s="104">
        <v>999</v>
      </c>
      <c r="Q907" s="104">
        <v>1500</v>
      </c>
      <c r="R907" s="104">
        <v>1</v>
      </c>
      <c r="S907" s="104">
        <v>0</v>
      </c>
      <c r="T907" s="104">
        <v>1500</v>
      </c>
      <c r="U907" s="104"/>
      <c r="V907" s="104"/>
      <c r="W907" s="104"/>
      <c r="X907" s="104"/>
      <c r="Y907" s="104">
        <v>3</v>
      </c>
      <c r="Z907" s="104"/>
      <c r="AA907" s="104"/>
      <c r="AB907" s="104"/>
      <c r="AC907" s="104"/>
      <c r="AD907" s="104"/>
      <c r="AE907" s="104"/>
      <c r="AF907" s="104"/>
      <c r="AG907" s="104"/>
    </row>
    <row r="908" spans="1:33" ht="15.75" x14ac:dyDescent="0.3">
      <c r="A908" s="104">
        <v>1500</v>
      </c>
      <c r="B908" s="107" t="s">
        <v>4823</v>
      </c>
      <c r="C908" s="204" t="s">
        <v>8651</v>
      </c>
      <c r="D908" s="105">
        <v>1</v>
      </c>
      <c r="E908" s="105" t="s">
        <v>5694</v>
      </c>
      <c r="F908" s="104">
        <v>81</v>
      </c>
      <c r="G908" s="104">
        <v>21</v>
      </c>
      <c r="H908" s="104">
        <v>212</v>
      </c>
      <c r="I908" s="105">
        <v>300</v>
      </c>
      <c r="J908" s="104">
        <v>1</v>
      </c>
      <c r="K908" s="104">
        <v>1</v>
      </c>
      <c r="L908" s="105">
        <v>400000</v>
      </c>
      <c r="M908" s="245"/>
      <c r="N908" s="104" t="s">
        <v>4822</v>
      </c>
      <c r="O908" s="104">
        <v>22</v>
      </c>
      <c r="P908" s="104">
        <v>999</v>
      </c>
      <c r="Q908" s="104">
        <v>1500</v>
      </c>
      <c r="R908" s="104">
        <v>1</v>
      </c>
      <c r="S908" s="104">
        <v>0</v>
      </c>
      <c r="T908" s="104">
        <v>1500</v>
      </c>
      <c r="U908" s="104"/>
      <c r="V908" s="104"/>
      <c r="W908" s="104"/>
      <c r="X908" s="104"/>
      <c r="Y908" s="104">
        <v>3</v>
      </c>
      <c r="Z908" s="104"/>
      <c r="AA908" s="104"/>
      <c r="AB908" s="104"/>
      <c r="AC908" s="104"/>
      <c r="AD908" s="104"/>
      <c r="AE908" s="104"/>
      <c r="AF908" s="104"/>
      <c r="AG908" s="104"/>
    </row>
    <row r="909" spans="1:33" ht="15.75" x14ac:dyDescent="0.3">
      <c r="A909" s="104">
        <v>1508</v>
      </c>
      <c r="B909" s="107" t="s">
        <v>4871</v>
      </c>
      <c r="C909" s="204">
        <v>260</v>
      </c>
      <c r="D909" s="105">
        <v>1</v>
      </c>
      <c r="E909" s="110" t="s">
        <v>5699</v>
      </c>
      <c r="F909" s="104">
        <v>81</v>
      </c>
      <c r="G909" s="104">
        <v>21</v>
      </c>
      <c r="H909" s="104">
        <v>212</v>
      </c>
      <c r="I909" s="105">
        <v>300</v>
      </c>
      <c r="J909" s="104">
        <v>1</v>
      </c>
      <c r="K909" s="104">
        <v>1</v>
      </c>
      <c r="L909" s="105">
        <v>400000</v>
      </c>
      <c r="M909" s="245"/>
      <c r="N909" s="104" t="s">
        <v>4822</v>
      </c>
      <c r="O909" s="104">
        <v>22</v>
      </c>
      <c r="P909" s="104">
        <v>999</v>
      </c>
      <c r="Q909" s="104">
        <v>1500</v>
      </c>
      <c r="R909" s="104">
        <v>1</v>
      </c>
      <c r="S909" s="104">
        <v>0</v>
      </c>
      <c r="T909" s="104">
        <v>1500</v>
      </c>
      <c r="U909" s="104"/>
      <c r="V909" s="104"/>
      <c r="W909" s="104"/>
      <c r="X909" s="104"/>
      <c r="Y909" s="104">
        <v>3</v>
      </c>
      <c r="Z909" s="104"/>
      <c r="AA909" s="104"/>
      <c r="AB909" s="104"/>
      <c r="AC909" s="104"/>
      <c r="AD909" s="104"/>
      <c r="AE909" s="104"/>
      <c r="AF909" s="104"/>
      <c r="AG909" s="104"/>
    </row>
    <row r="910" spans="1:33" ht="15.75" x14ac:dyDescent="0.3">
      <c r="A910" s="104">
        <v>1501</v>
      </c>
      <c r="B910" s="107" t="s">
        <v>4824</v>
      </c>
      <c r="C910" s="204" t="s">
        <v>8651</v>
      </c>
      <c r="D910" s="105">
        <v>1</v>
      </c>
      <c r="E910" s="105" t="s">
        <v>5694</v>
      </c>
      <c r="F910" s="104">
        <v>104</v>
      </c>
      <c r="G910" s="104">
        <v>45</v>
      </c>
      <c r="H910" s="104">
        <v>215</v>
      </c>
      <c r="I910" s="105">
        <v>300</v>
      </c>
      <c r="J910" s="104">
        <v>1</v>
      </c>
      <c r="K910" s="104">
        <v>1</v>
      </c>
      <c r="L910" s="105">
        <v>400000</v>
      </c>
      <c r="M910" s="245"/>
      <c r="N910" s="104" t="s">
        <v>4822</v>
      </c>
      <c r="O910" s="104">
        <v>22</v>
      </c>
      <c r="P910" s="104">
        <v>999</v>
      </c>
      <c r="Q910" s="104">
        <v>1500</v>
      </c>
      <c r="R910" s="104">
        <v>1</v>
      </c>
      <c r="S910" s="104">
        <v>0</v>
      </c>
      <c r="T910" s="104">
        <v>1500</v>
      </c>
      <c r="U910" s="104"/>
      <c r="V910" s="104"/>
      <c r="W910" s="104"/>
      <c r="X910" s="104"/>
      <c r="Y910" s="104">
        <v>3</v>
      </c>
      <c r="Z910" s="104"/>
      <c r="AA910" s="104"/>
      <c r="AB910" s="104"/>
      <c r="AC910" s="104"/>
      <c r="AD910" s="104"/>
      <c r="AE910" s="104"/>
      <c r="AF910" s="104"/>
      <c r="AG910" s="104"/>
    </row>
    <row r="911" spans="1:33" ht="15.75" x14ac:dyDescent="0.3">
      <c r="A911" s="104">
        <v>1509</v>
      </c>
      <c r="B911" s="107" t="s">
        <v>4872</v>
      </c>
      <c r="C911" s="204">
        <v>260</v>
      </c>
      <c r="D911" s="105">
        <v>1</v>
      </c>
      <c r="E911" s="110" t="s">
        <v>5699</v>
      </c>
      <c r="F911" s="104">
        <v>104</v>
      </c>
      <c r="G911" s="104">
        <v>45</v>
      </c>
      <c r="H911" s="104">
        <v>215</v>
      </c>
      <c r="I911" s="105">
        <v>300</v>
      </c>
      <c r="J911" s="104">
        <v>1</v>
      </c>
      <c r="K911" s="104">
        <v>1</v>
      </c>
      <c r="L911" s="105">
        <v>400000</v>
      </c>
      <c r="M911" s="245"/>
      <c r="N911" s="104" t="s">
        <v>4822</v>
      </c>
      <c r="O911" s="104">
        <v>22</v>
      </c>
      <c r="P911" s="104">
        <v>999</v>
      </c>
      <c r="Q911" s="104">
        <v>1500</v>
      </c>
      <c r="R911" s="104">
        <v>1</v>
      </c>
      <c r="S911" s="104">
        <v>0</v>
      </c>
      <c r="T911" s="104">
        <v>1500</v>
      </c>
      <c r="U911" s="104"/>
      <c r="V911" s="104"/>
      <c r="W911" s="104"/>
      <c r="X911" s="104"/>
      <c r="Y911" s="104">
        <v>3</v>
      </c>
      <c r="Z911" s="104"/>
      <c r="AA911" s="104"/>
      <c r="AB911" s="104"/>
      <c r="AC911" s="104"/>
      <c r="AD911" s="104"/>
      <c r="AE911" s="104"/>
      <c r="AF911" s="104"/>
      <c r="AG911" s="104"/>
    </row>
    <row r="912" spans="1:33" ht="15.75" x14ac:dyDescent="0.3">
      <c r="A912" s="104">
        <v>1379</v>
      </c>
      <c r="B912" s="107" t="s">
        <v>4785</v>
      </c>
      <c r="C912" s="204" t="s">
        <v>8648</v>
      </c>
      <c r="D912" s="105">
        <v>1</v>
      </c>
      <c r="E912" s="105" t="s">
        <v>5691</v>
      </c>
      <c r="F912" s="104">
        <v>81</v>
      </c>
      <c r="G912" s="104">
        <v>21</v>
      </c>
      <c r="H912" s="104">
        <v>213</v>
      </c>
      <c r="I912" s="105">
        <v>300</v>
      </c>
      <c r="J912" s="104">
        <v>1</v>
      </c>
      <c r="K912" s="104">
        <v>1</v>
      </c>
      <c r="L912" s="105">
        <v>100000</v>
      </c>
      <c r="M912" s="247">
        <v>135000</v>
      </c>
      <c r="N912" s="104" t="s">
        <v>4786</v>
      </c>
      <c r="O912" s="104">
        <v>22</v>
      </c>
      <c r="P912" s="104">
        <v>999</v>
      </c>
      <c r="Q912" s="104">
        <v>1500</v>
      </c>
      <c r="R912" s="104">
        <v>1</v>
      </c>
      <c r="S912" s="104">
        <v>0</v>
      </c>
      <c r="T912" s="104">
        <v>1500</v>
      </c>
      <c r="U912" s="104"/>
      <c r="V912" s="104"/>
      <c r="W912" s="104"/>
      <c r="X912" s="104"/>
      <c r="Y912" s="104">
        <v>3</v>
      </c>
      <c r="Z912" s="104"/>
      <c r="AA912" s="104"/>
      <c r="AB912" s="104"/>
      <c r="AC912" s="104"/>
      <c r="AD912" s="104"/>
      <c r="AE912" s="104"/>
      <c r="AF912" s="104"/>
      <c r="AG912" s="104"/>
    </row>
    <row r="913" spans="1:33" ht="15.75" x14ac:dyDescent="0.3">
      <c r="A913" s="104">
        <v>1387</v>
      </c>
      <c r="B913" s="107" t="s">
        <v>4847</v>
      </c>
      <c r="C913" s="204">
        <v>200</v>
      </c>
      <c r="D913" s="105">
        <v>1</v>
      </c>
      <c r="E913" s="110" t="s">
        <v>5696</v>
      </c>
      <c r="F913" s="104">
        <v>81</v>
      </c>
      <c r="G913" s="104">
        <v>21</v>
      </c>
      <c r="H913" s="104">
        <v>213</v>
      </c>
      <c r="I913" s="105">
        <v>300</v>
      </c>
      <c r="J913" s="104">
        <v>1</v>
      </c>
      <c r="K913" s="104">
        <v>1</v>
      </c>
      <c r="L913" s="105">
        <v>100000</v>
      </c>
      <c r="M913" s="245"/>
      <c r="N913" s="104" t="s">
        <v>4786</v>
      </c>
      <c r="O913" s="104">
        <v>22</v>
      </c>
      <c r="P913" s="104">
        <v>999</v>
      </c>
      <c r="Q913" s="104">
        <v>1500</v>
      </c>
      <c r="R913" s="104">
        <v>1</v>
      </c>
      <c r="S913" s="104">
        <v>0</v>
      </c>
      <c r="T913" s="104">
        <v>1500</v>
      </c>
      <c r="U913" s="104"/>
      <c r="V913" s="104"/>
      <c r="W913" s="104"/>
      <c r="X913" s="104"/>
      <c r="Y913" s="104">
        <v>3</v>
      </c>
      <c r="Z913" s="104"/>
      <c r="AA913" s="104"/>
      <c r="AB913" s="104"/>
      <c r="AC913" s="104"/>
      <c r="AD913" s="104"/>
      <c r="AE913" s="104"/>
      <c r="AF913" s="104"/>
      <c r="AG913" s="104"/>
    </row>
    <row r="914" spans="1:33" ht="15.75" x14ac:dyDescent="0.3">
      <c r="A914" s="104">
        <v>1380</v>
      </c>
      <c r="B914" s="107" t="s">
        <v>4787</v>
      </c>
      <c r="C914" s="204" t="s">
        <v>8648</v>
      </c>
      <c r="D914" s="105">
        <v>1</v>
      </c>
      <c r="E914" s="105" t="s">
        <v>5691</v>
      </c>
      <c r="F914" s="104">
        <v>81</v>
      </c>
      <c r="G914" s="104">
        <v>21</v>
      </c>
      <c r="H914" s="104">
        <v>212</v>
      </c>
      <c r="I914" s="105">
        <v>300</v>
      </c>
      <c r="J914" s="104">
        <v>1</v>
      </c>
      <c r="K914" s="104">
        <v>1</v>
      </c>
      <c r="L914" s="105">
        <v>100000</v>
      </c>
      <c r="M914" s="247">
        <v>135000</v>
      </c>
      <c r="N914" s="104" t="s">
        <v>4786</v>
      </c>
      <c r="O914" s="104">
        <v>22</v>
      </c>
      <c r="P914" s="104">
        <v>999</v>
      </c>
      <c r="Q914" s="104">
        <v>1500</v>
      </c>
      <c r="R914" s="104">
        <v>1</v>
      </c>
      <c r="S914" s="104">
        <v>0</v>
      </c>
      <c r="T914" s="104">
        <v>1500</v>
      </c>
      <c r="U914" s="104"/>
      <c r="V914" s="104"/>
      <c r="W914" s="104"/>
      <c r="X914" s="104"/>
      <c r="Y914" s="104">
        <v>3</v>
      </c>
      <c r="Z914" s="104"/>
      <c r="AA914" s="104"/>
      <c r="AB914" s="104"/>
      <c r="AC914" s="104"/>
      <c r="AD914" s="104"/>
      <c r="AE914" s="104"/>
      <c r="AF914" s="104"/>
      <c r="AG914" s="104"/>
    </row>
    <row r="915" spans="1:33" ht="15.75" x14ac:dyDescent="0.3">
      <c r="A915" s="104">
        <v>1388</v>
      </c>
      <c r="B915" s="107" t="s">
        <v>4848</v>
      </c>
      <c r="C915" s="204">
        <v>200</v>
      </c>
      <c r="D915" s="105">
        <v>1</v>
      </c>
      <c r="E915" s="110" t="s">
        <v>5696</v>
      </c>
      <c r="F915" s="104">
        <v>81</v>
      </c>
      <c r="G915" s="104">
        <v>21</v>
      </c>
      <c r="H915" s="104">
        <v>212</v>
      </c>
      <c r="I915" s="105">
        <v>300</v>
      </c>
      <c r="J915" s="104">
        <v>1</v>
      </c>
      <c r="K915" s="104">
        <v>1</v>
      </c>
      <c r="L915" s="105">
        <v>100000</v>
      </c>
      <c r="M915" s="245"/>
      <c r="N915" s="104" t="s">
        <v>4786</v>
      </c>
      <c r="O915" s="104">
        <v>22</v>
      </c>
      <c r="P915" s="104">
        <v>999</v>
      </c>
      <c r="Q915" s="104">
        <v>1500</v>
      </c>
      <c r="R915" s="104">
        <v>1</v>
      </c>
      <c r="S915" s="104">
        <v>0</v>
      </c>
      <c r="T915" s="104">
        <v>1500</v>
      </c>
      <c r="U915" s="104"/>
      <c r="V915" s="104"/>
      <c r="W915" s="104"/>
      <c r="X915" s="104"/>
      <c r="Y915" s="104">
        <v>3</v>
      </c>
      <c r="Z915" s="104"/>
      <c r="AA915" s="104"/>
      <c r="AB915" s="104"/>
      <c r="AC915" s="104"/>
      <c r="AD915" s="104"/>
      <c r="AE915" s="104"/>
      <c r="AF915" s="104"/>
      <c r="AG915" s="104"/>
    </row>
    <row r="916" spans="1:33" ht="15.75" x14ac:dyDescent="0.3">
      <c r="A916" s="104">
        <v>1381</v>
      </c>
      <c r="B916" s="107" t="s">
        <v>4788</v>
      </c>
      <c r="C916" s="204" t="s">
        <v>8648</v>
      </c>
      <c r="D916" s="105">
        <v>1</v>
      </c>
      <c r="E916" s="105" t="s">
        <v>5691</v>
      </c>
      <c r="F916" s="104">
        <v>104</v>
      </c>
      <c r="G916" s="104">
        <v>45</v>
      </c>
      <c r="H916" s="104">
        <v>215</v>
      </c>
      <c r="I916" s="105">
        <v>300</v>
      </c>
      <c r="J916" s="104">
        <v>1</v>
      </c>
      <c r="K916" s="104">
        <v>1</v>
      </c>
      <c r="L916" s="105">
        <v>100000</v>
      </c>
      <c r="M916" s="247">
        <v>135000</v>
      </c>
      <c r="N916" s="104" t="s">
        <v>4786</v>
      </c>
      <c r="O916" s="104">
        <v>22</v>
      </c>
      <c r="P916" s="104">
        <v>999</v>
      </c>
      <c r="Q916" s="104">
        <v>1500</v>
      </c>
      <c r="R916" s="104">
        <v>1</v>
      </c>
      <c r="S916" s="104">
        <v>0</v>
      </c>
      <c r="T916" s="104">
        <v>1500</v>
      </c>
      <c r="U916" s="104"/>
      <c r="V916" s="104"/>
      <c r="W916" s="104"/>
      <c r="X916" s="104"/>
      <c r="Y916" s="104">
        <v>3</v>
      </c>
      <c r="Z916" s="104"/>
      <c r="AA916" s="104"/>
      <c r="AB916" s="104"/>
      <c r="AC916" s="104"/>
      <c r="AD916" s="104"/>
      <c r="AE916" s="104"/>
      <c r="AF916" s="104"/>
      <c r="AG916" s="104"/>
    </row>
    <row r="917" spans="1:33" ht="15.75" x14ac:dyDescent="0.3">
      <c r="A917" s="104">
        <v>1389</v>
      </c>
      <c r="B917" s="107" t="s">
        <v>4849</v>
      </c>
      <c r="C917" s="204">
        <v>200</v>
      </c>
      <c r="D917" s="105">
        <v>1</v>
      </c>
      <c r="E917" s="110" t="s">
        <v>5696</v>
      </c>
      <c r="F917" s="104">
        <v>104</v>
      </c>
      <c r="G917" s="104">
        <v>45</v>
      </c>
      <c r="H917" s="104">
        <v>215</v>
      </c>
      <c r="I917" s="105">
        <v>300</v>
      </c>
      <c r="J917" s="104">
        <v>1</v>
      </c>
      <c r="K917" s="104">
        <v>1</v>
      </c>
      <c r="L917" s="105">
        <v>100000</v>
      </c>
      <c r="M917" s="245"/>
      <c r="N917" s="104" t="s">
        <v>4786</v>
      </c>
      <c r="O917" s="104">
        <v>22</v>
      </c>
      <c r="P917" s="104">
        <v>999</v>
      </c>
      <c r="Q917" s="104">
        <v>1500</v>
      </c>
      <c r="R917" s="104">
        <v>1</v>
      </c>
      <c r="S917" s="104">
        <v>0</v>
      </c>
      <c r="T917" s="104">
        <v>1500</v>
      </c>
      <c r="U917" s="104"/>
      <c r="V917" s="104"/>
      <c r="W917" s="104"/>
      <c r="X917" s="104"/>
      <c r="Y917" s="104">
        <v>3</v>
      </c>
      <c r="Z917" s="104"/>
      <c r="AA917" s="104"/>
      <c r="AB917" s="104"/>
      <c r="AC917" s="104"/>
      <c r="AD917" s="104"/>
      <c r="AE917" s="104"/>
      <c r="AF917" s="104"/>
      <c r="AG917" s="104"/>
    </row>
    <row r="918" spans="1:33" ht="15.75" hidden="1" x14ac:dyDescent="0.3">
      <c r="A918" s="39">
        <v>1523</v>
      </c>
      <c r="B918" s="40" t="s">
        <v>4827</v>
      </c>
      <c r="C918" s="40"/>
      <c r="D918" s="39">
        <v>0</v>
      </c>
      <c r="E918" s="39"/>
      <c r="F918" s="39">
        <v>81</v>
      </c>
      <c r="G918" s="39">
        <v>21</v>
      </c>
      <c r="H918" s="39">
        <v>213</v>
      </c>
      <c r="I918" s="39">
        <v>300</v>
      </c>
      <c r="J918" s="39">
        <v>1</v>
      </c>
      <c r="K918" s="39">
        <v>1</v>
      </c>
      <c r="L918" s="39">
        <v>450000</v>
      </c>
      <c r="M918" s="39"/>
      <c r="N918" s="39" t="s">
        <v>4828</v>
      </c>
      <c r="O918" s="39">
        <v>22</v>
      </c>
      <c r="P918" s="39">
        <v>999</v>
      </c>
      <c r="Q918" s="39">
        <v>1500</v>
      </c>
      <c r="R918" s="39">
        <v>1</v>
      </c>
      <c r="S918" s="39">
        <v>0</v>
      </c>
      <c r="T918" s="39">
        <v>1500</v>
      </c>
      <c r="U918" s="39"/>
      <c r="V918" s="39"/>
      <c r="W918" s="39"/>
      <c r="X918" s="39"/>
      <c r="Y918" s="39">
        <v>3</v>
      </c>
      <c r="Z918" s="39"/>
      <c r="AA918" s="39"/>
      <c r="AB918" s="39"/>
      <c r="AC918" s="39"/>
      <c r="AD918" s="39"/>
      <c r="AE918" s="39"/>
      <c r="AF918" s="39"/>
      <c r="AG918" s="39"/>
    </row>
    <row r="919" spans="1:33" ht="15.75" hidden="1" x14ac:dyDescent="0.3">
      <c r="A919" s="39">
        <v>1531</v>
      </c>
      <c r="B919" s="40" t="s">
        <v>4874</v>
      </c>
      <c r="C919" s="40"/>
      <c r="D919" s="39">
        <v>0</v>
      </c>
      <c r="E919" s="39"/>
      <c r="F919" s="39">
        <v>81</v>
      </c>
      <c r="G919" s="39">
        <v>21</v>
      </c>
      <c r="H919" s="39">
        <v>213</v>
      </c>
      <c r="I919" s="39">
        <v>300</v>
      </c>
      <c r="J919" s="39">
        <v>1</v>
      </c>
      <c r="K919" s="39">
        <v>1</v>
      </c>
      <c r="L919" s="39">
        <v>450000</v>
      </c>
      <c r="M919" s="39"/>
      <c r="N919" s="39" t="s">
        <v>4828</v>
      </c>
      <c r="O919" s="39">
        <v>22</v>
      </c>
      <c r="P919" s="39">
        <v>999</v>
      </c>
      <c r="Q919" s="39">
        <v>1500</v>
      </c>
      <c r="R919" s="39">
        <v>1</v>
      </c>
      <c r="S919" s="39">
        <v>0</v>
      </c>
      <c r="T919" s="39">
        <v>1500</v>
      </c>
      <c r="U919" s="39"/>
      <c r="V919" s="39"/>
      <c r="W919" s="39"/>
      <c r="X919" s="39"/>
      <c r="Y919" s="39">
        <v>3</v>
      </c>
      <c r="Z919" s="39"/>
      <c r="AA919" s="39"/>
      <c r="AB919" s="39"/>
      <c r="AC919" s="39"/>
      <c r="AD919" s="39"/>
      <c r="AE919" s="39"/>
      <c r="AF919" s="39"/>
      <c r="AG919" s="39"/>
    </row>
    <row r="920" spans="1:33" ht="15.75" hidden="1" x14ac:dyDescent="0.3">
      <c r="A920" s="39">
        <v>1524</v>
      </c>
      <c r="B920" s="40" t="s">
        <v>4829</v>
      </c>
      <c r="C920" s="40"/>
      <c r="D920" s="39">
        <v>0</v>
      </c>
      <c r="E920" s="39"/>
      <c r="F920" s="39">
        <v>81</v>
      </c>
      <c r="G920" s="39">
        <v>21</v>
      </c>
      <c r="H920" s="39">
        <v>212</v>
      </c>
      <c r="I920" s="39">
        <v>300</v>
      </c>
      <c r="J920" s="39">
        <v>1</v>
      </c>
      <c r="K920" s="39">
        <v>1</v>
      </c>
      <c r="L920" s="39">
        <v>450000</v>
      </c>
      <c r="M920" s="39"/>
      <c r="N920" s="39" t="s">
        <v>4828</v>
      </c>
      <c r="O920" s="39">
        <v>22</v>
      </c>
      <c r="P920" s="39">
        <v>999</v>
      </c>
      <c r="Q920" s="39">
        <v>1500</v>
      </c>
      <c r="R920" s="39">
        <v>1</v>
      </c>
      <c r="S920" s="39">
        <v>0</v>
      </c>
      <c r="T920" s="39">
        <v>1500</v>
      </c>
      <c r="U920" s="39"/>
      <c r="V920" s="39"/>
      <c r="W920" s="39"/>
      <c r="X920" s="39"/>
      <c r="Y920" s="39">
        <v>3</v>
      </c>
      <c r="Z920" s="39"/>
      <c r="AA920" s="39"/>
      <c r="AB920" s="39"/>
      <c r="AC920" s="39"/>
      <c r="AD920" s="39"/>
      <c r="AE920" s="39"/>
      <c r="AF920" s="39"/>
      <c r="AG920" s="39"/>
    </row>
    <row r="921" spans="1:33" ht="15.75" hidden="1" x14ac:dyDescent="0.3">
      <c r="A921" s="39">
        <v>1532</v>
      </c>
      <c r="B921" s="40" t="s">
        <v>4875</v>
      </c>
      <c r="C921" s="40"/>
      <c r="D921" s="39">
        <v>0</v>
      </c>
      <c r="E921" s="39"/>
      <c r="F921" s="39">
        <v>81</v>
      </c>
      <c r="G921" s="39">
        <v>21</v>
      </c>
      <c r="H921" s="39">
        <v>212</v>
      </c>
      <c r="I921" s="39">
        <v>300</v>
      </c>
      <c r="J921" s="39">
        <v>1</v>
      </c>
      <c r="K921" s="39">
        <v>1</v>
      </c>
      <c r="L921" s="39">
        <v>450000</v>
      </c>
      <c r="M921" s="39"/>
      <c r="N921" s="39" t="s">
        <v>4828</v>
      </c>
      <c r="O921" s="39">
        <v>22</v>
      </c>
      <c r="P921" s="39">
        <v>999</v>
      </c>
      <c r="Q921" s="39">
        <v>1500</v>
      </c>
      <c r="R921" s="39">
        <v>1</v>
      </c>
      <c r="S921" s="39">
        <v>0</v>
      </c>
      <c r="T921" s="39">
        <v>1500</v>
      </c>
      <c r="U921" s="39"/>
      <c r="V921" s="39"/>
      <c r="W921" s="39"/>
      <c r="X921" s="39"/>
      <c r="Y921" s="39">
        <v>3</v>
      </c>
      <c r="Z921" s="39"/>
      <c r="AA921" s="39"/>
      <c r="AB921" s="39"/>
      <c r="AC921" s="39"/>
      <c r="AD921" s="39"/>
      <c r="AE921" s="39"/>
      <c r="AF921" s="39"/>
      <c r="AG921" s="39"/>
    </row>
    <row r="922" spans="1:33" ht="15.75" hidden="1" x14ac:dyDescent="0.3">
      <c r="A922" s="39">
        <v>1525</v>
      </c>
      <c r="B922" s="40" t="s">
        <v>4830</v>
      </c>
      <c r="C922" s="40"/>
      <c r="D922" s="39">
        <v>0</v>
      </c>
      <c r="E922" s="39"/>
      <c r="F922" s="39">
        <v>104</v>
      </c>
      <c r="G922" s="39">
        <v>45</v>
      </c>
      <c r="H922" s="39">
        <v>215</v>
      </c>
      <c r="I922" s="39">
        <v>300</v>
      </c>
      <c r="J922" s="39">
        <v>1</v>
      </c>
      <c r="K922" s="39">
        <v>1</v>
      </c>
      <c r="L922" s="39">
        <v>450000</v>
      </c>
      <c r="M922" s="39"/>
      <c r="N922" s="39" t="s">
        <v>4828</v>
      </c>
      <c r="O922" s="39">
        <v>22</v>
      </c>
      <c r="P922" s="39">
        <v>999</v>
      </c>
      <c r="Q922" s="39">
        <v>1500</v>
      </c>
      <c r="R922" s="39">
        <v>1</v>
      </c>
      <c r="S922" s="39">
        <v>0</v>
      </c>
      <c r="T922" s="39">
        <v>1500</v>
      </c>
      <c r="U922" s="39"/>
      <c r="V922" s="39"/>
      <c r="W922" s="39"/>
      <c r="X922" s="39"/>
      <c r="Y922" s="39">
        <v>3</v>
      </c>
      <c r="Z922" s="39"/>
      <c r="AA922" s="39"/>
      <c r="AB922" s="39"/>
      <c r="AC922" s="39"/>
      <c r="AD922" s="39"/>
      <c r="AE922" s="39"/>
      <c r="AF922" s="39"/>
      <c r="AG922" s="39"/>
    </row>
    <row r="923" spans="1:33" ht="15.75" hidden="1" x14ac:dyDescent="0.3">
      <c r="A923" s="39">
        <v>1533</v>
      </c>
      <c r="B923" s="40" t="s">
        <v>4876</v>
      </c>
      <c r="C923" s="40"/>
      <c r="D923" s="39">
        <v>0</v>
      </c>
      <c r="E923" s="39"/>
      <c r="F923" s="39">
        <v>104</v>
      </c>
      <c r="G923" s="39">
        <v>45</v>
      </c>
      <c r="H923" s="39">
        <v>215</v>
      </c>
      <c r="I923" s="39">
        <v>300</v>
      </c>
      <c r="J923" s="39">
        <v>1</v>
      </c>
      <c r="K923" s="39">
        <v>1</v>
      </c>
      <c r="L923" s="39">
        <v>450000</v>
      </c>
      <c r="M923" s="39"/>
      <c r="N923" s="39" t="s">
        <v>4828</v>
      </c>
      <c r="O923" s="39">
        <v>22</v>
      </c>
      <c r="P923" s="39">
        <v>999</v>
      </c>
      <c r="Q923" s="39">
        <v>1500</v>
      </c>
      <c r="R923" s="39">
        <v>1</v>
      </c>
      <c r="S923" s="39">
        <v>0</v>
      </c>
      <c r="T923" s="39">
        <v>1500</v>
      </c>
      <c r="U923" s="39"/>
      <c r="V923" s="39"/>
      <c r="W923" s="39"/>
      <c r="X923" s="39"/>
      <c r="Y923" s="39">
        <v>3</v>
      </c>
      <c r="Z923" s="39"/>
      <c r="AA923" s="39"/>
      <c r="AB923" s="39"/>
      <c r="AC923" s="39"/>
      <c r="AD923" s="39"/>
      <c r="AE923" s="39"/>
      <c r="AF923" s="39"/>
      <c r="AG923" s="39"/>
    </row>
    <row r="924" spans="1:33" ht="15.75" x14ac:dyDescent="0.3">
      <c r="A924" s="104">
        <v>356</v>
      </c>
      <c r="B924" s="107" t="s">
        <v>3713</v>
      </c>
      <c r="C924" s="204" t="s">
        <v>8635</v>
      </c>
      <c r="D924" s="105">
        <v>1</v>
      </c>
      <c r="E924" s="105" t="s">
        <v>5658</v>
      </c>
      <c r="F924" s="104">
        <v>129</v>
      </c>
      <c r="G924" s="104">
        <v>101</v>
      </c>
      <c r="H924" s="104">
        <v>320</v>
      </c>
      <c r="I924" s="105">
        <v>300</v>
      </c>
      <c r="J924" s="104">
        <v>1</v>
      </c>
      <c r="K924" s="104">
        <v>10</v>
      </c>
      <c r="L924" s="105">
        <v>48000</v>
      </c>
      <c r="M924" s="247">
        <v>66000</v>
      </c>
      <c r="N924" s="104" t="s">
        <v>3697</v>
      </c>
      <c r="O924" s="104">
        <v>22</v>
      </c>
      <c r="P924" s="104">
        <v>999</v>
      </c>
      <c r="Q924" s="104">
        <v>1500</v>
      </c>
      <c r="R924" s="104">
        <v>1</v>
      </c>
      <c r="S924" s="104">
        <v>0</v>
      </c>
      <c r="T924" s="104">
        <v>1500</v>
      </c>
      <c r="U924" s="104"/>
      <c r="V924" s="104"/>
      <c r="W924" s="104"/>
      <c r="X924" s="104"/>
      <c r="Y924" s="104">
        <v>3</v>
      </c>
      <c r="Z924" s="104"/>
      <c r="AA924" s="104"/>
      <c r="AB924" s="104"/>
      <c r="AC924" s="104"/>
      <c r="AD924" s="104"/>
      <c r="AE924" s="104"/>
      <c r="AF924" s="104"/>
      <c r="AG924" s="104"/>
    </row>
    <row r="925" spans="1:33" ht="15.75" x14ac:dyDescent="0.3">
      <c r="A925" s="104">
        <v>361</v>
      </c>
      <c r="B925" s="107" t="s">
        <v>3718</v>
      </c>
      <c r="C925" s="204" t="s">
        <v>8636</v>
      </c>
      <c r="D925" s="105">
        <v>1</v>
      </c>
      <c r="E925" s="105" t="s">
        <v>5749</v>
      </c>
      <c r="F925" s="104">
        <v>129</v>
      </c>
      <c r="G925" s="104">
        <v>101</v>
      </c>
      <c r="H925" s="104">
        <v>320</v>
      </c>
      <c r="I925" s="105">
        <v>300</v>
      </c>
      <c r="J925" s="104">
        <v>1</v>
      </c>
      <c r="K925" s="104">
        <v>10</v>
      </c>
      <c r="L925" s="105">
        <v>48000</v>
      </c>
      <c r="M925" s="247">
        <v>84000</v>
      </c>
      <c r="N925" s="104" t="s">
        <v>3716</v>
      </c>
      <c r="O925" s="104">
        <v>22</v>
      </c>
      <c r="P925" s="104">
        <v>999</v>
      </c>
      <c r="Q925" s="104">
        <v>1500</v>
      </c>
      <c r="R925" s="104">
        <v>1</v>
      </c>
      <c r="S925" s="104">
        <v>0</v>
      </c>
      <c r="T925" s="104">
        <v>1500</v>
      </c>
      <c r="U925" s="104"/>
      <c r="V925" s="104"/>
      <c r="W925" s="104"/>
      <c r="X925" s="104"/>
      <c r="Y925" s="104">
        <v>3</v>
      </c>
      <c r="Z925" s="104"/>
      <c r="AA925" s="104"/>
      <c r="AB925" s="104"/>
      <c r="AC925" s="104"/>
      <c r="AD925" s="104"/>
      <c r="AE925" s="104"/>
      <c r="AF925" s="104"/>
      <c r="AG925" s="104"/>
    </row>
    <row r="926" spans="1:33" ht="15.75" x14ac:dyDescent="0.3">
      <c r="A926" s="104">
        <v>364</v>
      </c>
      <c r="B926" s="107" t="s">
        <v>3720</v>
      </c>
      <c r="C926" s="204" t="s">
        <v>8636</v>
      </c>
      <c r="D926" s="105">
        <v>1</v>
      </c>
      <c r="E926" s="105" t="s">
        <v>5751</v>
      </c>
      <c r="F926" s="104">
        <v>81</v>
      </c>
      <c r="G926" s="104">
        <v>21</v>
      </c>
      <c r="H926" s="104">
        <v>213</v>
      </c>
      <c r="I926" s="105">
        <v>300</v>
      </c>
      <c r="J926" s="104">
        <v>1</v>
      </c>
      <c r="K926" s="104">
        <v>1</v>
      </c>
      <c r="L926" s="105">
        <v>60000</v>
      </c>
      <c r="M926" s="247">
        <v>84000</v>
      </c>
      <c r="N926" s="104" t="s">
        <v>3716</v>
      </c>
      <c r="O926" s="104">
        <v>22</v>
      </c>
      <c r="P926" s="104">
        <v>999</v>
      </c>
      <c r="Q926" s="104">
        <v>1500</v>
      </c>
      <c r="R926" s="104">
        <v>1</v>
      </c>
      <c r="S926" s="104">
        <v>0</v>
      </c>
      <c r="T926" s="104">
        <v>1500</v>
      </c>
      <c r="U926" s="104"/>
      <c r="V926" s="104"/>
      <c r="W926" s="104"/>
      <c r="X926" s="104"/>
      <c r="Y926" s="104">
        <v>3</v>
      </c>
      <c r="Z926" s="104"/>
      <c r="AA926" s="104"/>
      <c r="AB926" s="104"/>
      <c r="AC926" s="104"/>
      <c r="AD926" s="104"/>
      <c r="AE926" s="104"/>
      <c r="AF926" s="104"/>
      <c r="AG926" s="104"/>
    </row>
    <row r="927" spans="1:33" ht="15.75" x14ac:dyDescent="0.3">
      <c r="A927" s="104">
        <v>370</v>
      </c>
      <c r="B927" s="107" t="s">
        <v>3726</v>
      </c>
      <c r="C927" s="204" t="s">
        <v>8636</v>
      </c>
      <c r="D927" s="105">
        <v>1</v>
      </c>
      <c r="E927" s="105" t="s">
        <v>5751</v>
      </c>
      <c r="F927" s="104">
        <v>81</v>
      </c>
      <c r="G927" s="104">
        <v>78</v>
      </c>
      <c r="H927" s="104">
        <v>218</v>
      </c>
      <c r="I927" s="105">
        <v>300</v>
      </c>
      <c r="J927" s="104">
        <v>1</v>
      </c>
      <c r="K927" s="104">
        <v>0</v>
      </c>
      <c r="L927" s="105">
        <v>60000</v>
      </c>
      <c r="M927" s="247">
        <v>84000</v>
      </c>
      <c r="N927" s="104" t="s">
        <v>3716</v>
      </c>
      <c r="O927" s="104">
        <v>20</v>
      </c>
      <c r="P927" s="104">
        <v>999</v>
      </c>
      <c r="Q927" s="104">
        <v>1500</v>
      </c>
      <c r="R927" s="104">
        <v>1</v>
      </c>
      <c r="S927" s="104">
        <v>0</v>
      </c>
      <c r="T927" s="104">
        <v>1500</v>
      </c>
      <c r="U927" s="104"/>
      <c r="V927" s="104"/>
      <c r="W927" s="104"/>
      <c r="X927" s="104"/>
      <c r="Y927" s="104">
        <v>3</v>
      </c>
      <c r="Z927" s="104"/>
      <c r="AA927" s="104"/>
      <c r="AB927" s="104"/>
      <c r="AC927" s="104"/>
      <c r="AD927" s="104"/>
      <c r="AE927" s="104"/>
      <c r="AF927" s="104"/>
      <c r="AG927" s="104"/>
    </row>
    <row r="928" spans="1:33" ht="15.75" x14ac:dyDescent="0.3">
      <c r="A928" s="104">
        <v>369</v>
      </c>
      <c r="B928" s="107" t="s">
        <v>3725</v>
      </c>
      <c r="C928" s="204" t="s">
        <v>8636</v>
      </c>
      <c r="D928" s="105">
        <v>1</v>
      </c>
      <c r="E928" s="105" t="s">
        <v>5751</v>
      </c>
      <c r="F928" s="104">
        <v>81</v>
      </c>
      <c r="G928" s="104">
        <v>21</v>
      </c>
      <c r="H928" s="104">
        <v>210</v>
      </c>
      <c r="I928" s="105">
        <v>300</v>
      </c>
      <c r="J928" s="104">
        <v>0</v>
      </c>
      <c r="K928" s="104">
        <v>0</v>
      </c>
      <c r="L928" s="105">
        <v>60000</v>
      </c>
      <c r="M928" s="247">
        <v>84000</v>
      </c>
      <c r="N928" s="104" t="s">
        <v>3716</v>
      </c>
      <c r="O928" s="104">
        <v>15</v>
      </c>
      <c r="P928" s="104">
        <v>999</v>
      </c>
      <c r="Q928" s="104">
        <v>1500</v>
      </c>
      <c r="R928" s="104">
        <v>1</v>
      </c>
      <c r="S928" s="104">
        <v>0</v>
      </c>
      <c r="T928" s="104">
        <v>1500</v>
      </c>
      <c r="U928" s="104"/>
      <c r="V928" s="104"/>
      <c r="W928" s="104"/>
      <c r="X928" s="104"/>
      <c r="Y928" s="104">
        <v>3</v>
      </c>
      <c r="Z928" s="104"/>
      <c r="AA928" s="104"/>
      <c r="AB928" s="104"/>
      <c r="AC928" s="104"/>
      <c r="AD928" s="104"/>
      <c r="AE928" s="104"/>
      <c r="AF928" s="104"/>
      <c r="AG928" s="104"/>
    </row>
    <row r="929" spans="1:33" ht="15.75" x14ac:dyDescent="0.3">
      <c r="A929" s="104">
        <v>368</v>
      </c>
      <c r="B929" s="107" t="s">
        <v>3724</v>
      </c>
      <c r="C929" s="204" t="s">
        <v>8636</v>
      </c>
      <c r="D929" s="105">
        <v>1</v>
      </c>
      <c r="E929" s="105" t="s">
        <v>5751</v>
      </c>
      <c r="F929" s="104">
        <v>81</v>
      </c>
      <c r="G929" s="104">
        <v>21</v>
      </c>
      <c r="H929" s="104">
        <v>214</v>
      </c>
      <c r="I929" s="105">
        <v>300</v>
      </c>
      <c r="J929" s="104">
        <v>1</v>
      </c>
      <c r="K929" s="104">
        <v>1</v>
      </c>
      <c r="L929" s="105">
        <v>60000</v>
      </c>
      <c r="M929" s="247">
        <v>84000</v>
      </c>
      <c r="N929" s="104" t="s">
        <v>3716</v>
      </c>
      <c r="O929" s="104">
        <v>17</v>
      </c>
      <c r="P929" s="104">
        <v>999</v>
      </c>
      <c r="Q929" s="104">
        <v>1500</v>
      </c>
      <c r="R929" s="104">
        <v>1</v>
      </c>
      <c r="S929" s="104">
        <v>0</v>
      </c>
      <c r="T929" s="104">
        <v>1500</v>
      </c>
      <c r="U929" s="104"/>
      <c r="V929" s="104"/>
      <c r="W929" s="104"/>
      <c r="X929" s="104"/>
      <c r="Y929" s="104">
        <v>3</v>
      </c>
      <c r="Z929" s="104"/>
      <c r="AA929" s="104"/>
      <c r="AB929" s="104"/>
      <c r="AC929" s="104"/>
      <c r="AD929" s="104"/>
      <c r="AE929" s="104"/>
      <c r="AF929" s="104"/>
      <c r="AG929" s="104"/>
    </row>
    <row r="930" spans="1:33" ht="15.75" x14ac:dyDescent="0.3">
      <c r="A930" s="104">
        <v>365</v>
      </c>
      <c r="B930" s="107" t="s">
        <v>3721</v>
      </c>
      <c r="C930" s="204" t="s">
        <v>8636</v>
      </c>
      <c r="D930" s="105">
        <v>1</v>
      </c>
      <c r="E930" s="105" t="s">
        <v>5751</v>
      </c>
      <c r="F930" s="104">
        <v>81</v>
      </c>
      <c r="G930" s="104">
        <v>21</v>
      </c>
      <c r="H930" s="104">
        <v>212</v>
      </c>
      <c r="I930" s="105">
        <v>300</v>
      </c>
      <c r="J930" s="104">
        <v>1</v>
      </c>
      <c r="K930" s="104">
        <v>1</v>
      </c>
      <c r="L930" s="105">
        <v>60000</v>
      </c>
      <c r="M930" s="247">
        <v>84000</v>
      </c>
      <c r="N930" s="104" t="s">
        <v>3716</v>
      </c>
      <c r="O930" s="104">
        <v>22</v>
      </c>
      <c r="P930" s="104">
        <v>999</v>
      </c>
      <c r="Q930" s="104">
        <v>1500</v>
      </c>
      <c r="R930" s="104">
        <v>1</v>
      </c>
      <c r="S930" s="104">
        <v>0</v>
      </c>
      <c r="T930" s="104">
        <v>1500</v>
      </c>
      <c r="U930" s="104"/>
      <c r="V930" s="104"/>
      <c r="W930" s="104"/>
      <c r="X930" s="104"/>
      <c r="Y930" s="104">
        <v>3</v>
      </c>
      <c r="Z930" s="104"/>
      <c r="AA930" s="104"/>
      <c r="AB930" s="104"/>
      <c r="AC930" s="104"/>
      <c r="AD930" s="104"/>
      <c r="AE930" s="104"/>
      <c r="AF930" s="104"/>
      <c r="AG930" s="104"/>
    </row>
    <row r="931" spans="1:33" ht="15.75" x14ac:dyDescent="0.3">
      <c r="A931" s="104">
        <v>366</v>
      </c>
      <c r="B931" s="107" t="s">
        <v>3722</v>
      </c>
      <c r="C931" s="204" t="s">
        <v>8636</v>
      </c>
      <c r="D931" s="105">
        <v>1</v>
      </c>
      <c r="E931" s="105" t="s">
        <v>5751</v>
      </c>
      <c r="F931" s="104">
        <v>104</v>
      </c>
      <c r="G931" s="104">
        <v>45</v>
      </c>
      <c r="H931" s="104">
        <v>215</v>
      </c>
      <c r="I931" s="105">
        <v>300</v>
      </c>
      <c r="J931" s="104">
        <v>1</v>
      </c>
      <c r="K931" s="104">
        <v>1</v>
      </c>
      <c r="L931" s="105">
        <v>60000</v>
      </c>
      <c r="M931" s="247">
        <v>84000</v>
      </c>
      <c r="N931" s="104" t="s">
        <v>3716</v>
      </c>
      <c r="O931" s="104">
        <v>22</v>
      </c>
      <c r="P931" s="104">
        <v>999</v>
      </c>
      <c r="Q931" s="104">
        <v>1500</v>
      </c>
      <c r="R931" s="104">
        <v>1</v>
      </c>
      <c r="S931" s="104">
        <v>0</v>
      </c>
      <c r="T931" s="104">
        <v>1500</v>
      </c>
      <c r="U931" s="104"/>
      <c r="V931" s="104"/>
      <c r="W931" s="104"/>
      <c r="X931" s="104"/>
      <c r="Y931" s="104">
        <v>3</v>
      </c>
      <c r="Z931" s="104"/>
      <c r="AA931" s="104"/>
      <c r="AB931" s="104"/>
      <c r="AC931" s="104"/>
      <c r="AD931" s="104"/>
      <c r="AE931" s="104"/>
      <c r="AF931" s="104"/>
      <c r="AG931" s="104"/>
    </row>
    <row r="932" spans="1:33" ht="15.75" x14ac:dyDescent="0.3">
      <c r="A932" s="104">
        <v>367</v>
      </c>
      <c r="B932" s="107" t="s">
        <v>3723</v>
      </c>
      <c r="C932" s="204" t="s">
        <v>8636</v>
      </c>
      <c r="D932" s="105">
        <v>1</v>
      </c>
      <c r="E932" s="105" t="s">
        <v>5751</v>
      </c>
      <c r="F932" s="104">
        <v>81</v>
      </c>
      <c r="G932" s="104">
        <v>21</v>
      </c>
      <c r="H932" s="104">
        <v>211</v>
      </c>
      <c r="I932" s="105">
        <v>300</v>
      </c>
      <c r="J932" s="104">
        <v>0</v>
      </c>
      <c r="K932" s="104">
        <v>0</v>
      </c>
      <c r="L932" s="105">
        <v>60000</v>
      </c>
      <c r="M932" s="247">
        <v>84000</v>
      </c>
      <c r="N932" s="104" t="s">
        <v>3716</v>
      </c>
      <c r="O932" s="104">
        <v>20</v>
      </c>
      <c r="P932" s="104">
        <v>999</v>
      </c>
      <c r="Q932" s="104">
        <v>1500</v>
      </c>
      <c r="R932" s="104">
        <v>1</v>
      </c>
      <c r="S932" s="104">
        <v>0</v>
      </c>
      <c r="T932" s="104">
        <v>1500</v>
      </c>
      <c r="U932" s="104"/>
      <c r="V932" s="104"/>
      <c r="W932" s="104"/>
      <c r="X932" s="104"/>
      <c r="Y932" s="104">
        <v>3</v>
      </c>
      <c r="Z932" s="104"/>
      <c r="AA932" s="104"/>
      <c r="AB932" s="104"/>
      <c r="AC932" s="104"/>
      <c r="AD932" s="104"/>
      <c r="AE932" s="104"/>
      <c r="AF932" s="104"/>
      <c r="AG932" s="104"/>
    </row>
    <row r="933" spans="1:33" ht="15.75" x14ac:dyDescent="0.3">
      <c r="A933" s="104">
        <v>1419</v>
      </c>
      <c r="B933" s="107" t="s">
        <v>4797</v>
      </c>
      <c r="C933" s="204" t="s">
        <v>8649</v>
      </c>
      <c r="D933" s="105">
        <v>1</v>
      </c>
      <c r="E933" s="105" t="s">
        <v>5692</v>
      </c>
      <c r="F933" s="104">
        <v>81</v>
      </c>
      <c r="G933" s="104">
        <v>21</v>
      </c>
      <c r="H933" s="104">
        <v>213</v>
      </c>
      <c r="I933" s="105">
        <v>300</v>
      </c>
      <c r="J933" s="104">
        <v>1</v>
      </c>
      <c r="K933" s="104">
        <v>1</v>
      </c>
      <c r="L933" s="105">
        <v>200000</v>
      </c>
      <c r="M933" s="247">
        <v>162000</v>
      </c>
      <c r="N933" s="104" t="s">
        <v>4798</v>
      </c>
      <c r="O933" s="104">
        <v>22</v>
      </c>
      <c r="P933" s="104">
        <v>999</v>
      </c>
      <c r="Q933" s="104">
        <v>1500</v>
      </c>
      <c r="R933" s="104">
        <v>1</v>
      </c>
      <c r="S933" s="104">
        <v>0</v>
      </c>
      <c r="T933" s="104">
        <v>1500</v>
      </c>
      <c r="U933" s="104"/>
      <c r="V933" s="104"/>
      <c r="W933" s="104"/>
      <c r="X933" s="104"/>
      <c r="Y933" s="104">
        <v>3</v>
      </c>
      <c r="Z933" s="104"/>
      <c r="AA933" s="104"/>
      <c r="AB933" s="104"/>
      <c r="AC933" s="104"/>
      <c r="AD933" s="104"/>
      <c r="AE933" s="104"/>
      <c r="AF933" s="104"/>
      <c r="AG933" s="104"/>
    </row>
    <row r="934" spans="1:33" ht="15.75" x14ac:dyDescent="0.3">
      <c r="A934" s="104">
        <v>1427</v>
      </c>
      <c r="B934" s="107" t="s">
        <v>4854</v>
      </c>
      <c r="C934" s="204">
        <v>220</v>
      </c>
      <c r="D934" s="105">
        <v>1</v>
      </c>
      <c r="E934" s="110" t="s">
        <v>5697</v>
      </c>
      <c r="F934" s="104">
        <v>81</v>
      </c>
      <c r="G934" s="104">
        <v>21</v>
      </c>
      <c r="H934" s="104">
        <v>213</v>
      </c>
      <c r="I934" s="105">
        <v>300</v>
      </c>
      <c r="J934" s="104">
        <v>1</v>
      </c>
      <c r="K934" s="104">
        <v>1</v>
      </c>
      <c r="L934" s="105">
        <v>200000</v>
      </c>
      <c r="M934" s="245"/>
      <c r="N934" s="104" t="s">
        <v>4798</v>
      </c>
      <c r="O934" s="104">
        <v>22</v>
      </c>
      <c r="P934" s="104">
        <v>999</v>
      </c>
      <c r="Q934" s="104">
        <v>1500</v>
      </c>
      <c r="R934" s="104">
        <v>1</v>
      </c>
      <c r="S934" s="104">
        <v>0</v>
      </c>
      <c r="T934" s="104">
        <v>1500</v>
      </c>
      <c r="U934" s="104"/>
      <c r="V934" s="104"/>
      <c r="W934" s="104"/>
      <c r="X934" s="104"/>
      <c r="Y934" s="104">
        <v>3</v>
      </c>
      <c r="Z934" s="104"/>
      <c r="AA934" s="104"/>
      <c r="AB934" s="104"/>
      <c r="AC934" s="104"/>
      <c r="AD934" s="104"/>
      <c r="AE934" s="104"/>
      <c r="AF934" s="104"/>
      <c r="AG934" s="104"/>
    </row>
    <row r="935" spans="1:33" ht="15.75" x14ac:dyDescent="0.3">
      <c r="A935" s="104">
        <v>1420</v>
      </c>
      <c r="B935" s="107" t="s">
        <v>4799</v>
      </c>
      <c r="C935" s="204" t="s">
        <v>8649</v>
      </c>
      <c r="D935" s="105">
        <v>1</v>
      </c>
      <c r="E935" s="105" t="s">
        <v>5692</v>
      </c>
      <c r="F935" s="104">
        <v>81</v>
      </c>
      <c r="G935" s="104">
        <v>21</v>
      </c>
      <c r="H935" s="104">
        <v>212</v>
      </c>
      <c r="I935" s="105">
        <v>300</v>
      </c>
      <c r="J935" s="104">
        <v>1</v>
      </c>
      <c r="K935" s="104">
        <v>1</v>
      </c>
      <c r="L935" s="105">
        <v>200000</v>
      </c>
      <c r="M935" s="247">
        <v>162000</v>
      </c>
      <c r="N935" s="104" t="s">
        <v>4798</v>
      </c>
      <c r="O935" s="104">
        <v>22</v>
      </c>
      <c r="P935" s="104">
        <v>999</v>
      </c>
      <c r="Q935" s="104">
        <v>1500</v>
      </c>
      <c r="R935" s="104">
        <v>1</v>
      </c>
      <c r="S935" s="104">
        <v>0</v>
      </c>
      <c r="T935" s="104">
        <v>1500</v>
      </c>
      <c r="U935" s="104"/>
      <c r="V935" s="104"/>
      <c r="W935" s="104"/>
      <c r="X935" s="104"/>
      <c r="Y935" s="104">
        <v>3</v>
      </c>
      <c r="Z935" s="104"/>
      <c r="AA935" s="104"/>
      <c r="AB935" s="104"/>
      <c r="AC935" s="104"/>
      <c r="AD935" s="104"/>
      <c r="AE935" s="104"/>
      <c r="AF935" s="104"/>
      <c r="AG935" s="104"/>
    </row>
    <row r="936" spans="1:33" ht="15.75" x14ac:dyDescent="0.3">
      <c r="A936" s="104">
        <v>1428</v>
      </c>
      <c r="B936" s="107" t="s">
        <v>4855</v>
      </c>
      <c r="C936" s="204">
        <v>220</v>
      </c>
      <c r="D936" s="105">
        <v>1</v>
      </c>
      <c r="E936" s="110" t="s">
        <v>5697</v>
      </c>
      <c r="F936" s="104">
        <v>81</v>
      </c>
      <c r="G936" s="104">
        <v>21</v>
      </c>
      <c r="H936" s="104">
        <v>212</v>
      </c>
      <c r="I936" s="105">
        <v>300</v>
      </c>
      <c r="J936" s="104">
        <v>1</v>
      </c>
      <c r="K936" s="104">
        <v>1</v>
      </c>
      <c r="L936" s="105">
        <v>200000</v>
      </c>
      <c r="M936" s="245"/>
      <c r="N936" s="104" t="s">
        <v>4798</v>
      </c>
      <c r="O936" s="104">
        <v>22</v>
      </c>
      <c r="P936" s="104">
        <v>999</v>
      </c>
      <c r="Q936" s="104">
        <v>1500</v>
      </c>
      <c r="R936" s="104">
        <v>1</v>
      </c>
      <c r="S936" s="104">
        <v>0</v>
      </c>
      <c r="T936" s="104">
        <v>1500</v>
      </c>
      <c r="U936" s="104"/>
      <c r="V936" s="104"/>
      <c r="W936" s="104"/>
      <c r="X936" s="104"/>
      <c r="Y936" s="104">
        <v>3</v>
      </c>
      <c r="Z936" s="104"/>
      <c r="AA936" s="104"/>
      <c r="AB936" s="104"/>
      <c r="AC936" s="104"/>
      <c r="AD936" s="104"/>
      <c r="AE936" s="104"/>
      <c r="AF936" s="104"/>
      <c r="AG936" s="104"/>
    </row>
    <row r="937" spans="1:33" ht="15.75" x14ac:dyDescent="0.3">
      <c r="A937" s="104">
        <v>1421</v>
      </c>
      <c r="B937" s="107" t="s">
        <v>4800</v>
      </c>
      <c r="C937" s="204" t="s">
        <v>8649</v>
      </c>
      <c r="D937" s="105">
        <v>1</v>
      </c>
      <c r="E937" s="105" t="s">
        <v>5692</v>
      </c>
      <c r="F937" s="104">
        <v>104</v>
      </c>
      <c r="G937" s="104">
        <v>45</v>
      </c>
      <c r="H937" s="104">
        <v>215</v>
      </c>
      <c r="I937" s="105">
        <v>300</v>
      </c>
      <c r="J937" s="104">
        <v>1</v>
      </c>
      <c r="K937" s="104">
        <v>1</v>
      </c>
      <c r="L937" s="105">
        <v>200000</v>
      </c>
      <c r="M937" s="247">
        <v>162000</v>
      </c>
      <c r="N937" s="104" t="s">
        <v>4798</v>
      </c>
      <c r="O937" s="104">
        <v>22</v>
      </c>
      <c r="P937" s="104">
        <v>999</v>
      </c>
      <c r="Q937" s="104">
        <v>1500</v>
      </c>
      <c r="R937" s="104">
        <v>1</v>
      </c>
      <c r="S937" s="104">
        <v>0</v>
      </c>
      <c r="T937" s="104">
        <v>1500</v>
      </c>
      <c r="U937" s="104"/>
      <c r="V937" s="104"/>
      <c r="W937" s="104"/>
      <c r="X937" s="104"/>
      <c r="Y937" s="104">
        <v>3</v>
      </c>
      <c r="Z937" s="104"/>
      <c r="AA937" s="104"/>
      <c r="AB937" s="104"/>
      <c r="AC937" s="104"/>
      <c r="AD937" s="104"/>
      <c r="AE937" s="104"/>
      <c r="AF937" s="104"/>
      <c r="AG937" s="104"/>
    </row>
    <row r="938" spans="1:33" ht="15.75" x14ac:dyDescent="0.3">
      <c r="A938" s="104">
        <v>1429</v>
      </c>
      <c r="B938" s="107" t="s">
        <v>4856</v>
      </c>
      <c r="C938" s="204">
        <v>220</v>
      </c>
      <c r="D938" s="105">
        <v>1</v>
      </c>
      <c r="E938" s="110" t="s">
        <v>5697</v>
      </c>
      <c r="F938" s="104">
        <v>104</v>
      </c>
      <c r="G938" s="104">
        <v>45</v>
      </c>
      <c r="H938" s="104">
        <v>215</v>
      </c>
      <c r="I938" s="105">
        <v>300</v>
      </c>
      <c r="J938" s="104">
        <v>1</v>
      </c>
      <c r="K938" s="104">
        <v>1</v>
      </c>
      <c r="L938" s="105">
        <v>200000</v>
      </c>
      <c r="M938" s="245"/>
      <c r="N938" s="104" t="s">
        <v>4798</v>
      </c>
      <c r="O938" s="104">
        <v>22</v>
      </c>
      <c r="P938" s="104">
        <v>999</v>
      </c>
      <c r="Q938" s="104">
        <v>1500</v>
      </c>
      <c r="R938" s="104">
        <v>1</v>
      </c>
      <c r="S938" s="104">
        <v>0</v>
      </c>
      <c r="T938" s="104">
        <v>1500</v>
      </c>
      <c r="U938" s="104"/>
      <c r="V938" s="104"/>
      <c r="W938" s="104"/>
      <c r="X938" s="104"/>
      <c r="Y938" s="104">
        <v>3</v>
      </c>
      <c r="Z938" s="104"/>
      <c r="AA938" s="104"/>
      <c r="AB938" s="104"/>
      <c r="AC938" s="104"/>
      <c r="AD938" s="104"/>
      <c r="AE938" s="104"/>
      <c r="AF938" s="104"/>
      <c r="AG938" s="104"/>
    </row>
    <row r="939" spans="1:33" ht="15.75" hidden="1" x14ac:dyDescent="0.3">
      <c r="A939" s="39">
        <v>1403</v>
      </c>
      <c r="B939" s="40" t="s">
        <v>4791</v>
      </c>
      <c r="C939" s="40"/>
      <c r="D939" s="39">
        <v>0</v>
      </c>
      <c r="E939" s="39"/>
      <c r="F939" s="39">
        <v>81</v>
      </c>
      <c r="G939" s="39">
        <v>21</v>
      </c>
      <c r="H939" s="39">
        <v>213</v>
      </c>
      <c r="I939" s="39">
        <v>300</v>
      </c>
      <c r="J939" s="39">
        <v>1</v>
      </c>
      <c r="K939" s="39">
        <v>1</v>
      </c>
      <c r="L939" s="39">
        <v>150000</v>
      </c>
      <c r="M939" s="39"/>
      <c r="N939" s="39" t="s">
        <v>4792</v>
      </c>
      <c r="O939" s="39">
        <v>22</v>
      </c>
      <c r="P939" s="39">
        <v>999</v>
      </c>
      <c r="Q939" s="39">
        <v>1500</v>
      </c>
      <c r="R939" s="39">
        <v>1</v>
      </c>
      <c r="S939" s="39">
        <v>0</v>
      </c>
      <c r="T939" s="39">
        <v>1500</v>
      </c>
      <c r="U939" s="39"/>
      <c r="V939" s="39"/>
      <c r="W939" s="39"/>
      <c r="X939" s="39"/>
      <c r="Y939" s="39">
        <v>3</v>
      </c>
      <c r="Z939" s="39"/>
      <c r="AA939" s="39"/>
      <c r="AB939" s="39"/>
      <c r="AC939" s="39"/>
      <c r="AD939" s="39"/>
      <c r="AE939" s="39"/>
      <c r="AF939" s="39"/>
      <c r="AG939" s="39"/>
    </row>
    <row r="940" spans="1:33" ht="15.75" hidden="1" x14ac:dyDescent="0.3">
      <c r="A940" s="39">
        <v>1411</v>
      </c>
      <c r="B940" s="40" t="s">
        <v>4850</v>
      </c>
      <c r="C940" s="40"/>
      <c r="D940" s="39">
        <v>0</v>
      </c>
      <c r="E940" s="39"/>
      <c r="F940" s="39">
        <v>81</v>
      </c>
      <c r="G940" s="39">
        <v>21</v>
      </c>
      <c r="H940" s="39">
        <v>213</v>
      </c>
      <c r="I940" s="39">
        <v>300</v>
      </c>
      <c r="J940" s="39">
        <v>1</v>
      </c>
      <c r="K940" s="39">
        <v>1</v>
      </c>
      <c r="L940" s="39">
        <v>150000</v>
      </c>
      <c r="M940" s="39"/>
      <c r="N940" s="39" t="s">
        <v>4792</v>
      </c>
      <c r="O940" s="39">
        <v>22</v>
      </c>
      <c r="P940" s="39">
        <v>999</v>
      </c>
      <c r="Q940" s="39">
        <v>1500</v>
      </c>
      <c r="R940" s="39">
        <v>1</v>
      </c>
      <c r="S940" s="39">
        <v>0</v>
      </c>
      <c r="T940" s="39">
        <v>1500</v>
      </c>
      <c r="U940" s="39"/>
      <c r="V940" s="39"/>
      <c r="W940" s="39"/>
      <c r="X940" s="39"/>
      <c r="Y940" s="39">
        <v>3</v>
      </c>
      <c r="Z940" s="39"/>
      <c r="AA940" s="39"/>
      <c r="AB940" s="39"/>
      <c r="AC940" s="39"/>
      <c r="AD940" s="39"/>
      <c r="AE940" s="39"/>
      <c r="AF940" s="39"/>
      <c r="AG940" s="39"/>
    </row>
    <row r="941" spans="1:33" ht="15.75" hidden="1" x14ac:dyDescent="0.3">
      <c r="A941" s="39">
        <v>1404</v>
      </c>
      <c r="B941" s="40" t="s">
        <v>4793</v>
      </c>
      <c r="C941" s="40"/>
      <c r="D941" s="39">
        <v>0</v>
      </c>
      <c r="E941" s="39"/>
      <c r="F941" s="39">
        <v>81</v>
      </c>
      <c r="G941" s="39">
        <v>21</v>
      </c>
      <c r="H941" s="39">
        <v>212</v>
      </c>
      <c r="I941" s="39">
        <v>300</v>
      </c>
      <c r="J941" s="39">
        <v>1</v>
      </c>
      <c r="K941" s="39">
        <v>1</v>
      </c>
      <c r="L941" s="39">
        <v>150000</v>
      </c>
      <c r="M941" s="39"/>
      <c r="N941" s="39" t="s">
        <v>4792</v>
      </c>
      <c r="O941" s="39">
        <v>22</v>
      </c>
      <c r="P941" s="39">
        <v>999</v>
      </c>
      <c r="Q941" s="39">
        <v>1500</v>
      </c>
      <c r="R941" s="39">
        <v>1</v>
      </c>
      <c r="S941" s="39">
        <v>0</v>
      </c>
      <c r="T941" s="39">
        <v>1500</v>
      </c>
      <c r="U941" s="39"/>
      <c r="V941" s="39"/>
      <c r="W941" s="39"/>
      <c r="X941" s="39"/>
      <c r="Y941" s="39">
        <v>3</v>
      </c>
      <c r="Z941" s="39"/>
      <c r="AA941" s="39"/>
      <c r="AB941" s="39"/>
      <c r="AC941" s="39"/>
      <c r="AD941" s="39"/>
      <c r="AE941" s="39"/>
      <c r="AF941" s="39"/>
      <c r="AG941" s="39"/>
    </row>
    <row r="942" spans="1:33" ht="15.75" hidden="1" x14ac:dyDescent="0.3">
      <c r="A942" s="39">
        <v>1412</v>
      </c>
      <c r="B942" s="40" t="s">
        <v>4851</v>
      </c>
      <c r="C942" s="40"/>
      <c r="D942" s="39">
        <v>0</v>
      </c>
      <c r="E942" s="39"/>
      <c r="F942" s="39">
        <v>81</v>
      </c>
      <c r="G942" s="39">
        <v>21</v>
      </c>
      <c r="H942" s="39">
        <v>212</v>
      </c>
      <c r="I942" s="39">
        <v>300</v>
      </c>
      <c r="J942" s="39">
        <v>1</v>
      </c>
      <c r="K942" s="39">
        <v>1</v>
      </c>
      <c r="L942" s="39">
        <v>150000</v>
      </c>
      <c r="M942" s="39"/>
      <c r="N942" s="39" t="s">
        <v>4792</v>
      </c>
      <c r="O942" s="39">
        <v>22</v>
      </c>
      <c r="P942" s="39">
        <v>999</v>
      </c>
      <c r="Q942" s="39">
        <v>1500</v>
      </c>
      <c r="R942" s="39">
        <v>1</v>
      </c>
      <c r="S942" s="39">
        <v>0</v>
      </c>
      <c r="T942" s="39">
        <v>1500</v>
      </c>
      <c r="U942" s="39"/>
      <c r="V942" s="39"/>
      <c r="W942" s="39"/>
      <c r="X942" s="39"/>
      <c r="Y942" s="39">
        <v>3</v>
      </c>
      <c r="Z942" s="39"/>
      <c r="AA942" s="39"/>
      <c r="AB942" s="39"/>
      <c r="AC942" s="39"/>
      <c r="AD942" s="39"/>
      <c r="AE942" s="39"/>
      <c r="AF942" s="39"/>
      <c r="AG942" s="39"/>
    </row>
    <row r="943" spans="1:33" ht="15.75" hidden="1" x14ac:dyDescent="0.3">
      <c r="A943" s="39">
        <v>1405</v>
      </c>
      <c r="B943" s="40" t="s">
        <v>4794</v>
      </c>
      <c r="C943" s="40"/>
      <c r="D943" s="39">
        <v>0</v>
      </c>
      <c r="E943" s="39"/>
      <c r="F943" s="39">
        <v>104</v>
      </c>
      <c r="G943" s="39">
        <v>45</v>
      </c>
      <c r="H943" s="39">
        <v>215</v>
      </c>
      <c r="I943" s="39">
        <v>300</v>
      </c>
      <c r="J943" s="39">
        <v>1</v>
      </c>
      <c r="K943" s="39">
        <v>1</v>
      </c>
      <c r="L943" s="39">
        <v>150000</v>
      </c>
      <c r="M943" s="39"/>
      <c r="N943" s="39" t="s">
        <v>4792</v>
      </c>
      <c r="O943" s="39">
        <v>22</v>
      </c>
      <c r="P943" s="39">
        <v>999</v>
      </c>
      <c r="Q943" s="39">
        <v>1500</v>
      </c>
      <c r="R943" s="39">
        <v>1</v>
      </c>
      <c r="S943" s="39">
        <v>0</v>
      </c>
      <c r="T943" s="39">
        <v>1500</v>
      </c>
      <c r="U943" s="39"/>
      <c r="V943" s="39"/>
      <c r="W943" s="39"/>
      <c r="X943" s="39"/>
      <c r="Y943" s="39">
        <v>3</v>
      </c>
      <c r="Z943" s="39"/>
      <c r="AA943" s="39"/>
      <c r="AB943" s="39"/>
      <c r="AC943" s="39"/>
      <c r="AD943" s="39"/>
      <c r="AE943" s="39"/>
      <c r="AF943" s="39"/>
      <c r="AG943" s="39"/>
    </row>
    <row r="944" spans="1:33" ht="15.75" hidden="1" x14ac:dyDescent="0.3">
      <c r="A944" s="39">
        <v>1413</v>
      </c>
      <c r="B944" s="40" t="s">
        <v>4852</v>
      </c>
      <c r="C944" s="40"/>
      <c r="D944" s="39">
        <v>0</v>
      </c>
      <c r="E944" s="39"/>
      <c r="F944" s="39">
        <v>104</v>
      </c>
      <c r="G944" s="39">
        <v>45</v>
      </c>
      <c r="H944" s="39">
        <v>215</v>
      </c>
      <c r="I944" s="39">
        <v>300</v>
      </c>
      <c r="J944" s="39">
        <v>1</v>
      </c>
      <c r="K944" s="39">
        <v>1</v>
      </c>
      <c r="L944" s="39">
        <v>150000</v>
      </c>
      <c r="M944" s="39"/>
      <c r="N944" s="39" t="s">
        <v>4792</v>
      </c>
      <c r="O944" s="39">
        <v>22</v>
      </c>
      <c r="P944" s="39">
        <v>999</v>
      </c>
      <c r="Q944" s="39">
        <v>1500</v>
      </c>
      <c r="R944" s="39">
        <v>1</v>
      </c>
      <c r="S944" s="39">
        <v>0</v>
      </c>
      <c r="T944" s="39">
        <v>1500</v>
      </c>
      <c r="U944" s="39"/>
      <c r="V944" s="39"/>
      <c r="W944" s="39"/>
      <c r="X944" s="39"/>
      <c r="Y944" s="39">
        <v>3</v>
      </c>
      <c r="Z944" s="39"/>
      <c r="AA944" s="39"/>
      <c r="AB944" s="39"/>
      <c r="AC944" s="39"/>
      <c r="AD944" s="39"/>
      <c r="AE944" s="39"/>
      <c r="AF944" s="39"/>
      <c r="AG944" s="39"/>
    </row>
    <row r="945" spans="1:33" ht="15.75" hidden="1" x14ac:dyDescent="0.3">
      <c r="A945" s="39">
        <v>1483</v>
      </c>
      <c r="B945" s="40" t="s">
        <v>4815</v>
      </c>
      <c r="C945" s="40"/>
      <c r="D945" s="39">
        <v>0</v>
      </c>
      <c r="E945" s="39"/>
      <c r="F945" s="39">
        <v>81</v>
      </c>
      <c r="G945" s="39">
        <v>21</v>
      </c>
      <c r="H945" s="39">
        <v>213</v>
      </c>
      <c r="I945" s="39">
        <v>300</v>
      </c>
      <c r="J945" s="39">
        <v>1</v>
      </c>
      <c r="K945" s="39">
        <v>1</v>
      </c>
      <c r="L945" s="39">
        <v>350000</v>
      </c>
      <c r="M945" s="39"/>
      <c r="N945" s="39" t="s">
        <v>4816</v>
      </c>
      <c r="O945" s="39">
        <v>22</v>
      </c>
      <c r="P945" s="39">
        <v>999</v>
      </c>
      <c r="Q945" s="39">
        <v>1500</v>
      </c>
      <c r="R945" s="39">
        <v>1</v>
      </c>
      <c r="S945" s="39">
        <v>0</v>
      </c>
      <c r="T945" s="39">
        <v>1500</v>
      </c>
      <c r="U945" s="39"/>
      <c r="V945" s="39"/>
      <c r="W945" s="39"/>
      <c r="X945" s="39"/>
      <c r="Y945" s="39">
        <v>3</v>
      </c>
      <c r="Z945" s="39"/>
      <c r="AA945" s="39"/>
      <c r="AB945" s="39"/>
      <c r="AC945" s="39"/>
      <c r="AD945" s="39"/>
      <c r="AE945" s="39"/>
      <c r="AF945" s="39"/>
      <c r="AG945" s="39"/>
    </row>
    <row r="946" spans="1:33" ht="15.75" hidden="1" x14ac:dyDescent="0.3">
      <c r="A946" s="39">
        <v>1491</v>
      </c>
      <c r="B946" s="40" t="s">
        <v>4866</v>
      </c>
      <c r="C946" s="40"/>
      <c r="D946" s="39">
        <v>0</v>
      </c>
      <c r="E946" s="39"/>
      <c r="F946" s="39">
        <v>81</v>
      </c>
      <c r="G946" s="39">
        <v>21</v>
      </c>
      <c r="H946" s="39">
        <v>213</v>
      </c>
      <c r="I946" s="39">
        <v>300</v>
      </c>
      <c r="J946" s="39">
        <v>1</v>
      </c>
      <c r="K946" s="39">
        <v>1</v>
      </c>
      <c r="L946" s="39">
        <v>350000</v>
      </c>
      <c r="M946" s="39"/>
      <c r="N946" s="39" t="s">
        <v>4816</v>
      </c>
      <c r="O946" s="39">
        <v>22</v>
      </c>
      <c r="P946" s="39">
        <v>999</v>
      </c>
      <c r="Q946" s="39">
        <v>1500</v>
      </c>
      <c r="R946" s="39">
        <v>1</v>
      </c>
      <c r="S946" s="39">
        <v>0</v>
      </c>
      <c r="T946" s="39">
        <v>1500</v>
      </c>
      <c r="U946" s="39"/>
      <c r="V946" s="39"/>
      <c r="W946" s="39"/>
      <c r="X946" s="39"/>
      <c r="Y946" s="39">
        <v>3</v>
      </c>
      <c r="Z946" s="39"/>
      <c r="AA946" s="39"/>
      <c r="AB946" s="39"/>
      <c r="AC946" s="39"/>
      <c r="AD946" s="39"/>
      <c r="AE946" s="39"/>
      <c r="AF946" s="39"/>
      <c r="AG946" s="39"/>
    </row>
    <row r="947" spans="1:33" ht="15.75" hidden="1" x14ac:dyDescent="0.3">
      <c r="A947" s="39">
        <v>1484</v>
      </c>
      <c r="B947" s="40" t="s">
        <v>4817</v>
      </c>
      <c r="C947" s="40"/>
      <c r="D947" s="39">
        <v>0</v>
      </c>
      <c r="E947" s="39"/>
      <c r="F947" s="39">
        <v>81</v>
      </c>
      <c r="G947" s="39">
        <v>21</v>
      </c>
      <c r="H947" s="39">
        <v>212</v>
      </c>
      <c r="I947" s="39">
        <v>300</v>
      </c>
      <c r="J947" s="39">
        <v>1</v>
      </c>
      <c r="K947" s="39">
        <v>1</v>
      </c>
      <c r="L947" s="39">
        <v>350000</v>
      </c>
      <c r="M947" s="39"/>
      <c r="N947" s="39" t="s">
        <v>4816</v>
      </c>
      <c r="O947" s="39">
        <v>22</v>
      </c>
      <c r="P947" s="39">
        <v>999</v>
      </c>
      <c r="Q947" s="39">
        <v>1500</v>
      </c>
      <c r="R947" s="39">
        <v>1</v>
      </c>
      <c r="S947" s="39">
        <v>0</v>
      </c>
      <c r="T947" s="39">
        <v>1500</v>
      </c>
      <c r="U947" s="39"/>
      <c r="V947" s="39"/>
      <c r="W947" s="39"/>
      <c r="X947" s="39"/>
      <c r="Y947" s="39">
        <v>3</v>
      </c>
      <c r="Z947" s="39"/>
      <c r="AA947" s="39"/>
      <c r="AB947" s="39"/>
      <c r="AC947" s="39"/>
      <c r="AD947" s="39"/>
      <c r="AE947" s="39"/>
      <c r="AF947" s="39"/>
      <c r="AG947" s="39"/>
    </row>
    <row r="948" spans="1:33" ht="15.75" hidden="1" x14ac:dyDescent="0.3">
      <c r="A948" s="39">
        <v>1492</v>
      </c>
      <c r="B948" s="40" t="s">
        <v>4867</v>
      </c>
      <c r="C948" s="40"/>
      <c r="D948" s="39">
        <v>0</v>
      </c>
      <c r="E948" s="39"/>
      <c r="F948" s="39">
        <v>81</v>
      </c>
      <c r="G948" s="39">
        <v>21</v>
      </c>
      <c r="H948" s="39">
        <v>212</v>
      </c>
      <c r="I948" s="39">
        <v>300</v>
      </c>
      <c r="J948" s="39">
        <v>1</v>
      </c>
      <c r="K948" s="39">
        <v>1</v>
      </c>
      <c r="L948" s="39">
        <v>350000</v>
      </c>
      <c r="M948" s="39"/>
      <c r="N948" s="39" t="s">
        <v>4816</v>
      </c>
      <c r="O948" s="39">
        <v>22</v>
      </c>
      <c r="P948" s="39">
        <v>999</v>
      </c>
      <c r="Q948" s="39">
        <v>1500</v>
      </c>
      <c r="R948" s="39">
        <v>1</v>
      </c>
      <c r="S948" s="39">
        <v>0</v>
      </c>
      <c r="T948" s="39">
        <v>1500</v>
      </c>
      <c r="U948" s="39"/>
      <c r="V948" s="39"/>
      <c r="W948" s="39"/>
      <c r="X948" s="39"/>
      <c r="Y948" s="39">
        <v>3</v>
      </c>
      <c r="Z948" s="39"/>
      <c r="AA948" s="39"/>
      <c r="AB948" s="39"/>
      <c r="AC948" s="39"/>
      <c r="AD948" s="39"/>
      <c r="AE948" s="39"/>
      <c r="AF948" s="39"/>
      <c r="AG948" s="39"/>
    </row>
    <row r="949" spans="1:33" ht="15.75" hidden="1" x14ac:dyDescent="0.3">
      <c r="A949" s="39">
        <v>1485</v>
      </c>
      <c r="B949" s="40" t="s">
        <v>4818</v>
      </c>
      <c r="C949" s="40"/>
      <c r="D949" s="39">
        <v>0</v>
      </c>
      <c r="E949" s="39"/>
      <c r="F949" s="39">
        <v>104</v>
      </c>
      <c r="G949" s="39">
        <v>45</v>
      </c>
      <c r="H949" s="39">
        <v>215</v>
      </c>
      <c r="I949" s="39">
        <v>300</v>
      </c>
      <c r="J949" s="39">
        <v>1</v>
      </c>
      <c r="K949" s="39">
        <v>1</v>
      </c>
      <c r="L949" s="39">
        <v>350000</v>
      </c>
      <c r="M949" s="39"/>
      <c r="N949" s="39" t="s">
        <v>4816</v>
      </c>
      <c r="O949" s="39">
        <v>22</v>
      </c>
      <c r="P949" s="39">
        <v>999</v>
      </c>
      <c r="Q949" s="39">
        <v>1500</v>
      </c>
      <c r="R949" s="39">
        <v>1</v>
      </c>
      <c r="S949" s="39">
        <v>0</v>
      </c>
      <c r="T949" s="39">
        <v>1500</v>
      </c>
      <c r="U949" s="39"/>
      <c r="V949" s="39"/>
      <c r="W949" s="39"/>
      <c r="X949" s="39"/>
      <c r="Y949" s="39">
        <v>3</v>
      </c>
      <c r="Z949" s="39"/>
      <c r="AA949" s="39"/>
      <c r="AB949" s="39"/>
      <c r="AC949" s="39"/>
      <c r="AD949" s="39"/>
      <c r="AE949" s="39"/>
      <c r="AF949" s="39"/>
      <c r="AG949" s="39"/>
    </row>
    <row r="950" spans="1:33" ht="15.75" hidden="1" x14ac:dyDescent="0.3">
      <c r="A950" s="39">
        <v>1493</v>
      </c>
      <c r="B950" s="40" t="s">
        <v>4868</v>
      </c>
      <c r="C950" s="40"/>
      <c r="D950" s="39">
        <v>0</v>
      </c>
      <c r="E950" s="39"/>
      <c r="F950" s="39">
        <v>104</v>
      </c>
      <c r="G950" s="39">
        <v>45</v>
      </c>
      <c r="H950" s="39">
        <v>215</v>
      </c>
      <c r="I950" s="39">
        <v>300</v>
      </c>
      <c r="J950" s="39">
        <v>1</v>
      </c>
      <c r="K950" s="39">
        <v>1</v>
      </c>
      <c r="L950" s="39">
        <v>350000</v>
      </c>
      <c r="M950" s="39"/>
      <c r="N950" s="39" t="s">
        <v>4816</v>
      </c>
      <c r="O950" s="39">
        <v>22</v>
      </c>
      <c r="P950" s="39">
        <v>999</v>
      </c>
      <c r="Q950" s="39">
        <v>1500</v>
      </c>
      <c r="R950" s="39">
        <v>1</v>
      </c>
      <c r="S950" s="39">
        <v>0</v>
      </c>
      <c r="T950" s="39">
        <v>1500</v>
      </c>
      <c r="U950" s="39"/>
      <c r="V950" s="39"/>
      <c r="W950" s="39"/>
      <c r="X950" s="39"/>
      <c r="Y950" s="39">
        <v>3</v>
      </c>
      <c r="Z950" s="39"/>
      <c r="AA950" s="39"/>
      <c r="AB950" s="39"/>
      <c r="AC950" s="39"/>
      <c r="AD950" s="39"/>
      <c r="AE950" s="39"/>
      <c r="AF950" s="39"/>
      <c r="AG950" s="39"/>
    </row>
    <row r="951" spans="1:33" ht="15.75" hidden="1" x14ac:dyDescent="0.3">
      <c r="A951" s="39">
        <v>1443</v>
      </c>
      <c r="B951" s="40" t="s">
        <v>4803</v>
      </c>
      <c r="C951" s="40"/>
      <c r="D951" s="39">
        <v>0</v>
      </c>
      <c r="E951" s="39"/>
      <c r="F951" s="39">
        <v>81</v>
      </c>
      <c r="G951" s="39">
        <v>21</v>
      </c>
      <c r="H951" s="39">
        <v>213</v>
      </c>
      <c r="I951" s="39">
        <v>300</v>
      </c>
      <c r="J951" s="39">
        <v>1</v>
      </c>
      <c r="K951" s="39">
        <v>1</v>
      </c>
      <c r="L951" s="39">
        <v>250000</v>
      </c>
      <c r="M951" s="39"/>
      <c r="N951" s="39" t="s">
        <v>4804</v>
      </c>
      <c r="O951" s="39">
        <v>22</v>
      </c>
      <c r="P951" s="39">
        <v>999</v>
      </c>
      <c r="Q951" s="39">
        <v>1500</v>
      </c>
      <c r="R951" s="39">
        <v>1</v>
      </c>
      <c r="S951" s="39">
        <v>0</v>
      </c>
      <c r="T951" s="39">
        <v>1500</v>
      </c>
      <c r="U951" s="39"/>
      <c r="V951" s="39"/>
      <c r="W951" s="39"/>
      <c r="X951" s="39"/>
      <c r="Y951" s="39">
        <v>3</v>
      </c>
      <c r="Z951" s="39"/>
      <c r="AA951" s="39"/>
      <c r="AB951" s="39"/>
      <c r="AC951" s="39"/>
      <c r="AD951" s="39"/>
      <c r="AE951" s="39"/>
      <c r="AF951" s="39"/>
      <c r="AG951" s="39"/>
    </row>
    <row r="952" spans="1:33" ht="15.75" hidden="1" x14ac:dyDescent="0.3">
      <c r="A952" s="39">
        <v>1451</v>
      </c>
      <c r="B952" s="40" t="s">
        <v>4858</v>
      </c>
      <c r="C952" s="40"/>
      <c r="D952" s="39">
        <v>0</v>
      </c>
      <c r="E952" s="39"/>
      <c r="F952" s="39">
        <v>81</v>
      </c>
      <c r="G952" s="39">
        <v>21</v>
      </c>
      <c r="H952" s="39">
        <v>213</v>
      </c>
      <c r="I952" s="39">
        <v>300</v>
      </c>
      <c r="J952" s="39">
        <v>1</v>
      </c>
      <c r="K952" s="39">
        <v>1</v>
      </c>
      <c r="L952" s="39">
        <v>250000</v>
      </c>
      <c r="M952" s="39"/>
      <c r="N952" s="39" t="s">
        <v>4804</v>
      </c>
      <c r="O952" s="39">
        <v>22</v>
      </c>
      <c r="P952" s="39">
        <v>999</v>
      </c>
      <c r="Q952" s="39">
        <v>1500</v>
      </c>
      <c r="R952" s="39">
        <v>1</v>
      </c>
      <c r="S952" s="39">
        <v>0</v>
      </c>
      <c r="T952" s="39">
        <v>1500</v>
      </c>
      <c r="U952" s="39"/>
      <c r="V952" s="39"/>
      <c r="W952" s="39"/>
      <c r="X952" s="39"/>
      <c r="Y952" s="39">
        <v>3</v>
      </c>
      <c r="Z952" s="39"/>
      <c r="AA952" s="39"/>
      <c r="AB952" s="39"/>
      <c r="AC952" s="39"/>
      <c r="AD952" s="39"/>
      <c r="AE952" s="39"/>
      <c r="AF952" s="39"/>
      <c r="AG952" s="39"/>
    </row>
    <row r="953" spans="1:33" ht="15.75" hidden="1" x14ac:dyDescent="0.3">
      <c r="A953" s="39">
        <v>1444</v>
      </c>
      <c r="B953" s="40" t="s">
        <v>4805</v>
      </c>
      <c r="C953" s="40"/>
      <c r="D953" s="39">
        <v>0</v>
      </c>
      <c r="E953" s="39"/>
      <c r="F953" s="39">
        <v>81</v>
      </c>
      <c r="G953" s="39">
        <v>21</v>
      </c>
      <c r="H953" s="39">
        <v>212</v>
      </c>
      <c r="I953" s="39">
        <v>300</v>
      </c>
      <c r="J953" s="39">
        <v>1</v>
      </c>
      <c r="K953" s="39">
        <v>1</v>
      </c>
      <c r="L953" s="39">
        <v>250000</v>
      </c>
      <c r="M953" s="39"/>
      <c r="N953" s="39" t="s">
        <v>4804</v>
      </c>
      <c r="O953" s="39">
        <v>22</v>
      </c>
      <c r="P953" s="39">
        <v>999</v>
      </c>
      <c r="Q953" s="39">
        <v>1500</v>
      </c>
      <c r="R953" s="39">
        <v>1</v>
      </c>
      <c r="S953" s="39">
        <v>0</v>
      </c>
      <c r="T953" s="39">
        <v>1500</v>
      </c>
      <c r="U953" s="39"/>
      <c r="V953" s="39"/>
      <c r="W953" s="39"/>
      <c r="X953" s="39"/>
      <c r="Y953" s="39">
        <v>3</v>
      </c>
      <c r="Z953" s="39"/>
      <c r="AA953" s="39"/>
      <c r="AB953" s="39"/>
      <c r="AC953" s="39"/>
      <c r="AD953" s="39"/>
      <c r="AE953" s="39"/>
      <c r="AF953" s="39"/>
      <c r="AG953" s="39"/>
    </row>
    <row r="954" spans="1:33" ht="15.75" hidden="1" x14ac:dyDescent="0.3">
      <c r="A954" s="39">
        <v>1452</v>
      </c>
      <c r="B954" s="40" t="s">
        <v>4859</v>
      </c>
      <c r="C954" s="40"/>
      <c r="D954" s="39">
        <v>0</v>
      </c>
      <c r="E954" s="39"/>
      <c r="F954" s="39">
        <v>81</v>
      </c>
      <c r="G954" s="39">
        <v>21</v>
      </c>
      <c r="H954" s="39">
        <v>212</v>
      </c>
      <c r="I954" s="39">
        <v>300</v>
      </c>
      <c r="J954" s="39">
        <v>1</v>
      </c>
      <c r="K954" s="39">
        <v>1</v>
      </c>
      <c r="L954" s="39">
        <v>250000</v>
      </c>
      <c r="M954" s="39"/>
      <c r="N954" s="39" t="s">
        <v>4804</v>
      </c>
      <c r="O954" s="39">
        <v>22</v>
      </c>
      <c r="P954" s="39">
        <v>999</v>
      </c>
      <c r="Q954" s="39">
        <v>1500</v>
      </c>
      <c r="R954" s="39">
        <v>1</v>
      </c>
      <c r="S954" s="39">
        <v>0</v>
      </c>
      <c r="T954" s="39">
        <v>1500</v>
      </c>
      <c r="U954" s="39"/>
      <c r="V954" s="39"/>
      <c r="W954" s="39"/>
      <c r="X954" s="39"/>
      <c r="Y954" s="39">
        <v>3</v>
      </c>
      <c r="Z954" s="39"/>
      <c r="AA954" s="39"/>
      <c r="AB954" s="39"/>
      <c r="AC954" s="39"/>
      <c r="AD954" s="39"/>
      <c r="AE954" s="39"/>
      <c r="AF954" s="39"/>
      <c r="AG954" s="39"/>
    </row>
    <row r="955" spans="1:33" ht="15.75" hidden="1" x14ac:dyDescent="0.3">
      <c r="A955" s="39">
        <v>1445</v>
      </c>
      <c r="B955" s="40" t="s">
        <v>4806</v>
      </c>
      <c r="C955" s="40"/>
      <c r="D955" s="39">
        <v>0</v>
      </c>
      <c r="E955" s="39"/>
      <c r="F955" s="39">
        <v>104</v>
      </c>
      <c r="G955" s="39">
        <v>45</v>
      </c>
      <c r="H955" s="39">
        <v>215</v>
      </c>
      <c r="I955" s="39">
        <v>300</v>
      </c>
      <c r="J955" s="39">
        <v>1</v>
      </c>
      <c r="K955" s="39">
        <v>1</v>
      </c>
      <c r="L955" s="39">
        <v>250000</v>
      </c>
      <c r="M955" s="39"/>
      <c r="N955" s="39" t="s">
        <v>4804</v>
      </c>
      <c r="O955" s="39">
        <v>22</v>
      </c>
      <c r="P955" s="39">
        <v>999</v>
      </c>
      <c r="Q955" s="39">
        <v>1500</v>
      </c>
      <c r="R955" s="39">
        <v>1</v>
      </c>
      <c r="S955" s="39">
        <v>0</v>
      </c>
      <c r="T955" s="39">
        <v>1500</v>
      </c>
      <c r="U955" s="39"/>
      <c r="V955" s="39"/>
      <c r="W955" s="39"/>
      <c r="X955" s="39"/>
      <c r="Y955" s="39">
        <v>3</v>
      </c>
      <c r="Z955" s="39"/>
      <c r="AA955" s="39"/>
      <c r="AB955" s="39"/>
      <c r="AC955" s="39"/>
      <c r="AD955" s="39"/>
      <c r="AE955" s="39"/>
      <c r="AF955" s="39"/>
      <c r="AG955" s="39"/>
    </row>
    <row r="956" spans="1:33" ht="15.75" hidden="1" x14ac:dyDescent="0.3">
      <c r="A956" s="39">
        <v>1453</v>
      </c>
      <c r="B956" s="40" t="s">
        <v>4860</v>
      </c>
      <c r="C956" s="40"/>
      <c r="D956" s="39">
        <v>0</v>
      </c>
      <c r="E956" s="39"/>
      <c r="F956" s="39">
        <v>104</v>
      </c>
      <c r="G956" s="39">
        <v>45</v>
      </c>
      <c r="H956" s="39">
        <v>215</v>
      </c>
      <c r="I956" s="39">
        <v>300</v>
      </c>
      <c r="J956" s="39">
        <v>1</v>
      </c>
      <c r="K956" s="39">
        <v>1</v>
      </c>
      <c r="L956" s="39">
        <v>250000</v>
      </c>
      <c r="M956" s="39"/>
      <c r="N956" s="39" t="s">
        <v>4804</v>
      </c>
      <c r="O956" s="39">
        <v>22</v>
      </c>
      <c r="P956" s="39">
        <v>999</v>
      </c>
      <c r="Q956" s="39">
        <v>1500</v>
      </c>
      <c r="R956" s="39">
        <v>1</v>
      </c>
      <c r="S956" s="39">
        <v>0</v>
      </c>
      <c r="T956" s="39">
        <v>1500</v>
      </c>
      <c r="U956" s="39"/>
      <c r="V956" s="39"/>
      <c r="W956" s="39"/>
      <c r="X956" s="39"/>
      <c r="Y956" s="39">
        <v>3</v>
      </c>
      <c r="Z956" s="39"/>
      <c r="AA956" s="39"/>
      <c r="AB956" s="39"/>
      <c r="AC956" s="39"/>
      <c r="AD956" s="39"/>
      <c r="AE956" s="39"/>
      <c r="AF956" s="39"/>
      <c r="AG956" s="39"/>
    </row>
    <row r="957" spans="1:33" ht="15.75" x14ac:dyDescent="0.3">
      <c r="A957" s="104">
        <v>1459</v>
      </c>
      <c r="B957" s="107" t="s">
        <v>4809</v>
      </c>
      <c r="C957" s="204" t="s">
        <v>8650</v>
      </c>
      <c r="D957" s="105">
        <v>1</v>
      </c>
      <c r="E957" s="105" t="s">
        <v>5693</v>
      </c>
      <c r="F957" s="104">
        <v>81</v>
      </c>
      <c r="G957" s="104">
        <v>21</v>
      </c>
      <c r="H957" s="104">
        <v>213</v>
      </c>
      <c r="I957" s="105">
        <v>300</v>
      </c>
      <c r="J957" s="104">
        <v>1</v>
      </c>
      <c r="K957" s="104">
        <v>1</v>
      </c>
      <c r="L957" s="105">
        <v>300000</v>
      </c>
      <c r="M957" s="247"/>
      <c r="N957" s="104" t="s">
        <v>4810</v>
      </c>
      <c r="O957" s="104">
        <v>22</v>
      </c>
      <c r="P957" s="104">
        <v>999</v>
      </c>
      <c r="Q957" s="104">
        <v>1500</v>
      </c>
      <c r="R957" s="104">
        <v>1</v>
      </c>
      <c r="S957" s="104">
        <v>0</v>
      </c>
      <c r="T957" s="104">
        <v>1500</v>
      </c>
      <c r="U957" s="104"/>
      <c r="V957" s="104"/>
      <c r="W957" s="104"/>
      <c r="X957" s="104"/>
      <c r="Y957" s="104">
        <v>3</v>
      </c>
      <c r="Z957" s="104"/>
      <c r="AA957" s="104"/>
      <c r="AB957" s="104"/>
      <c r="AC957" s="104"/>
      <c r="AD957" s="104"/>
      <c r="AE957" s="104"/>
      <c r="AF957" s="104"/>
      <c r="AG957" s="104"/>
    </row>
    <row r="958" spans="1:33" ht="15.75" x14ac:dyDescent="0.3">
      <c r="A958" s="104">
        <v>1467</v>
      </c>
      <c r="B958" s="107" t="s">
        <v>4862</v>
      </c>
      <c r="C958" s="204">
        <v>240</v>
      </c>
      <c r="D958" s="105">
        <v>1</v>
      </c>
      <c r="E958" s="110" t="s">
        <v>5698</v>
      </c>
      <c r="F958" s="104">
        <v>81</v>
      </c>
      <c r="G958" s="104">
        <v>21</v>
      </c>
      <c r="H958" s="104">
        <v>213</v>
      </c>
      <c r="I958" s="105">
        <v>300</v>
      </c>
      <c r="J958" s="104">
        <v>1</v>
      </c>
      <c r="K958" s="104">
        <v>1</v>
      </c>
      <c r="L958" s="105">
        <v>300000</v>
      </c>
      <c r="M958" s="245"/>
      <c r="N958" s="104" t="s">
        <v>4810</v>
      </c>
      <c r="O958" s="104">
        <v>22</v>
      </c>
      <c r="P958" s="104">
        <v>999</v>
      </c>
      <c r="Q958" s="104">
        <v>1500</v>
      </c>
      <c r="R958" s="104">
        <v>1</v>
      </c>
      <c r="S958" s="104">
        <v>0</v>
      </c>
      <c r="T958" s="104">
        <v>1500</v>
      </c>
      <c r="U958" s="104"/>
      <c r="V958" s="104"/>
      <c r="W958" s="104"/>
      <c r="X958" s="104"/>
      <c r="Y958" s="104">
        <v>3</v>
      </c>
      <c r="Z958" s="104"/>
      <c r="AA958" s="104"/>
      <c r="AB958" s="104"/>
      <c r="AC958" s="104"/>
      <c r="AD958" s="104"/>
      <c r="AE958" s="104"/>
      <c r="AF958" s="104"/>
      <c r="AG958" s="104"/>
    </row>
    <row r="959" spans="1:33" ht="15.75" x14ac:dyDescent="0.3">
      <c r="A959" s="104">
        <v>1460</v>
      </c>
      <c r="B959" s="107" t="s">
        <v>4811</v>
      </c>
      <c r="C959" s="204" t="s">
        <v>8650</v>
      </c>
      <c r="D959" s="105">
        <v>1</v>
      </c>
      <c r="E959" s="105" t="s">
        <v>5693</v>
      </c>
      <c r="F959" s="104">
        <v>81</v>
      </c>
      <c r="G959" s="104">
        <v>21</v>
      </c>
      <c r="H959" s="104">
        <v>212</v>
      </c>
      <c r="I959" s="105">
        <v>300</v>
      </c>
      <c r="J959" s="104">
        <v>1</v>
      </c>
      <c r="K959" s="104">
        <v>1</v>
      </c>
      <c r="L959" s="105">
        <v>300000</v>
      </c>
      <c r="M959" s="247"/>
      <c r="N959" s="104" t="s">
        <v>4810</v>
      </c>
      <c r="O959" s="104">
        <v>22</v>
      </c>
      <c r="P959" s="104">
        <v>999</v>
      </c>
      <c r="Q959" s="104">
        <v>1500</v>
      </c>
      <c r="R959" s="104">
        <v>1</v>
      </c>
      <c r="S959" s="104">
        <v>0</v>
      </c>
      <c r="T959" s="104">
        <v>1500</v>
      </c>
      <c r="U959" s="104"/>
      <c r="V959" s="104"/>
      <c r="W959" s="104"/>
      <c r="X959" s="104"/>
      <c r="Y959" s="104">
        <v>3</v>
      </c>
      <c r="Z959" s="104"/>
      <c r="AA959" s="104"/>
      <c r="AB959" s="104"/>
      <c r="AC959" s="104"/>
      <c r="AD959" s="104"/>
      <c r="AE959" s="104"/>
      <c r="AF959" s="104"/>
      <c r="AG959" s="104"/>
    </row>
    <row r="960" spans="1:33" ht="15.75" x14ac:dyDescent="0.3">
      <c r="A960" s="104">
        <v>1468</v>
      </c>
      <c r="B960" s="107" t="s">
        <v>4863</v>
      </c>
      <c r="C960" s="204">
        <v>240</v>
      </c>
      <c r="D960" s="105">
        <v>1</v>
      </c>
      <c r="E960" s="110" t="s">
        <v>5698</v>
      </c>
      <c r="F960" s="104">
        <v>81</v>
      </c>
      <c r="G960" s="104">
        <v>21</v>
      </c>
      <c r="H960" s="104">
        <v>212</v>
      </c>
      <c r="I960" s="105">
        <v>300</v>
      </c>
      <c r="J960" s="104">
        <v>1</v>
      </c>
      <c r="K960" s="104">
        <v>1</v>
      </c>
      <c r="L960" s="105">
        <v>300000</v>
      </c>
      <c r="M960" s="245"/>
      <c r="N960" s="104" t="s">
        <v>4810</v>
      </c>
      <c r="O960" s="104">
        <v>22</v>
      </c>
      <c r="P960" s="104">
        <v>999</v>
      </c>
      <c r="Q960" s="104">
        <v>1500</v>
      </c>
      <c r="R960" s="104">
        <v>1</v>
      </c>
      <c r="S960" s="104">
        <v>0</v>
      </c>
      <c r="T960" s="104">
        <v>1500</v>
      </c>
      <c r="U960" s="104"/>
      <c r="V960" s="104"/>
      <c r="W960" s="104"/>
      <c r="X960" s="104"/>
      <c r="Y960" s="104">
        <v>3</v>
      </c>
      <c r="Z960" s="104"/>
      <c r="AA960" s="104"/>
      <c r="AB960" s="104"/>
      <c r="AC960" s="104"/>
      <c r="AD960" s="104"/>
      <c r="AE960" s="104"/>
      <c r="AF960" s="104"/>
      <c r="AG960" s="104"/>
    </row>
    <row r="961" spans="1:33" ht="15.75" x14ac:dyDescent="0.3">
      <c r="A961" s="104">
        <v>1461</v>
      </c>
      <c r="B961" s="107" t="s">
        <v>4812</v>
      </c>
      <c r="C961" s="204" t="s">
        <v>8650</v>
      </c>
      <c r="D961" s="105">
        <v>1</v>
      </c>
      <c r="E961" s="105" t="s">
        <v>5693</v>
      </c>
      <c r="F961" s="104">
        <v>104</v>
      </c>
      <c r="G961" s="104">
        <v>45</v>
      </c>
      <c r="H961" s="104">
        <v>215</v>
      </c>
      <c r="I961" s="105">
        <v>300</v>
      </c>
      <c r="J961" s="104">
        <v>1</v>
      </c>
      <c r="K961" s="104">
        <v>1</v>
      </c>
      <c r="L961" s="105">
        <v>300000</v>
      </c>
      <c r="M961" s="247"/>
      <c r="N961" s="104" t="s">
        <v>8737</v>
      </c>
      <c r="O961" s="104">
        <v>22</v>
      </c>
      <c r="P961" s="104">
        <v>999</v>
      </c>
      <c r="Q961" s="104">
        <v>1500</v>
      </c>
      <c r="R961" s="104">
        <v>1</v>
      </c>
      <c r="S961" s="104">
        <v>0</v>
      </c>
      <c r="T961" s="104">
        <v>1500</v>
      </c>
      <c r="U961" s="104"/>
      <c r="V961" s="104"/>
      <c r="W961" s="104"/>
      <c r="X961" s="104"/>
      <c r="Y961" s="104">
        <v>3</v>
      </c>
      <c r="Z961" s="104"/>
      <c r="AA961" s="104"/>
      <c r="AB961" s="104"/>
      <c r="AC961" s="104"/>
      <c r="AD961" s="104"/>
      <c r="AE961" s="104"/>
      <c r="AF961" s="104"/>
      <c r="AG961" s="104"/>
    </row>
    <row r="962" spans="1:33" ht="15.75" x14ac:dyDescent="0.3">
      <c r="A962" s="104">
        <v>1469</v>
      </c>
      <c r="B962" s="107" t="s">
        <v>4864</v>
      </c>
      <c r="C962" s="204">
        <v>240</v>
      </c>
      <c r="D962" s="105">
        <v>1</v>
      </c>
      <c r="E962" s="110" t="s">
        <v>5698</v>
      </c>
      <c r="F962" s="104">
        <v>104</v>
      </c>
      <c r="G962" s="104">
        <v>45</v>
      </c>
      <c r="H962" s="104">
        <v>215</v>
      </c>
      <c r="I962" s="105">
        <v>300</v>
      </c>
      <c r="J962" s="104">
        <v>1</v>
      </c>
      <c r="K962" s="104">
        <v>1</v>
      </c>
      <c r="L962" s="105">
        <v>300000</v>
      </c>
      <c r="M962" s="245"/>
      <c r="N962" s="104" t="s">
        <v>4810</v>
      </c>
      <c r="O962" s="104">
        <v>22</v>
      </c>
      <c r="P962" s="104">
        <v>999</v>
      </c>
      <c r="Q962" s="104">
        <v>1500</v>
      </c>
      <c r="R962" s="104">
        <v>1</v>
      </c>
      <c r="S962" s="104">
        <v>0</v>
      </c>
      <c r="T962" s="104">
        <v>1500</v>
      </c>
      <c r="U962" s="104"/>
      <c r="V962" s="104"/>
      <c r="W962" s="104"/>
      <c r="X962" s="104"/>
      <c r="Y962" s="104">
        <v>3</v>
      </c>
      <c r="Z962" s="104"/>
      <c r="AA962" s="104"/>
      <c r="AB962" s="104"/>
      <c r="AC962" s="104"/>
      <c r="AD962" s="104"/>
      <c r="AE962" s="104"/>
      <c r="AF962" s="104"/>
      <c r="AG962" s="104"/>
    </row>
    <row r="963" spans="1:33" ht="15.75" hidden="1" x14ac:dyDescent="0.3">
      <c r="A963" s="39">
        <v>1563</v>
      </c>
      <c r="B963" s="40" t="s">
        <v>4840</v>
      </c>
      <c r="C963" s="40"/>
      <c r="D963" s="39">
        <v>0</v>
      </c>
      <c r="E963" s="39"/>
      <c r="F963" s="39">
        <v>81</v>
      </c>
      <c r="G963" s="39">
        <v>21</v>
      </c>
      <c r="H963" s="39">
        <v>213</v>
      </c>
      <c r="I963" s="39">
        <v>300</v>
      </c>
      <c r="J963" s="39">
        <v>1</v>
      </c>
      <c r="K963" s="39">
        <v>1</v>
      </c>
      <c r="L963" s="39">
        <v>600000</v>
      </c>
      <c r="M963" s="39"/>
      <c r="N963" s="39" t="s">
        <v>4841</v>
      </c>
      <c r="O963" s="39">
        <v>22</v>
      </c>
      <c r="P963" s="39">
        <v>999</v>
      </c>
      <c r="Q963" s="39">
        <v>1500</v>
      </c>
      <c r="R963" s="39">
        <v>1</v>
      </c>
      <c r="S963" s="39">
        <v>0</v>
      </c>
      <c r="T963" s="39">
        <v>1500</v>
      </c>
      <c r="U963" s="39"/>
      <c r="V963" s="39"/>
      <c r="W963" s="39"/>
      <c r="X963" s="39"/>
      <c r="Y963" s="39">
        <v>3</v>
      </c>
      <c r="Z963" s="39"/>
      <c r="AA963" s="39"/>
      <c r="AB963" s="39"/>
      <c r="AC963" s="39"/>
      <c r="AD963" s="39"/>
      <c r="AE963" s="39"/>
      <c r="AF963" s="39"/>
      <c r="AG963" s="39"/>
    </row>
    <row r="964" spans="1:33" ht="15.75" x14ac:dyDescent="0.3">
      <c r="A964" s="104">
        <v>1571</v>
      </c>
      <c r="B964" s="107" t="s">
        <v>4882</v>
      </c>
      <c r="C964" s="204">
        <v>300</v>
      </c>
      <c r="D964" s="105">
        <v>1</v>
      </c>
      <c r="E964" s="110" t="s">
        <v>5701</v>
      </c>
      <c r="F964" s="104">
        <v>81</v>
      </c>
      <c r="G964" s="104">
        <v>21</v>
      </c>
      <c r="H964" s="104">
        <v>213</v>
      </c>
      <c r="I964" s="105">
        <v>300</v>
      </c>
      <c r="J964" s="104">
        <v>1</v>
      </c>
      <c r="K964" s="104">
        <v>1</v>
      </c>
      <c r="L964" s="105">
        <v>600000</v>
      </c>
      <c r="M964" s="245"/>
      <c r="N964" s="104" t="s">
        <v>4841</v>
      </c>
      <c r="O964" s="104">
        <v>22</v>
      </c>
      <c r="P964" s="104">
        <v>999</v>
      </c>
      <c r="Q964" s="104">
        <v>1500</v>
      </c>
      <c r="R964" s="104">
        <v>1</v>
      </c>
      <c r="S964" s="104">
        <v>0</v>
      </c>
      <c r="T964" s="104">
        <v>1500</v>
      </c>
      <c r="U964" s="104"/>
      <c r="V964" s="104"/>
      <c r="W964" s="104"/>
      <c r="X964" s="104"/>
      <c r="Y964" s="104">
        <v>3</v>
      </c>
      <c r="Z964" s="104"/>
      <c r="AA964" s="104"/>
      <c r="AB964" s="104"/>
      <c r="AC964" s="104"/>
      <c r="AD964" s="104"/>
      <c r="AE964" s="104"/>
      <c r="AF964" s="104"/>
      <c r="AG964" s="104"/>
    </row>
    <row r="965" spans="1:33" ht="15.75" hidden="1" x14ac:dyDescent="0.3">
      <c r="A965" s="39">
        <v>1564</v>
      </c>
      <c r="B965" s="40" t="s">
        <v>4842</v>
      </c>
      <c r="C965" s="40"/>
      <c r="D965" s="39">
        <v>0</v>
      </c>
      <c r="E965" s="39"/>
      <c r="F965" s="39">
        <v>81</v>
      </c>
      <c r="G965" s="39">
        <v>21</v>
      </c>
      <c r="H965" s="39">
        <v>212</v>
      </c>
      <c r="I965" s="39">
        <v>300</v>
      </c>
      <c r="J965" s="39">
        <v>1</v>
      </c>
      <c r="K965" s="39">
        <v>1</v>
      </c>
      <c r="L965" s="39">
        <v>600000</v>
      </c>
      <c r="M965" s="39"/>
      <c r="N965" s="39" t="s">
        <v>4841</v>
      </c>
      <c r="O965" s="39">
        <v>22</v>
      </c>
      <c r="P965" s="39">
        <v>999</v>
      </c>
      <c r="Q965" s="39">
        <v>1500</v>
      </c>
      <c r="R965" s="39">
        <v>1</v>
      </c>
      <c r="S965" s="39">
        <v>0</v>
      </c>
      <c r="T965" s="39">
        <v>1500</v>
      </c>
      <c r="U965" s="39"/>
      <c r="V965" s="39"/>
      <c r="W965" s="39"/>
      <c r="X965" s="39"/>
      <c r="Y965" s="39">
        <v>3</v>
      </c>
      <c r="Z965" s="39"/>
      <c r="AA965" s="39"/>
      <c r="AB965" s="39"/>
      <c r="AC965" s="39"/>
      <c r="AD965" s="39"/>
      <c r="AE965" s="39"/>
      <c r="AF965" s="39"/>
      <c r="AG965" s="39"/>
    </row>
    <row r="966" spans="1:33" ht="15.75" x14ac:dyDescent="0.3">
      <c r="A966" s="104">
        <v>1572</v>
      </c>
      <c r="B966" s="107" t="s">
        <v>4883</v>
      </c>
      <c r="C966" s="204">
        <v>300</v>
      </c>
      <c r="D966" s="105">
        <v>1</v>
      </c>
      <c r="E966" s="110" t="s">
        <v>5701</v>
      </c>
      <c r="F966" s="104">
        <v>81</v>
      </c>
      <c r="G966" s="104">
        <v>21</v>
      </c>
      <c r="H966" s="104">
        <v>212</v>
      </c>
      <c r="I966" s="105">
        <v>300</v>
      </c>
      <c r="J966" s="104">
        <v>1</v>
      </c>
      <c r="K966" s="104">
        <v>1</v>
      </c>
      <c r="L966" s="105">
        <v>600000</v>
      </c>
      <c r="M966" s="245"/>
      <c r="N966" s="104" t="s">
        <v>4841</v>
      </c>
      <c r="O966" s="104">
        <v>22</v>
      </c>
      <c r="P966" s="104">
        <v>999</v>
      </c>
      <c r="Q966" s="104">
        <v>1500</v>
      </c>
      <c r="R966" s="104">
        <v>1</v>
      </c>
      <c r="S966" s="104">
        <v>0</v>
      </c>
      <c r="T966" s="104">
        <v>1500</v>
      </c>
      <c r="U966" s="104"/>
      <c r="V966" s="104"/>
      <c r="W966" s="104"/>
      <c r="X966" s="104"/>
      <c r="Y966" s="104">
        <v>3</v>
      </c>
      <c r="Z966" s="104"/>
      <c r="AA966" s="104"/>
      <c r="AB966" s="104"/>
      <c r="AC966" s="104"/>
      <c r="AD966" s="104"/>
      <c r="AE966" s="104"/>
      <c r="AF966" s="104"/>
      <c r="AG966" s="104"/>
    </row>
    <row r="967" spans="1:33" ht="15.75" hidden="1" x14ac:dyDescent="0.3">
      <c r="A967" s="39">
        <v>1565</v>
      </c>
      <c r="B967" s="40" t="s">
        <v>4843</v>
      </c>
      <c r="C967" s="40"/>
      <c r="D967" s="39">
        <v>0</v>
      </c>
      <c r="E967" s="39"/>
      <c r="F967" s="39">
        <v>104</v>
      </c>
      <c r="G967" s="39">
        <v>45</v>
      </c>
      <c r="H967" s="39">
        <v>215</v>
      </c>
      <c r="I967" s="39">
        <v>300</v>
      </c>
      <c r="J967" s="39">
        <v>1</v>
      </c>
      <c r="K967" s="39">
        <v>1</v>
      </c>
      <c r="L967" s="39">
        <v>600000</v>
      </c>
      <c r="M967" s="39"/>
      <c r="N967" s="39" t="s">
        <v>4841</v>
      </c>
      <c r="O967" s="39">
        <v>22</v>
      </c>
      <c r="P967" s="39">
        <v>999</v>
      </c>
      <c r="Q967" s="39">
        <v>1500</v>
      </c>
      <c r="R967" s="39">
        <v>1</v>
      </c>
      <c r="S967" s="39">
        <v>0</v>
      </c>
      <c r="T967" s="39">
        <v>1500</v>
      </c>
      <c r="U967" s="39"/>
      <c r="V967" s="39"/>
      <c r="W967" s="39"/>
      <c r="X967" s="39"/>
      <c r="Y967" s="39">
        <v>3</v>
      </c>
      <c r="Z967" s="39"/>
      <c r="AA967" s="39"/>
      <c r="AB967" s="39"/>
      <c r="AC967" s="39"/>
      <c r="AD967" s="39"/>
      <c r="AE967" s="39"/>
      <c r="AF967" s="39"/>
      <c r="AG967" s="39"/>
    </row>
    <row r="968" spans="1:33" ht="15.75" x14ac:dyDescent="0.3">
      <c r="A968" s="104">
        <v>1573</v>
      </c>
      <c r="B968" s="107" t="s">
        <v>4884</v>
      </c>
      <c r="C968" s="204">
        <v>300</v>
      </c>
      <c r="D968" s="105">
        <v>1</v>
      </c>
      <c r="E968" s="110" t="s">
        <v>5701</v>
      </c>
      <c r="F968" s="104">
        <v>104</v>
      </c>
      <c r="G968" s="104">
        <v>45</v>
      </c>
      <c r="H968" s="104">
        <v>215</v>
      </c>
      <c r="I968" s="105">
        <v>300</v>
      </c>
      <c r="J968" s="104">
        <v>1</v>
      </c>
      <c r="K968" s="104">
        <v>1</v>
      </c>
      <c r="L968" s="105">
        <v>600000</v>
      </c>
      <c r="M968" s="245"/>
      <c r="N968" s="104" t="s">
        <v>4841</v>
      </c>
      <c r="O968" s="104">
        <v>22</v>
      </c>
      <c r="P968" s="104">
        <v>999</v>
      </c>
      <c r="Q968" s="104">
        <v>1500</v>
      </c>
      <c r="R968" s="104">
        <v>1</v>
      </c>
      <c r="S968" s="104">
        <v>0</v>
      </c>
      <c r="T968" s="104">
        <v>1500</v>
      </c>
      <c r="U968" s="104"/>
      <c r="V968" s="104"/>
      <c r="W968" s="104"/>
      <c r="X968" s="104"/>
      <c r="Y968" s="104">
        <v>3</v>
      </c>
      <c r="Z968" s="104"/>
      <c r="AA968" s="104"/>
      <c r="AB968" s="104"/>
      <c r="AC968" s="104"/>
      <c r="AD968" s="104"/>
      <c r="AE968" s="104"/>
      <c r="AF968" s="104"/>
      <c r="AG968" s="104"/>
    </row>
    <row r="969" spans="1:33" ht="15.75" x14ac:dyDescent="0.3">
      <c r="A969" s="104">
        <v>1539</v>
      </c>
      <c r="B969" s="107" t="s">
        <v>4833</v>
      </c>
      <c r="C969" s="204" t="s">
        <v>8652</v>
      </c>
      <c r="D969" s="105">
        <v>1</v>
      </c>
      <c r="E969" s="105" t="s">
        <v>5695</v>
      </c>
      <c r="F969" s="104">
        <v>81</v>
      </c>
      <c r="G969" s="104">
        <v>21</v>
      </c>
      <c r="H969" s="104">
        <v>213</v>
      </c>
      <c r="I969" s="105">
        <v>300</v>
      </c>
      <c r="J969" s="104">
        <v>1</v>
      </c>
      <c r="K969" s="104">
        <v>1</v>
      </c>
      <c r="L969" s="105">
        <v>500000</v>
      </c>
      <c r="M969" s="245"/>
      <c r="N969" s="104" t="s">
        <v>4834</v>
      </c>
      <c r="O969" s="104">
        <v>22</v>
      </c>
      <c r="P969" s="104">
        <v>999</v>
      </c>
      <c r="Q969" s="104">
        <v>1500</v>
      </c>
      <c r="R969" s="104">
        <v>1</v>
      </c>
      <c r="S969" s="104">
        <v>0</v>
      </c>
      <c r="T969" s="104">
        <v>1500</v>
      </c>
      <c r="U969" s="104"/>
      <c r="V969" s="104"/>
      <c r="W969" s="104"/>
      <c r="X969" s="104"/>
      <c r="Y969" s="104">
        <v>3</v>
      </c>
      <c r="Z969" s="104"/>
      <c r="AA969" s="104"/>
      <c r="AB969" s="104"/>
      <c r="AC969" s="104"/>
      <c r="AD969" s="104"/>
      <c r="AE969" s="104"/>
      <c r="AF969" s="104"/>
      <c r="AG969" s="104"/>
    </row>
    <row r="970" spans="1:33" ht="15.75" x14ac:dyDescent="0.3">
      <c r="A970" s="104">
        <v>1547</v>
      </c>
      <c r="B970" s="107" t="s">
        <v>4878</v>
      </c>
      <c r="C970" s="204">
        <v>280</v>
      </c>
      <c r="D970" s="105">
        <v>1</v>
      </c>
      <c r="E970" s="110" t="s">
        <v>5700</v>
      </c>
      <c r="F970" s="104">
        <v>81</v>
      </c>
      <c r="G970" s="104">
        <v>21</v>
      </c>
      <c r="H970" s="104">
        <v>213</v>
      </c>
      <c r="I970" s="105">
        <v>300</v>
      </c>
      <c r="J970" s="104">
        <v>1</v>
      </c>
      <c r="K970" s="104">
        <v>1</v>
      </c>
      <c r="L970" s="105">
        <v>500000</v>
      </c>
      <c r="M970" s="245"/>
      <c r="N970" s="104" t="s">
        <v>4834</v>
      </c>
      <c r="O970" s="104">
        <v>22</v>
      </c>
      <c r="P970" s="104">
        <v>999</v>
      </c>
      <c r="Q970" s="104">
        <v>1500</v>
      </c>
      <c r="R970" s="104">
        <v>1</v>
      </c>
      <c r="S970" s="104">
        <v>0</v>
      </c>
      <c r="T970" s="104">
        <v>1500</v>
      </c>
      <c r="U970" s="104"/>
      <c r="V970" s="104"/>
      <c r="W970" s="104"/>
      <c r="X970" s="104"/>
      <c r="Y970" s="104">
        <v>3</v>
      </c>
      <c r="Z970" s="104"/>
      <c r="AA970" s="104"/>
      <c r="AB970" s="104"/>
      <c r="AC970" s="104"/>
      <c r="AD970" s="104"/>
      <c r="AE970" s="104"/>
      <c r="AF970" s="104"/>
      <c r="AG970" s="104"/>
    </row>
    <row r="971" spans="1:33" ht="15.75" x14ac:dyDescent="0.3">
      <c r="A971" s="104">
        <v>1540</v>
      </c>
      <c r="B971" s="107" t="s">
        <v>4835</v>
      </c>
      <c r="C971" s="204" t="s">
        <v>8652</v>
      </c>
      <c r="D971" s="105">
        <v>1</v>
      </c>
      <c r="E971" s="105" t="s">
        <v>5695</v>
      </c>
      <c r="F971" s="104">
        <v>81</v>
      </c>
      <c r="G971" s="104">
        <v>21</v>
      </c>
      <c r="H971" s="104">
        <v>212</v>
      </c>
      <c r="I971" s="105">
        <v>300</v>
      </c>
      <c r="J971" s="104">
        <v>1</v>
      </c>
      <c r="K971" s="104">
        <v>1</v>
      </c>
      <c r="L971" s="105">
        <v>500000</v>
      </c>
      <c r="M971" s="245"/>
      <c r="N971" s="104" t="s">
        <v>4834</v>
      </c>
      <c r="O971" s="104">
        <v>22</v>
      </c>
      <c r="P971" s="104">
        <v>999</v>
      </c>
      <c r="Q971" s="104">
        <v>1500</v>
      </c>
      <c r="R971" s="104">
        <v>1</v>
      </c>
      <c r="S971" s="104">
        <v>0</v>
      </c>
      <c r="T971" s="104">
        <v>1500</v>
      </c>
      <c r="U971" s="104"/>
      <c r="V971" s="104"/>
      <c r="W971" s="104"/>
      <c r="X971" s="104"/>
      <c r="Y971" s="104">
        <v>3</v>
      </c>
      <c r="Z971" s="104"/>
      <c r="AA971" s="104"/>
      <c r="AB971" s="104"/>
      <c r="AC971" s="104"/>
      <c r="AD971" s="104"/>
      <c r="AE971" s="104"/>
      <c r="AF971" s="104"/>
      <c r="AG971" s="104"/>
    </row>
    <row r="972" spans="1:33" ht="15.75" x14ac:dyDescent="0.3">
      <c r="A972" s="104">
        <v>1548</v>
      </c>
      <c r="B972" s="107" t="s">
        <v>4879</v>
      </c>
      <c r="C972" s="204">
        <v>280</v>
      </c>
      <c r="D972" s="105">
        <v>1</v>
      </c>
      <c r="E972" s="110" t="s">
        <v>5700</v>
      </c>
      <c r="F972" s="104">
        <v>81</v>
      </c>
      <c r="G972" s="104">
        <v>21</v>
      </c>
      <c r="H972" s="104">
        <v>212</v>
      </c>
      <c r="I972" s="105">
        <v>300</v>
      </c>
      <c r="J972" s="104">
        <v>1</v>
      </c>
      <c r="K972" s="104">
        <v>1</v>
      </c>
      <c r="L972" s="105">
        <v>500000</v>
      </c>
      <c r="M972" s="245"/>
      <c r="N972" s="104" t="s">
        <v>4834</v>
      </c>
      <c r="O972" s="104">
        <v>22</v>
      </c>
      <c r="P972" s="104">
        <v>999</v>
      </c>
      <c r="Q972" s="104">
        <v>1500</v>
      </c>
      <c r="R972" s="104">
        <v>1</v>
      </c>
      <c r="S972" s="104">
        <v>0</v>
      </c>
      <c r="T972" s="104">
        <v>1500</v>
      </c>
      <c r="U972" s="104"/>
      <c r="V972" s="104"/>
      <c r="W972" s="104"/>
      <c r="X972" s="104"/>
      <c r="Y972" s="104">
        <v>3</v>
      </c>
      <c r="Z972" s="104"/>
      <c r="AA972" s="104"/>
      <c r="AB972" s="104"/>
      <c r="AC972" s="104"/>
      <c r="AD972" s="104"/>
      <c r="AE972" s="104"/>
      <c r="AF972" s="104"/>
      <c r="AG972" s="104"/>
    </row>
    <row r="973" spans="1:33" ht="15.75" x14ac:dyDescent="0.3">
      <c r="A973" s="104">
        <v>1541</v>
      </c>
      <c r="B973" s="107" t="s">
        <v>4836</v>
      </c>
      <c r="C973" s="204" t="s">
        <v>8652</v>
      </c>
      <c r="D973" s="105">
        <v>1</v>
      </c>
      <c r="E973" s="105" t="s">
        <v>5695</v>
      </c>
      <c r="F973" s="104">
        <v>104</v>
      </c>
      <c r="G973" s="104">
        <v>45</v>
      </c>
      <c r="H973" s="104">
        <v>215</v>
      </c>
      <c r="I973" s="105">
        <v>300</v>
      </c>
      <c r="J973" s="104">
        <v>1</v>
      </c>
      <c r="K973" s="104">
        <v>1</v>
      </c>
      <c r="L973" s="105">
        <v>500000</v>
      </c>
      <c r="M973" s="245"/>
      <c r="N973" s="104" t="s">
        <v>4834</v>
      </c>
      <c r="O973" s="104">
        <v>22</v>
      </c>
      <c r="P973" s="104">
        <v>999</v>
      </c>
      <c r="Q973" s="104">
        <v>1500</v>
      </c>
      <c r="R973" s="104">
        <v>1</v>
      </c>
      <c r="S973" s="104">
        <v>0</v>
      </c>
      <c r="T973" s="104">
        <v>1500</v>
      </c>
      <c r="U973" s="104"/>
      <c r="V973" s="104"/>
      <c r="W973" s="104"/>
      <c r="X973" s="104"/>
      <c r="Y973" s="104">
        <v>3</v>
      </c>
      <c r="Z973" s="104"/>
      <c r="AA973" s="104"/>
      <c r="AB973" s="104"/>
      <c r="AC973" s="104"/>
      <c r="AD973" s="104"/>
      <c r="AE973" s="104"/>
      <c r="AF973" s="104"/>
      <c r="AG973" s="104"/>
    </row>
    <row r="974" spans="1:33" ht="15.75" x14ac:dyDescent="0.3">
      <c r="A974" s="104">
        <v>1549</v>
      </c>
      <c r="B974" s="107" t="s">
        <v>4880</v>
      </c>
      <c r="C974" s="204">
        <v>280</v>
      </c>
      <c r="D974" s="105">
        <v>1</v>
      </c>
      <c r="E974" s="110" t="s">
        <v>5700</v>
      </c>
      <c r="F974" s="104">
        <v>104</v>
      </c>
      <c r="G974" s="104">
        <v>45</v>
      </c>
      <c r="H974" s="104">
        <v>215</v>
      </c>
      <c r="I974" s="105">
        <v>300</v>
      </c>
      <c r="J974" s="104">
        <v>1</v>
      </c>
      <c r="K974" s="104">
        <v>1</v>
      </c>
      <c r="L974" s="105">
        <v>500000</v>
      </c>
      <c r="M974" s="245"/>
      <c r="N974" s="104" t="s">
        <v>4834</v>
      </c>
      <c r="O974" s="104">
        <v>22</v>
      </c>
      <c r="P974" s="104">
        <v>999</v>
      </c>
      <c r="Q974" s="104">
        <v>1500</v>
      </c>
      <c r="R974" s="104">
        <v>1</v>
      </c>
      <c r="S974" s="104">
        <v>0</v>
      </c>
      <c r="T974" s="104">
        <v>1500</v>
      </c>
      <c r="U974" s="104"/>
      <c r="V974" s="104"/>
      <c r="W974" s="104"/>
      <c r="X974" s="104"/>
      <c r="Y974" s="104">
        <v>3</v>
      </c>
      <c r="Z974" s="104"/>
      <c r="AA974" s="104"/>
      <c r="AB974" s="104"/>
      <c r="AC974" s="104"/>
      <c r="AD974" s="104"/>
      <c r="AE974" s="104"/>
      <c r="AF974" s="104"/>
      <c r="AG974" s="104"/>
    </row>
    <row r="975" spans="1:33" ht="15.75" x14ac:dyDescent="0.3">
      <c r="A975" s="104">
        <v>1519</v>
      </c>
      <c r="B975" s="108" t="s">
        <v>4911</v>
      </c>
      <c r="C975" s="204" t="s">
        <v>8656</v>
      </c>
      <c r="D975" s="105">
        <v>1</v>
      </c>
      <c r="E975" s="105" t="s">
        <v>5705</v>
      </c>
      <c r="F975" s="108">
        <v>81</v>
      </c>
      <c r="G975" s="108">
        <v>21</v>
      </c>
      <c r="H975" s="108">
        <v>256</v>
      </c>
      <c r="I975" s="109">
        <v>999</v>
      </c>
      <c r="J975" s="108">
        <v>1</v>
      </c>
      <c r="K975" s="108">
        <v>0</v>
      </c>
      <c r="L975" s="109">
        <v>5000000</v>
      </c>
      <c r="M975" s="246"/>
      <c r="N975" s="108" t="s">
        <v>4910</v>
      </c>
      <c r="O975" s="108">
        <v>20</v>
      </c>
      <c r="P975" s="108">
        <v>999</v>
      </c>
      <c r="Q975" s="104">
        <v>1500</v>
      </c>
      <c r="R975" s="108">
        <v>1</v>
      </c>
      <c r="S975" s="108">
        <v>0</v>
      </c>
      <c r="T975" s="104">
        <v>1500</v>
      </c>
      <c r="U975" s="104"/>
      <c r="V975" s="108"/>
      <c r="W975" s="108"/>
      <c r="X975" s="108"/>
      <c r="Y975" s="104">
        <v>3</v>
      </c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x14ac:dyDescent="0.3">
      <c r="A976" s="104">
        <v>1518</v>
      </c>
      <c r="B976" s="108" t="s">
        <v>4909</v>
      </c>
      <c r="C976" s="204" t="s">
        <v>8656</v>
      </c>
      <c r="D976" s="105">
        <v>1</v>
      </c>
      <c r="E976" s="105" t="s">
        <v>5705</v>
      </c>
      <c r="F976" s="108">
        <v>81</v>
      </c>
      <c r="G976" s="108">
        <v>21</v>
      </c>
      <c r="H976" s="108">
        <v>256</v>
      </c>
      <c r="I976" s="109">
        <v>999</v>
      </c>
      <c r="J976" s="108">
        <v>1</v>
      </c>
      <c r="K976" s="108">
        <v>0</v>
      </c>
      <c r="L976" s="109">
        <v>5000000</v>
      </c>
      <c r="M976" s="246"/>
      <c r="N976" s="108" t="s">
        <v>4910</v>
      </c>
      <c r="O976" s="108">
        <v>20</v>
      </c>
      <c r="P976" s="108">
        <v>999</v>
      </c>
      <c r="Q976" s="104">
        <v>1500</v>
      </c>
      <c r="R976" s="108">
        <v>1</v>
      </c>
      <c r="S976" s="108">
        <v>0</v>
      </c>
      <c r="T976" s="104">
        <v>1500</v>
      </c>
      <c r="U976" s="104"/>
      <c r="V976" s="108"/>
      <c r="W976" s="108"/>
      <c r="X976" s="108"/>
      <c r="Y976" s="104">
        <v>3</v>
      </c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x14ac:dyDescent="0.3">
      <c r="A977" s="104">
        <v>1398</v>
      </c>
      <c r="B977" s="108" t="s">
        <v>4890</v>
      </c>
      <c r="C977" s="204" t="s">
        <v>8653</v>
      </c>
      <c r="D977" s="105">
        <v>1</v>
      </c>
      <c r="E977" s="105" t="s">
        <v>5702</v>
      </c>
      <c r="F977" s="108">
        <v>81</v>
      </c>
      <c r="G977" s="108">
        <v>21</v>
      </c>
      <c r="H977" s="108">
        <v>256</v>
      </c>
      <c r="I977" s="109">
        <v>999</v>
      </c>
      <c r="J977" s="108">
        <v>1</v>
      </c>
      <c r="K977" s="108">
        <v>0</v>
      </c>
      <c r="L977" s="109">
        <v>2000000</v>
      </c>
      <c r="M977" s="246"/>
      <c r="N977" s="108" t="s">
        <v>4891</v>
      </c>
      <c r="O977" s="108">
        <v>20</v>
      </c>
      <c r="P977" s="108">
        <v>999</v>
      </c>
      <c r="Q977" s="104">
        <v>1500</v>
      </c>
      <c r="R977" s="108">
        <v>1</v>
      </c>
      <c r="S977" s="108">
        <v>0</v>
      </c>
      <c r="T977" s="104">
        <v>1500</v>
      </c>
      <c r="U977" s="104"/>
      <c r="V977" s="108"/>
      <c r="W977" s="108"/>
      <c r="X977" s="108"/>
      <c r="Y977" s="104">
        <v>3</v>
      </c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x14ac:dyDescent="0.3">
      <c r="A978" s="104">
        <v>1479</v>
      </c>
      <c r="B978" s="108" t="s">
        <v>4904</v>
      </c>
      <c r="C978" s="204" t="s">
        <v>8655</v>
      </c>
      <c r="D978" s="105">
        <v>1</v>
      </c>
      <c r="E978" s="105" t="s">
        <v>5704</v>
      </c>
      <c r="F978" s="108">
        <v>81</v>
      </c>
      <c r="G978" s="108">
        <v>21</v>
      </c>
      <c r="H978" s="108">
        <v>256</v>
      </c>
      <c r="I978" s="109">
        <v>999</v>
      </c>
      <c r="J978" s="108">
        <v>1</v>
      </c>
      <c r="K978" s="108">
        <v>0</v>
      </c>
      <c r="L978" s="109">
        <v>4000000</v>
      </c>
      <c r="M978" s="246"/>
      <c r="N978" s="108" t="s">
        <v>4903</v>
      </c>
      <c r="O978" s="108">
        <v>20</v>
      </c>
      <c r="P978" s="108">
        <v>999</v>
      </c>
      <c r="Q978" s="104">
        <v>1500</v>
      </c>
      <c r="R978" s="108">
        <v>1</v>
      </c>
      <c r="S978" s="108">
        <v>0</v>
      </c>
      <c r="T978" s="104">
        <v>1500</v>
      </c>
      <c r="U978" s="104"/>
      <c r="V978" s="108"/>
      <c r="W978" s="108"/>
      <c r="X978" s="108"/>
      <c r="Y978" s="104">
        <v>3</v>
      </c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x14ac:dyDescent="0.3">
      <c r="A979" s="104">
        <v>1478</v>
      </c>
      <c r="B979" s="108" t="s">
        <v>4902</v>
      </c>
      <c r="C979" s="204" t="s">
        <v>8655</v>
      </c>
      <c r="D979" s="105">
        <v>1</v>
      </c>
      <c r="E979" s="105" t="s">
        <v>5704</v>
      </c>
      <c r="F979" s="108">
        <v>81</v>
      </c>
      <c r="G979" s="108">
        <v>21</v>
      </c>
      <c r="H979" s="108">
        <v>256</v>
      </c>
      <c r="I979" s="109">
        <v>999</v>
      </c>
      <c r="J979" s="108">
        <v>1</v>
      </c>
      <c r="K979" s="108">
        <v>0</v>
      </c>
      <c r="L979" s="109">
        <v>4000000</v>
      </c>
      <c r="M979" s="246"/>
      <c r="N979" s="108" t="s">
        <v>4903</v>
      </c>
      <c r="O979" s="108">
        <v>20</v>
      </c>
      <c r="P979" s="108">
        <v>999</v>
      </c>
      <c r="Q979" s="104">
        <v>1500</v>
      </c>
      <c r="R979" s="108">
        <v>1</v>
      </c>
      <c r="S979" s="108">
        <v>0</v>
      </c>
      <c r="T979" s="104">
        <v>1500</v>
      </c>
      <c r="U979" s="104"/>
      <c r="V979" s="108"/>
      <c r="W979" s="108"/>
      <c r="X979" s="108"/>
      <c r="Y979" s="104">
        <v>3</v>
      </c>
      <c r="Z979" s="108"/>
      <c r="AA979" s="108"/>
      <c r="AB979" s="108"/>
      <c r="AC979" s="108"/>
      <c r="AD979" s="108"/>
      <c r="AE979" s="108"/>
      <c r="AF979" s="108"/>
      <c r="AG979" s="108"/>
    </row>
    <row r="980" spans="1:33" ht="15.75" x14ac:dyDescent="0.3">
      <c r="A980" s="104">
        <v>1438</v>
      </c>
      <c r="B980" s="108" t="s">
        <v>4896</v>
      </c>
      <c r="C980" s="204" t="s">
        <v>8654</v>
      </c>
      <c r="D980" s="105">
        <v>1</v>
      </c>
      <c r="E980" s="105" t="s">
        <v>5703</v>
      </c>
      <c r="F980" s="108">
        <v>81</v>
      </c>
      <c r="G980" s="108">
        <v>21</v>
      </c>
      <c r="H980" s="108">
        <v>256</v>
      </c>
      <c r="I980" s="109">
        <v>999</v>
      </c>
      <c r="J980" s="108">
        <v>1</v>
      </c>
      <c r="K980" s="108">
        <v>0</v>
      </c>
      <c r="L980" s="109">
        <v>3000000</v>
      </c>
      <c r="M980" s="246"/>
      <c r="N980" s="108" t="s">
        <v>4897</v>
      </c>
      <c r="O980" s="108">
        <v>20</v>
      </c>
      <c r="P980" s="108">
        <v>999</v>
      </c>
      <c r="Q980" s="104">
        <v>1500</v>
      </c>
      <c r="R980" s="108">
        <v>1</v>
      </c>
      <c r="S980" s="108">
        <v>0</v>
      </c>
      <c r="T980" s="104">
        <v>1500</v>
      </c>
      <c r="U980" s="104"/>
      <c r="V980" s="108"/>
      <c r="W980" s="108"/>
      <c r="X980" s="108"/>
      <c r="Y980" s="104">
        <v>3</v>
      </c>
      <c r="Z980" s="108"/>
      <c r="AA980" s="108"/>
      <c r="AB980" s="108"/>
      <c r="AC980" s="108"/>
      <c r="AD980" s="108"/>
      <c r="AE980" s="108"/>
      <c r="AF980" s="108"/>
      <c r="AG980" s="108"/>
    </row>
    <row r="981" spans="1:33" ht="15.75" x14ac:dyDescent="0.3">
      <c r="A981" s="104">
        <v>1559</v>
      </c>
      <c r="B981" s="108" t="s">
        <v>4918</v>
      </c>
      <c r="C981" s="204" t="s">
        <v>8657</v>
      </c>
      <c r="D981" s="105">
        <v>1</v>
      </c>
      <c r="E981" s="105" t="s">
        <v>5706</v>
      </c>
      <c r="F981" s="108">
        <v>81</v>
      </c>
      <c r="G981" s="108">
        <v>21</v>
      </c>
      <c r="H981" s="108">
        <v>256</v>
      </c>
      <c r="I981" s="109">
        <v>999</v>
      </c>
      <c r="J981" s="108">
        <v>1</v>
      </c>
      <c r="K981" s="108">
        <v>0</v>
      </c>
      <c r="L981" s="109">
        <v>6000000</v>
      </c>
      <c r="M981" s="246"/>
      <c r="N981" s="108" t="s">
        <v>4917</v>
      </c>
      <c r="O981" s="108">
        <v>20</v>
      </c>
      <c r="P981" s="108">
        <v>999</v>
      </c>
      <c r="Q981" s="104">
        <v>1500</v>
      </c>
      <c r="R981" s="108">
        <v>1</v>
      </c>
      <c r="S981" s="108">
        <v>0</v>
      </c>
      <c r="T981" s="104">
        <v>1500</v>
      </c>
      <c r="U981" s="104"/>
      <c r="V981" s="108"/>
      <c r="W981" s="108"/>
      <c r="X981" s="108"/>
      <c r="Y981" s="104">
        <v>3</v>
      </c>
      <c r="Z981" s="108"/>
      <c r="AA981" s="108"/>
      <c r="AB981" s="108"/>
      <c r="AC981" s="108"/>
      <c r="AD981" s="108"/>
      <c r="AE981" s="108"/>
      <c r="AF981" s="108"/>
      <c r="AG981" s="108"/>
    </row>
    <row r="982" spans="1:33" ht="15.75" x14ac:dyDescent="0.3">
      <c r="A982" s="104">
        <v>1558</v>
      </c>
      <c r="B982" s="108" t="s">
        <v>4916</v>
      </c>
      <c r="C982" s="204" t="s">
        <v>8657</v>
      </c>
      <c r="D982" s="105">
        <v>1</v>
      </c>
      <c r="E982" s="105" t="s">
        <v>5706</v>
      </c>
      <c r="F982" s="108">
        <v>81</v>
      </c>
      <c r="G982" s="108">
        <v>21</v>
      </c>
      <c r="H982" s="108">
        <v>256</v>
      </c>
      <c r="I982" s="109">
        <v>999</v>
      </c>
      <c r="J982" s="108">
        <v>1</v>
      </c>
      <c r="K982" s="108">
        <v>0</v>
      </c>
      <c r="L982" s="109">
        <v>6000000</v>
      </c>
      <c r="M982" s="246"/>
      <c r="N982" s="108" t="s">
        <v>4917</v>
      </c>
      <c r="O982" s="108">
        <v>20</v>
      </c>
      <c r="P982" s="108">
        <v>999</v>
      </c>
      <c r="Q982" s="104">
        <v>1500</v>
      </c>
      <c r="R982" s="108">
        <v>1</v>
      </c>
      <c r="S982" s="108">
        <v>0</v>
      </c>
      <c r="T982" s="104">
        <v>1500</v>
      </c>
      <c r="U982" s="104"/>
      <c r="V982" s="108"/>
      <c r="W982" s="108"/>
      <c r="X982" s="108"/>
      <c r="Y982" s="104">
        <v>3</v>
      </c>
      <c r="Z982" s="108"/>
      <c r="AA982" s="108"/>
      <c r="AB982" s="108"/>
      <c r="AC982" s="108"/>
      <c r="AD982" s="108"/>
      <c r="AE982" s="108"/>
      <c r="AF982" s="108"/>
      <c r="AG982" s="108"/>
    </row>
    <row r="983" spans="1:33" ht="15.75" x14ac:dyDescent="0.3">
      <c r="A983" s="104">
        <v>1560</v>
      </c>
      <c r="B983" s="108" t="s">
        <v>4919</v>
      </c>
      <c r="C983" s="204" t="s">
        <v>8657</v>
      </c>
      <c r="D983" s="105">
        <v>1</v>
      </c>
      <c r="E983" s="105" t="s">
        <v>5706</v>
      </c>
      <c r="F983" s="108">
        <v>81</v>
      </c>
      <c r="G983" s="108">
        <v>21</v>
      </c>
      <c r="H983" s="108">
        <v>256</v>
      </c>
      <c r="I983" s="109">
        <v>999</v>
      </c>
      <c r="J983" s="108">
        <v>1</v>
      </c>
      <c r="K983" s="108">
        <v>0</v>
      </c>
      <c r="L983" s="109">
        <v>6000000</v>
      </c>
      <c r="M983" s="246"/>
      <c r="N983" s="108" t="s">
        <v>4917</v>
      </c>
      <c r="O983" s="108">
        <v>20</v>
      </c>
      <c r="P983" s="108">
        <v>999</v>
      </c>
      <c r="Q983" s="104">
        <v>1500</v>
      </c>
      <c r="R983" s="108">
        <v>1</v>
      </c>
      <c r="S983" s="108">
        <v>0</v>
      </c>
      <c r="T983" s="104">
        <v>1500</v>
      </c>
      <c r="U983" s="104"/>
      <c r="V983" s="108"/>
      <c r="W983" s="108"/>
      <c r="X983" s="108"/>
      <c r="Y983" s="104">
        <v>3</v>
      </c>
      <c r="Z983" s="108"/>
      <c r="AA983" s="108"/>
      <c r="AB983" s="108"/>
      <c r="AC983" s="108"/>
      <c r="AD983" s="108"/>
      <c r="AE983" s="108"/>
      <c r="AF983" s="108"/>
      <c r="AG983" s="108"/>
    </row>
    <row r="984" spans="1:33" ht="15.75" x14ac:dyDescent="0.3">
      <c r="A984" s="104">
        <v>928</v>
      </c>
      <c r="B984" s="108" t="s">
        <v>4135</v>
      </c>
      <c r="C984" s="205" t="s">
        <v>8640</v>
      </c>
      <c r="D984" s="105">
        <v>1</v>
      </c>
      <c r="E984" s="105" t="s">
        <v>5685</v>
      </c>
      <c r="F984" s="108">
        <v>81</v>
      </c>
      <c r="G984" s="108">
        <v>21</v>
      </c>
      <c r="H984" s="108">
        <v>256</v>
      </c>
      <c r="I984" s="109">
        <v>999</v>
      </c>
      <c r="J984" s="108">
        <v>1</v>
      </c>
      <c r="K984" s="108">
        <v>0</v>
      </c>
      <c r="L984" s="109">
        <v>1200000</v>
      </c>
      <c r="M984" s="246"/>
      <c r="N984" s="108" t="s">
        <v>3645</v>
      </c>
      <c r="O984" s="108">
        <v>17</v>
      </c>
      <c r="P984" s="108">
        <v>999</v>
      </c>
      <c r="Q984" s="104">
        <v>1200</v>
      </c>
      <c r="R984" s="108">
        <v>1</v>
      </c>
      <c r="S984" s="108">
        <v>0</v>
      </c>
      <c r="T984" s="104">
        <v>820</v>
      </c>
      <c r="U984" s="104"/>
      <c r="V984" s="108"/>
      <c r="W984" s="108"/>
      <c r="X984" s="108"/>
      <c r="Y984" s="104">
        <v>3</v>
      </c>
      <c r="Z984" s="108"/>
      <c r="AA984" s="108"/>
      <c r="AB984" s="108"/>
      <c r="AC984" s="108"/>
      <c r="AD984" s="108"/>
      <c r="AE984" s="108"/>
      <c r="AF984" s="108"/>
      <c r="AG984" s="108"/>
    </row>
    <row r="985" spans="1:33" ht="15.75" x14ac:dyDescent="0.3">
      <c r="A985" s="104">
        <v>926</v>
      </c>
      <c r="B985" s="108" t="s">
        <v>4133</v>
      </c>
      <c r="C985" s="205" t="s">
        <v>8640</v>
      </c>
      <c r="D985" s="105">
        <v>1</v>
      </c>
      <c r="E985" s="105" t="s">
        <v>5685</v>
      </c>
      <c r="F985" s="108">
        <v>81</v>
      </c>
      <c r="G985" s="108">
        <v>21</v>
      </c>
      <c r="H985" s="108">
        <v>256</v>
      </c>
      <c r="I985" s="109">
        <v>999</v>
      </c>
      <c r="J985" s="108">
        <v>1</v>
      </c>
      <c r="K985" s="108">
        <v>0</v>
      </c>
      <c r="L985" s="109">
        <v>600000</v>
      </c>
      <c r="M985" s="246"/>
      <c r="N985" s="108" t="s">
        <v>3642</v>
      </c>
      <c r="O985" s="108">
        <v>17</v>
      </c>
      <c r="P985" s="108">
        <v>999</v>
      </c>
      <c r="Q985" s="104">
        <v>1200</v>
      </c>
      <c r="R985" s="108">
        <v>1</v>
      </c>
      <c r="S985" s="108">
        <v>0</v>
      </c>
      <c r="T985" s="104">
        <v>820</v>
      </c>
      <c r="U985" s="104"/>
      <c r="V985" s="108"/>
      <c r="W985" s="108"/>
      <c r="X985" s="108"/>
      <c r="Y985" s="104">
        <v>3</v>
      </c>
      <c r="Z985" s="108"/>
      <c r="AA985" s="108"/>
      <c r="AB985" s="108"/>
      <c r="AC985" s="108"/>
      <c r="AD985" s="108"/>
      <c r="AE985" s="108"/>
      <c r="AF985" s="108"/>
      <c r="AG985" s="108"/>
    </row>
    <row r="986" spans="1:33" ht="15.75" x14ac:dyDescent="0.3">
      <c r="A986" s="104">
        <v>930</v>
      </c>
      <c r="B986" s="108" t="s">
        <v>4137</v>
      </c>
      <c r="C986" s="205" t="s">
        <v>8640</v>
      </c>
      <c r="D986" s="105">
        <v>1</v>
      </c>
      <c r="E986" s="105" t="s">
        <v>5685</v>
      </c>
      <c r="F986" s="108">
        <v>81</v>
      </c>
      <c r="G986" s="108">
        <v>21</v>
      </c>
      <c r="H986" s="108">
        <v>256</v>
      </c>
      <c r="I986" s="109">
        <v>999</v>
      </c>
      <c r="J986" s="108">
        <v>1</v>
      </c>
      <c r="K986" s="108">
        <v>0</v>
      </c>
      <c r="L986" s="109">
        <v>1900000</v>
      </c>
      <c r="M986" s="246"/>
      <c r="N986" s="108" t="s">
        <v>3649</v>
      </c>
      <c r="O986" s="108">
        <v>15</v>
      </c>
      <c r="P986" s="108">
        <v>999</v>
      </c>
      <c r="Q986" s="104">
        <v>1200</v>
      </c>
      <c r="R986" s="108">
        <v>1</v>
      </c>
      <c r="S986" s="108">
        <v>0</v>
      </c>
      <c r="T986" s="104">
        <v>820</v>
      </c>
      <c r="U986" s="104"/>
      <c r="V986" s="108"/>
      <c r="W986" s="108"/>
      <c r="X986" s="108"/>
      <c r="Y986" s="104">
        <v>3</v>
      </c>
      <c r="Z986" s="108"/>
      <c r="AA986" s="108"/>
      <c r="AB986" s="108"/>
      <c r="AC986" s="108"/>
      <c r="AD986" s="108"/>
      <c r="AE986" s="108"/>
      <c r="AF986" s="108"/>
      <c r="AG986" s="108"/>
    </row>
    <row r="987" spans="1:33" ht="15.75" x14ac:dyDescent="0.3">
      <c r="A987" s="104">
        <v>927</v>
      </c>
      <c r="B987" s="108" t="s">
        <v>4134</v>
      </c>
      <c r="C987" s="205" t="s">
        <v>8640</v>
      </c>
      <c r="D987" s="105">
        <v>1</v>
      </c>
      <c r="E987" s="105" t="s">
        <v>5685</v>
      </c>
      <c r="F987" s="108">
        <v>81</v>
      </c>
      <c r="G987" s="108">
        <v>21</v>
      </c>
      <c r="H987" s="108">
        <v>256</v>
      </c>
      <c r="I987" s="109">
        <v>999</v>
      </c>
      <c r="J987" s="108">
        <v>1</v>
      </c>
      <c r="K987" s="108">
        <v>0</v>
      </c>
      <c r="L987" s="109">
        <v>900000</v>
      </c>
      <c r="M987" s="246"/>
      <c r="N987" s="108" t="s">
        <v>3642</v>
      </c>
      <c r="O987" s="108">
        <v>15</v>
      </c>
      <c r="P987" s="108">
        <v>999</v>
      </c>
      <c r="Q987" s="104">
        <v>1200</v>
      </c>
      <c r="R987" s="108">
        <v>1</v>
      </c>
      <c r="S987" s="108">
        <v>0</v>
      </c>
      <c r="T987" s="104">
        <v>820</v>
      </c>
      <c r="U987" s="104"/>
      <c r="V987" s="108"/>
      <c r="W987" s="108"/>
      <c r="X987" s="108"/>
      <c r="Y987" s="104">
        <v>3</v>
      </c>
      <c r="Z987" s="108"/>
      <c r="AA987" s="108"/>
      <c r="AB987" s="108"/>
      <c r="AC987" s="108"/>
      <c r="AD987" s="108"/>
      <c r="AE987" s="108"/>
      <c r="AF987" s="108"/>
      <c r="AG987" s="108"/>
    </row>
    <row r="988" spans="1:33" ht="15.75" x14ac:dyDescent="0.3">
      <c r="A988" s="104">
        <v>929</v>
      </c>
      <c r="B988" s="108" t="s">
        <v>4136</v>
      </c>
      <c r="C988" s="205" t="s">
        <v>8640</v>
      </c>
      <c r="D988" s="105">
        <v>1</v>
      </c>
      <c r="E988" s="105" t="s">
        <v>5685</v>
      </c>
      <c r="F988" s="108">
        <v>81</v>
      </c>
      <c r="G988" s="108">
        <v>21</v>
      </c>
      <c r="H988" s="108">
        <v>256</v>
      </c>
      <c r="I988" s="109">
        <v>999</v>
      </c>
      <c r="J988" s="108">
        <v>1</v>
      </c>
      <c r="K988" s="108">
        <v>0</v>
      </c>
      <c r="L988" s="109">
        <v>1600000</v>
      </c>
      <c r="M988" s="246"/>
      <c r="N988" s="108" t="s">
        <v>3647</v>
      </c>
      <c r="O988" s="108">
        <v>20</v>
      </c>
      <c r="P988" s="108">
        <v>999</v>
      </c>
      <c r="Q988" s="104">
        <v>1200</v>
      </c>
      <c r="R988" s="108">
        <v>1</v>
      </c>
      <c r="S988" s="108">
        <v>0</v>
      </c>
      <c r="T988" s="104">
        <v>820</v>
      </c>
      <c r="U988" s="104"/>
      <c r="V988" s="108"/>
      <c r="W988" s="108"/>
      <c r="X988" s="108"/>
      <c r="Y988" s="104">
        <v>3</v>
      </c>
      <c r="Z988" s="108"/>
      <c r="AA988" s="108"/>
      <c r="AB988" s="108"/>
      <c r="AC988" s="108"/>
      <c r="AD988" s="108"/>
      <c r="AE988" s="108"/>
      <c r="AF988" s="108"/>
      <c r="AG988" s="108"/>
    </row>
    <row r="989" spans="1:33" ht="15.75" x14ac:dyDescent="0.3">
      <c r="A989" s="104">
        <v>953</v>
      </c>
      <c r="B989" s="108" t="s">
        <v>4158</v>
      </c>
      <c r="C989" s="205" t="s">
        <v>8641</v>
      </c>
      <c r="D989" s="105">
        <v>1</v>
      </c>
      <c r="E989" s="105" t="s">
        <v>5687</v>
      </c>
      <c r="F989" s="108">
        <v>81</v>
      </c>
      <c r="G989" s="108">
        <v>21</v>
      </c>
      <c r="H989" s="108">
        <v>256</v>
      </c>
      <c r="I989" s="109">
        <v>999</v>
      </c>
      <c r="J989" s="108">
        <v>1</v>
      </c>
      <c r="K989" s="108">
        <v>0</v>
      </c>
      <c r="L989" s="109">
        <v>900000</v>
      </c>
      <c r="M989" s="246"/>
      <c r="N989" s="108" t="s">
        <v>3690</v>
      </c>
      <c r="O989" s="108">
        <v>20</v>
      </c>
      <c r="P989" s="108">
        <v>999</v>
      </c>
      <c r="Q989" s="104">
        <v>1200</v>
      </c>
      <c r="R989" s="108">
        <v>1</v>
      </c>
      <c r="S989" s="108">
        <v>0</v>
      </c>
      <c r="T989" s="104">
        <v>820</v>
      </c>
      <c r="U989" s="104"/>
      <c r="V989" s="108"/>
      <c r="W989" s="108"/>
      <c r="X989" s="108"/>
      <c r="Y989" s="104">
        <v>3</v>
      </c>
      <c r="Z989" s="108"/>
      <c r="AA989" s="108"/>
      <c r="AB989" s="108"/>
      <c r="AC989" s="108"/>
      <c r="AD989" s="108"/>
      <c r="AE989" s="108"/>
      <c r="AF989" s="108"/>
      <c r="AG989" s="108"/>
    </row>
    <row r="990" spans="1:33" ht="15.75" x14ac:dyDescent="0.3">
      <c r="A990" s="104">
        <v>951</v>
      </c>
      <c r="B990" s="108" t="s">
        <v>4156</v>
      </c>
      <c r="C990" s="205" t="s">
        <v>8641</v>
      </c>
      <c r="D990" s="105">
        <v>1</v>
      </c>
      <c r="E990" s="105" t="s">
        <v>5687</v>
      </c>
      <c r="F990" s="108">
        <v>81</v>
      </c>
      <c r="G990" s="108">
        <v>21</v>
      </c>
      <c r="H990" s="108">
        <v>256</v>
      </c>
      <c r="I990" s="109">
        <v>999</v>
      </c>
      <c r="J990" s="108">
        <v>1</v>
      </c>
      <c r="K990" s="108">
        <v>0</v>
      </c>
      <c r="L990" s="109">
        <v>600000</v>
      </c>
      <c r="M990" s="246"/>
      <c r="N990" s="108" t="s">
        <v>3680</v>
      </c>
      <c r="O990" s="108">
        <v>20</v>
      </c>
      <c r="P990" s="108">
        <v>999</v>
      </c>
      <c r="Q990" s="104">
        <v>1200</v>
      </c>
      <c r="R990" s="108">
        <v>1</v>
      </c>
      <c r="S990" s="108">
        <v>0</v>
      </c>
      <c r="T990" s="104">
        <v>820</v>
      </c>
      <c r="U990" s="104"/>
      <c r="V990" s="108"/>
      <c r="W990" s="108"/>
      <c r="X990" s="108"/>
      <c r="Y990" s="104">
        <v>3</v>
      </c>
      <c r="Z990" s="108"/>
      <c r="AA990" s="108"/>
      <c r="AB990" s="108"/>
      <c r="AC990" s="108"/>
      <c r="AD990" s="108"/>
      <c r="AE990" s="108"/>
      <c r="AF990" s="108"/>
      <c r="AG990" s="108"/>
    </row>
    <row r="991" spans="1:33" ht="15.75" x14ac:dyDescent="0.3">
      <c r="A991" s="104">
        <v>955</v>
      </c>
      <c r="B991" s="108" t="s">
        <v>4160</v>
      </c>
      <c r="C991" s="205" t="s">
        <v>8641</v>
      </c>
      <c r="D991" s="105">
        <v>1</v>
      </c>
      <c r="E991" s="105" t="s">
        <v>5687</v>
      </c>
      <c r="F991" s="108">
        <v>81</v>
      </c>
      <c r="G991" s="108">
        <v>21</v>
      </c>
      <c r="H991" s="108">
        <v>256</v>
      </c>
      <c r="I991" s="109">
        <v>999</v>
      </c>
      <c r="J991" s="108">
        <v>1</v>
      </c>
      <c r="K991" s="108">
        <v>0</v>
      </c>
      <c r="L991" s="109">
        <v>1600000</v>
      </c>
      <c r="M991" s="246"/>
      <c r="N991" s="108" t="s">
        <v>3690</v>
      </c>
      <c r="O991" s="108">
        <v>15</v>
      </c>
      <c r="P991" s="108">
        <v>999</v>
      </c>
      <c r="Q991" s="104">
        <v>1200</v>
      </c>
      <c r="R991" s="108">
        <v>1</v>
      </c>
      <c r="S991" s="108">
        <v>0</v>
      </c>
      <c r="T991" s="104">
        <v>820</v>
      </c>
      <c r="U991" s="104"/>
      <c r="V991" s="108"/>
      <c r="W991" s="108"/>
      <c r="X991" s="108"/>
      <c r="Y991" s="104">
        <v>3</v>
      </c>
      <c r="Z991" s="108"/>
      <c r="AA991" s="108"/>
      <c r="AB991" s="108"/>
      <c r="AC991" s="108"/>
      <c r="AD991" s="108"/>
      <c r="AE991" s="108"/>
      <c r="AF991" s="108"/>
      <c r="AG991" s="108"/>
    </row>
    <row r="992" spans="1:33" ht="15.75" x14ac:dyDescent="0.3">
      <c r="A992" s="104">
        <v>952</v>
      </c>
      <c r="B992" s="108" t="s">
        <v>4157</v>
      </c>
      <c r="C992" s="205" t="s">
        <v>8641</v>
      </c>
      <c r="D992" s="105">
        <v>1</v>
      </c>
      <c r="E992" s="105" t="s">
        <v>5687</v>
      </c>
      <c r="F992" s="108">
        <v>81</v>
      </c>
      <c r="G992" s="108">
        <v>21</v>
      </c>
      <c r="H992" s="108">
        <v>256</v>
      </c>
      <c r="I992" s="109">
        <v>999</v>
      </c>
      <c r="J992" s="108">
        <v>1</v>
      </c>
      <c r="K992" s="108">
        <v>0</v>
      </c>
      <c r="L992" s="109">
        <v>600000</v>
      </c>
      <c r="M992" s="246"/>
      <c r="N992" s="108" t="s">
        <v>3690</v>
      </c>
      <c r="O992" s="108">
        <v>20</v>
      </c>
      <c r="P992" s="108">
        <v>999</v>
      </c>
      <c r="Q992" s="104">
        <v>1200</v>
      </c>
      <c r="R992" s="108">
        <v>1</v>
      </c>
      <c r="S992" s="108">
        <v>0</v>
      </c>
      <c r="T992" s="104">
        <v>820</v>
      </c>
      <c r="U992" s="104"/>
      <c r="V992" s="108"/>
      <c r="W992" s="108"/>
      <c r="X992" s="108"/>
      <c r="Y992" s="104">
        <v>3</v>
      </c>
      <c r="Z992" s="108"/>
      <c r="AA992" s="108"/>
      <c r="AB992" s="108"/>
      <c r="AC992" s="108"/>
      <c r="AD992" s="108"/>
      <c r="AE992" s="108"/>
      <c r="AF992" s="108"/>
      <c r="AG992" s="108"/>
    </row>
    <row r="993" spans="1:33" ht="15.75" x14ac:dyDescent="0.3">
      <c r="A993" s="104">
        <v>956</v>
      </c>
      <c r="B993" s="108" t="s">
        <v>4161</v>
      </c>
      <c r="C993" s="205" t="s">
        <v>8641</v>
      </c>
      <c r="D993" s="105">
        <v>1</v>
      </c>
      <c r="E993" s="105" t="s">
        <v>5687</v>
      </c>
      <c r="F993" s="108">
        <v>81</v>
      </c>
      <c r="G993" s="108">
        <v>21</v>
      </c>
      <c r="H993" s="108">
        <v>256</v>
      </c>
      <c r="I993" s="109">
        <v>999</v>
      </c>
      <c r="J993" s="108">
        <v>1</v>
      </c>
      <c r="K993" s="108">
        <v>0</v>
      </c>
      <c r="L993" s="109">
        <v>1900000</v>
      </c>
      <c r="M993" s="246"/>
      <c r="N993" s="108" t="s">
        <v>3695</v>
      </c>
      <c r="O993" s="108">
        <v>15</v>
      </c>
      <c r="P993" s="108">
        <v>999</v>
      </c>
      <c r="Q993" s="104">
        <v>1200</v>
      </c>
      <c r="R993" s="108">
        <v>1</v>
      </c>
      <c r="S993" s="108">
        <v>0</v>
      </c>
      <c r="T993" s="104">
        <v>820</v>
      </c>
      <c r="U993" s="104"/>
      <c r="V993" s="108"/>
      <c r="W993" s="108"/>
      <c r="X993" s="108"/>
      <c r="Y993" s="104">
        <v>3</v>
      </c>
      <c r="Z993" s="108"/>
      <c r="AA993" s="108"/>
      <c r="AB993" s="108"/>
      <c r="AC993" s="108"/>
      <c r="AD993" s="108"/>
      <c r="AE993" s="108"/>
      <c r="AF993" s="108"/>
      <c r="AG993" s="108"/>
    </row>
    <row r="994" spans="1:33" ht="15.75" x14ac:dyDescent="0.3">
      <c r="A994" s="104">
        <v>954</v>
      </c>
      <c r="B994" s="108" t="s">
        <v>4159</v>
      </c>
      <c r="C994" s="205" t="s">
        <v>8641</v>
      </c>
      <c r="D994" s="105">
        <v>1</v>
      </c>
      <c r="E994" s="105" t="s">
        <v>5687</v>
      </c>
      <c r="F994" s="108">
        <v>81</v>
      </c>
      <c r="G994" s="108">
        <v>21</v>
      </c>
      <c r="H994" s="108">
        <v>256</v>
      </c>
      <c r="I994" s="109">
        <v>999</v>
      </c>
      <c r="J994" s="108">
        <v>1</v>
      </c>
      <c r="K994" s="108">
        <v>0</v>
      </c>
      <c r="L994" s="109">
        <v>1200000</v>
      </c>
      <c r="M994" s="246"/>
      <c r="N994" s="108" t="s">
        <v>3690</v>
      </c>
      <c r="O994" s="108">
        <v>17</v>
      </c>
      <c r="P994" s="108">
        <v>999</v>
      </c>
      <c r="Q994" s="104">
        <v>1200</v>
      </c>
      <c r="R994" s="108">
        <v>1</v>
      </c>
      <c r="S994" s="108">
        <v>0</v>
      </c>
      <c r="T994" s="104">
        <v>820</v>
      </c>
      <c r="U994" s="104"/>
      <c r="V994" s="108"/>
      <c r="W994" s="108"/>
      <c r="X994" s="108"/>
      <c r="Y994" s="104">
        <v>3</v>
      </c>
      <c r="Z994" s="108"/>
      <c r="AA994" s="108"/>
      <c r="AB994" s="108"/>
      <c r="AC994" s="108"/>
      <c r="AD994" s="108"/>
      <c r="AE994" s="108"/>
      <c r="AF994" s="108"/>
      <c r="AG994" s="108"/>
    </row>
    <row r="995" spans="1:33" ht="15.75" x14ac:dyDescent="0.3">
      <c r="A995" s="104">
        <v>966</v>
      </c>
      <c r="B995" s="108" t="s">
        <v>4171</v>
      </c>
      <c r="C995" s="205" t="s">
        <v>8642</v>
      </c>
      <c r="D995" s="105">
        <v>1</v>
      </c>
      <c r="E995" s="105" t="s">
        <v>5688</v>
      </c>
      <c r="F995" s="108">
        <v>81</v>
      </c>
      <c r="G995" s="108">
        <v>21</v>
      </c>
      <c r="H995" s="108">
        <v>256</v>
      </c>
      <c r="I995" s="109">
        <v>999</v>
      </c>
      <c r="J995" s="108">
        <v>1</v>
      </c>
      <c r="K995" s="108">
        <v>0</v>
      </c>
      <c r="L995" s="109">
        <v>1600000</v>
      </c>
      <c r="M995" s="246"/>
      <c r="N995" s="108" t="s">
        <v>3702</v>
      </c>
      <c r="O995" s="108">
        <v>15</v>
      </c>
      <c r="P995" s="108">
        <v>999</v>
      </c>
      <c r="Q995" s="104">
        <v>1200</v>
      </c>
      <c r="R995" s="108">
        <v>1</v>
      </c>
      <c r="S995" s="108">
        <v>0</v>
      </c>
      <c r="T995" s="104">
        <v>1500</v>
      </c>
      <c r="U995" s="104"/>
      <c r="V995" s="108"/>
      <c r="W995" s="108"/>
      <c r="X995" s="108"/>
      <c r="Y995" s="104">
        <v>3</v>
      </c>
      <c r="Z995" s="108"/>
      <c r="AA995" s="108"/>
      <c r="AB995" s="108"/>
      <c r="AC995" s="108"/>
      <c r="AD995" s="108"/>
      <c r="AE995" s="108"/>
      <c r="AF995" s="108"/>
      <c r="AG995" s="108"/>
    </row>
    <row r="996" spans="1:33" ht="15.75" x14ac:dyDescent="0.3">
      <c r="A996" s="104">
        <v>967</v>
      </c>
      <c r="B996" s="108" t="s">
        <v>4172</v>
      </c>
      <c r="C996" s="205" t="s">
        <v>8642</v>
      </c>
      <c r="D996" s="105">
        <v>1</v>
      </c>
      <c r="E996" s="105" t="s">
        <v>5688</v>
      </c>
      <c r="F996" s="108">
        <v>81</v>
      </c>
      <c r="G996" s="108">
        <v>21</v>
      </c>
      <c r="H996" s="108">
        <v>256</v>
      </c>
      <c r="I996" s="109">
        <v>999</v>
      </c>
      <c r="J996" s="108">
        <v>1</v>
      </c>
      <c r="K996" s="108">
        <v>0</v>
      </c>
      <c r="L996" s="109">
        <v>480000</v>
      </c>
      <c r="M996" s="246"/>
      <c r="N996" s="108" t="s">
        <v>3708</v>
      </c>
      <c r="O996" s="108">
        <v>15</v>
      </c>
      <c r="P996" s="108">
        <v>999</v>
      </c>
      <c r="Q996" s="104">
        <v>1200</v>
      </c>
      <c r="R996" s="108">
        <v>1</v>
      </c>
      <c r="S996" s="108">
        <v>0</v>
      </c>
      <c r="T996" s="104">
        <v>1500</v>
      </c>
      <c r="U996" s="104"/>
      <c r="V996" s="108"/>
      <c r="W996" s="108"/>
      <c r="X996" s="108"/>
      <c r="Y996" s="104">
        <v>3</v>
      </c>
      <c r="Z996" s="108"/>
      <c r="AA996" s="108"/>
      <c r="AB996" s="108"/>
      <c r="AC996" s="108"/>
      <c r="AD996" s="108"/>
      <c r="AE996" s="108"/>
      <c r="AF996" s="108"/>
      <c r="AG996" s="108"/>
    </row>
    <row r="997" spans="1:33" ht="15.75" x14ac:dyDescent="0.3">
      <c r="A997" s="104">
        <v>965</v>
      </c>
      <c r="B997" s="108" t="s">
        <v>4170</v>
      </c>
      <c r="C997" s="205" t="s">
        <v>8642</v>
      </c>
      <c r="D997" s="105">
        <v>1</v>
      </c>
      <c r="E997" s="105" t="s">
        <v>5688</v>
      </c>
      <c r="F997" s="108">
        <v>81</v>
      </c>
      <c r="G997" s="108">
        <v>21</v>
      </c>
      <c r="H997" s="108">
        <v>256</v>
      </c>
      <c r="I997" s="109">
        <v>999</v>
      </c>
      <c r="J997" s="108">
        <v>1</v>
      </c>
      <c r="K997" s="108">
        <v>0</v>
      </c>
      <c r="L997" s="109">
        <v>1200000</v>
      </c>
      <c r="M997" s="246"/>
      <c r="N997" s="108" t="s">
        <v>3702</v>
      </c>
      <c r="O997" s="108">
        <v>20</v>
      </c>
      <c r="P997" s="108">
        <v>999</v>
      </c>
      <c r="Q997" s="104">
        <v>1200</v>
      </c>
      <c r="R997" s="108">
        <v>1</v>
      </c>
      <c r="S997" s="108">
        <v>0</v>
      </c>
      <c r="T997" s="104">
        <v>1500</v>
      </c>
      <c r="U997" s="104"/>
      <c r="V997" s="108"/>
      <c r="W997" s="108"/>
      <c r="X997" s="108"/>
      <c r="Y997" s="104">
        <v>3</v>
      </c>
      <c r="Z997" s="108"/>
      <c r="AA997" s="108"/>
      <c r="AB997" s="108"/>
      <c r="AC997" s="108"/>
      <c r="AD997" s="108"/>
      <c r="AE997" s="108"/>
      <c r="AF997" s="108"/>
      <c r="AG997" s="108"/>
    </row>
    <row r="998" spans="1:33" ht="15.75" x14ac:dyDescent="0.3">
      <c r="A998" s="104">
        <v>963</v>
      </c>
      <c r="B998" s="108" t="s">
        <v>4168</v>
      </c>
      <c r="C998" s="205" t="s">
        <v>8642</v>
      </c>
      <c r="D998" s="105">
        <v>1</v>
      </c>
      <c r="E998" s="105" t="s">
        <v>5688</v>
      </c>
      <c r="F998" s="108">
        <v>81</v>
      </c>
      <c r="G998" s="108">
        <v>21</v>
      </c>
      <c r="H998" s="108">
        <v>256</v>
      </c>
      <c r="I998" s="109">
        <v>999</v>
      </c>
      <c r="J998" s="108">
        <v>1</v>
      </c>
      <c r="K998" s="108">
        <v>0</v>
      </c>
      <c r="L998" s="109">
        <v>600000</v>
      </c>
      <c r="M998" s="246"/>
      <c r="N998" s="108" t="s">
        <v>3702</v>
      </c>
      <c r="O998" s="108">
        <v>15</v>
      </c>
      <c r="P998" s="108">
        <v>999</v>
      </c>
      <c r="Q998" s="104">
        <v>1200</v>
      </c>
      <c r="R998" s="108">
        <v>1</v>
      </c>
      <c r="S998" s="108">
        <v>0</v>
      </c>
      <c r="T998" s="104">
        <v>1500</v>
      </c>
      <c r="U998" s="104"/>
      <c r="V998" s="108"/>
      <c r="W998" s="108"/>
      <c r="X998" s="108"/>
      <c r="Y998" s="104">
        <v>3</v>
      </c>
      <c r="Z998" s="108"/>
      <c r="AA998" s="108"/>
      <c r="AB998" s="108"/>
      <c r="AC998" s="108"/>
      <c r="AD998" s="108"/>
      <c r="AE998" s="108"/>
      <c r="AF998" s="108"/>
      <c r="AG998" s="108"/>
    </row>
    <row r="999" spans="1:33" ht="15.75" x14ac:dyDescent="0.3">
      <c r="A999" s="104">
        <v>962</v>
      </c>
      <c r="B999" s="108" t="s">
        <v>4167</v>
      </c>
      <c r="C999" s="205" t="s">
        <v>8642</v>
      </c>
      <c r="D999" s="105">
        <v>1</v>
      </c>
      <c r="E999" s="105" t="s">
        <v>5688</v>
      </c>
      <c r="F999" s="108">
        <v>81</v>
      </c>
      <c r="G999" s="108">
        <v>21</v>
      </c>
      <c r="H999" s="108">
        <v>256</v>
      </c>
      <c r="I999" s="109">
        <v>999</v>
      </c>
      <c r="J999" s="108">
        <v>1</v>
      </c>
      <c r="K999" s="108">
        <v>0</v>
      </c>
      <c r="L999" s="109">
        <v>400000</v>
      </c>
      <c r="M999" s="246"/>
      <c r="N999" s="108" t="s">
        <v>3702</v>
      </c>
      <c r="O999" s="108">
        <v>17</v>
      </c>
      <c r="P999" s="108">
        <v>999</v>
      </c>
      <c r="Q999" s="104">
        <v>1200</v>
      </c>
      <c r="R999" s="108">
        <v>1</v>
      </c>
      <c r="S999" s="108">
        <v>0</v>
      </c>
      <c r="T999" s="104">
        <v>1500</v>
      </c>
      <c r="U999" s="104"/>
      <c r="V999" s="108"/>
      <c r="W999" s="108"/>
      <c r="X999" s="108"/>
      <c r="Y999" s="104">
        <v>3</v>
      </c>
      <c r="Z999" s="108"/>
      <c r="AA999" s="108"/>
      <c r="AB999" s="108"/>
      <c r="AC999" s="108"/>
      <c r="AD999" s="108"/>
      <c r="AE999" s="108"/>
      <c r="AF999" s="108"/>
      <c r="AG999" s="108"/>
    </row>
    <row r="1000" spans="1:33" ht="15.75" x14ac:dyDescent="0.3">
      <c r="A1000" s="104">
        <v>964</v>
      </c>
      <c r="B1000" s="108" t="s">
        <v>4169</v>
      </c>
      <c r="C1000" s="205" t="s">
        <v>8642</v>
      </c>
      <c r="D1000" s="105">
        <v>1</v>
      </c>
      <c r="E1000" s="105" t="s">
        <v>5688</v>
      </c>
      <c r="F1000" s="108">
        <v>81</v>
      </c>
      <c r="G1000" s="108">
        <v>21</v>
      </c>
      <c r="H1000" s="108">
        <v>256</v>
      </c>
      <c r="I1000" s="109">
        <v>999</v>
      </c>
      <c r="J1000" s="108">
        <v>1</v>
      </c>
      <c r="K1000" s="108">
        <v>0</v>
      </c>
      <c r="L1000" s="109">
        <v>900000</v>
      </c>
      <c r="M1000" s="246"/>
      <c r="N1000" s="108" t="s">
        <v>3702</v>
      </c>
      <c r="O1000" s="108">
        <v>17</v>
      </c>
      <c r="P1000" s="108">
        <v>999</v>
      </c>
      <c r="Q1000" s="104">
        <v>1200</v>
      </c>
      <c r="R1000" s="108">
        <v>1</v>
      </c>
      <c r="S1000" s="108">
        <v>0</v>
      </c>
      <c r="T1000" s="104">
        <v>1500</v>
      </c>
      <c r="U1000" s="104"/>
      <c r="V1000" s="108"/>
      <c r="W1000" s="108"/>
      <c r="X1000" s="108"/>
      <c r="Y1000" s="104">
        <v>3</v>
      </c>
      <c r="Z1000" s="108"/>
      <c r="AA1000" s="108"/>
      <c r="AB1000" s="108"/>
      <c r="AC1000" s="108"/>
      <c r="AD1000" s="108"/>
      <c r="AE1000" s="108"/>
      <c r="AF1000" s="108"/>
      <c r="AG1000" s="108"/>
    </row>
    <row r="1001" spans="1:33" ht="15.75" x14ac:dyDescent="0.3">
      <c r="A1001" s="104">
        <v>968</v>
      </c>
      <c r="B1001" s="108" t="s">
        <v>4173</v>
      </c>
      <c r="C1001" s="205" t="s">
        <v>8642</v>
      </c>
      <c r="D1001" s="105">
        <v>1</v>
      </c>
      <c r="E1001" s="105" t="s">
        <v>5688</v>
      </c>
      <c r="F1001" s="108">
        <v>81</v>
      </c>
      <c r="G1001" s="108">
        <v>21</v>
      </c>
      <c r="H1001" s="108">
        <v>256</v>
      </c>
      <c r="I1001" s="109">
        <v>999</v>
      </c>
      <c r="J1001" s="108">
        <v>1</v>
      </c>
      <c r="K1001" s="108">
        <v>0</v>
      </c>
      <c r="L1001" s="109">
        <v>800000</v>
      </c>
      <c r="M1001" s="246"/>
      <c r="N1001" s="108" t="s">
        <v>3710</v>
      </c>
      <c r="O1001" s="108">
        <v>15</v>
      </c>
      <c r="P1001" s="108">
        <v>999</v>
      </c>
      <c r="Q1001" s="104">
        <v>1200</v>
      </c>
      <c r="R1001" s="108">
        <v>1</v>
      </c>
      <c r="S1001" s="108">
        <v>0</v>
      </c>
      <c r="T1001" s="104">
        <v>1500</v>
      </c>
      <c r="U1001" s="104"/>
      <c r="V1001" s="108"/>
      <c r="W1001" s="108"/>
      <c r="X1001" s="108"/>
      <c r="Y1001" s="104">
        <v>3</v>
      </c>
      <c r="Z1001" s="108"/>
      <c r="AA1001" s="108"/>
      <c r="AB1001" s="108"/>
      <c r="AC1001" s="108"/>
      <c r="AD1001" s="108"/>
      <c r="AE1001" s="108"/>
      <c r="AF1001" s="108"/>
      <c r="AG1001" s="108"/>
    </row>
    <row r="1002" spans="1:33" ht="15.75" x14ac:dyDescent="0.3">
      <c r="A1002" s="104">
        <v>766</v>
      </c>
      <c r="B1002" s="108" t="s">
        <v>3962</v>
      </c>
      <c r="C1002" s="205"/>
      <c r="D1002" s="105">
        <v>1</v>
      </c>
      <c r="E1002" s="105" t="s">
        <v>5669</v>
      </c>
      <c r="F1002" s="108">
        <v>81</v>
      </c>
      <c r="G1002" s="108">
        <v>21</v>
      </c>
      <c r="H1002" s="108">
        <v>256</v>
      </c>
      <c r="I1002" s="109">
        <v>999</v>
      </c>
      <c r="J1002" s="108">
        <v>1</v>
      </c>
      <c r="K1002" s="108">
        <v>0</v>
      </c>
      <c r="L1002" s="109">
        <v>300000</v>
      </c>
      <c r="M1002" s="246"/>
      <c r="N1002" s="108" t="s">
        <v>3963</v>
      </c>
      <c r="O1002" s="108">
        <v>32</v>
      </c>
      <c r="P1002" s="108">
        <v>999</v>
      </c>
      <c r="Q1002" s="104">
        <v>1200</v>
      </c>
      <c r="R1002" s="108">
        <v>1</v>
      </c>
      <c r="S1002" s="108">
        <v>0</v>
      </c>
      <c r="T1002" s="104">
        <v>820</v>
      </c>
      <c r="U1002" s="104"/>
      <c r="V1002" s="108"/>
      <c r="W1002" s="108"/>
      <c r="X1002" s="108"/>
      <c r="Y1002" s="104">
        <v>3</v>
      </c>
      <c r="Z1002" s="108"/>
      <c r="AA1002" s="108"/>
      <c r="AB1002" s="108"/>
      <c r="AC1002" s="108"/>
      <c r="AD1002" s="108"/>
      <c r="AE1002" s="108"/>
      <c r="AF1002" s="108"/>
      <c r="AG1002" s="108"/>
    </row>
    <row r="1003" spans="1:33" ht="15.75" x14ac:dyDescent="0.3">
      <c r="A1003" s="104">
        <v>785</v>
      </c>
      <c r="B1003" s="108" t="s">
        <v>3987</v>
      </c>
      <c r="C1003" s="205"/>
      <c r="D1003" s="105">
        <v>1</v>
      </c>
      <c r="E1003" s="105" t="s">
        <v>5671</v>
      </c>
      <c r="F1003" s="108">
        <v>81</v>
      </c>
      <c r="G1003" s="108">
        <v>21</v>
      </c>
      <c r="H1003" s="108">
        <v>256</v>
      </c>
      <c r="I1003" s="109">
        <v>999</v>
      </c>
      <c r="J1003" s="108">
        <v>1</v>
      </c>
      <c r="K1003" s="108">
        <v>0</v>
      </c>
      <c r="L1003" s="109">
        <v>640000</v>
      </c>
      <c r="M1003" s="246"/>
      <c r="N1003" s="108" t="s">
        <v>3988</v>
      </c>
      <c r="O1003" s="108">
        <v>20</v>
      </c>
      <c r="P1003" s="108">
        <v>999</v>
      </c>
      <c r="Q1003" s="104">
        <v>1200</v>
      </c>
      <c r="R1003" s="108">
        <v>1</v>
      </c>
      <c r="S1003" s="108">
        <v>0</v>
      </c>
      <c r="T1003" s="104">
        <v>820</v>
      </c>
      <c r="U1003" s="104"/>
      <c r="V1003" s="108"/>
      <c r="W1003" s="108"/>
      <c r="X1003" s="108"/>
      <c r="Y1003" s="104">
        <v>3</v>
      </c>
      <c r="Z1003" s="108"/>
      <c r="AA1003" s="108"/>
      <c r="AB1003" s="108"/>
      <c r="AC1003" s="108"/>
      <c r="AD1003" s="108"/>
      <c r="AE1003" s="108"/>
      <c r="AF1003" s="108"/>
      <c r="AG1003" s="108"/>
    </row>
    <row r="1004" spans="1:33" ht="15.75" x14ac:dyDescent="0.3">
      <c r="A1004" s="104">
        <v>786</v>
      </c>
      <c r="B1004" s="108" t="s">
        <v>3989</v>
      </c>
      <c r="C1004" s="205"/>
      <c r="D1004" s="105">
        <v>1</v>
      </c>
      <c r="E1004" s="105" t="s">
        <v>5671</v>
      </c>
      <c r="F1004" s="108">
        <v>81</v>
      </c>
      <c r="G1004" s="108">
        <v>21</v>
      </c>
      <c r="H1004" s="108">
        <v>256</v>
      </c>
      <c r="I1004" s="109">
        <v>999</v>
      </c>
      <c r="J1004" s="108">
        <v>1</v>
      </c>
      <c r="K1004" s="108">
        <v>0</v>
      </c>
      <c r="L1004" s="109">
        <v>640000</v>
      </c>
      <c r="M1004" s="246"/>
      <c r="N1004" s="108" t="s">
        <v>3988</v>
      </c>
      <c r="O1004" s="108">
        <v>15</v>
      </c>
      <c r="P1004" s="108">
        <v>999</v>
      </c>
      <c r="Q1004" s="104">
        <v>1200</v>
      </c>
      <c r="R1004" s="108">
        <v>1</v>
      </c>
      <c r="S1004" s="108">
        <v>0</v>
      </c>
      <c r="T1004" s="104">
        <v>820</v>
      </c>
      <c r="U1004" s="104"/>
      <c r="V1004" s="108"/>
      <c r="W1004" s="108"/>
      <c r="X1004" s="108"/>
      <c r="Y1004" s="104">
        <v>3</v>
      </c>
      <c r="Z1004" s="108"/>
      <c r="AA1004" s="108"/>
      <c r="AB1004" s="108"/>
      <c r="AC1004" s="108"/>
      <c r="AD1004" s="108"/>
      <c r="AE1004" s="108"/>
      <c r="AF1004" s="108"/>
      <c r="AG1004" s="108"/>
    </row>
    <row r="1005" spans="1:33" ht="15.75" x14ac:dyDescent="0.3">
      <c r="A1005" s="104">
        <v>784</v>
      </c>
      <c r="B1005" s="108" t="s">
        <v>3985</v>
      </c>
      <c r="C1005" s="205"/>
      <c r="D1005" s="105">
        <v>1</v>
      </c>
      <c r="E1005" s="105" t="s">
        <v>5671</v>
      </c>
      <c r="F1005" s="108">
        <v>81</v>
      </c>
      <c r="G1005" s="108">
        <v>21</v>
      </c>
      <c r="H1005" s="108">
        <v>256</v>
      </c>
      <c r="I1005" s="109">
        <v>999</v>
      </c>
      <c r="J1005" s="108">
        <v>1</v>
      </c>
      <c r="K1005" s="108">
        <v>0</v>
      </c>
      <c r="L1005" s="109">
        <v>600000</v>
      </c>
      <c r="M1005" s="246"/>
      <c r="N1005" s="108" t="s">
        <v>3986</v>
      </c>
      <c r="O1005" s="108">
        <v>17</v>
      </c>
      <c r="P1005" s="108">
        <v>999</v>
      </c>
      <c r="Q1005" s="104">
        <v>1200</v>
      </c>
      <c r="R1005" s="108">
        <v>1</v>
      </c>
      <c r="S1005" s="108">
        <v>0</v>
      </c>
      <c r="T1005" s="104">
        <v>820</v>
      </c>
      <c r="U1005" s="104"/>
      <c r="V1005" s="108"/>
      <c r="W1005" s="108"/>
      <c r="X1005" s="108"/>
      <c r="Y1005" s="104">
        <v>3</v>
      </c>
      <c r="Z1005" s="108"/>
      <c r="AA1005" s="108"/>
      <c r="AB1005" s="108"/>
      <c r="AC1005" s="108"/>
      <c r="AD1005" s="108"/>
      <c r="AE1005" s="108"/>
      <c r="AF1005" s="108"/>
      <c r="AG1005" s="108"/>
    </row>
    <row r="1006" spans="1:33" ht="15.75" x14ac:dyDescent="0.3">
      <c r="A1006" s="104">
        <v>835</v>
      </c>
      <c r="B1006" s="108" t="s">
        <v>4046</v>
      </c>
      <c r="C1006" s="205"/>
      <c r="D1006" s="105">
        <v>1</v>
      </c>
      <c r="E1006" s="105" t="s">
        <v>5677</v>
      </c>
      <c r="F1006" s="108">
        <v>81</v>
      </c>
      <c r="G1006" s="108">
        <v>21</v>
      </c>
      <c r="H1006" s="108">
        <v>256</v>
      </c>
      <c r="I1006" s="109">
        <v>999</v>
      </c>
      <c r="J1006" s="108">
        <v>1</v>
      </c>
      <c r="K1006" s="108">
        <v>0</v>
      </c>
      <c r="L1006" s="109">
        <v>900000</v>
      </c>
      <c r="M1006" s="246"/>
      <c r="N1006" s="108" t="s">
        <v>4045</v>
      </c>
      <c r="O1006" s="108">
        <v>20</v>
      </c>
      <c r="P1006" s="108">
        <v>999</v>
      </c>
      <c r="Q1006" s="104">
        <v>1200</v>
      </c>
      <c r="R1006" s="108">
        <v>1</v>
      </c>
      <c r="S1006" s="108">
        <v>0</v>
      </c>
      <c r="T1006" s="104">
        <v>820</v>
      </c>
      <c r="U1006" s="104"/>
      <c r="V1006" s="108"/>
      <c r="W1006" s="108"/>
      <c r="X1006" s="108"/>
      <c r="Y1006" s="104">
        <v>3</v>
      </c>
      <c r="Z1006" s="108"/>
      <c r="AA1006" s="108"/>
      <c r="AB1006" s="108"/>
      <c r="AC1006" s="108"/>
      <c r="AD1006" s="108"/>
      <c r="AE1006" s="108"/>
      <c r="AF1006" s="108"/>
      <c r="AG1006" s="108"/>
    </row>
    <row r="1007" spans="1:33" ht="15.75" x14ac:dyDescent="0.3">
      <c r="A1007" s="104">
        <v>833</v>
      </c>
      <c r="B1007" s="108" t="s">
        <v>4042</v>
      </c>
      <c r="C1007" s="205"/>
      <c r="D1007" s="105">
        <v>1</v>
      </c>
      <c r="E1007" s="105" t="s">
        <v>5677</v>
      </c>
      <c r="F1007" s="108">
        <v>81</v>
      </c>
      <c r="G1007" s="108">
        <v>21</v>
      </c>
      <c r="H1007" s="108">
        <v>256</v>
      </c>
      <c r="I1007" s="109">
        <v>999</v>
      </c>
      <c r="J1007" s="108">
        <v>1</v>
      </c>
      <c r="K1007" s="108">
        <v>0</v>
      </c>
      <c r="L1007" s="109">
        <v>600000</v>
      </c>
      <c r="M1007" s="246"/>
      <c r="N1007" s="108" t="s">
        <v>4043</v>
      </c>
      <c r="O1007" s="108">
        <v>20</v>
      </c>
      <c r="P1007" s="108">
        <v>999</v>
      </c>
      <c r="Q1007" s="104">
        <v>1200</v>
      </c>
      <c r="R1007" s="108">
        <v>1</v>
      </c>
      <c r="S1007" s="108">
        <v>0</v>
      </c>
      <c r="T1007" s="104">
        <v>820</v>
      </c>
      <c r="U1007" s="104"/>
      <c r="V1007" s="108"/>
      <c r="W1007" s="108"/>
      <c r="X1007" s="108"/>
      <c r="Y1007" s="104">
        <v>3</v>
      </c>
      <c r="Z1007" s="108"/>
      <c r="AA1007" s="108"/>
      <c r="AB1007" s="108"/>
      <c r="AC1007" s="108"/>
      <c r="AD1007" s="108"/>
      <c r="AE1007" s="108"/>
      <c r="AF1007" s="108"/>
      <c r="AG1007" s="108"/>
    </row>
    <row r="1008" spans="1:33" ht="15.75" x14ac:dyDescent="0.3">
      <c r="A1008" s="104">
        <v>837</v>
      </c>
      <c r="B1008" s="108" t="s">
        <v>4048</v>
      </c>
      <c r="C1008" s="205"/>
      <c r="D1008" s="105">
        <v>1</v>
      </c>
      <c r="E1008" s="105" t="s">
        <v>5677</v>
      </c>
      <c r="F1008" s="108">
        <v>81</v>
      </c>
      <c r="G1008" s="108">
        <v>21</v>
      </c>
      <c r="H1008" s="108">
        <v>256</v>
      </c>
      <c r="I1008" s="109">
        <v>999</v>
      </c>
      <c r="J1008" s="108">
        <v>1</v>
      </c>
      <c r="K1008" s="108">
        <v>0</v>
      </c>
      <c r="L1008" s="109">
        <v>1600000</v>
      </c>
      <c r="M1008" s="246"/>
      <c r="N1008" s="108" t="s">
        <v>4045</v>
      </c>
      <c r="O1008" s="108">
        <v>15</v>
      </c>
      <c r="P1008" s="108">
        <v>999</v>
      </c>
      <c r="Q1008" s="104">
        <v>1200</v>
      </c>
      <c r="R1008" s="108">
        <v>1</v>
      </c>
      <c r="S1008" s="108">
        <v>0</v>
      </c>
      <c r="T1008" s="104">
        <v>820</v>
      </c>
      <c r="U1008" s="104"/>
      <c r="V1008" s="108"/>
      <c r="W1008" s="108"/>
      <c r="X1008" s="108"/>
      <c r="Y1008" s="104">
        <v>3</v>
      </c>
      <c r="Z1008" s="108"/>
      <c r="AA1008" s="108"/>
      <c r="AB1008" s="108"/>
      <c r="AC1008" s="108"/>
      <c r="AD1008" s="108"/>
      <c r="AE1008" s="108"/>
      <c r="AF1008" s="108"/>
      <c r="AG1008" s="108"/>
    </row>
    <row r="1009" spans="1:33" ht="15.75" x14ac:dyDescent="0.3">
      <c r="A1009" s="104">
        <v>834</v>
      </c>
      <c r="B1009" s="108" t="s">
        <v>4044</v>
      </c>
      <c r="C1009" s="205"/>
      <c r="D1009" s="105">
        <v>1</v>
      </c>
      <c r="E1009" s="105" t="s">
        <v>5677</v>
      </c>
      <c r="F1009" s="108">
        <v>81</v>
      </c>
      <c r="G1009" s="108">
        <v>21</v>
      </c>
      <c r="H1009" s="108">
        <v>256</v>
      </c>
      <c r="I1009" s="109">
        <v>999</v>
      </c>
      <c r="J1009" s="108">
        <v>1</v>
      </c>
      <c r="K1009" s="108">
        <v>0</v>
      </c>
      <c r="L1009" s="109">
        <v>600000</v>
      </c>
      <c r="M1009" s="246"/>
      <c r="N1009" s="108" t="s">
        <v>4045</v>
      </c>
      <c r="O1009" s="108">
        <v>20</v>
      </c>
      <c r="P1009" s="108">
        <v>999</v>
      </c>
      <c r="Q1009" s="104">
        <v>1200</v>
      </c>
      <c r="R1009" s="108">
        <v>1</v>
      </c>
      <c r="S1009" s="108">
        <v>0</v>
      </c>
      <c r="T1009" s="104">
        <v>820</v>
      </c>
      <c r="U1009" s="104"/>
      <c r="V1009" s="108"/>
      <c r="W1009" s="108"/>
      <c r="X1009" s="108"/>
      <c r="Y1009" s="104">
        <v>3</v>
      </c>
      <c r="Z1009" s="108"/>
      <c r="AA1009" s="108"/>
      <c r="AB1009" s="108"/>
      <c r="AC1009" s="108"/>
      <c r="AD1009" s="108"/>
      <c r="AE1009" s="108"/>
      <c r="AF1009" s="108"/>
      <c r="AG1009" s="108"/>
    </row>
    <row r="1010" spans="1:33" ht="15.75" x14ac:dyDescent="0.3">
      <c r="A1010" s="104">
        <v>838</v>
      </c>
      <c r="B1010" s="108" t="s">
        <v>4049</v>
      </c>
      <c r="C1010" s="205"/>
      <c r="D1010" s="105">
        <v>1</v>
      </c>
      <c r="E1010" s="105" t="s">
        <v>5677</v>
      </c>
      <c r="F1010" s="108">
        <v>81</v>
      </c>
      <c r="G1010" s="108">
        <v>21</v>
      </c>
      <c r="H1010" s="108">
        <v>256</v>
      </c>
      <c r="I1010" s="109">
        <v>999</v>
      </c>
      <c r="J1010" s="108">
        <v>1</v>
      </c>
      <c r="K1010" s="108">
        <v>0</v>
      </c>
      <c r="L1010" s="109">
        <v>1900000</v>
      </c>
      <c r="M1010" s="246"/>
      <c r="N1010" s="108" t="s">
        <v>4045</v>
      </c>
      <c r="O1010" s="108">
        <v>15</v>
      </c>
      <c r="P1010" s="108">
        <v>999</v>
      </c>
      <c r="Q1010" s="104">
        <v>1200</v>
      </c>
      <c r="R1010" s="108">
        <v>1</v>
      </c>
      <c r="S1010" s="108">
        <v>0</v>
      </c>
      <c r="T1010" s="104">
        <v>820</v>
      </c>
      <c r="U1010" s="104"/>
      <c r="V1010" s="108"/>
      <c r="W1010" s="108"/>
      <c r="X1010" s="108"/>
      <c r="Y1010" s="104">
        <v>3</v>
      </c>
      <c r="Z1010" s="108"/>
      <c r="AA1010" s="108"/>
      <c r="AB1010" s="108"/>
      <c r="AC1010" s="108"/>
      <c r="AD1010" s="108"/>
      <c r="AE1010" s="108"/>
      <c r="AF1010" s="108"/>
      <c r="AG1010" s="108"/>
    </row>
    <row r="1011" spans="1:33" ht="15.75" x14ac:dyDescent="0.3">
      <c r="A1011" s="104">
        <v>836</v>
      </c>
      <c r="B1011" s="108" t="s">
        <v>4047</v>
      </c>
      <c r="C1011" s="205"/>
      <c r="D1011" s="105">
        <v>1</v>
      </c>
      <c r="E1011" s="105" t="s">
        <v>5677</v>
      </c>
      <c r="F1011" s="108">
        <v>81</v>
      </c>
      <c r="G1011" s="108">
        <v>21</v>
      </c>
      <c r="H1011" s="108">
        <v>256</v>
      </c>
      <c r="I1011" s="109">
        <v>999</v>
      </c>
      <c r="J1011" s="108">
        <v>1</v>
      </c>
      <c r="K1011" s="108">
        <v>0</v>
      </c>
      <c r="L1011" s="109">
        <v>1200000</v>
      </c>
      <c r="M1011" s="246"/>
      <c r="N1011" s="108" t="s">
        <v>4045</v>
      </c>
      <c r="O1011" s="108">
        <v>17</v>
      </c>
      <c r="P1011" s="108">
        <v>999</v>
      </c>
      <c r="Q1011" s="104">
        <v>1200</v>
      </c>
      <c r="R1011" s="108">
        <v>1</v>
      </c>
      <c r="S1011" s="108">
        <v>0</v>
      </c>
      <c r="T1011" s="104">
        <v>820</v>
      </c>
      <c r="U1011" s="104"/>
      <c r="V1011" s="108"/>
      <c r="W1011" s="108"/>
      <c r="X1011" s="108"/>
      <c r="Y1011" s="104">
        <v>3</v>
      </c>
      <c r="Z1011" s="108"/>
      <c r="AA1011" s="108"/>
      <c r="AB1011" s="108"/>
      <c r="AC1011" s="108"/>
      <c r="AD1011" s="108"/>
      <c r="AE1011" s="108"/>
      <c r="AF1011" s="108"/>
      <c r="AG1011" s="108"/>
    </row>
    <row r="1012" spans="1:33" ht="15.75" x14ac:dyDescent="0.3">
      <c r="A1012" s="104">
        <v>804</v>
      </c>
      <c r="B1012" s="108" t="s">
        <v>4012</v>
      </c>
      <c r="C1012" s="205"/>
      <c r="D1012" s="105">
        <v>1</v>
      </c>
      <c r="E1012" s="105" t="s">
        <v>5674</v>
      </c>
      <c r="F1012" s="108">
        <v>81</v>
      </c>
      <c r="G1012" s="108">
        <v>21</v>
      </c>
      <c r="H1012" s="108">
        <v>256</v>
      </c>
      <c r="I1012" s="109">
        <v>999</v>
      </c>
      <c r="J1012" s="108">
        <v>1</v>
      </c>
      <c r="K1012" s="108">
        <v>0</v>
      </c>
      <c r="L1012" s="109">
        <v>1200000</v>
      </c>
      <c r="M1012" s="246"/>
      <c r="N1012" s="108" t="s">
        <v>4010</v>
      </c>
      <c r="O1012" s="108">
        <v>17</v>
      </c>
      <c r="P1012" s="108">
        <v>999</v>
      </c>
      <c r="Q1012" s="104">
        <v>1200</v>
      </c>
      <c r="R1012" s="108">
        <v>1</v>
      </c>
      <c r="S1012" s="108">
        <v>0</v>
      </c>
      <c r="T1012" s="104">
        <v>820</v>
      </c>
      <c r="U1012" s="104"/>
      <c r="V1012" s="108"/>
      <c r="W1012" s="108"/>
      <c r="X1012" s="108"/>
      <c r="Y1012" s="104">
        <v>3</v>
      </c>
      <c r="Z1012" s="108"/>
      <c r="AA1012" s="108"/>
      <c r="AB1012" s="108"/>
      <c r="AC1012" s="108"/>
      <c r="AD1012" s="108"/>
      <c r="AE1012" s="108"/>
      <c r="AF1012" s="108"/>
      <c r="AG1012" s="108"/>
    </row>
    <row r="1013" spans="1:33" ht="15.75" x14ac:dyDescent="0.3">
      <c r="A1013" s="104">
        <v>802</v>
      </c>
      <c r="B1013" s="108" t="s">
        <v>4009</v>
      </c>
      <c r="C1013" s="205"/>
      <c r="D1013" s="105">
        <v>1</v>
      </c>
      <c r="E1013" s="105" t="s">
        <v>5674</v>
      </c>
      <c r="F1013" s="108">
        <v>81</v>
      </c>
      <c r="G1013" s="108">
        <v>21</v>
      </c>
      <c r="H1013" s="108">
        <v>256</v>
      </c>
      <c r="I1013" s="109">
        <v>999</v>
      </c>
      <c r="J1013" s="108">
        <v>1</v>
      </c>
      <c r="K1013" s="108">
        <v>0</v>
      </c>
      <c r="L1013" s="109">
        <v>600000</v>
      </c>
      <c r="M1013" s="246"/>
      <c r="N1013" s="108" t="s">
        <v>4010</v>
      </c>
      <c r="O1013" s="108">
        <v>17</v>
      </c>
      <c r="P1013" s="108">
        <v>999</v>
      </c>
      <c r="Q1013" s="104">
        <v>1200</v>
      </c>
      <c r="R1013" s="108">
        <v>1</v>
      </c>
      <c r="S1013" s="108">
        <v>0</v>
      </c>
      <c r="T1013" s="104">
        <v>820</v>
      </c>
      <c r="U1013" s="104"/>
      <c r="V1013" s="108"/>
      <c r="W1013" s="108"/>
      <c r="X1013" s="108"/>
      <c r="Y1013" s="104">
        <v>3</v>
      </c>
      <c r="Z1013" s="108"/>
      <c r="AA1013" s="108"/>
      <c r="AB1013" s="108"/>
      <c r="AC1013" s="108"/>
      <c r="AD1013" s="108"/>
      <c r="AE1013" s="108"/>
      <c r="AF1013" s="108"/>
      <c r="AG1013" s="108"/>
    </row>
    <row r="1014" spans="1:33" ht="15.75" x14ac:dyDescent="0.3">
      <c r="A1014" s="104">
        <v>806</v>
      </c>
      <c r="B1014" s="108" t="s">
        <v>4015</v>
      </c>
      <c r="C1014" s="205"/>
      <c r="D1014" s="105">
        <v>1</v>
      </c>
      <c r="E1014" s="105" t="s">
        <v>5674</v>
      </c>
      <c r="F1014" s="108">
        <v>81</v>
      </c>
      <c r="G1014" s="108">
        <v>21</v>
      </c>
      <c r="H1014" s="108">
        <v>256</v>
      </c>
      <c r="I1014" s="109">
        <v>999</v>
      </c>
      <c r="J1014" s="108">
        <v>1</v>
      </c>
      <c r="K1014" s="108">
        <v>0</v>
      </c>
      <c r="L1014" s="109">
        <v>1900000</v>
      </c>
      <c r="M1014" s="246"/>
      <c r="N1014" s="108" t="s">
        <v>4016</v>
      </c>
      <c r="O1014" s="108">
        <v>15</v>
      </c>
      <c r="P1014" s="108">
        <v>999</v>
      </c>
      <c r="Q1014" s="104">
        <v>1200</v>
      </c>
      <c r="R1014" s="108">
        <v>1</v>
      </c>
      <c r="S1014" s="108">
        <v>0</v>
      </c>
      <c r="T1014" s="104">
        <v>820</v>
      </c>
      <c r="U1014" s="104"/>
      <c r="V1014" s="108"/>
      <c r="W1014" s="108"/>
      <c r="X1014" s="108"/>
      <c r="Y1014" s="104">
        <v>3</v>
      </c>
      <c r="Z1014" s="108"/>
      <c r="AA1014" s="108"/>
      <c r="AB1014" s="108"/>
      <c r="AC1014" s="108"/>
      <c r="AD1014" s="108"/>
      <c r="AE1014" s="108"/>
      <c r="AF1014" s="108"/>
      <c r="AG1014" s="108"/>
    </row>
    <row r="1015" spans="1:33" ht="15.75" x14ac:dyDescent="0.3">
      <c r="A1015" s="104">
        <v>803</v>
      </c>
      <c r="B1015" s="108" t="s">
        <v>4011</v>
      </c>
      <c r="C1015" s="205"/>
      <c r="D1015" s="105">
        <v>1</v>
      </c>
      <c r="E1015" s="105" t="s">
        <v>5674</v>
      </c>
      <c r="F1015" s="108">
        <v>81</v>
      </c>
      <c r="G1015" s="108">
        <v>21</v>
      </c>
      <c r="H1015" s="108">
        <v>256</v>
      </c>
      <c r="I1015" s="109">
        <v>999</v>
      </c>
      <c r="J1015" s="108">
        <v>1</v>
      </c>
      <c r="K1015" s="108">
        <v>0</v>
      </c>
      <c r="L1015" s="109">
        <v>900000</v>
      </c>
      <c r="M1015" s="246"/>
      <c r="N1015" s="108" t="s">
        <v>4010</v>
      </c>
      <c r="O1015" s="108">
        <v>15</v>
      </c>
      <c r="P1015" s="108">
        <v>999</v>
      </c>
      <c r="Q1015" s="104">
        <v>1200</v>
      </c>
      <c r="R1015" s="108">
        <v>1</v>
      </c>
      <c r="S1015" s="108">
        <v>0</v>
      </c>
      <c r="T1015" s="104">
        <v>820</v>
      </c>
      <c r="U1015" s="104"/>
      <c r="V1015" s="108"/>
      <c r="W1015" s="108"/>
      <c r="X1015" s="108"/>
      <c r="Y1015" s="104">
        <v>3</v>
      </c>
      <c r="Z1015" s="108"/>
      <c r="AA1015" s="108"/>
      <c r="AB1015" s="108"/>
      <c r="AC1015" s="108"/>
      <c r="AD1015" s="108"/>
      <c r="AE1015" s="108"/>
      <c r="AF1015" s="108"/>
      <c r="AG1015" s="108"/>
    </row>
    <row r="1016" spans="1:33" ht="15.75" x14ac:dyDescent="0.3">
      <c r="A1016" s="104">
        <v>805</v>
      </c>
      <c r="B1016" s="108" t="s">
        <v>4013</v>
      </c>
      <c r="C1016" s="205"/>
      <c r="D1016" s="105">
        <v>1</v>
      </c>
      <c r="E1016" s="105" t="s">
        <v>5674</v>
      </c>
      <c r="F1016" s="108">
        <v>81</v>
      </c>
      <c r="G1016" s="108">
        <v>21</v>
      </c>
      <c r="H1016" s="108">
        <v>256</v>
      </c>
      <c r="I1016" s="109">
        <v>999</v>
      </c>
      <c r="J1016" s="108">
        <v>1</v>
      </c>
      <c r="K1016" s="108">
        <v>0</v>
      </c>
      <c r="L1016" s="109">
        <v>1600000</v>
      </c>
      <c r="M1016" s="246"/>
      <c r="N1016" s="108" t="s">
        <v>4014</v>
      </c>
      <c r="O1016" s="108">
        <v>20</v>
      </c>
      <c r="P1016" s="108">
        <v>999</v>
      </c>
      <c r="Q1016" s="104">
        <v>1200</v>
      </c>
      <c r="R1016" s="108">
        <v>1</v>
      </c>
      <c r="S1016" s="108">
        <v>0</v>
      </c>
      <c r="T1016" s="104">
        <v>820</v>
      </c>
      <c r="U1016" s="104"/>
      <c r="V1016" s="108"/>
      <c r="W1016" s="108"/>
      <c r="X1016" s="108"/>
      <c r="Y1016" s="104">
        <v>3</v>
      </c>
      <c r="Z1016" s="108"/>
      <c r="AA1016" s="108"/>
      <c r="AB1016" s="108"/>
      <c r="AC1016" s="108"/>
      <c r="AD1016" s="108"/>
      <c r="AE1016" s="108"/>
      <c r="AF1016" s="108"/>
      <c r="AG1016" s="108"/>
    </row>
    <row r="1017" spans="1:33" ht="15.75" x14ac:dyDescent="0.3">
      <c r="A1017" s="104">
        <v>734</v>
      </c>
      <c r="B1017" s="108" t="s">
        <v>3916</v>
      </c>
      <c r="C1017" s="205"/>
      <c r="D1017" s="105">
        <v>1</v>
      </c>
      <c r="E1017" s="105" t="s">
        <v>5668</v>
      </c>
      <c r="F1017" s="108">
        <v>81</v>
      </c>
      <c r="G1017" s="108">
        <v>21</v>
      </c>
      <c r="H1017" s="108">
        <v>256</v>
      </c>
      <c r="I1017" s="109">
        <v>999</v>
      </c>
      <c r="J1017" s="108">
        <v>1</v>
      </c>
      <c r="K1017" s="108">
        <v>0</v>
      </c>
      <c r="L1017" s="109">
        <v>300000</v>
      </c>
      <c r="M1017" s="246"/>
      <c r="N1017" s="108" t="s">
        <v>3917</v>
      </c>
      <c r="O1017" s="108">
        <v>22</v>
      </c>
      <c r="P1017" s="108">
        <v>999</v>
      </c>
      <c r="Q1017" s="104">
        <v>1200</v>
      </c>
      <c r="R1017" s="108">
        <v>1</v>
      </c>
      <c r="S1017" s="108">
        <v>0</v>
      </c>
      <c r="T1017" s="104">
        <v>820</v>
      </c>
      <c r="U1017" s="104"/>
      <c r="V1017" s="108"/>
      <c r="W1017" s="108"/>
      <c r="X1017" s="108"/>
      <c r="Y1017" s="104">
        <v>3</v>
      </c>
      <c r="Z1017" s="108"/>
      <c r="AA1017" s="108"/>
      <c r="AB1017" s="108"/>
      <c r="AC1017" s="108"/>
      <c r="AD1017" s="108"/>
      <c r="AE1017" s="108"/>
      <c r="AF1017" s="108"/>
      <c r="AG1017" s="108"/>
    </row>
    <row r="1018" spans="1:33" ht="15.75" x14ac:dyDescent="0.3">
      <c r="A1018" s="104">
        <v>848</v>
      </c>
      <c r="B1018" s="108" t="s">
        <v>4060</v>
      </c>
      <c r="C1018" s="205"/>
      <c r="D1018" s="105">
        <v>1</v>
      </c>
      <c r="E1018" s="105" t="s">
        <v>5678</v>
      </c>
      <c r="F1018" s="108">
        <v>81</v>
      </c>
      <c r="G1018" s="108">
        <v>21</v>
      </c>
      <c r="H1018" s="108">
        <v>256</v>
      </c>
      <c r="I1018" s="109">
        <v>999</v>
      </c>
      <c r="J1018" s="108">
        <v>1</v>
      </c>
      <c r="K1018" s="108">
        <v>0</v>
      </c>
      <c r="L1018" s="109">
        <v>1600000</v>
      </c>
      <c r="M1018" s="246"/>
      <c r="N1018" s="108" t="s">
        <v>4056</v>
      </c>
      <c r="O1018" s="108">
        <v>15</v>
      </c>
      <c r="P1018" s="108">
        <v>999</v>
      </c>
      <c r="Q1018" s="104">
        <v>1200</v>
      </c>
      <c r="R1018" s="108">
        <v>1</v>
      </c>
      <c r="S1018" s="108">
        <v>0</v>
      </c>
      <c r="T1018" s="104">
        <v>1500</v>
      </c>
      <c r="U1018" s="104"/>
      <c r="V1018" s="108"/>
      <c r="W1018" s="108"/>
      <c r="X1018" s="108"/>
      <c r="Y1018" s="104">
        <v>3</v>
      </c>
      <c r="Z1018" s="108"/>
      <c r="AA1018" s="108"/>
      <c r="AB1018" s="108"/>
      <c r="AC1018" s="108"/>
      <c r="AD1018" s="108"/>
      <c r="AE1018" s="108"/>
      <c r="AF1018" s="108"/>
      <c r="AG1018" s="108"/>
    </row>
    <row r="1019" spans="1:33" ht="15.75" x14ac:dyDescent="0.3">
      <c r="A1019" s="104">
        <v>849</v>
      </c>
      <c r="B1019" s="108" t="s">
        <v>4061</v>
      </c>
      <c r="C1019" s="205"/>
      <c r="D1019" s="105">
        <v>1</v>
      </c>
      <c r="E1019" s="105" t="s">
        <v>5678</v>
      </c>
      <c r="F1019" s="108">
        <v>81</v>
      </c>
      <c r="G1019" s="108">
        <v>21</v>
      </c>
      <c r="H1019" s="108">
        <v>256</v>
      </c>
      <c r="I1019" s="109">
        <v>999</v>
      </c>
      <c r="J1019" s="108">
        <v>1</v>
      </c>
      <c r="K1019" s="108">
        <v>0</v>
      </c>
      <c r="L1019" s="109">
        <v>480000</v>
      </c>
      <c r="M1019" s="246"/>
      <c r="N1019" s="108" t="s">
        <v>4062</v>
      </c>
      <c r="O1019" s="108">
        <v>15</v>
      </c>
      <c r="P1019" s="108">
        <v>999</v>
      </c>
      <c r="Q1019" s="104">
        <v>1200</v>
      </c>
      <c r="R1019" s="108">
        <v>1</v>
      </c>
      <c r="S1019" s="108">
        <v>0</v>
      </c>
      <c r="T1019" s="104">
        <v>1500</v>
      </c>
      <c r="U1019" s="104"/>
      <c r="V1019" s="108"/>
      <c r="W1019" s="108"/>
      <c r="X1019" s="108"/>
      <c r="Y1019" s="104">
        <v>3</v>
      </c>
      <c r="Z1019" s="108"/>
      <c r="AA1019" s="108"/>
      <c r="AB1019" s="108"/>
      <c r="AC1019" s="108"/>
      <c r="AD1019" s="108"/>
      <c r="AE1019" s="108"/>
      <c r="AF1019" s="108"/>
      <c r="AG1019" s="108"/>
    </row>
    <row r="1020" spans="1:33" ht="15.75" x14ac:dyDescent="0.3">
      <c r="A1020" s="104">
        <v>847</v>
      </c>
      <c r="B1020" s="108" t="s">
        <v>4059</v>
      </c>
      <c r="C1020" s="205"/>
      <c r="D1020" s="105">
        <v>1</v>
      </c>
      <c r="E1020" s="105" t="s">
        <v>5678</v>
      </c>
      <c r="F1020" s="108">
        <v>81</v>
      </c>
      <c r="G1020" s="108">
        <v>21</v>
      </c>
      <c r="H1020" s="108">
        <v>256</v>
      </c>
      <c r="I1020" s="109">
        <v>999</v>
      </c>
      <c r="J1020" s="108">
        <v>1</v>
      </c>
      <c r="K1020" s="108">
        <v>0</v>
      </c>
      <c r="L1020" s="109">
        <v>1200000</v>
      </c>
      <c r="M1020" s="246"/>
      <c r="N1020" s="108" t="s">
        <v>4056</v>
      </c>
      <c r="O1020" s="108">
        <v>20</v>
      </c>
      <c r="P1020" s="108">
        <v>999</v>
      </c>
      <c r="Q1020" s="104">
        <v>1200</v>
      </c>
      <c r="R1020" s="108">
        <v>1</v>
      </c>
      <c r="S1020" s="108">
        <v>0</v>
      </c>
      <c r="T1020" s="104">
        <v>1500</v>
      </c>
      <c r="U1020" s="104"/>
      <c r="V1020" s="108"/>
      <c r="W1020" s="108"/>
      <c r="X1020" s="108"/>
      <c r="Y1020" s="104">
        <v>3</v>
      </c>
      <c r="Z1020" s="108"/>
      <c r="AA1020" s="108"/>
      <c r="AB1020" s="108"/>
      <c r="AC1020" s="108"/>
      <c r="AD1020" s="108"/>
      <c r="AE1020" s="108"/>
      <c r="AF1020" s="108"/>
      <c r="AG1020" s="108"/>
    </row>
    <row r="1021" spans="1:33" ht="15.75" x14ac:dyDescent="0.3">
      <c r="A1021" s="104">
        <v>845</v>
      </c>
      <c r="B1021" s="108" t="s">
        <v>4057</v>
      </c>
      <c r="C1021" s="205"/>
      <c r="D1021" s="105">
        <v>1</v>
      </c>
      <c r="E1021" s="105" t="s">
        <v>5678</v>
      </c>
      <c r="F1021" s="108">
        <v>81</v>
      </c>
      <c r="G1021" s="108">
        <v>21</v>
      </c>
      <c r="H1021" s="108">
        <v>256</v>
      </c>
      <c r="I1021" s="109">
        <v>999</v>
      </c>
      <c r="J1021" s="108">
        <v>1</v>
      </c>
      <c r="K1021" s="108">
        <v>0</v>
      </c>
      <c r="L1021" s="109">
        <v>600000</v>
      </c>
      <c r="M1021" s="246"/>
      <c r="N1021" s="108" t="s">
        <v>4056</v>
      </c>
      <c r="O1021" s="108">
        <v>15</v>
      </c>
      <c r="P1021" s="108">
        <v>999</v>
      </c>
      <c r="Q1021" s="104">
        <v>1200</v>
      </c>
      <c r="R1021" s="108">
        <v>1</v>
      </c>
      <c r="S1021" s="108">
        <v>0</v>
      </c>
      <c r="T1021" s="104">
        <v>1500</v>
      </c>
      <c r="U1021" s="104"/>
      <c r="V1021" s="108"/>
      <c r="W1021" s="108"/>
      <c r="X1021" s="108"/>
      <c r="Y1021" s="104">
        <v>3</v>
      </c>
      <c r="Z1021" s="108"/>
      <c r="AA1021" s="108"/>
      <c r="AB1021" s="108"/>
      <c r="AC1021" s="108"/>
      <c r="AD1021" s="108"/>
      <c r="AE1021" s="108"/>
      <c r="AF1021" s="108"/>
      <c r="AG1021" s="108"/>
    </row>
    <row r="1022" spans="1:33" ht="15.75" x14ac:dyDescent="0.3">
      <c r="A1022" s="104">
        <v>844</v>
      </c>
      <c r="B1022" s="108" t="s">
        <v>4055</v>
      </c>
      <c r="C1022" s="205"/>
      <c r="D1022" s="105">
        <v>1</v>
      </c>
      <c r="E1022" s="105" t="s">
        <v>5678</v>
      </c>
      <c r="F1022" s="108">
        <v>81</v>
      </c>
      <c r="G1022" s="108">
        <v>21</v>
      </c>
      <c r="H1022" s="108">
        <v>256</v>
      </c>
      <c r="I1022" s="109">
        <v>999</v>
      </c>
      <c r="J1022" s="108">
        <v>1</v>
      </c>
      <c r="K1022" s="108">
        <v>0</v>
      </c>
      <c r="L1022" s="109">
        <v>400000</v>
      </c>
      <c r="M1022" s="246"/>
      <c r="N1022" s="108" t="s">
        <v>4056</v>
      </c>
      <c r="O1022" s="108">
        <v>17</v>
      </c>
      <c r="P1022" s="108">
        <v>999</v>
      </c>
      <c r="Q1022" s="104">
        <v>1200</v>
      </c>
      <c r="R1022" s="108">
        <v>1</v>
      </c>
      <c r="S1022" s="108">
        <v>0</v>
      </c>
      <c r="T1022" s="104">
        <v>1500</v>
      </c>
      <c r="U1022" s="104"/>
      <c r="V1022" s="108"/>
      <c r="W1022" s="108"/>
      <c r="X1022" s="108"/>
      <c r="Y1022" s="104">
        <v>3</v>
      </c>
      <c r="Z1022" s="108"/>
      <c r="AA1022" s="108"/>
      <c r="AB1022" s="108"/>
      <c r="AC1022" s="108"/>
      <c r="AD1022" s="108"/>
      <c r="AE1022" s="108"/>
      <c r="AF1022" s="108"/>
      <c r="AG1022" s="108"/>
    </row>
    <row r="1023" spans="1:33" ht="15.75" x14ac:dyDescent="0.3">
      <c r="A1023" s="104">
        <v>846</v>
      </c>
      <c r="B1023" s="108" t="s">
        <v>4058</v>
      </c>
      <c r="C1023" s="205"/>
      <c r="D1023" s="105">
        <v>1</v>
      </c>
      <c r="E1023" s="105" t="s">
        <v>5678</v>
      </c>
      <c r="F1023" s="108">
        <v>81</v>
      </c>
      <c r="G1023" s="108">
        <v>21</v>
      </c>
      <c r="H1023" s="108">
        <v>256</v>
      </c>
      <c r="I1023" s="109">
        <v>999</v>
      </c>
      <c r="J1023" s="108">
        <v>1</v>
      </c>
      <c r="K1023" s="108">
        <v>0</v>
      </c>
      <c r="L1023" s="109">
        <v>900000</v>
      </c>
      <c r="M1023" s="246"/>
      <c r="N1023" s="108" t="s">
        <v>4056</v>
      </c>
      <c r="O1023" s="108">
        <v>17</v>
      </c>
      <c r="P1023" s="108">
        <v>999</v>
      </c>
      <c r="Q1023" s="104">
        <v>1200</v>
      </c>
      <c r="R1023" s="108">
        <v>1</v>
      </c>
      <c r="S1023" s="108">
        <v>0</v>
      </c>
      <c r="T1023" s="104">
        <v>1500</v>
      </c>
      <c r="U1023" s="104"/>
      <c r="V1023" s="108"/>
      <c r="W1023" s="108"/>
      <c r="X1023" s="108"/>
      <c r="Y1023" s="104">
        <v>3</v>
      </c>
      <c r="Z1023" s="108"/>
      <c r="AA1023" s="108"/>
      <c r="AB1023" s="108"/>
      <c r="AC1023" s="108"/>
      <c r="AD1023" s="108"/>
      <c r="AE1023" s="108"/>
      <c r="AF1023" s="108"/>
      <c r="AG1023" s="108"/>
    </row>
    <row r="1024" spans="1:33" ht="15.75" x14ac:dyDescent="0.3">
      <c r="A1024" s="104">
        <v>850</v>
      </c>
      <c r="B1024" s="108" t="s">
        <v>4063</v>
      </c>
      <c r="C1024" s="205"/>
      <c r="D1024" s="105">
        <v>1</v>
      </c>
      <c r="E1024" s="105" t="s">
        <v>5678</v>
      </c>
      <c r="F1024" s="108">
        <v>81</v>
      </c>
      <c r="G1024" s="108">
        <v>21</v>
      </c>
      <c r="H1024" s="108">
        <v>256</v>
      </c>
      <c r="I1024" s="109">
        <v>999</v>
      </c>
      <c r="J1024" s="108">
        <v>1</v>
      </c>
      <c r="K1024" s="108">
        <v>0</v>
      </c>
      <c r="L1024" s="109">
        <v>800000</v>
      </c>
      <c r="M1024" s="246"/>
      <c r="N1024" s="108" t="s">
        <v>4064</v>
      </c>
      <c r="O1024" s="108">
        <v>15</v>
      </c>
      <c r="P1024" s="108">
        <v>999</v>
      </c>
      <c r="Q1024" s="104">
        <v>1200</v>
      </c>
      <c r="R1024" s="108">
        <v>1</v>
      </c>
      <c r="S1024" s="108">
        <v>0</v>
      </c>
      <c r="T1024" s="104">
        <v>1500</v>
      </c>
      <c r="U1024" s="104"/>
      <c r="V1024" s="108"/>
      <c r="W1024" s="108"/>
      <c r="X1024" s="108"/>
      <c r="Y1024" s="104">
        <v>3</v>
      </c>
      <c r="Z1024" s="108"/>
      <c r="AA1024" s="108"/>
      <c r="AB1024" s="108"/>
      <c r="AC1024" s="108"/>
      <c r="AD1024" s="108"/>
      <c r="AE1024" s="108"/>
      <c r="AF1024" s="108"/>
      <c r="AG1024" s="108"/>
    </row>
    <row r="1025" spans="1:33" ht="15.75" x14ac:dyDescent="0.3">
      <c r="A1025" s="104">
        <v>700</v>
      </c>
      <c r="B1025" s="108" t="s">
        <v>3877</v>
      </c>
      <c r="C1025" s="205"/>
      <c r="D1025" s="105">
        <v>1</v>
      </c>
      <c r="E1025" s="105" t="s">
        <v>5666</v>
      </c>
      <c r="F1025" s="108">
        <v>81</v>
      </c>
      <c r="G1025" s="108">
        <v>21</v>
      </c>
      <c r="H1025" s="108">
        <v>256</v>
      </c>
      <c r="I1025" s="109">
        <v>999</v>
      </c>
      <c r="J1025" s="108">
        <v>1</v>
      </c>
      <c r="K1025" s="108">
        <v>0</v>
      </c>
      <c r="L1025" s="109">
        <v>200000</v>
      </c>
      <c r="M1025" s="246"/>
      <c r="N1025" s="108" t="s">
        <v>3455</v>
      </c>
      <c r="O1025" s="108">
        <v>32</v>
      </c>
      <c r="P1025" s="108">
        <v>999</v>
      </c>
      <c r="Q1025" s="104">
        <v>1200</v>
      </c>
      <c r="R1025" s="108">
        <v>1</v>
      </c>
      <c r="S1025" s="108">
        <v>0</v>
      </c>
      <c r="T1025" s="104">
        <v>820</v>
      </c>
      <c r="U1025" s="104"/>
      <c r="V1025" s="108"/>
      <c r="W1025" s="108"/>
      <c r="X1025" s="108"/>
      <c r="Y1025" s="104">
        <v>3</v>
      </c>
      <c r="Z1025" s="108"/>
      <c r="AA1025" s="108"/>
      <c r="AB1025" s="108"/>
      <c r="AC1025" s="108"/>
      <c r="AD1025" s="108"/>
      <c r="AE1025" s="108"/>
      <c r="AF1025" s="108"/>
      <c r="AG1025" s="108"/>
    </row>
    <row r="1026" spans="1:33" ht="15.75" x14ac:dyDescent="0.3">
      <c r="A1026" s="104">
        <v>855</v>
      </c>
      <c r="B1026" s="108" t="s">
        <v>4068</v>
      </c>
      <c r="C1026" s="204" t="s">
        <v>8635</v>
      </c>
      <c r="D1026" s="105">
        <v>1</v>
      </c>
      <c r="E1026" s="105" t="s">
        <v>5679</v>
      </c>
      <c r="F1026" s="108">
        <v>131</v>
      </c>
      <c r="G1026" s="108">
        <v>101</v>
      </c>
      <c r="H1026" s="108">
        <v>322</v>
      </c>
      <c r="I1026" s="109">
        <v>999</v>
      </c>
      <c r="J1026" s="108">
        <v>1</v>
      </c>
      <c r="K1026" s="108">
        <v>10</v>
      </c>
      <c r="L1026" s="109">
        <v>800000</v>
      </c>
      <c r="M1026" s="249"/>
      <c r="N1026" s="108" t="s">
        <v>4064</v>
      </c>
      <c r="O1026" s="108">
        <v>20</v>
      </c>
      <c r="P1026" s="108">
        <v>999</v>
      </c>
      <c r="Q1026" s="104">
        <v>1500</v>
      </c>
      <c r="R1026" s="108">
        <v>1</v>
      </c>
      <c r="S1026" s="108">
        <v>0</v>
      </c>
      <c r="T1026" s="104">
        <v>1500</v>
      </c>
      <c r="U1026" s="104"/>
      <c r="V1026" s="108"/>
      <c r="W1026" s="108"/>
      <c r="X1026" s="108"/>
      <c r="Y1026" s="104">
        <v>3</v>
      </c>
      <c r="Z1026" s="108"/>
      <c r="AA1026" s="108"/>
      <c r="AB1026" s="108"/>
      <c r="AC1026" s="108"/>
      <c r="AD1026" s="108"/>
      <c r="AE1026" s="108"/>
      <c r="AF1026" s="108"/>
      <c r="AG1026" s="108"/>
    </row>
    <row r="1027" spans="1:33" ht="15.75" x14ac:dyDescent="0.3">
      <c r="A1027" s="104">
        <v>860</v>
      </c>
      <c r="B1027" s="108" t="s">
        <v>4073</v>
      </c>
      <c r="C1027" s="205"/>
      <c r="D1027" s="105">
        <v>1</v>
      </c>
      <c r="E1027" s="105" t="s">
        <v>5680</v>
      </c>
      <c r="F1027" s="108">
        <v>131</v>
      </c>
      <c r="G1027" s="108">
        <v>101</v>
      </c>
      <c r="H1027" s="108">
        <v>322</v>
      </c>
      <c r="I1027" s="109">
        <v>999</v>
      </c>
      <c r="J1027" s="108">
        <v>1</v>
      </c>
      <c r="K1027" s="108">
        <v>10</v>
      </c>
      <c r="L1027" s="109">
        <v>800000</v>
      </c>
      <c r="M1027" s="246"/>
      <c r="N1027" s="108" t="s">
        <v>4064</v>
      </c>
      <c r="O1027" s="108">
        <v>20</v>
      </c>
      <c r="P1027" s="108">
        <v>999</v>
      </c>
      <c r="Q1027" s="104">
        <v>1500</v>
      </c>
      <c r="R1027" s="108">
        <v>1</v>
      </c>
      <c r="S1027" s="108">
        <v>0</v>
      </c>
      <c r="T1027" s="104">
        <v>1500</v>
      </c>
      <c r="U1027" s="104"/>
      <c r="V1027" s="108"/>
      <c r="W1027" s="108"/>
      <c r="X1027" s="108"/>
      <c r="Y1027" s="104">
        <v>3</v>
      </c>
      <c r="Z1027" s="108"/>
      <c r="AA1027" s="108"/>
      <c r="AB1027" s="108"/>
      <c r="AC1027" s="108"/>
      <c r="AD1027" s="108"/>
      <c r="AE1027" s="108"/>
      <c r="AF1027" s="108"/>
      <c r="AG1027" s="108"/>
    </row>
    <row r="1028" spans="1:33" ht="15.75" x14ac:dyDescent="0.3">
      <c r="A1028" s="104">
        <v>824</v>
      </c>
      <c r="B1028" s="108" t="s">
        <v>4033</v>
      </c>
      <c r="C1028" s="205"/>
      <c r="D1028" s="105">
        <v>1</v>
      </c>
      <c r="E1028" s="105" t="s">
        <v>5676</v>
      </c>
      <c r="F1028" s="108">
        <v>131</v>
      </c>
      <c r="G1028" s="108">
        <v>101</v>
      </c>
      <c r="H1028" s="108">
        <v>322</v>
      </c>
      <c r="I1028" s="109">
        <v>999</v>
      </c>
      <c r="J1028" s="108">
        <v>1</v>
      </c>
      <c r="K1028" s="108">
        <v>10</v>
      </c>
      <c r="L1028" s="109">
        <v>480000</v>
      </c>
      <c r="M1028" s="246"/>
      <c r="N1028" s="108" t="s">
        <v>4034</v>
      </c>
      <c r="O1028" s="108">
        <v>17</v>
      </c>
      <c r="P1028" s="108">
        <v>999</v>
      </c>
      <c r="Q1028" s="104">
        <v>1500</v>
      </c>
      <c r="R1028" s="108">
        <v>1</v>
      </c>
      <c r="S1028" s="108">
        <v>0</v>
      </c>
      <c r="T1028" s="104">
        <v>1500</v>
      </c>
      <c r="U1028" s="104"/>
      <c r="V1028" s="108"/>
      <c r="W1028" s="108"/>
      <c r="X1028" s="108"/>
      <c r="Y1028" s="104">
        <v>3</v>
      </c>
      <c r="Z1028" s="108"/>
      <c r="AA1028" s="108"/>
      <c r="AB1028" s="108"/>
      <c r="AC1028" s="108"/>
      <c r="AD1028" s="108"/>
      <c r="AE1028" s="108"/>
      <c r="AF1028" s="108"/>
      <c r="AG1028" s="108"/>
    </row>
    <row r="1029" spans="1:33" ht="15.75" x14ac:dyDescent="0.3">
      <c r="A1029" s="104">
        <v>681</v>
      </c>
      <c r="B1029" s="108" t="s">
        <v>3857</v>
      </c>
      <c r="C1029" s="205"/>
      <c r="D1029" s="105">
        <v>1</v>
      </c>
      <c r="E1029" s="105" t="s">
        <v>5665</v>
      </c>
      <c r="F1029" s="108">
        <v>81</v>
      </c>
      <c r="G1029" s="108">
        <v>21</v>
      </c>
      <c r="H1029" s="108">
        <v>256</v>
      </c>
      <c r="I1029" s="109">
        <v>999</v>
      </c>
      <c r="J1029" s="108">
        <v>1</v>
      </c>
      <c r="K1029" s="108">
        <v>0</v>
      </c>
      <c r="L1029" s="109">
        <v>200000</v>
      </c>
      <c r="M1029" s="246"/>
      <c r="N1029" s="108" t="s">
        <v>3455</v>
      </c>
      <c r="O1029" s="108">
        <v>32</v>
      </c>
      <c r="P1029" s="108">
        <v>999</v>
      </c>
      <c r="Q1029" s="104">
        <v>1200</v>
      </c>
      <c r="R1029" s="108">
        <v>1</v>
      </c>
      <c r="S1029" s="108">
        <v>0</v>
      </c>
      <c r="T1029" s="104">
        <v>820</v>
      </c>
      <c r="U1029" s="104"/>
      <c r="V1029" s="108"/>
      <c r="W1029" s="108"/>
      <c r="X1029" s="108"/>
      <c r="Y1029" s="104">
        <v>3</v>
      </c>
      <c r="Z1029" s="108"/>
      <c r="AA1029" s="108"/>
      <c r="AB1029" s="108"/>
      <c r="AC1029" s="108"/>
      <c r="AD1029" s="108"/>
      <c r="AE1029" s="108"/>
      <c r="AF1029" s="108"/>
      <c r="AG1029" s="108"/>
    </row>
    <row r="1030" spans="1:33" ht="15.75" x14ac:dyDescent="0.3">
      <c r="A1030" s="104">
        <v>774</v>
      </c>
      <c r="B1030" s="107" t="s">
        <v>3972</v>
      </c>
      <c r="C1030" s="204"/>
      <c r="D1030" s="105">
        <v>1</v>
      </c>
      <c r="E1030" s="105" t="s">
        <v>5670</v>
      </c>
      <c r="F1030" s="108">
        <v>81</v>
      </c>
      <c r="G1030" s="108">
        <v>19</v>
      </c>
      <c r="H1030" s="108">
        <v>165</v>
      </c>
      <c r="I1030" s="109">
        <v>999</v>
      </c>
      <c r="J1030" s="108">
        <v>1</v>
      </c>
      <c r="K1030" s="108">
        <v>1</v>
      </c>
      <c r="L1030" s="109">
        <v>1200000</v>
      </c>
      <c r="M1030" s="246"/>
      <c r="N1030" s="108" t="s">
        <v>3973</v>
      </c>
      <c r="O1030" s="108">
        <v>15</v>
      </c>
      <c r="P1030" s="108">
        <v>999</v>
      </c>
      <c r="Q1030" s="104">
        <v>1200</v>
      </c>
      <c r="R1030" s="108">
        <v>1</v>
      </c>
      <c r="S1030" s="108">
        <v>0</v>
      </c>
      <c r="T1030" s="104">
        <v>820</v>
      </c>
      <c r="U1030" s="104"/>
      <c r="V1030" s="108"/>
      <c r="W1030" s="108"/>
      <c r="X1030" s="108"/>
      <c r="Y1030" s="104">
        <v>3</v>
      </c>
      <c r="Z1030" s="108"/>
      <c r="AA1030" s="108"/>
      <c r="AB1030" s="108"/>
      <c r="AC1030" s="108"/>
      <c r="AD1030" s="108"/>
      <c r="AE1030" s="108"/>
      <c r="AF1030" s="108"/>
      <c r="AG1030" s="108"/>
    </row>
    <row r="1031" spans="1:33" ht="15.75" hidden="1" x14ac:dyDescent="0.3">
      <c r="A1031" s="39">
        <v>772</v>
      </c>
      <c r="B1031" s="40" t="s">
        <v>3969</v>
      </c>
      <c r="C1031" s="40"/>
      <c r="D1031" s="39">
        <v>0</v>
      </c>
      <c r="E1031" s="39"/>
      <c r="F1031" s="42">
        <v>81</v>
      </c>
      <c r="G1031" s="42">
        <v>19</v>
      </c>
      <c r="H1031" s="42">
        <v>204</v>
      </c>
      <c r="I1031" s="42">
        <v>999</v>
      </c>
      <c r="J1031" s="42">
        <v>1</v>
      </c>
      <c r="K1031" s="42">
        <v>0</v>
      </c>
      <c r="L1031" s="42">
        <v>600000</v>
      </c>
      <c r="M1031" s="42"/>
      <c r="N1031" s="42" t="s">
        <v>3615</v>
      </c>
      <c r="O1031" s="42">
        <v>20</v>
      </c>
      <c r="P1031" s="42">
        <v>999</v>
      </c>
      <c r="Q1031" s="39">
        <v>1200</v>
      </c>
      <c r="R1031" s="42">
        <v>1</v>
      </c>
      <c r="S1031" s="42">
        <v>0</v>
      </c>
      <c r="T1031" s="39">
        <v>820</v>
      </c>
      <c r="U1031" s="39"/>
      <c r="V1031" s="42"/>
      <c r="W1031" s="42"/>
      <c r="X1031" s="42"/>
      <c r="Y1031" s="39">
        <v>3</v>
      </c>
      <c r="Z1031" s="42"/>
      <c r="AA1031" s="42"/>
      <c r="AB1031" s="42"/>
      <c r="AC1031" s="42"/>
      <c r="AD1031" s="42"/>
      <c r="AE1031" s="42"/>
      <c r="AF1031" s="42"/>
      <c r="AG1031" s="42"/>
    </row>
    <row r="1032" spans="1:33" ht="15.75" hidden="1" x14ac:dyDescent="0.3">
      <c r="A1032" s="39">
        <v>773</v>
      </c>
      <c r="B1032" s="40" t="s">
        <v>3970</v>
      </c>
      <c r="C1032" s="40"/>
      <c r="D1032" s="39">
        <v>0</v>
      </c>
      <c r="E1032" s="39"/>
      <c r="F1032" s="42">
        <v>81</v>
      </c>
      <c r="G1032" s="42">
        <v>19</v>
      </c>
      <c r="H1032" s="42">
        <v>202</v>
      </c>
      <c r="I1032" s="42">
        <v>999</v>
      </c>
      <c r="J1032" s="42">
        <v>1</v>
      </c>
      <c r="K1032" s="42">
        <v>0</v>
      </c>
      <c r="L1032" s="42">
        <v>900000</v>
      </c>
      <c r="M1032" s="42"/>
      <c r="N1032" s="42" t="s">
        <v>3971</v>
      </c>
      <c r="O1032" s="42">
        <v>20</v>
      </c>
      <c r="P1032" s="42">
        <v>999</v>
      </c>
      <c r="Q1032" s="39">
        <v>1200</v>
      </c>
      <c r="R1032" s="42">
        <v>1</v>
      </c>
      <c r="S1032" s="42">
        <v>0</v>
      </c>
      <c r="T1032" s="39">
        <v>820</v>
      </c>
      <c r="U1032" s="39"/>
      <c r="V1032" s="42"/>
      <c r="W1032" s="42"/>
      <c r="X1032" s="42"/>
      <c r="Y1032" s="39">
        <v>3</v>
      </c>
      <c r="Z1032" s="42"/>
      <c r="AA1032" s="42"/>
      <c r="AB1032" s="42"/>
      <c r="AC1032" s="42"/>
      <c r="AD1032" s="42"/>
      <c r="AE1032" s="42"/>
      <c r="AF1032" s="42"/>
      <c r="AG1032" s="42"/>
    </row>
    <row r="1033" spans="1:33" ht="15.75" hidden="1" x14ac:dyDescent="0.3">
      <c r="A1033" s="39">
        <v>775</v>
      </c>
      <c r="B1033" s="40" t="s">
        <v>3974</v>
      </c>
      <c r="C1033" s="40"/>
      <c r="D1033" s="39">
        <v>0</v>
      </c>
      <c r="E1033" s="39"/>
      <c r="F1033" s="42">
        <v>81</v>
      </c>
      <c r="G1033" s="42">
        <v>19</v>
      </c>
      <c r="H1033" s="42">
        <v>203</v>
      </c>
      <c r="I1033" s="42">
        <v>999</v>
      </c>
      <c r="J1033" s="42">
        <v>1</v>
      </c>
      <c r="K1033" s="42">
        <v>0</v>
      </c>
      <c r="L1033" s="42">
        <v>1600000</v>
      </c>
      <c r="M1033" s="42"/>
      <c r="N1033" s="42" t="s">
        <v>3975</v>
      </c>
      <c r="O1033" s="42">
        <v>32</v>
      </c>
      <c r="P1033" s="42">
        <v>999</v>
      </c>
      <c r="Q1033" s="39">
        <v>1200</v>
      </c>
      <c r="R1033" s="42">
        <v>1</v>
      </c>
      <c r="S1033" s="42">
        <v>0</v>
      </c>
      <c r="T1033" s="39">
        <v>820</v>
      </c>
      <c r="U1033" s="39"/>
      <c r="V1033" s="42"/>
      <c r="W1033" s="42"/>
      <c r="X1033" s="42"/>
      <c r="Y1033" s="39">
        <v>3</v>
      </c>
      <c r="Z1033" s="42"/>
      <c r="AA1033" s="42"/>
      <c r="AB1033" s="42"/>
      <c r="AC1033" s="42"/>
      <c r="AD1033" s="42"/>
      <c r="AE1033" s="42"/>
      <c r="AF1033" s="42"/>
      <c r="AG1033" s="42"/>
    </row>
    <row r="1034" spans="1:33" ht="15.75" hidden="1" x14ac:dyDescent="0.3">
      <c r="A1034" s="39">
        <v>776</v>
      </c>
      <c r="B1034" s="40" t="s">
        <v>3976</v>
      </c>
      <c r="C1034" s="40"/>
      <c r="D1034" s="39">
        <v>0</v>
      </c>
      <c r="E1034" s="39"/>
      <c r="F1034" s="42">
        <v>94</v>
      </c>
      <c r="G1034" s="42">
        <v>40</v>
      </c>
      <c r="H1034" s="42">
        <v>205</v>
      </c>
      <c r="I1034" s="42">
        <v>999</v>
      </c>
      <c r="J1034" s="42">
        <v>1</v>
      </c>
      <c r="K1034" s="42">
        <v>0</v>
      </c>
      <c r="L1034" s="42">
        <v>1900000</v>
      </c>
      <c r="M1034" s="42"/>
      <c r="N1034" s="42" t="s">
        <v>3977</v>
      </c>
      <c r="O1034" s="42">
        <v>15</v>
      </c>
      <c r="P1034" s="42">
        <v>999</v>
      </c>
      <c r="Q1034" s="39">
        <v>1200</v>
      </c>
      <c r="R1034" s="42">
        <v>1</v>
      </c>
      <c r="S1034" s="42">
        <v>0</v>
      </c>
      <c r="T1034" s="39">
        <v>820</v>
      </c>
      <c r="U1034" s="39"/>
      <c r="V1034" s="42"/>
      <c r="W1034" s="42"/>
      <c r="X1034" s="42"/>
      <c r="Y1034" s="39">
        <v>3</v>
      </c>
      <c r="Z1034" s="42"/>
      <c r="AA1034" s="42"/>
      <c r="AB1034" s="42"/>
      <c r="AC1034" s="42"/>
      <c r="AD1034" s="42"/>
      <c r="AE1034" s="42"/>
      <c r="AF1034" s="42"/>
      <c r="AG1034" s="42"/>
    </row>
    <row r="1035" spans="1:33" ht="15.75" x14ac:dyDescent="0.3">
      <c r="A1035" s="104">
        <v>722</v>
      </c>
      <c r="B1035" s="108" t="s">
        <v>3903</v>
      </c>
      <c r="C1035" s="205"/>
      <c r="D1035" s="105">
        <v>1</v>
      </c>
      <c r="E1035" s="105" t="s">
        <v>5667</v>
      </c>
      <c r="F1035" s="108">
        <v>81</v>
      </c>
      <c r="G1035" s="108">
        <v>49</v>
      </c>
      <c r="H1035" s="108">
        <v>63</v>
      </c>
      <c r="I1035" s="109">
        <v>999</v>
      </c>
      <c r="J1035" s="108">
        <v>1</v>
      </c>
      <c r="K1035" s="108">
        <v>1</v>
      </c>
      <c r="L1035" s="109">
        <v>196000</v>
      </c>
      <c r="M1035" s="246"/>
      <c r="N1035" s="108" t="s">
        <v>3904</v>
      </c>
      <c r="O1035" s="108">
        <v>32</v>
      </c>
      <c r="P1035" s="108">
        <v>999</v>
      </c>
      <c r="Q1035" s="104">
        <v>1200</v>
      </c>
      <c r="R1035" s="108">
        <v>1</v>
      </c>
      <c r="S1035" s="108">
        <v>0</v>
      </c>
      <c r="T1035" s="104">
        <v>820</v>
      </c>
      <c r="U1035" s="104"/>
      <c r="V1035" s="108"/>
      <c r="W1035" s="108"/>
      <c r="X1035" s="108"/>
      <c r="Y1035" s="104">
        <v>3</v>
      </c>
      <c r="Z1035" s="108"/>
      <c r="AA1035" s="108"/>
      <c r="AB1035" s="108"/>
      <c r="AC1035" s="108"/>
      <c r="AD1035" s="108"/>
      <c r="AE1035" s="108"/>
      <c r="AF1035" s="108"/>
      <c r="AG1035" s="108"/>
    </row>
    <row r="1036" spans="1:33" ht="15.75" x14ac:dyDescent="0.3">
      <c r="A1036" s="104">
        <v>816</v>
      </c>
      <c r="B1036" s="108" t="s">
        <v>4025</v>
      </c>
      <c r="C1036" s="205"/>
      <c r="D1036" s="105">
        <v>1</v>
      </c>
      <c r="E1036" s="105" t="s">
        <v>5675</v>
      </c>
      <c r="F1036" s="108">
        <v>81</v>
      </c>
      <c r="G1036" s="108">
        <v>21</v>
      </c>
      <c r="H1036" s="108">
        <v>256</v>
      </c>
      <c r="I1036" s="109">
        <v>999</v>
      </c>
      <c r="J1036" s="108">
        <v>1</v>
      </c>
      <c r="K1036" s="108">
        <v>0</v>
      </c>
      <c r="L1036" s="109">
        <v>1200000</v>
      </c>
      <c r="M1036" s="246"/>
      <c r="N1036" s="108" t="s">
        <v>4010</v>
      </c>
      <c r="O1036" s="108">
        <v>15</v>
      </c>
      <c r="P1036" s="108">
        <v>999</v>
      </c>
      <c r="Q1036" s="104">
        <v>1200</v>
      </c>
      <c r="R1036" s="108">
        <v>1</v>
      </c>
      <c r="S1036" s="108">
        <v>0</v>
      </c>
      <c r="T1036" s="104">
        <v>820</v>
      </c>
      <c r="U1036" s="104"/>
      <c r="V1036" s="108"/>
      <c r="W1036" s="108"/>
      <c r="X1036" s="108"/>
      <c r="Y1036" s="104">
        <v>3</v>
      </c>
      <c r="Z1036" s="108"/>
      <c r="AA1036" s="108"/>
      <c r="AB1036" s="108"/>
      <c r="AC1036" s="108"/>
      <c r="AD1036" s="108"/>
      <c r="AE1036" s="108"/>
      <c r="AF1036" s="108"/>
      <c r="AG1036" s="108"/>
    </row>
    <row r="1037" spans="1:33" ht="15.75" x14ac:dyDescent="0.3">
      <c r="A1037" s="104">
        <v>814</v>
      </c>
      <c r="B1037" s="108" t="s">
        <v>4023</v>
      </c>
      <c r="C1037" s="205"/>
      <c r="D1037" s="105">
        <v>1</v>
      </c>
      <c r="E1037" s="105" t="s">
        <v>5675</v>
      </c>
      <c r="F1037" s="108">
        <v>81</v>
      </c>
      <c r="G1037" s="108">
        <v>21</v>
      </c>
      <c r="H1037" s="108">
        <v>256</v>
      </c>
      <c r="I1037" s="109">
        <v>999</v>
      </c>
      <c r="J1037" s="108">
        <v>1</v>
      </c>
      <c r="K1037" s="108">
        <v>0</v>
      </c>
      <c r="L1037" s="109">
        <v>600000</v>
      </c>
      <c r="M1037" s="246"/>
      <c r="N1037" s="108" t="s">
        <v>4010</v>
      </c>
      <c r="O1037" s="108">
        <v>17</v>
      </c>
      <c r="P1037" s="108">
        <v>999</v>
      </c>
      <c r="Q1037" s="104">
        <v>1200</v>
      </c>
      <c r="R1037" s="108">
        <v>1</v>
      </c>
      <c r="S1037" s="108">
        <v>0</v>
      </c>
      <c r="T1037" s="104">
        <v>820</v>
      </c>
      <c r="U1037" s="104"/>
      <c r="V1037" s="108"/>
      <c r="W1037" s="108"/>
      <c r="X1037" s="108"/>
      <c r="Y1037" s="104">
        <v>3</v>
      </c>
      <c r="Z1037" s="108"/>
      <c r="AA1037" s="108"/>
      <c r="AB1037" s="108"/>
      <c r="AC1037" s="108"/>
      <c r="AD1037" s="108"/>
      <c r="AE1037" s="108"/>
      <c r="AF1037" s="108"/>
      <c r="AG1037" s="108"/>
    </row>
    <row r="1038" spans="1:33" ht="15.75" x14ac:dyDescent="0.3">
      <c r="A1038" s="104">
        <v>818</v>
      </c>
      <c r="B1038" s="108" t="s">
        <v>4027</v>
      </c>
      <c r="C1038" s="205"/>
      <c r="D1038" s="105">
        <v>1</v>
      </c>
      <c r="E1038" s="105" t="s">
        <v>5675</v>
      </c>
      <c r="F1038" s="108">
        <v>101</v>
      </c>
      <c r="G1038" s="108">
        <v>19</v>
      </c>
      <c r="H1038" s="108">
        <v>218</v>
      </c>
      <c r="I1038" s="109">
        <v>999</v>
      </c>
      <c r="J1038" s="108">
        <v>0</v>
      </c>
      <c r="K1038" s="108">
        <v>100</v>
      </c>
      <c r="L1038" s="109">
        <v>1900000</v>
      </c>
      <c r="M1038" s="246"/>
      <c r="N1038" s="108" t="s">
        <v>4016</v>
      </c>
      <c r="O1038" s="108">
        <v>15</v>
      </c>
      <c r="P1038" s="108">
        <v>999</v>
      </c>
      <c r="Q1038" s="104">
        <v>1200</v>
      </c>
      <c r="R1038" s="108">
        <v>1</v>
      </c>
      <c r="S1038" s="108">
        <v>0</v>
      </c>
      <c r="T1038" s="104">
        <v>820</v>
      </c>
      <c r="U1038" s="104"/>
      <c r="V1038" s="108"/>
      <c r="W1038" s="108"/>
      <c r="X1038" s="108"/>
      <c r="Y1038" s="104">
        <v>3</v>
      </c>
      <c r="Z1038" s="108"/>
      <c r="AA1038" s="108"/>
      <c r="AB1038" s="108"/>
      <c r="AC1038" s="108"/>
      <c r="AD1038" s="108"/>
      <c r="AE1038" s="108"/>
      <c r="AF1038" s="108"/>
      <c r="AG1038" s="108"/>
    </row>
    <row r="1039" spans="1:33" ht="15.75" x14ac:dyDescent="0.3">
      <c r="A1039" s="104">
        <v>815</v>
      </c>
      <c r="B1039" s="108" t="s">
        <v>4024</v>
      </c>
      <c r="C1039" s="205"/>
      <c r="D1039" s="105">
        <v>1</v>
      </c>
      <c r="E1039" s="105" t="s">
        <v>5675</v>
      </c>
      <c r="F1039" s="108">
        <v>81</v>
      </c>
      <c r="G1039" s="108">
        <v>21</v>
      </c>
      <c r="H1039" s="108">
        <v>256</v>
      </c>
      <c r="I1039" s="109">
        <v>999</v>
      </c>
      <c r="J1039" s="108">
        <v>1</v>
      </c>
      <c r="K1039" s="108">
        <v>0</v>
      </c>
      <c r="L1039" s="109">
        <v>900000</v>
      </c>
      <c r="M1039" s="246"/>
      <c r="N1039" s="108" t="s">
        <v>4010</v>
      </c>
      <c r="O1039" s="108">
        <v>20</v>
      </c>
      <c r="P1039" s="108">
        <v>999</v>
      </c>
      <c r="Q1039" s="104">
        <v>1200</v>
      </c>
      <c r="R1039" s="108">
        <v>1</v>
      </c>
      <c r="S1039" s="108">
        <v>0</v>
      </c>
      <c r="T1039" s="104">
        <v>820</v>
      </c>
      <c r="U1039" s="104"/>
      <c r="V1039" s="108"/>
      <c r="W1039" s="108"/>
      <c r="X1039" s="108"/>
      <c r="Y1039" s="104">
        <v>3</v>
      </c>
      <c r="Z1039" s="108"/>
      <c r="AA1039" s="108"/>
      <c r="AB1039" s="108"/>
      <c r="AC1039" s="108"/>
      <c r="AD1039" s="108"/>
      <c r="AE1039" s="108"/>
      <c r="AF1039" s="108"/>
      <c r="AG1039" s="108"/>
    </row>
    <row r="1040" spans="1:33" ht="15.75" x14ac:dyDescent="0.3">
      <c r="A1040" s="104">
        <v>817</v>
      </c>
      <c r="B1040" s="108" t="s">
        <v>4026</v>
      </c>
      <c r="C1040" s="205"/>
      <c r="D1040" s="105">
        <v>1</v>
      </c>
      <c r="E1040" s="105" t="s">
        <v>5675</v>
      </c>
      <c r="F1040" s="108">
        <v>81</v>
      </c>
      <c r="G1040" s="108">
        <v>21</v>
      </c>
      <c r="H1040" s="108">
        <v>256</v>
      </c>
      <c r="I1040" s="109">
        <v>999</v>
      </c>
      <c r="J1040" s="108">
        <v>1</v>
      </c>
      <c r="K1040" s="108">
        <v>0</v>
      </c>
      <c r="L1040" s="109">
        <v>1600000</v>
      </c>
      <c r="M1040" s="246"/>
      <c r="N1040" s="108" t="s">
        <v>4014</v>
      </c>
      <c r="O1040" s="108">
        <v>15</v>
      </c>
      <c r="P1040" s="108">
        <v>999</v>
      </c>
      <c r="Q1040" s="104">
        <v>1200</v>
      </c>
      <c r="R1040" s="108">
        <v>1</v>
      </c>
      <c r="S1040" s="108">
        <v>0</v>
      </c>
      <c r="T1040" s="104">
        <v>820</v>
      </c>
      <c r="U1040" s="104"/>
      <c r="V1040" s="108"/>
      <c r="W1040" s="108"/>
      <c r="X1040" s="108"/>
      <c r="Y1040" s="104">
        <v>3</v>
      </c>
      <c r="Z1040" s="108"/>
      <c r="AA1040" s="108"/>
      <c r="AB1040" s="108"/>
      <c r="AC1040" s="108"/>
      <c r="AD1040" s="108"/>
      <c r="AE1040" s="108"/>
      <c r="AF1040" s="108"/>
      <c r="AG1040" s="108"/>
    </row>
    <row r="1041" spans="1:33" ht="15.75" x14ac:dyDescent="0.3">
      <c r="A1041" s="104">
        <v>794</v>
      </c>
      <c r="B1041" s="108" t="s">
        <v>3998</v>
      </c>
      <c r="C1041" s="205"/>
      <c r="D1041" s="105">
        <v>1</v>
      </c>
      <c r="E1041" s="105" t="s">
        <v>5673</v>
      </c>
      <c r="F1041" s="108">
        <v>81</v>
      </c>
      <c r="G1041" s="108">
        <v>21</v>
      </c>
      <c r="H1041" s="108">
        <v>256</v>
      </c>
      <c r="I1041" s="109">
        <v>999</v>
      </c>
      <c r="J1041" s="108">
        <v>1</v>
      </c>
      <c r="K1041" s="108">
        <v>0</v>
      </c>
      <c r="L1041" s="109">
        <v>1200000</v>
      </c>
      <c r="M1041" s="246"/>
      <c r="N1041" s="108" t="s">
        <v>3999</v>
      </c>
      <c r="O1041" s="108">
        <v>17</v>
      </c>
      <c r="P1041" s="108">
        <v>999</v>
      </c>
      <c r="Q1041" s="104">
        <v>1200</v>
      </c>
      <c r="R1041" s="108">
        <v>1</v>
      </c>
      <c r="S1041" s="108">
        <v>0</v>
      </c>
      <c r="T1041" s="104">
        <v>820</v>
      </c>
      <c r="U1041" s="104"/>
      <c r="V1041" s="108"/>
      <c r="W1041" s="108"/>
      <c r="X1041" s="108"/>
      <c r="Y1041" s="104">
        <v>3</v>
      </c>
      <c r="Z1041" s="108"/>
      <c r="AA1041" s="108"/>
      <c r="AB1041" s="108"/>
      <c r="AC1041" s="108"/>
      <c r="AD1041" s="108"/>
      <c r="AE1041" s="108"/>
      <c r="AF1041" s="108"/>
      <c r="AG1041" s="108"/>
    </row>
    <row r="1042" spans="1:33" ht="15.75" x14ac:dyDescent="0.3">
      <c r="A1042" s="104">
        <v>792</v>
      </c>
      <c r="B1042" s="108" t="s">
        <v>3995</v>
      </c>
      <c r="C1042" s="205"/>
      <c r="D1042" s="105">
        <v>1</v>
      </c>
      <c r="E1042" s="105" t="s">
        <v>5672</v>
      </c>
      <c r="F1042" s="108">
        <v>81</v>
      </c>
      <c r="G1042" s="108">
        <v>21</v>
      </c>
      <c r="H1042" s="108">
        <v>256</v>
      </c>
      <c r="I1042" s="109">
        <v>999</v>
      </c>
      <c r="J1042" s="108">
        <v>1</v>
      </c>
      <c r="K1042" s="108">
        <v>0</v>
      </c>
      <c r="L1042" s="109">
        <v>600000</v>
      </c>
      <c r="M1042" s="246"/>
      <c r="N1042" s="108" t="s">
        <v>3996</v>
      </c>
      <c r="O1042" s="108">
        <v>17</v>
      </c>
      <c r="P1042" s="108">
        <v>999</v>
      </c>
      <c r="Q1042" s="104">
        <v>1200</v>
      </c>
      <c r="R1042" s="108">
        <v>1</v>
      </c>
      <c r="S1042" s="108">
        <v>0</v>
      </c>
      <c r="T1042" s="104">
        <v>820</v>
      </c>
      <c r="U1042" s="104"/>
      <c r="V1042" s="108"/>
      <c r="W1042" s="108"/>
      <c r="X1042" s="108"/>
      <c r="Y1042" s="104">
        <v>3</v>
      </c>
      <c r="Z1042" s="108"/>
      <c r="AA1042" s="108"/>
      <c r="AB1042" s="108"/>
      <c r="AC1042" s="108"/>
      <c r="AD1042" s="108"/>
      <c r="AE1042" s="108"/>
      <c r="AF1042" s="108"/>
      <c r="AG1042" s="108"/>
    </row>
    <row r="1043" spans="1:33" ht="15.75" x14ac:dyDescent="0.3">
      <c r="A1043" s="104">
        <v>796</v>
      </c>
      <c r="B1043" s="108" t="s">
        <v>4002</v>
      </c>
      <c r="C1043" s="205"/>
      <c r="D1043" s="105">
        <v>1</v>
      </c>
      <c r="E1043" s="105" t="s">
        <v>5673</v>
      </c>
      <c r="F1043" s="108">
        <v>81</v>
      </c>
      <c r="G1043" s="108">
        <v>21</v>
      </c>
      <c r="H1043" s="108">
        <v>256</v>
      </c>
      <c r="I1043" s="109">
        <v>999</v>
      </c>
      <c r="J1043" s="108">
        <v>1</v>
      </c>
      <c r="K1043" s="108">
        <v>0</v>
      </c>
      <c r="L1043" s="109">
        <v>1900000</v>
      </c>
      <c r="M1043" s="246"/>
      <c r="N1043" s="108" t="s">
        <v>4003</v>
      </c>
      <c r="O1043" s="108">
        <v>15</v>
      </c>
      <c r="P1043" s="108">
        <v>999</v>
      </c>
      <c r="Q1043" s="104">
        <v>1200</v>
      </c>
      <c r="R1043" s="108">
        <v>1</v>
      </c>
      <c r="S1043" s="108">
        <v>0</v>
      </c>
      <c r="T1043" s="104">
        <v>820</v>
      </c>
      <c r="U1043" s="104"/>
      <c r="V1043" s="108"/>
      <c r="W1043" s="108"/>
      <c r="X1043" s="108"/>
      <c r="Y1043" s="104">
        <v>3</v>
      </c>
      <c r="Z1043" s="108"/>
      <c r="AA1043" s="108"/>
      <c r="AB1043" s="108"/>
      <c r="AC1043" s="108"/>
      <c r="AD1043" s="108"/>
      <c r="AE1043" s="108"/>
      <c r="AF1043" s="108"/>
      <c r="AG1043" s="108"/>
    </row>
    <row r="1044" spans="1:33" ht="15.75" x14ac:dyDescent="0.3">
      <c r="A1044" s="104">
        <v>793</v>
      </c>
      <c r="B1044" s="108" t="s">
        <v>3997</v>
      </c>
      <c r="C1044" s="205"/>
      <c r="D1044" s="105">
        <v>1</v>
      </c>
      <c r="E1044" s="105" t="s">
        <v>5672</v>
      </c>
      <c r="F1044" s="108">
        <v>81</v>
      </c>
      <c r="G1044" s="108">
        <v>21</v>
      </c>
      <c r="H1044" s="108">
        <v>256</v>
      </c>
      <c r="I1044" s="109">
        <v>999</v>
      </c>
      <c r="J1044" s="108">
        <v>1</v>
      </c>
      <c r="K1044" s="108">
        <v>0</v>
      </c>
      <c r="L1044" s="109">
        <v>900000</v>
      </c>
      <c r="M1044" s="246"/>
      <c r="N1044" s="108" t="s">
        <v>3996</v>
      </c>
      <c r="O1044" s="108">
        <v>15</v>
      </c>
      <c r="P1044" s="108">
        <v>999</v>
      </c>
      <c r="Q1044" s="104">
        <v>1200</v>
      </c>
      <c r="R1044" s="108">
        <v>1</v>
      </c>
      <c r="S1044" s="108">
        <v>0</v>
      </c>
      <c r="T1044" s="104">
        <v>820</v>
      </c>
      <c r="U1044" s="104"/>
      <c r="V1044" s="108"/>
      <c r="W1044" s="108"/>
      <c r="X1044" s="108"/>
      <c r="Y1044" s="104">
        <v>3</v>
      </c>
      <c r="Z1044" s="108"/>
      <c r="AA1044" s="108"/>
      <c r="AB1044" s="108"/>
      <c r="AC1044" s="108"/>
      <c r="AD1044" s="108"/>
      <c r="AE1044" s="108"/>
      <c r="AF1044" s="108"/>
      <c r="AG1044" s="108"/>
    </row>
    <row r="1045" spans="1:33" ht="15.75" x14ac:dyDescent="0.3">
      <c r="A1045" s="104">
        <v>795</v>
      </c>
      <c r="B1045" s="108" t="s">
        <v>4000</v>
      </c>
      <c r="C1045" s="205"/>
      <c r="D1045" s="105">
        <v>1</v>
      </c>
      <c r="E1045" s="105" t="s">
        <v>5673</v>
      </c>
      <c r="F1045" s="108">
        <v>81</v>
      </c>
      <c r="G1045" s="108">
        <v>21</v>
      </c>
      <c r="H1045" s="108">
        <v>256</v>
      </c>
      <c r="I1045" s="109">
        <v>999</v>
      </c>
      <c r="J1045" s="108">
        <v>1</v>
      </c>
      <c r="K1045" s="108">
        <v>0</v>
      </c>
      <c r="L1045" s="109">
        <v>1600000</v>
      </c>
      <c r="M1045" s="246"/>
      <c r="N1045" s="108" t="s">
        <v>4001</v>
      </c>
      <c r="O1045" s="108">
        <v>20</v>
      </c>
      <c r="P1045" s="108">
        <v>999</v>
      </c>
      <c r="Q1045" s="104">
        <v>1200</v>
      </c>
      <c r="R1045" s="108">
        <v>1</v>
      </c>
      <c r="S1045" s="108">
        <v>0</v>
      </c>
      <c r="T1045" s="104">
        <v>820</v>
      </c>
      <c r="U1045" s="104"/>
      <c r="V1045" s="108"/>
      <c r="W1045" s="108"/>
      <c r="X1045" s="108"/>
      <c r="Y1045" s="104">
        <v>3</v>
      </c>
      <c r="Z1045" s="108"/>
      <c r="AA1045" s="108"/>
      <c r="AB1045" s="108"/>
      <c r="AC1045" s="108"/>
      <c r="AD1045" s="108"/>
      <c r="AE1045" s="108"/>
      <c r="AF1045" s="108"/>
      <c r="AG1045" s="108"/>
    </row>
    <row r="1046" spans="1:33" ht="15.75" hidden="1" x14ac:dyDescent="0.3">
      <c r="A1046" s="39">
        <v>51</v>
      </c>
      <c r="B1046" s="40" t="s">
        <v>3247</v>
      </c>
      <c r="C1046" s="40"/>
      <c r="D1046" s="39">
        <v>0</v>
      </c>
      <c r="E1046" s="39"/>
      <c r="F1046" s="39">
        <v>81</v>
      </c>
      <c r="G1046" s="39">
        <v>21</v>
      </c>
      <c r="H1046" s="39">
        <v>256</v>
      </c>
      <c r="I1046" s="39">
        <v>999</v>
      </c>
      <c r="J1046" s="39">
        <v>1</v>
      </c>
      <c r="K1046" s="39">
        <v>0</v>
      </c>
      <c r="L1046" s="42">
        <v>1000</v>
      </c>
      <c r="M1046" s="42"/>
      <c r="N1046" s="39" t="s">
        <v>3248</v>
      </c>
      <c r="O1046" s="39">
        <v>15</v>
      </c>
      <c r="P1046" s="39">
        <v>999</v>
      </c>
      <c r="Q1046" s="39">
        <v>1100</v>
      </c>
      <c r="R1046" s="39">
        <v>1</v>
      </c>
      <c r="S1046" s="39">
        <v>0</v>
      </c>
      <c r="T1046" s="39">
        <v>600</v>
      </c>
      <c r="U1046" s="39"/>
      <c r="V1046" s="39"/>
      <c r="W1046" s="39"/>
      <c r="X1046" s="39"/>
      <c r="Y1046" s="39">
        <v>3</v>
      </c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5.75" hidden="1" x14ac:dyDescent="0.3">
      <c r="A1047" s="39">
        <v>30</v>
      </c>
      <c r="B1047" s="42" t="s">
        <v>3207</v>
      </c>
      <c r="C1047" s="42"/>
      <c r="D1047" s="39">
        <v>0</v>
      </c>
      <c r="E1047" s="39"/>
      <c r="F1047" s="42">
        <v>81</v>
      </c>
      <c r="G1047" s="42">
        <v>21</v>
      </c>
      <c r="H1047" s="42">
        <v>256</v>
      </c>
      <c r="I1047" s="42">
        <v>999</v>
      </c>
      <c r="J1047" s="42">
        <v>1</v>
      </c>
      <c r="K1047" s="42">
        <v>0</v>
      </c>
      <c r="L1047" s="42">
        <v>300000</v>
      </c>
      <c r="M1047" s="42"/>
      <c r="N1047" s="42" t="s">
        <v>3208</v>
      </c>
      <c r="O1047" s="42">
        <v>32</v>
      </c>
      <c r="P1047" s="42">
        <v>999</v>
      </c>
      <c r="Q1047" s="39">
        <v>1200</v>
      </c>
      <c r="R1047" s="42">
        <v>1</v>
      </c>
      <c r="S1047" s="42">
        <v>0</v>
      </c>
      <c r="T1047" s="39">
        <v>600</v>
      </c>
      <c r="U1047" s="39"/>
      <c r="V1047" s="42"/>
      <c r="W1047" s="42"/>
      <c r="X1047" s="42"/>
      <c r="Y1047" s="39">
        <v>3</v>
      </c>
      <c r="Z1047" s="42"/>
      <c r="AA1047" s="42"/>
      <c r="AB1047" s="42"/>
      <c r="AC1047" s="42"/>
      <c r="AD1047" s="42"/>
      <c r="AE1047" s="42"/>
      <c r="AF1047" s="42"/>
      <c r="AG1047" s="42"/>
    </row>
    <row r="1048" spans="1:33" ht="15.75" hidden="1" x14ac:dyDescent="0.3">
      <c r="A1048" s="39">
        <v>39</v>
      </c>
      <c r="B1048" s="40" t="s">
        <v>3223</v>
      </c>
      <c r="C1048" s="40"/>
      <c r="D1048" s="39">
        <v>0</v>
      </c>
      <c r="E1048" s="39"/>
      <c r="F1048" s="39">
        <v>81</v>
      </c>
      <c r="G1048" s="39">
        <v>21</v>
      </c>
      <c r="H1048" s="39">
        <v>92</v>
      </c>
      <c r="I1048" s="39">
        <v>999</v>
      </c>
      <c r="J1048" s="39">
        <v>1</v>
      </c>
      <c r="K1048" s="39">
        <v>1</v>
      </c>
      <c r="L1048" s="42">
        <v>1000</v>
      </c>
      <c r="M1048" s="42"/>
      <c r="N1048" s="39" t="s">
        <v>3224</v>
      </c>
      <c r="O1048" s="39">
        <v>25</v>
      </c>
      <c r="P1048" s="39">
        <v>999</v>
      </c>
      <c r="Q1048" s="39">
        <v>1100</v>
      </c>
      <c r="R1048" s="42">
        <v>1</v>
      </c>
      <c r="S1048" s="42">
        <v>0</v>
      </c>
      <c r="T1048" s="39">
        <v>600</v>
      </c>
      <c r="U1048" s="39"/>
      <c r="V1048" s="39"/>
      <c r="W1048" s="39"/>
      <c r="X1048" s="39"/>
      <c r="Y1048" s="39">
        <v>3</v>
      </c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5.75" hidden="1" x14ac:dyDescent="0.3">
      <c r="A1049" s="39">
        <v>41</v>
      </c>
      <c r="B1049" s="40" t="s">
        <v>3227</v>
      </c>
      <c r="C1049" s="40"/>
      <c r="D1049" s="39">
        <v>0</v>
      </c>
      <c r="E1049" s="39"/>
      <c r="F1049" s="39">
        <v>81</v>
      </c>
      <c r="G1049" s="39">
        <v>21</v>
      </c>
      <c r="H1049" s="39">
        <v>92</v>
      </c>
      <c r="I1049" s="39">
        <v>999</v>
      </c>
      <c r="J1049" s="39">
        <v>1</v>
      </c>
      <c r="K1049" s="39">
        <v>1</v>
      </c>
      <c r="L1049" s="42">
        <v>1000</v>
      </c>
      <c r="M1049" s="42"/>
      <c r="N1049" s="39" t="s">
        <v>3228</v>
      </c>
      <c r="O1049" s="39">
        <v>25</v>
      </c>
      <c r="P1049" s="39">
        <v>999</v>
      </c>
      <c r="Q1049" s="39">
        <v>1100</v>
      </c>
      <c r="R1049" s="42">
        <v>1</v>
      </c>
      <c r="S1049" s="42">
        <v>0</v>
      </c>
      <c r="T1049" s="39">
        <v>600</v>
      </c>
      <c r="U1049" s="39"/>
      <c r="V1049" s="39"/>
      <c r="W1049" s="39"/>
      <c r="X1049" s="39"/>
      <c r="Y1049" s="39">
        <v>3</v>
      </c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5.75" hidden="1" x14ac:dyDescent="0.3">
      <c r="A1050" s="39">
        <v>38</v>
      </c>
      <c r="B1050" s="40" t="s">
        <v>3221</v>
      </c>
      <c r="C1050" s="40"/>
      <c r="D1050" s="39">
        <v>0</v>
      </c>
      <c r="E1050" s="39"/>
      <c r="F1050" s="39">
        <v>81</v>
      </c>
      <c r="G1050" s="39">
        <v>21</v>
      </c>
      <c r="H1050" s="39">
        <v>92</v>
      </c>
      <c r="I1050" s="39">
        <v>999</v>
      </c>
      <c r="J1050" s="39">
        <v>1</v>
      </c>
      <c r="K1050" s="39">
        <v>1</v>
      </c>
      <c r="L1050" s="42">
        <v>1000</v>
      </c>
      <c r="M1050" s="42"/>
      <c r="N1050" s="39" t="s">
        <v>3222</v>
      </c>
      <c r="O1050" s="39">
        <v>15</v>
      </c>
      <c r="P1050" s="39">
        <v>999</v>
      </c>
      <c r="Q1050" s="39">
        <v>800</v>
      </c>
      <c r="R1050" s="42">
        <v>1</v>
      </c>
      <c r="S1050" s="42">
        <v>0</v>
      </c>
      <c r="T1050" s="39">
        <v>600</v>
      </c>
      <c r="U1050" s="39"/>
      <c r="V1050" s="39"/>
      <c r="W1050" s="39"/>
      <c r="X1050" s="39"/>
      <c r="Y1050" s="39">
        <v>3</v>
      </c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5.75" hidden="1" x14ac:dyDescent="0.3">
      <c r="A1051" s="39">
        <v>40</v>
      </c>
      <c r="B1051" s="40" t="s">
        <v>3225</v>
      </c>
      <c r="C1051" s="40"/>
      <c r="D1051" s="39">
        <v>0</v>
      </c>
      <c r="E1051" s="39"/>
      <c r="F1051" s="39">
        <v>81</v>
      </c>
      <c r="G1051" s="39">
        <v>21</v>
      </c>
      <c r="H1051" s="39">
        <v>92</v>
      </c>
      <c r="I1051" s="39">
        <v>999</v>
      </c>
      <c r="J1051" s="39">
        <v>1</v>
      </c>
      <c r="K1051" s="39">
        <v>1</v>
      </c>
      <c r="L1051" s="42">
        <v>1000</v>
      </c>
      <c r="M1051" s="42"/>
      <c r="N1051" s="39" t="s">
        <v>3226</v>
      </c>
      <c r="O1051" s="39">
        <v>25</v>
      </c>
      <c r="P1051" s="39">
        <v>999</v>
      </c>
      <c r="Q1051" s="39">
        <v>800</v>
      </c>
      <c r="R1051" s="42">
        <v>1</v>
      </c>
      <c r="S1051" s="42">
        <v>0</v>
      </c>
      <c r="T1051" s="39">
        <v>600</v>
      </c>
      <c r="U1051" s="39"/>
      <c r="V1051" s="39"/>
      <c r="W1051" s="39"/>
      <c r="X1051" s="39"/>
      <c r="Y1051" s="39">
        <v>3</v>
      </c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5.75" x14ac:dyDescent="0.3">
      <c r="A1052" s="104">
        <v>407</v>
      </c>
      <c r="B1052" s="108" t="s">
        <v>3775</v>
      </c>
      <c r="C1052" s="205"/>
      <c r="D1052" s="105">
        <v>1</v>
      </c>
      <c r="E1052" s="105" t="s">
        <v>5664</v>
      </c>
      <c r="F1052" s="108">
        <v>81</v>
      </c>
      <c r="G1052" s="108">
        <v>19</v>
      </c>
      <c r="H1052" s="108">
        <v>218</v>
      </c>
      <c r="I1052" s="109">
        <v>999</v>
      </c>
      <c r="J1052" s="108">
        <v>0</v>
      </c>
      <c r="K1052" s="108">
        <v>100</v>
      </c>
      <c r="L1052" s="105">
        <v>1600000</v>
      </c>
      <c r="M1052" s="245"/>
      <c r="N1052" s="108" t="s">
        <v>3776</v>
      </c>
      <c r="O1052" s="104">
        <v>17</v>
      </c>
      <c r="P1052" s="104">
        <v>999</v>
      </c>
      <c r="Q1052" s="104">
        <v>1500</v>
      </c>
      <c r="R1052" s="104">
        <v>1</v>
      </c>
      <c r="S1052" s="104">
        <v>0</v>
      </c>
      <c r="T1052" s="104">
        <v>1500</v>
      </c>
      <c r="U1052" s="104"/>
      <c r="V1052" s="104"/>
      <c r="W1052" s="104"/>
      <c r="X1052" s="104"/>
      <c r="Y1052" s="104">
        <v>3</v>
      </c>
      <c r="Z1052" s="104"/>
      <c r="AA1052" s="104"/>
      <c r="AB1052" s="104"/>
      <c r="AC1052" s="104"/>
      <c r="AD1052" s="104"/>
      <c r="AE1052" s="104"/>
      <c r="AF1052" s="104"/>
      <c r="AG1052" s="104"/>
    </row>
    <row r="1053" spans="1:33" ht="15.75" x14ac:dyDescent="0.3">
      <c r="A1053" s="104">
        <v>408</v>
      </c>
      <c r="B1053" s="108" t="s">
        <v>3777</v>
      </c>
      <c r="C1053" s="205"/>
      <c r="D1053" s="105">
        <v>1</v>
      </c>
      <c r="E1053" s="105" t="s">
        <v>5664</v>
      </c>
      <c r="F1053" s="108">
        <v>81</v>
      </c>
      <c r="G1053" s="108">
        <v>21</v>
      </c>
      <c r="H1053" s="108">
        <v>256</v>
      </c>
      <c r="I1053" s="109">
        <v>999</v>
      </c>
      <c r="J1053" s="108">
        <v>1</v>
      </c>
      <c r="K1053" s="108">
        <v>0</v>
      </c>
      <c r="L1053" s="105">
        <v>1900000</v>
      </c>
      <c r="M1053" s="245"/>
      <c r="N1053" s="108" t="s">
        <v>3778</v>
      </c>
      <c r="O1053" s="104">
        <v>15</v>
      </c>
      <c r="P1053" s="104">
        <v>999</v>
      </c>
      <c r="Q1053" s="104">
        <v>1500</v>
      </c>
      <c r="R1053" s="104">
        <v>1</v>
      </c>
      <c r="S1053" s="104">
        <v>0</v>
      </c>
      <c r="T1053" s="104">
        <v>1500</v>
      </c>
      <c r="U1053" s="104"/>
      <c r="V1053" s="104"/>
      <c r="W1053" s="104"/>
      <c r="X1053" s="104"/>
      <c r="Y1053" s="104">
        <v>3</v>
      </c>
      <c r="Z1053" s="104"/>
      <c r="AA1053" s="104"/>
      <c r="AB1053" s="104"/>
      <c r="AC1053" s="104"/>
      <c r="AD1053" s="104"/>
      <c r="AE1053" s="104"/>
      <c r="AF1053" s="104"/>
      <c r="AG1053" s="104"/>
    </row>
    <row r="1054" spans="1:33" ht="15.75" x14ac:dyDescent="0.3">
      <c r="A1054" s="104">
        <v>400</v>
      </c>
      <c r="B1054" s="108" t="s">
        <v>3763</v>
      </c>
      <c r="C1054" s="205"/>
      <c r="D1054" s="105">
        <v>1</v>
      </c>
      <c r="E1054" s="105" t="s">
        <v>5663</v>
      </c>
      <c r="F1054" s="108">
        <v>81</v>
      </c>
      <c r="G1054" s="108">
        <v>21</v>
      </c>
      <c r="H1054" s="108">
        <v>92</v>
      </c>
      <c r="I1054" s="109">
        <v>999</v>
      </c>
      <c r="J1054" s="108">
        <v>1</v>
      </c>
      <c r="K1054" s="108">
        <v>1</v>
      </c>
      <c r="L1054" s="105">
        <v>28000</v>
      </c>
      <c r="M1054" s="245"/>
      <c r="N1054" s="104" t="s">
        <v>3764</v>
      </c>
      <c r="O1054" s="104">
        <v>20</v>
      </c>
      <c r="P1054" s="104">
        <v>999</v>
      </c>
      <c r="Q1054" s="104">
        <v>1500</v>
      </c>
      <c r="R1054" s="104">
        <v>1</v>
      </c>
      <c r="S1054" s="104">
        <v>0</v>
      </c>
      <c r="T1054" s="104">
        <v>1500</v>
      </c>
      <c r="U1054" s="104"/>
      <c r="V1054" s="104"/>
      <c r="W1054" s="104"/>
      <c r="X1054" s="104"/>
      <c r="Y1054" s="104">
        <v>3</v>
      </c>
      <c r="Z1054" s="104"/>
      <c r="AA1054" s="104"/>
      <c r="AB1054" s="104"/>
      <c r="AC1054" s="104"/>
      <c r="AD1054" s="104"/>
      <c r="AE1054" s="104"/>
      <c r="AF1054" s="104"/>
      <c r="AG1054" s="104"/>
    </row>
    <row r="1055" spans="1:33" ht="15.75" x14ac:dyDescent="0.3">
      <c r="A1055" s="104">
        <v>399</v>
      </c>
      <c r="B1055" s="108" t="s">
        <v>3762</v>
      </c>
      <c r="C1055" s="205"/>
      <c r="D1055" s="105">
        <v>1</v>
      </c>
      <c r="E1055" s="105" t="s">
        <v>5663</v>
      </c>
      <c r="F1055" s="108">
        <v>81</v>
      </c>
      <c r="G1055" s="108">
        <v>21</v>
      </c>
      <c r="H1055" s="108">
        <v>92</v>
      </c>
      <c r="I1055" s="109">
        <v>999</v>
      </c>
      <c r="J1055" s="108">
        <v>1</v>
      </c>
      <c r="K1055" s="108">
        <v>1</v>
      </c>
      <c r="L1055" s="105">
        <v>45000</v>
      </c>
      <c r="M1055" s="245"/>
      <c r="N1055" s="108" t="s">
        <v>3757</v>
      </c>
      <c r="O1055" s="104">
        <v>22</v>
      </c>
      <c r="P1055" s="104">
        <v>999</v>
      </c>
      <c r="Q1055" s="104">
        <v>1500</v>
      </c>
      <c r="R1055" s="104">
        <v>1</v>
      </c>
      <c r="S1055" s="104">
        <v>0</v>
      </c>
      <c r="T1055" s="104">
        <v>1500</v>
      </c>
      <c r="U1055" s="104"/>
      <c r="V1055" s="104"/>
      <c r="W1055" s="104"/>
      <c r="X1055" s="104"/>
      <c r="Y1055" s="104">
        <v>3</v>
      </c>
      <c r="Z1055" s="104"/>
      <c r="AA1055" s="104"/>
      <c r="AB1055" s="104"/>
      <c r="AC1055" s="104"/>
      <c r="AD1055" s="104"/>
      <c r="AE1055" s="104"/>
      <c r="AF1055" s="104"/>
      <c r="AG1055" s="104"/>
    </row>
    <row r="1056" spans="1:33" ht="15.75" hidden="1" x14ac:dyDescent="0.3">
      <c r="A1056" s="39">
        <v>406</v>
      </c>
      <c r="B1056" s="42" t="s">
        <v>3773</v>
      </c>
      <c r="C1056" s="42"/>
      <c r="D1056" s="39">
        <v>0</v>
      </c>
      <c r="E1056" s="39"/>
      <c r="F1056" s="42">
        <v>81</v>
      </c>
      <c r="G1056" s="42">
        <v>49</v>
      </c>
      <c r="H1056" s="42">
        <v>63</v>
      </c>
      <c r="I1056" s="42">
        <v>999</v>
      </c>
      <c r="J1056" s="42">
        <v>1</v>
      </c>
      <c r="K1056" s="42">
        <v>1</v>
      </c>
      <c r="L1056" s="39">
        <v>1200000</v>
      </c>
      <c r="M1056" s="39"/>
      <c r="N1056" s="42" t="s">
        <v>3774</v>
      </c>
      <c r="O1056" s="39">
        <v>20</v>
      </c>
      <c r="P1056" s="39">
        <v>999</v>
      </c>
      <c r="Q1056" s="39">
        <v>1500</v>
      </c>
      <c r="R1056" s="39">
        <v>1</v>
      </c>
      <c r="S1056" s="39">
        <v>0</v>
      </c>
      <c r="T1056" s="39">
        <v>1500</v>
      </c>
      <c r="U1056" s="39"/>
      <c r="V1056" s="39"/>
      <c r="W1056" s="39"/>
      <c r="X1056" s="39"/>
      <c r="Y1056" s="39">
        <v>3</v>
      </c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5.75" x14ac:dyDescent="0.3">
      <c r="A1057" s="104">
        <v>403</v>
      </c>
      <c r="B1057" s="108" t="s">
        <v>3769</v>
      </c>
      <c r="C1057" s="205"/>
      <c r="D1057" s="105">
        <v>1</v>
      </c>
      <c r="E1057" s="105" t="s">
        <v>5663</v>
      </c>
      <c r="F1057" s="108">
        <v>81</v>
      </c>
      <c r="G1057" s="108">
        <v>21</v>
      </c>
      <c r="H1057" s="108">
        <v>256</v>
      </c>
      <c r="I1057" s="109">
        <v>999</v>
      </c>
      <c r="J1057" s="108">
        <v>1</v>
      </c>
      <c r="K1057" s="108">
        <v>0</v>
      </c>
      <c r="L1057" s="105">
        <v>64000</v>
      </c>
      <c r="M1057" s="245"/>
      <c r="N1057" s="104" t="s">
        <v>3770</v>
      </c>
      <c r="O1057" s="104">
        <v>17</v>
      </c>
      <c r="P1057" s="104">
        <v>999</v>
      </c>
      <c r="Q1057" s="104">
        <v>1500</v>
      </c>
      <c r="R1057" s="104">
        <v>1</v>
      </c>
      <c r="S1057" s="104">
        <v>0</v>
      </c>
      <c r="T1057" s="104">
        <v>1500</v>
      </c>
      <c r="U1057" s="104"/>
      <c r="V1057" s="104"/>
      <c r="W1057" s="104"/>
      <c r="X1057" s="104"/>
      <c r="Y1057" s="104">
        <v>3</v>
      </c>
      <c r="Z1057" s="104"/>
      <c r="AA1057" s="104"/>
      <c r="AB1057" s="104"/>
      <c r="AC1057" s="104"/>
      <c r="AD1057" s="104"/>
      <c r="AE1057" s="104"/>
      <c r="AF1057" s="104"/>
      <c r="AG1057" s="104"/>
    </row>
    <row r="1058" spans="1:33" ht="15.75" x14ac:dyDescent="0.3">
      <c r="A1058" s="104">
        <v>404</v>
      </c>
      <c r="B1058" s="108" t="s">
        <v>3771</v>
      </c>
      <c r="C1058" s="205"/>
      <c r="D1058" s="105">
        <v>1</v>
      </c>
      <c r="E1058" s="105" t="s">
        <v>5664</v>
      </c>
      <c r="F1058" s="108">
        <v>81</v>
      </c>
      <c r="G1058" s="108">
        <v>21</v>
      </c>
      <c r="H1058" s="108">
        <v>256</v>
      </c>
      <c r="I1058" s="109">
        <v>999</v>
      </c>
      <c r="J1058" s="108">
        <v>1</v>
      </c>
      <c r="K1058" s="108">
        <v>0</v>
      </c>
      <c r="L1058" s="105">
        <v>600000</v>
      </c>
      <c r="M1058" s="245"/>
      <c r="N1058" s="108" t="s">
        <v>3752</v>
      </c>
      <c r="O1058" s="104">
        <v>20</v>
      </c>
      <c r="P1058" s="104">
        <v>999</v>
      </c>
      <c r="Q1058" s="104">
        <v>1500</v>
      </c>
      <c r="R1058" s="104">
        <v>1</v>
      </c>
      <c r="S1058" s="104">
        <v>0</v>
      </c>
      <c r="T1058" s="104">
        <v>1500</v>
      </c>
      <c r="U1058" s="104"/>
      <c r="V1058" s="104"/>
      <c r="W1058" s="104"/>
      <c r="X1058" s="104"/>
      <c r="Y1058" s="104">
        <v>3</v>
      </c>
      <c r="Z1058" s="104"/>
      <c r="AA1058" s="104"/>
      <c r="AB1058" s="104"/>
      <c r="AC1058" s="104"/>
      <c r="AD1058" s="104"/>
      <c r="AE1058" s="104"/>
      <c r="AF1058" s="104"/>
      <c r="AG1058" s="104"/>
    </row>
    <row r="1059" spans="1:33" ht="15.75" x14ac:dyDescent="0.3">
      <c r="A1059" s="104">
        <v>402</v>
      </c>
      <c r="B1059" s="108" t="s">
        <v>3767</v>
      </c>
      <c r="C1059" s="205"/>
      <c r="D1059" s="105">
        <v>1</v>
      </c>
      <c r="E1059" s="105" t="s">
        <v>5663</v>
      </c>
      <c r="F1059" s="108">
        <v>81</v>
      </c>
      <c r="G1059" s="108">
        <v>21</v>
      </c>
      <c r="H1059" s="108">
        <v>256</v>
      </c>
      <c r="I1059" s="109">
        <v>999</v>
      </c>
      <c r="J1059" s="108">
        <v>1</v>
      </c>
      <c r="K1059" s="108">
        <v>0</v>
      </c>
      <c r="L1059" s="105">
        <v>32000</v>
      </c>
      <c r="M1059" s="245"/>
      <c r="N1059" s="104" t="s">
        <v>3768</v>
      </c>
      <c r="O1059" s="104">
        <v>15</v>
      </c>
      <c r="P1059" s="104">
        <v>999</v>
      </c>
      <c r="Q1059" s="104">
        <v>1500</v>
      </c>
      <c r="R1059" s="104">
        <v>1</v>
      </c>
      <c r="S1059" s="104">
        <v>0</v>
      </c>
      <c r="T1059" s="104">
        <v>1500</v>
      </c>
      <c r="U1059" s="104"/>
      <c r="V1059" s="104"/>
      <c r="W1059" s="104"/>
      <c r="X1059" s="104"/>
      <c r="Y1059" s="104">
        <v>3</v>
      </c>
      <c r="Z1059" s="104"/>
      <c r="AA1059" s="104"/>
      <c r="AB1059" s="104"/>
      <c r="AC1059" s="104"/>
      <c r="AD1059" s="104"/>
      <c r="AE1059" s="104"/>
      <c r="AF1059" s="104"/>
      <c r="AG1059" s="104"/>
    </row>
    <row r="1060" spans="1:33" ht="15.75" hidden="1" x14ac:dyDescent="0.3">
      <c r="A1060" s="39">
        <v>405</v>
      </c>
      <c r="B1060" s="42" t="s">
        <v>3772</v>
      </c>
      <c r="C1060" s="42"/>
      <c r="D1060" s="39">
        <v>0</v>
      </c>
      <c r="E1060" s="39"/>
      <c r="F1060" s="42">
        <v>81</v>
      </c>
      <c r="G1060" s="42">
        <v>21</v>
      </c>
      <c r="H1060" s="42">
        <v>256</v>
      </c>
      <c r="I1060" s="42">
        <v>999</v>
      </c>
      <c r="J1060" s="42">
        <v>1</v>
      </c>
      <c r="K1060" s="42">
        <v>0</v>
      </c>
      <c r="L1060" s="39">
        <v>900000</v>
      </c>
      <c r="M1060" s="39"/>
      <c r="N1060" s="42" t="s">
        <v>3752</v>
      </c>
      <c r="O1060" s="39">
        <v>15</v>
      </c>
      <c r="P1060" s="39">
        <v>999</v>
      </c>
      <c r="Q1060" s="39">
        <v>1500</v>
      </c>
      <c r="R1060" s="39">
        <v>1</v>
      </c>
      <c r="S1060" s="39">
        <v>0</v>
      </c>
      <c r="T1060" s="39">
        <v>1500</v>
      </c>
      <c r="U1060" s="39"/>
      <c r="V1060" s="39"/>
      <c r="W1060" s="39"/>
      <c r="X1060" s="39"/>
      <c r="Y1060" s="39">
        <v>3</v>
      </c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5.75" x14ac:dyDescent="0.3">
      <c r="A1061" s="104">
        <v>398</v>
      </c>
      <c r="B1061" s="108" t="s">
        <v>3761</v>
      </c>
      <c r="C1061" s="205"/>
      <c r="D1061" s="105">
        <v>1</v>
      </c>
      <c r="E1061" s="105" t="s">
        <v>5664</v>
      </c>
      <c r="F1061" s="108">
        <v>89</v>
      </c>
      <c r="G1061" s="108">
        <v>14</v>
      </c>
      <c r="H1061" s="108">
        <v>150</v>
      </c>
      <c r="I1061" s="109">
        <v>999</v>
      </c>
      <c r="J1061" s="108">
        <v>1</v>
      </c>
      <c r="K1061" s="108">
        <v>1</v>
      </c>
      <c r="L1061" s="105">
        <v>3000000</v>
      </c>
      <c r="M1061" s="245"/>
      <c r="N1061" s="108" t="s">
        <v>3757</v>
      </c>
      <c r="O1061" s="104">
        <v>22</v>
      </c>
      <c r="P1061" s="104">
        <v>999</v>
      </c>
      <c r="Q1061" s="104">
        <v>1500</v>
      </c>
      <c r="R1061" s="104">
        <v>1</v>
      </c>
      <c r="S1061" s="104">
        <v>0</v>
      </c>
      <c r="T1061" s="104">
        <v>1500</v>
      </c>
      <c r="U1061" s="104"/>
      <c r="V1061" s="104"/>
      <c r="W1061" s="104"/>
      <c r="X1061" s="104"/>
      <c r="Y1061" s="104">
        <v>3</v>
      </c>
      <c r="Z1061" s="104"/>
      <c r="AA1061" s="104"/>
      <c r="AB1061" s="104"/>
      <c r="AC1061" s="104"/>
      <c r="AD1061" s="104"/>
      <c r="AE1061" s="104"/>
      <c r="AF1061" s="104"/>
      <c r="AG1061" s="104"/>
    </row>
    <row r="1062" spans="1:33" ht="15.75" x14ac:dyDescent="0.3">
      <c r="A1062" s="104">
        <v>401</v>
      </c>
      <c r="B1062" s="108" t="s">
        <v>3765</v>
      </c>
      <c r="C1062" s="205"/>
      <c r="D1062" s="105">
        <v>1</v>
      </c>
      <c r="E1062" s="105" t="s">
        <v>5663</v>
      </c>
      <c r="F1062" s="108">
        <v>81</v>
      </c>
      <c r="G1062" s="108">
        <v>21</v>
      </c>
      <c r="H1062" s="108">
        <v>256</v>
      </c>
      <c r="I1062" s="109">
        <v>999</v>
      </c>
      <c r="J1062" s="108">
        <v>1</v>
      </c>
      <c r="K1062" s="108">
        <v>0</v>
      </c>
      <c r="L1062" s="105">
        <v>36000</v>
      </c>
      <c r="M1062" s="245"/>
      <c r="N1062" s="104" t="s">
        <v>3766</v>
      </c>
      <c r="O1062" s="104">
        <v>17</v>
      </c>
      <c r="P1062" s="104">
        <v>999</v>
      </c>
      <c r="Q1062" s="104">
        <v>1500</v>
      </c>
      <c r="R1062" s="104">
        <v>1</v>
      </c>
      <c r="S1062" s="104">
        <v>0</v>
      </c>
      <c r="T1062" s="104">
        <v>1500</v>
      </c>
      <c r="U1062" s="104"/>
      <c r="V1062" s="104"/>
      <c r="W1062" s="104"/>
      <c r="X1062" s="104"/>
      <c r="Y1062" s="104">
        <v>3</v>
      </c>
      <c r="Z1062" s="104"/>
      <c r="AA1062" s="104"/>
      <c r="AB1062" s="104"/>
      <c r="AC1062" s="104"/>
      <c r="AD1062" s="104"/>
      <c r="AE1062" s="104"/>
      <c r="AF1062" s="104"/>
      <c r="AG1062" s="104"/>
    </row>
    <row r="1063" spans="1:33" ht="15.75" x14ac:dyDescent="0.3">
      <c r="A1063" s="104">
        <v>397</v>
      </c>
      <c r="B1063" s="108" t="s">
        <v>3760</v>
      </c>
      <c r="C1063" s="205"/>
      <c r="D1063" s="105">
        <v>1</v>
      </c>
      <c r="E1063" s="105" t="s">
        <v>5664</v>
      </c>
      <c r="F1063" s="108">
        <v>81</v>
      </c>
      <c r="G1063" s="108">
        <v>19</v>
      </c>
      <c r="H1063" s="108">
        <v>152</v>
      </c>
      <c r="I1063" s="109">
        <v>999</v>
      </c>
      <c r="J1063" s="108">
        <v>1</v>
      </c>
      <c r="K1063" s="108">
        <v>1</v>
      </c>
      <c r="L1063" s="105">
        <v>2000000</v>
      </c>
      <c r="M1063" s="245"/>
      <c r="N1063" s="108" t="s">
        <v>3759</v>
      </c>
      <c r="O1063" s="104">
        <v>22</v>
      </c>
      <c r="P1063" s="104">
        <v>999</v>
      </c>
      <c r="Q1063" s="104">
        <v>1500</v>
      </c>
      <c r="R1063" s="104">
        <v>1</v>
      </c>
      <c r="S1063" s="104">
        <v>0</v>
      </c>
      <c r="T1063" s="104">
        <v>1500</v>
      </c>
      <c r="U1063" s="104"/>
      <c r="V1063" s="104"/>
      <c r="W1063" s="104"/>
      <c r="X1063" s="104"/>
      <c r="Y1063" s="104">
        <v>3</v>
      </c>
      <c r="Z1063" s="104"/>
      <c r="AA1063" s="104"/>
      <c r="AB1063" s="104"/>
      <c r="AC1063" s="104"/>
      <c r="AD1063" s="104"/>
      <c r="AE1063" s="104"/>
      <c r="AF1063" s="104"/>
      <c r="AG1063" s="104"/>
    </row>
    <row r="1064" spans="1:33" ht="15.75" x14ac:dyDescent="0.3">
      <c r="A1064" s="104">
        <v>1502</v>
      </c>
      <c r="B1064" s="108" t="s">
        <v>4825</v>
      </c>
      <c r="C1064" s="204" t="s">
        <v>8651</v>
      </c>
      <c r="D1064" s="105">
        <v>1</v>
      </c>
      <c r="E1064" s="105" t="s">
        <v>5694</v>
      </c>
      <c r="F1064" s="108">
        <v>81</v>
      </c>
      <c r="G1064" s="108">
        <v>21</v>
      </c>
      <c r="H1064" s="108">
        <v>256</v>
      </c>
      <c r="I1064" s="109">
        <v>999</v>
      </c>
      <c r="J1064" s="108">
        <v>1</v>
      </c>
      <c r="K1064" s="108">
        <v>0</v>
      </c>
      <c r="L1064" s="109">
        <v>4500000</v>
      </c>
      <c r="M1064" s="246"/>
      <c r="N1064" s="108" t="s">
        <v>4826</v>
      </c>
      <c r="O1064" s="108">
        <v>20</v>
      </c>
      <c r="P1064" s="108">
        <v>999</v>
      </c>
      <c r="Q1064" s="104">
        <v>1500</v>
      </c>
      <c r="R1064" s="108">
        <v>1</v>
      </c>
      <c r="S1064" s="108">
        <v>0</v>
      </c>
      <c r="T1064" s="104">
        <v>1500</v>
      </c>
      <c r="U1064" s="104"/>
      <c r="V1064" s="108"/>
      <c r="W1064" s="108"/>
      <c r="X1064" s="108"/>
      <c r="Y1064" s="104">
        <v>3</v>
      </c>
      <c r="Z1064" s="108"/>
      <c r="AA1064" s="108"/>
      <c r="AB1064" s="108"/>
      <c r="AC1064" s="108"/>
      <c r="AD1064" s="108"/>
      <c r="AE1064" s="108"/>
      <c r="AF1064" s="108"/>
      <c r="AG1064" s="108"/>
    </row>
    <row r="1065" spans="1:33" ht="15.75" x14ac:dyDescent="0.3">
      <c r="A1065" s="104">
        <v>1510</v>
      </c>
      <c r="B1065" s="108" t="s">
        <v>4873</v>
      </c>
      <c r="C1065" s="204">
        <v>260</v>
      </c>
      <c r="D1065" s="105">
        <v>1</v>
      </c>
      <c r="E1065" s="110" t="s">
        <v>5699</v>
      </c>
      <c r="F1065" s="108">
        <v>81</v>
      </c>
      <c r="G1065" s="108">
        <v>21</v>
      </c>
      <c r="H1065" s="108">
        <v>256</v>
      </c>
      <c r="I1065" s="109">
        <v>999</v>
      </c>
      <c r="J1065" s="108">
        <v>1</v>
      </c>
      <c r="K1065" s="108">
        <v>0</v>
      </c>
      <c r="L1065" s="109">
        <v>4500000</v>
      </c>
      <c r="M1065" s="246"/>
      <c r="N1065" s="108" t="s">
        <v>4826</v>
      </c>
      <c r="O1065" s="108">
        <v>20</v>
      </c>
      <c r="P1065" s="108">
        <v>999</v>
      </c>
      <c r="Q1065" s="104">
        <v>1500</v>
      </c>
      <c r="R1065" s="108">
        <v>1</v>
      </c>
      <c r="S1065" s="108">
        <v>0</v>
      </c>
      <c r="T1065" s="104">
        <v>1500</v>
      </c>
      <c r="U1065" s="104"/>
      <c r="V1065" s="108"/>
      <c r="W1065" s="108"/>
      <c r="X1065" s="108"/>
      <c r="Y1065" s="104">
        <v>3</v>
      </c>
      <c r="Z1065" s="108"/>
      <c r="AA1065" s="108"/>
      <c r="AB1065" s="108"/>
      <c r="AC1065" s="108"/>
      <c r="AD1065" s="108"/>
      <c r="AE1065" s="108"/>
      <c r="AF1065" s="108"/>
      <c r="AG1065" s="108"/>
    </row>
    <row r="1066" spans="1:33" ht="15.75" x14ac:dyDescent="0.3">
      <c r="A1066" s="104">
        <v>350</v>
      </c>
      <c r="B1066" s="108" t="s">
        <v>3706</v>
      </c>
      <c r="C1066" s="205"/>
      <c r="D1066" s="105">
        <v>1</v>
      </c>
      <c r="E1066" s="105" t="s">
        <v>5657</v>
      </c>
      <c r="F1066" s="108">
        <v>81</v>
      </c>
      <c r="G1066" s="108">
        <v>21</v>
      </c>
      <c r="H1066" s="108">
        <v>256</v>
      </c>
      <c r="I1066" s="109">
        <v>999</v>
      </c>
      <c r="J1066" s="108">
        <v>1</v>
      </c>
      <c r="K1066" s="108">
        <v>0</v>
      </c>
      <c r="L1066" s="109">
        <v>1600000</v>
      </c>
      <c r="M1066" s="246"/>
      <c r="N1066" s="108" t="s">
        <v>3702</v>
      </c>
      <c r="O1066" s="108">
        <v>15</v>
      </c>
      <c r="P1066" s="108">
        <v>999</v>
      </c>
      <c r="Q1066" s="104">
        <v>1200</v>
      </c>
      <c r="R1066" s="108">
        <v>1</v>
      </c>
      <c r="S1066" s="108">
        <v>0</v>
      </c>
      <c r="T1066" s="104">
        <v>1500</v>
      </c>
      <c r="U1066" s="104"/>
      <c r="V1066" s="108"/>
      <c r="W1066" s="108"/>
      <c r="X1066" s="108"/>
      <c r="Y1066" s="104">
        <v>3</v>
      </c>
      <c r="Z1066" s="108"/>
      <c r="AA1066" s="108"/>
      <c r="AB1066" s="108"/>
      <c r="AC1066" s="108"/>
      <c r="AD1066" s="108"/>
      <c r="AE1066" s="108"/>
      <c r="AF1066" s="108"/>
      <c r="AG1066" s="108"/>
    </row>
    <row r="1067" spans="1:33" ht="15.75" x14ac:dyDescent="0.3">
      <c r="A1067" s="104">
        <v>351</v>
      </c>
      <c r="B1067" s="108" t="s">
        <v>3707</v>
      </c>
      <c r="C1067" s="205"/>
      <c r="D1067" s="105">
        <v>1</v>
      </c>
      <c r="E1067" s="105" t="s">
        <v>5657</v>
      </c>
      <c r="F1067" s="108">
        <v>81</v>
      </c>
      <c r="G1067" s="108">
        <v>21</v>
      </c>
      <c r="H1067" s="108">
        <v>256</v>
      </c>
      <c r="I1067" s="109">
        <v>999</v>
      </c>
      <c r="J1067" s="108">
        <v>1</v>
      </c>
      <c r="K1067" s="108">
        <v>0</v>
      </c>
      <c r="L1067" s="109">
        <v>480000</v>
      </c>
      <c r="M1067" s="246"/>
      <c r="N1067" s="108" t="s">
        <v>3708</v>
      </c>
      <c r="O1067" s="108">
        <v>15</v>
      </c>
      <c r="P1067" s="108">
        <v>999</v>
      </c>
      <c r="Q1067" s="104">
        <v>1200</v>
      </c>
      <c r="R1067" s="108">
        <v>1</v>
      </c>
      <c r="S1067" s="108">
        <v>0</v>
      </c>
      <c r="T1067" s="104">
        <v>1500</v>
      </c>
      <c r="U1067" s="104"/>
      <c r="V1067" s="108"/>
      <c r="W1067" s="108"/>
      <c r="X1067" s="108"/>
      <c r="Y1067" s="104">
        <v>3</v>
      </c>
      <c r="Z1067" s="108"/>
      <c r="AA1067" s="108"/>
      <c r="AB1067" s="108"/>
      <c r="AC1067" s="108"/>
      <c r="AD1067" s="108"/>
      <c r="AE1067" s="108"/>
      <c r="AF1067" s="108"/>
      <c r="AG1067" s="108"/>
    </row>
    <row r="1068" spans="1:33" ht="15.75" x14ac:dyDescent="0.3">
      <c r="A1068" s="104">
        <v>349</v>
      </c>
      <c r="B1068" s="108" t="s">
        <v>3705</v>
      </c>
      <c r="C1068" s="205"/>
      <c r="D1068" s="105">
        <v>1</v>
      </c>
      <c r="E1068" s="105" t="s">
        <v>5657</v>
      </c>
      <c r="F1068" s="108">
        <v>81</v>
      </c>
      <c r="G1068" s="108">
        <v>21</v>
      </c>
      <c r="H1068" s="108">
        <v>256</v>
      </c>
      <c r="I1068" s="109">
        <v>999</v>
      </c>
      <c r="J1068" s="108">
        <v>1</v>
      </c>
      <c r="K1068" s="108">
        <v>0</v>
      </c>
      <c r="L1068" s="109">
        <v>1200000</v>
      </c>
      <c r="M1068" s="246"/>
      <c r="N1068" s="108" t="s">
        <v>3702</v>
      </c>
      <c r="O1068" s="108">
        <v>20</v>
      </c>
      <c r="P1068" s="108">
        <v>999</v>
      </c>
      <c r="Q1068" s="104">
        <v>1200</v>
      </c>
      <c r="R1068" s="108">
        <v>1</v>
      </c>
      <c r="S1068" s="108">
        <v>0</v>
      </c>
      <c r="T1068" s="104">
        <v>1500</v>
      </c>
      <c r="U1068" s="104"/>
      <c r="V1068" s="108"/>
      <c r="W1068" s="108"/>
      <c r="X1068" s="108"/>
      <c r="Y1068" s="104">
        <v>3</v>
      </c>
      <c r="Z1068" s="108"/>
      <c r="AA1068" s="108"/>
      <c r="AB1068" s="108"/>
      <c r="AC1068" s="108"/>
      <c r="AD1068" s="108"/>
      <c r="AE1068" s="108"/>
      <c r="AF1068" s="108"/>
      <c r="AG1068" s="108"/>
    </row>
    <row r="1069" spans="1:33" ht="15.75" x14ac:dyDescent="0.3">
      <c r="A1069" s="104">
        <v>347</v>
      </c>
      <c r="B1069" s="108" t="s">
        <v>3703</v>
      </c>
      <c r="C1069" s="205"/>
      <c r="D1069" s="105">
        <v>1</v>
      </c>
      <c r="E1069" s="105" t="s">
        <v>5657</v>
      </c>
      <c r="F1069" s="108">
        <v>81</v>
      </c>
      <c r="G1069" s="108">
        <v>21</v>
      </c>
      <c r="H1069" s="108">
        <v>256</v>
      </c>
      <c r="I1069" s="109">
        <v>999</v>
      </c>
      <c r="J1069" s="108">
        <v>1</v>
      </c>
      <c r="K1069" s="108">
        <v>0</v>
      </c>
      <c r="L1069" s="109">
        <v>600000</v>
      </c>
      <c r="M1069" s="246"/>
      <c r="N1069" s="108" t="s">
        <v>3702</v>
      </c>
      <c r="O1069" s="108">
        <v>15</v>
      </c>
      <c r="P1069" s="108">
        <v>999</v>
      </c>
      <c r="Q1069" s="104">
        <v>1200</v>
      </c>
      <c r="R1069" s="108">
        <v>1</v>
      </c>
      <c r="S1069" s="108">
        <v>0</v>
      </c>
      <c r="T1069" s="104">
        <v>1500</v>
      </c>
      <c r="U1069" s="104"/>
      <c r="V1069" s="108"/>
      <c r="W1069" s="108"/>
      <c r="X1069" s="108"/>
      <c r="Y1069" s="104">
        <v>3</v>
      </c>
      <c r="Z1069" s="108"/>
      <c r="AA1069" s="108"/>
      <c r="AB1069" s="108"/>
      <c r="AC1069" s="108"/>
      <c r="AD1069" s="108"/>
      <c r="AE1069" s="108"/>
      <c r="AF1069" s="108"/>
      <c r="AG1069" s="108"/>
    </row>
    <row r="1070" spans="1:33" ht="15.75" x14ac:dyDescent="0.3">
      <c r="A1070" s="104">
        <v>346</v>
      </c>
      <c r="B1070" s="108" t="s">
        <v>3701</v>
      </c>
      <c r="C1070" s="205"/>
      <c r="D1070" s="105">
        <v>1</v>
      </c>
      <c r="E1070" s="105" t="s">
        <v>5657</v>
      </c>
      <c r="F1070" s="108">
        <v>81</v>
      </c>
      <c r="G1070" s="108">
        <v>21</v>
      </c>
      <c r="H1070" s="108">
        <v>256</v>
      </c>
      <c r="I1070" s="109">
        <v>999</v>
      </c>
      <c r="J1070" s="108">
        <v>1</v>
      </c>
      <c r="K1070" s="108">
        <v>0</v>
      </c>
      <c r="L1070" s="109">
        <v>400000</v>
      </c>
      <c r="M1070" s="246"/>
      <c r="N1070" s="108" t="s">
        <v>3702</v>
      </c>
      <c r="O1070" s="108">
        <v>17</v>
      </c>
      <c r="P1070" s="108">
        <v>999</v>
      </c>
      <c r="Q1070" s="104">
        <v>1200</v>
      </c>
      <c r="R1070" s="108">
        <v>1</v>
      </c>
      <c r="S1070" s="108">
        <v>0</v>
      </c>
      <c r="T1070" s="104">
        <v>1500</v>
      </c>
      <c r="U1070" s="104"/>
      <c r="V1070" s="108"/>
      <c r="W1070" s="108"/>
      <c r="X1070" s="108"/>
      <c r="Y1070" s="104">
        <v>3</v>
      </c>
      <c r="Z1070" s="108"/>
      <c r="AA1070" s="108"/>
      <c r="AB1070" s="108"/>
      <c r="AC1070" s="108"/>
      <c r="AD1070" s="108"/>
      <c r="AE1070" s="108"/>
      <c r="AF1070" s="108"/>
      <c r="AG1070" s="108"/>
    </row>
    <row r="1071" spans="1:33" ht="15.75" x14ac:dyDescent="0.3">
      <c r="A1071" s="104">
        <v>348</v>
      </c>
      <c r="B1071" s="108" t="s">
        <v>3704</v>
      </c>
      <c r="C1071" s="205"/>
      <c r="D1071" s="105">
        <v>1</v>
      </c>
      <c r="E1071" s="105" t="s">
        <v>5657</v>
      </c>
      <c r="F1071" s="108">
        <v>81</v>
      </c>
      <c r="G1071" s="108">
        <v>21</v>
      </c>
      <c r="H1071" s="108">
        <v>256</v>
      </c>
      <c r="I1071" s="109">
        <v>999</v>
      </c>
      <c r="J1071" s="108">
        <v>1</v>
      </c>
      <c r="K1071" s="108">
        <v>0</v>
      </c>
      <c r="L1071" s="109">
        <v>900000</v>
      </c>
      <c r="M1071" s="246"/>
      <c r="N1071" s="108" t="s">
        <v>3702</v>
      </c>
      <c r="O1071" s="108">
        <v>17</v>
      </c>
      <c r="P1071" s="108">
        <v>999</v>
      </c>
      <c r="Q1071" s="104">
        <v>1200</v>
      </c>
      <c r="R1071" s="108">
        <v>1</v>
      </c>
      <c r="S1071" s="108">
        <v>0</v>
      </c>
      <c r="T1071" s="104">
        <v>1500</v>
      </c>
      <c r="U1071" s="104"/>
      <c r="V1071" s="108"/>
      <c r="W1071" s="108"/>
      <c r="X1071" s="108"/>
      <c r="Y1071" s="104">
        <v>3</v>
      </c>
      <c r="Z1071" s="108"/>
      <c r="AA1071" s="108"/>
      <c r="AB1071" s="108"/>
      <c r="AC1071" s="108"/>
      <c r="AD1071" s="108"/>
      <c r="AE1071" s="108"/>
      <c r="AF1071" s="108"/>
      <c r="AG1071" s="108"/>
    </row>
    <row r="1072" spans="1:33" ht="15.75" x14ac:dyDescent="0.3">
      <c r="A1072" s="104">
        <v>352</v>
      </c>
      <c r="B1072" s="108" t="s">
        <v>3709</v>
      </c>
      <c r="C1072" s="205"/>
      <c r="D1072" s="105">
        <v>1</v>
      </c>
      <c r="E1072" s="105" t="s">
        <v>5657</v>
      </c>
      <c r="F1072" s="108">
        <v>81</v>
      </c>
      <c r="G1072" s="108">
        <v>21</v>
      </c>
      <c r="H1072" s="108">
        <v>256</v>
      </c>
      <c r="I1072" s="109">
        <v>999</v>
      </c>
      <c r="J1072" s="108">
        <v>1</v>
      </c>
      <c r="K1072" s="108">
        <v>0</v>
      </c>
      <c r="L1072" s="109">
        <v>800000</v>
      </c>
      <c r="M1072" s="246"/>
      <c r="N1072" s="108" t="s">
        <v>3710</v>
      </c>
      <c r="O1072" s="108">
        <v>15</v>
      </c>
      <c r="P1072" s="108">
        <v>999</v>
      </c>
      <c r="Q1072" s="104">
        <v>1200</v>
      </c>
      <c r="R1072" s="108">
        <v>1</v>
      </c>
      <c r="S1072" s="108">
        <v>0</v>
      </c>
      <c r="T1072" s="104">
        <v>1500</v>
      </c>
      <c r="U1072" s="104"/>
      <c r="V1072" s="108"/>
      <c r="W1072" s="108"/>
      <c r="X1072" s="108"/>
      <c r="Y1072" s="104">
        <v>3</v>
      </c>
      <c r="Z1072" s="108"/>
      <c r="AA1072" s="108"/>
      <c r="AB1072" s="108"/>
      <c r="AC1072" s="108"/>
      <c r="AD1072" s="108"/>
      <c r="AE1072" s="108"/>
      <c r="AF1072" s="108"/>
      <c r="AG1072" s="108"/>
    </row>
    <row r="1073" spans="1:33" ht="15.75" x14ac:dyDescent="0.3">
      <c r="A1073" s="104">
        <v>202</v>
      </c>
      <c r="B1073" s="108" t="s">
        <v>3488</v>
      </c>
      <c r="C1073" s="205"/>
      <c r="D1073" s="105">
        <v>1</v>
      </c>
      <c r="E1073" s="105" t="s">
        <v>5645</v>
      </c>
      <c r="F1073" s="108">
        <v>81</v>
      </c>
      <c r="G1073" s="108">
        <v>21</v>
      </c>
      <c r="H1073" s="108">
        <v>256</v>
      </c>
      <c r="I1073" s="109">
        <v>999</v>
      </c>
      <c r="J1073" s="108">
        <v>1</v>
      </c>
      <c r="K1073" s="108">
        <v>0</v>
      </c>
      <c r="L1073" s="109">
        <v>200000</v>
      </c>
      <c r="M1073" s="246"/>
      <c r="N1073" s="108" t="s">
        <v>3455</v>
      </c>
      <c r="O1073" s="108">
        <v>32</v>
      </c>
      <c r="P1073" s="108">
        <v>999</v>
      </c>
      <c r="Q1073" s="104">
        <v>1200</v>
      </c>
      <c r="R1073" s="108">
        <v>1</v>
      </c>
      <c r="S1073" s="108">
        <v>0</v>
      </c>
      <c r="T1073" s="104">
        <v>820</v>
      </c>
      <c r="U1073" s="104"/>
      <c r="V1073" s="108"/>
      <c r="W1073" s="108"/>
      <c r="X1073" s="108"/>
      <c r="Y1073" s="104">
        <v>3</v>
      </c>
      <c r="Z1073" s="108"/>
      <c r="AA1073" s="108"/>
      <c r="AB1073" s="108"/>
      <c r="AC1073" s="108"/>
      <c r="AD1073" s="108"/>
      <c r="AE1073" s="108"/>
      <c r="AF1073" s="108"/>
      <c r="AG1073" s="108"/>
    </row>
    <row r="1074" spans="1:33" ht="15.75" x14ac:dyDescent="0.3">
      <c r="A1074" s="104">
        <v>1382</v>
      </c>
      <c r="B1074" s="108" t="s">
        <v>4789</v>
      </c>
      <c r="C1074" s="204" t="s">
        <v>8648</v>
      </c>
      <c r="D1074" s="105">
        <v>1</v>
      </c>
      <c r="E1074" s="105" t="s">
        <v>5691</v>
      </c>
      <c r="F1074" s="108">
        <v>81</v>
      </c>
      <c r="G1074" s="108">
        <v>21</v>
      </c>
      <c r="H1074" s="108">
        <v>256</v>
      </c>
      <c r="I1074" s="109">
        <v>999</v>
      </c>
      <c r="J1074" s="108">
        <v>1</v>
      </c>
      <c r="K1074" s="108">
        <v>0</v>
      </c>
      <c r="L1074" s="109">
        <v>1500000</v>
      </c>
      <c r="M1074" s="249"/>
      <c r="N1074" s="108" t="s">
        <v>4790</v>
      </c>
      <c r="O1074" s="108">
        <v>20</v>
      </c>
      <c r="P1074" s="108">
        <v>999</v>
      </c>
      <c r="Q1074" s="104">
        <v>1500</v>
      </c>
      <c r="R1074" s="108">
        <v>1</v>
      </c>
      <c r="S1074" s="108">
        <v>0</v>
      </c>
      <c r="T1074" s="104">
        <v>1500</v>
      </c>
      <c r="U1074" s="104"/>
      <c r="V1074" s="108"/>
      <c r="W1074" s="108"/>
      <c r="X1074" s="108"/>
      <c r="Y1074" s="104">
        <v>3</v>
      </c>
      <c r="Z1074" s="108"/>
      <c r="AA1074" s="108"/>
      <c r="AB1074" s="108"/>
      <c r="AC1074" s="108"/>
      <c r="AD1074" s="108"/>
      <c r="AE1074" s="108"/>
      <c r="AF1074" s="108"/>
      <c r="AG1074" s="108"/>
    </row>
    <row r="1075" spans="1:33" ht="15.75" x14ac:dyDescent="0.3">
      <c r="A1075" s="104">
        <v>1393</v>
      </c>
      <c r="B1075" s="108" t="s">
        <v>8647</v>
      </c>
      <c r="C1075" s="204">
        <v>200</v>
      </c>
      <c r="D1075" s="105">
        <v>1</v>
      </c>
      <c r="E1075" s="110" t="s">
        <v>5696</v>
      </c>
      <c r="F1075" s="108">
        <v>81</v>
      </c>
      <c r="G1075" s="108">
        <v>21</v>
      </c>
      <c r="H1075" s="108">
        <v>256</v>
      </c>
      <c r="I1075" s="109">
        <v>999</v>
      </c>
      <c r="J1075" s="108">
        <v>1</v>
      </c>
      <c r="K1075" s="108">
        <v>0</v>
      </c>
      <c r="L1075" s="109">
        <v>1500000</v>
      </c>
      <c r="M1075" s="246"/>
      <c r="N1075" s="108" t="s">
        <v>4790</v>
      </c>
      <c r="O1075" s="108">
        <v>20</v>
      </c>
      <c r="P1075" s="108">
        <v>999</v>
      </c>
      <c r="Q1075" s="104">
        <v>1500</v>
      </c>
      <c r="R1075" s="108">
        <v>1</v>
      </c>
      <c r="S1075" s="108">
        <v>0</v>
      </c>
      <c r="T1075" s="104">
        <v>1500</v>
      </c>
      <c r="U1075" s="104"/>
      <c r="V1075" s="108"/>
      <c r="W1075" s="108"/>
      <c r="X1075" s="108"/>
      <c r="Y1075" s="104">
        <v>3</v>
      </c>
      <c r="Z1075" s="108"/>
      <c r="AA1075" s="108"/>
      <c r="AB1075" s="108"/>
      <c r="AC1075" s="108"/>
      <c r="AD1075" s="108"/>
      <c r="AE1075" s="108"/>
      <c r="AF1075" s="108"/>
      <c r="AG1075" s="108"/>
    </row>
    <row r="1076" spans="1:33" ht="15.75" hidden="1" x14ac:dyDescent="0.3">
      <c r="A1076" s="39">
        <v>1526</v>
      </c>
      <c r="B1076" s="42" t="s">
        <v>4831</v>
      </c>
      <c r="C1076" s="42"/>
      <c r="D1076" s="39">
        <v>0</v>
      </c>
      <c r="E1076" s="39"/>
      <c r="F1076" s="42">
        <v>81</v>
      </c>
      <c r="G1076" s="42">
        <v>21</v>
      </c>
      <c r="H1076" s="42">
        <v>256</v>
      </c>
      <c r="I1076" s="42">
        <v>999</v>
      </c>
      <c r="J1076" s="42">
        <v>1</v>
      </c>
      <c r="K1076" s="42">
        <v>0</v>
      </c>
      <c r="L1076" s="42">
        <v>5000000</v>
      </c>
      <c r="M1076" s="42"/>
      <c r="N1076" s="42" t="s">
        <v>4832</v>
      </c>
      <c r="O1076" s="42">
        <v>20</v>
      </c>
      <c r="P1076" s="42">
        <v>999</v>
      </c>
      <c r="Q1076" s="39">
        <v>1500</v>
      </c>
      <c r="R1076" s="42">
        <v>1</v>
      </c>
      <c r="S1076" s="42">
        <v>0</v>
      </c>
      <c r="T1076" s="39">
        <v>1500</v>
      </c>
      <c r="U1076" s="39"/>
      <c r="V1076" s="42"/>
      <c r="W1076" s="42"/>
      <c r="X1076" s="42"/>
      <c r="Y1076" s="39">
        <v>3</v>
      </c>
      <c r="Z1076" s="42"/>
      <c r="AA1076" s="42"/>
      <c r="AB1076" s="42"/>
      <c r="AC1076" s="42"/>
      <c r="AD1076" s="42"/>
      <c r="AE1076" s="42"/>
      <c r="AF1076" s="42"/>
      <c r="AG1076" s="42"/>
    </row>
    <row r="1077" spans="1:33" ht="15.75" hidden="1" x14ac:dyDescent="0.3">
      <c r="A1077" s="39">
        <v>1534</v>
      </c>
      <c r="B1077" s="42" t="s">
        <v>4877</v>
      </c>
      <c r="C1077" s="42"/>
      <c r="D1077" s="39">
        <v>0</v>
      </c>
      <c r="E1077" s="39"/>
      <c r="F1077" s="42">
        <v>81</v>
      </c>
      <c r="G1077" s="42">
        <v>21</v>
      </c>
      <c r="H1077" s="42">
        <v>256</v>
      </c>
      <c r="I1077" s="42">
        <v>999</v>
      </c>
      <c r="J1077" s="42">
        <v>1</v>
      </c>
      <c r="K1077" s="42">
        <v>0</v>
      </c>
      <c r="L1077" s="42">
        <v>5000000</v>
      </c>
      <c r="M1077" s="42"/>
      <c r="N1077" s="42" t="s">
        <v>4832</v>
      </c>
      <c r="O1077" s="42">
        <v>20</v>
      </c>
      <c r="P1077" s="42">
        <v>999</v>
      </c>
      <c r="Q1077" s="39">
        <v>1500</v>
      </c>
      <c r="R1077" s="42">
        <v>1</v>
      </c>
      <c r="S1077" s="42">
        <v>0</v>
      </c>
      <c r="T1077" s="39">
        <v>1500</v>
      </c>
      <c r="U1077" s="39"/>
      <c r="V1077" s="42"/>
      <c r="W1077" s="42"/>
      <c r="X1077" s="42"/>
      <c r="Y1077" s="39">
        <v>3</v>
      </c>
      <c r="Z1077" s="42"/>
      <c r="AA1077" s="42"/>
      <c r="AB1077" s="42"/>
      <c r="AC1077" s="42"/>
      <c r="AD1077" s="42"/>
      <c r="AE1077" s="42"/>
      <c r="AF1077" s="42"/>
      <c r="AG1077" s="42"/>
    </row>
    <row r="1078" spans="1:33" ht="15.75" x14ac:dyDescent="0.3">
      <c r="A1078" s="104">
        <v>357</v>
      </c>
      <c r="B1078" s="108" t="s">
        <v>3714</v>
      </c>
      <c r="C1078" s="204" t="s">
        <v>8635</v>
      </c>
      <c r="D1078" s="105">
        <v>1</v>
      </c>
      <c r="E1078" s="105" t="s">
        <v>5658</v>
      </c>
      <c r="F1078" s="108">
        <v>131</v>
      </c>
      <c r="G1078" s="108">
        <v>101</v>
      </c>
      <c r="H1078" s="108">
        <v>322</v>
      </c>
      <c r="I1078" s="109">
        <v>999</v>
      </c>
      <c r="J1078" s="108">
        <v>1</v>
      </c>
      <c r="K1078" s="108">
        <v>10</v>
      </c>
      <c r="L1078" s="109">
        <v>800000</v>
      </c>
      <c r="M1078" s="249"/>
      <c r="N1078" s="108" t="s">
        <v>3710</v>
      </c>
      <c r="O1078" s="108">
        <v>20</v>
      </c>
      <c r="P1078" s="108">
        <v>999</v>
      </c>
      <c r="Q1078" s="104">
        <v>1500</v>
      </c>
      <c r="R1078" s="108">
        <v>1</v>
      </c>
      <c r="S1078" s="108">
        <v>0</v>
      </c>
      <c r="T1078" s="104">
        <v>1500</v>
      </c>
      <c r="U1078" s="104"/>
      <c r="V1078" s="108"/>
      <c r="W1078" s="108"/>
      <c r="X1078" s="108"/>
      <c r="Y1078" s="104">
        <v>3</v>
      </c>
      <c r="Z1078" s="108"/>
      <c r="AA1078" s="108"/>
      <c r="AB1078" s="108"/>
      <c r="AC1078" s="108"/>
      <c r="AD1078" s="108"/>
      <c r="AE1078" s="108"/>
      <c r="AF1078" s="108"/>
      <c r="AG1078" s="108"/>
    </row>
    <row r="1079" spans="1:33" ht="15.75" x14ac:dyDescent="0.3">
      <c r="A1079" s="104">
        <v>362</v>
      </c>
      <c r="B1079" s="108" t="s">
        <v>3719</v>
      </c>
      <c r="C1079" s="205"/>
      <c r="D1079" s="105">
        <v>1</v>
      </c>
      <c r="E1079" s="105" t="s">
        <v>5659</v>
      </c>
      <c r="F1079" s="108">
        <v>131</v>
      </c>
      <c r="G1079" s="108">
        <v>101</v>
      </c>
      <c r="H1079" s="108">
        <v>322</v>
      </c>
      <c r="I1079" s="109">
        <v>999</v>
      </c>
      <c r="J1079" s="108">
        <v>1</v>
      </c>
      <c r="K1079" s="108">
        <v>10</v>
      </c>
      <c r="L1079" s="109">
        <v>800000</v>
      </c>
      <c r="M1079" s="246"/>
      <c r="N1079" s="108" t="s">
        <v>3710</v>
      </c>
      <c r="O1079" s="108">
        <v>20</v>
      </c>
      <c r="P1079" s="108">
        <v>999</v>
      </c>
      <c r="Q1079" s="104">
        <v>1500</v>
      </c>
      <c r="R1079" s="108">
        <v>1</v>
      </c>
      <c r="S1079" s="108">
        <v>0</v>
      </c>
      <c r="T1079" s="104">
        <v>1500</v>
      </c>
      <c r="U1079" s="104"/>
      <c r="V1079" s="108"/>
      <c r="W1079" s="108"/>
      <c r="X1079" s="108"/>
      <c r="Y1079" s="104">
        <v>3</v>
      </c>
      <c r="Z1079" s="108"/>
      <c r="AA1079" s="108"/>
      <c r="AB1079" s="108"/>
      <c r="AC1079" s="108"/>
      <c r="AD1079" s="108"/>
      <c r="AE1079" s="108"/>
      <c r="AF1079" s="108"/>
      <c r="AG1079" s="108"/>
    </row>
    <row r="1080" spans="1:33" ht="15.75" x14ac:dyDescent="0.3">
      <c r="A1080" s="104">
        <v>326</v>
      </c>
      <c r="B1080" s="108" t="s">
        <v>3679</v>
      </c>
      <c r="C1080" s="205"/>
      <c r="D1080" s="105">
        <v>1</v>
      </c>
      <c r="E1080" s="105" t="s">
        <v>5655</v>
      </c>
      <c r="F1080" s="108">
        <v>131</v>
      </c>
      <c r="G1080" s="108">
        <v>101</v>
      </c>
      <c r="H1080" s="108">
        <v>322</v>
      </c>
      <c r="I1080" s="109">
        <v>999</v>
      </c>
      <c r="J1080" s="108">
        <v>1</v>
      </c>
      <c r="K1080" s="108">
        <v>10</v>
      </c>
      <c r="L1080" s="109">
        <v>480000</v>
      </c>
      <c r="M1080" s="246"/>
      <c r="N1080" s="108" t="s">
        <v>3680</v>
      </c>
      <c r="O1080" s="108">
        <v>17</v>
      </c>
      <c r="P1080" s="108">
        <v>999</v>
      </c>
      <c r="Q1080" s="104">
        <v>1500</v>
      </c>
      <c r="R1080" s="108">
        <v>1</v>
      </c>
      <c r="S1080" s="108">
        <v>0</v>
      </c>
      <c r="T1080" s="104">
        <v>1500</v>
      </c>
      <c r="U1080" s="104"/>
      <c r="V1080" s="108"/>
      <c r="W1080" s="108"/>
      <c r="X1080" s="108"/>
      <c r="Y1080" s="104">
        <v>3</v>
      </c>
      <c r="Z1080" s="108"/>
      <c r="AA1080" s="108"/>
      <c r="AB1080" s="108"/>
      <c r="AC1080" s="108"/>
      <c r="AD1080" s="108"/>
      <c r="AE1080" s="108"/>
      <c r="AF1080" s="108"/>
      <c r="AG1080" s="108"/>
    </row>
    <row r="1081" spans="1:33" ht="15.75" x14ac:dyDescent="0.3">
      <c r="A1081" s="104">
        <v>128</v>
      </c>
      <c r="B1081" s="108" t="s">
        <v>3358</v>
      </c>
      <c r="C1081" s="205"/>
      <c r="D1081" s="105">
        <v>1</v>
      </c>
      <c r="E1081" s="105" t="s">
        <v>5639</v>
      </c>
      <c r="F1081" s="108">
        <v>89</v>
      </c>
      <c r="G1081" s="108">
        <v>14</v>
      </c>
      <c r="H1081" s="108">
        <v>150</v>
      </c>
      <c r="I1081" s="109">
        <v>999</v>
      </c>
      <c r="J1081" s="108">
        <v>1</v>
      </c>
      <c r="K1081" s="108">
        <v>1</v>
      </c>
      <c r="L1081" s="109">
        <v>96000</v>
      </c>
      <c r="M1081" s="246"/>
      <c r="N1081" s="108" t="s">
        <v>3322</v>
      </c>
      <c r="O1081" s="108">
        <v>15</v>
      </c>
      <c r="P1081" s="108">
        <v>999</v>
      </c>
      <c r="Q1081" s="108">
        <v>1500</v>
      </c>
      <c r="R1081" s="108">
        <v>1</v>
      </c>
      <c r="S1081" s="108">
        <v>0</v>
      </c>
      <c r="T1081" s="104">
        <v>800</v>
      </c>
      <c r="U1081" s="104"/>
      <c r="V1081" s="108"/>
      <c r="W1081" s="108"/>
      <c r="X1081" s="108"/>
      <c r="Y1081" s="104">
        <v>3</v>
      </c>
      <c r="Z1081" s="108"/>
      <c r="AA1081" s="108"/>
      <c r="AB1081" s="108"/>
      <c r="AC1081" s="108"/>
      <c r="AD1081" s="108"/>
      <c r="AE1081" s="108"/>
      <c r="AF1081" s="108"/>
      <c r="AG1081" s="108"/>
    </row>
    <row r="1082" spans="1:33" ht="15.75" x14ac:dyDescent="0.3">
      <c r="A1082" s="104">
        <v>1423</v>
      </c>
      <c r="B1082" s="108" t="s">
        <v>4801</v>
      </c>
      <c r="C1082" s="204" t="s">
        <v>8649</v>
      </c>
      <c r="D1082" s="105">
        <v>1</v>
      </c>
      <c r="E1082" s="105" t="s">
        <v>5692</v>
      </c>
      <c r="F1082" s="108">
        <v>81</v>
      </c>
      <c r="G1082" s="108">
        <v>21</v>
      </c>
      <c r="H1082" s="108">
        <v>256</v>
      </c>
      <c r="I1082" s="109">
        <v>999</v>
      </c>
      <c r="J1082" s="108">
        <v>1</v>
      </c>
      <c r="K1082" s="108">
        <v>0</v>
      </c>
      <c r="L1082" s="109">
        <v>2500000</v>
      </c>
      <c r="M1082" s="249"/>
      <c r="N1082" s="108" t="s">
        <v>4802</v>
      </c>
      <c r="O1082" s="108">
        <v>20</v>
      </c>
      <c r="P1082" s="108">
        <v>999</v>
      </c>
      <c r="Q1082" s="104">
        <v>1500</v>
      </c>
      <c r="R1082" s="108">
        <v>1</v>
      </c>
      <c r="S1082" s="108">
        <v>0</v>
      </c>
      <c r="T1082" s="104">
        <v>1500</v>
      </c>
      <c r="U1082" s="104"/>
      <c r="V1082" s="108"/>
      <c r="W1082" s="108"/>
      <c r="X1082" s="108"/>
      <c r="Y1082" s="104">
        <v>3</v>
      </c>
      <c r="Z1082" s="108"/>
      <c r="AA1082" s="108"/>
      <c r="AB1082" s="108"/>
      <c r="AC1082" s="108"/>
      <c r="AD1082" s="108"/>
      <c r="AE1082" s="108"/>
      <c r="AF1082" s="108"/>
      <c r="AG1082" s="108"/>
    </row>
    <row r="1083" spans="1:33" ht="15.75" x14ac:dyDescent="0.3">
      <c r="A1083" s="104">
        <v>1430</v>
      </c>
      <c r="B1083" s="108" t="s">
        <v>4857</v>
      </c>
      <c r="C1083" s="204">
        <v>220</v>
      </c>
      <c r="D1083" s="105">
        <v>1</v>
      </c>
      <c r="E1083" s="110" t="s">
        <v>5697</v>
      </c>
      <c r="F1083" s="108">
        <v>81</v>
      </c>
      <c r="G1083" s="108">
        <v>21</v>
      </c>
      <c r="H1083" s="108">
        <v>256</v>
      </c>
      <c r="I1083" s="109">
        <v>999</v>
      </c>
      <c r="J1083" s="108">
        <v>1</v>
      </c>
      <c r="K1083" s="108">
        <v>0</v>
      </c>
      <c r="L1083" s="109">
        <v>2500000</v>
      </c>
      <c r="M1083" s="246"/>
      <c r="N1083" s="108" t="s">
        <v>4802</v>
      </c>
      <c r="O1083" s="108">
        <v>20</v>
      </c>
      <c r="P1083" s="108">
        <v>999</v>
      </c>
      <c r="Q1083" s="104">
        <v>1500</v>
      </c>
      <c r="R1083" s="108">
        <v>1</v>
      </c>
      <c r="S1083" s="108">
        <v>0</v>
      </c>
      <c r="T1083" s="104">
        <v>1500</v>
      </c>
      <c r="U1083" s="104"/>
      <c r="V1083" s="108"/>
      <c r="W1083" s="108"/>
      <c r="X1083" s="108"/>
      <c r="Y1083" s="104">
        <v>3</v>
      </c>
      <c r="Z1083" s="108"/>
      <c r="AA1083" s="108"/>
      <c r="AB1083" s="108"/>
      <c r="AC1083" s="108"/>
      <c r="AD1083" s="108"/>
      <c r="AE1083" s="108"/>
      <c r="AF1083" s="108"/>
      <c r="AG1083" s="108"/>
    </row>
    <row r="1084" spans="1:33" ht="15.75" x14ac:dyDescent="0.3">
      <c r="A1084" s="104">
        <v>140</v>
      </c>
      <c r="B1084" s="108" t="s">
        <v>3378</v>
      </c>
      <c r="C1084" s="205"/>
      <c r="D1084" s="105">
        <v>1</v>
      </c>
      <c r="E1084" s="105" t="s">
        <v>5640</v>
      </c>
      <c r="F1084" s="108">
        <v>81</v>
      </c>
      <c r="G1084" s="108">
        <v>21</v>
      </c>
      <c r="H1084" s="108">
        <v>256</v>
      </c>
      <c r="I1084" s="109">
        <v>999</v>
      </c>
      <c r="J1084" s="108">
        <v>1</v>
      </c>
      <c r="K1084" s="108">
        <v>0</v>
      </c>
      <c r="L1084" s="109">
        <v>112000</v>
      </c>
      <c r="M1084" s="246"/>
      <c r="N1084" s="108" t="s">
        <v>3379</v>
      </c>
      <c r="O1084" s="108">
        <v>15</v>
      </c>
      <c r="P1084" s="108">
        <v>999</v>
      </c>
      <c r="Q1084" s="104">
        <v>1200</v>
      </c>
      <c r="R1084" s="108">
        <v>1</v>
      </c>
      <c r="S1084" s="108">
        <v>0</v>
      </c>
      <c r="T1084" s="104">
        <v>800</v>
      </c>
      <c r="U1084" s="104"/>
      <c r="V1084" s="108"/>
      <c r="W1084" s="108"/>
      <c r="X1084" s="108"/>
      <c r="Y1084" s="104">
        <v>3</v>
      </c>
      <c r="Z1084" s="108"/>
      <c r="AA1084" s="108"/>
      <c r="AB1084" s="108"/>
      <c r="AC1084" s="108"/>
      <c r="AD1084" s="108"/>
      <c r="AE1084" s="108"/>
      <c r="AF1084" s="108"/>
      <c r="AG1084" s="108"/>
    </row>
    <row r="1085" spans="1:33" ht="15.75" x14ac:dyDescent="0.3">
      <c r="A1085" s="104">
        <v>183</v>
      </c>
      <c r="B1085" s="108" t="s">
        <v>3454</v>
      </c>
      <c r="C1085" s="205"/>
      <c r="D1085" s="105">
        <v>1</v>
      </c>
      <c r="E1085" s="105" t="s">
        <v>5644</v>
      </c>
      <c r="F1085" s="108">
        <v>81</v>
      </c>
      <c r="G1085" s="108">
        <v>21</v>
      </c>
      <c r="H1085" s="108">
        <v>256</v>
      </c>
      <c r="I1085" s="109">
        <v>999</v>
      </c>
      <c r="J1085" s="108">
        <v>1</v>
      </c>
      <c r="K1085" s="108">
        <v>0</v>
      </c>
      <c r="L1085" s="109">
        <v>200000</v>
      </c>
      <c r="M1085" s="246"/>
      <c r="N1085" s="108" t="s">
        <v>3455</v>
      </c>
      <c r="O1085" s="108">
        <v>32</v>
      </c>
      <c r="P1085" s="108">
        <v>999</v>
      </c>
      <c r="Q1085" s="104">
        <v>1200</v>
      </c>
      <c r="R1085" s="108">
        <v>1</v>
      </c>
      <c r="S1085" s="108">
        <v>0</v>
      </c>
      <c r="T1085" s="104">
        <v>820</v>
      </c>
      <c r="U1085" s="104"/>
      <c r="V1085" s="108"/>
      <c r="W1085" s="108"/>
      <c r="X1085" s="108"/>
      <c r="Y1085" s="104">
        <v>3</v>
      </c>
      <c r="Z1085" s="108"/>
      <c r="AA1085" s="108"/>
      <c r="AB1085" s="108"/>
      <c r="AC1085" s="108"/>
      <c r="AD1085" s="108"/>
      <c r="AE1085" s="108"/>
      <c r="AF1085" s="108"/>
      <c r="AG1085" s="108"/>
    </row>
    <row r="1086" spans="1:33" ht="15.75" hidden="1" x14ac:dyDescent="0.3">
      <c r="A1086" s="39">
        <v>1406</v>
      </c>
      <c r="B1086" s="42" t="s">
        <v>4795</v>
      </c>
      <c r="C1086" s="42"/>
      <c r="D1086" s="39">
        <v>0</v>
      </c>
      <c r="E1086" s="39"/>
      <c r="F1086" s="42">
        <v>81</v>
      </c>
      <c r="G1086" s="42">
        <v>21</v>
      </c>
      <c r="H1086" s="42">
        <v>256</v>
      </c>
      <c r="I1086" s="42">
        <v>999</v>
      </c>
      <c r="J1086" s="42">
        <v>1</v>
      </c>
      <c r="K1086" s="42">
        <v>0</v>
      </c>
      <c r="L1086" s="42">
        <v>2000000</v>
      </c>
      <c r="M1086" s="42"/>
      <c r="N1086" s="42" t="s">
        <v>4796</v>
      </c>
      <c r="O1086" s="42">
        <v>20</v>
      </c>
      <c r="P1086" s="42">
        <v>999</v>
      </c>
      <c r="Q1086" s="39">
        <v>1500</v>
      </c>
      <c r="R1086" s="42">
        <v>1</v>
      </c>
      <c r="S1086" s="42">
        <v>0</v>
      </c>
      <c r="T1086" s="39">
        <v>1500</v>
      </c>
      <c r="U1086" s="39"/>
      <c r="V1086" s="42"/>
      <c r="W1086" s="42"/>
      <c r="X1086" s="42"/>
      <c r="Y1086" s="39">
        <v>3</v>
      </c>
      <c r="Z1086" s="42"/>
      <c r="AA1086" s="42"/>
      <c r="AB1086" s="42"/>
      <c r="AC1086" s="42"/>
      <c r="AD1086" s="42"/>
      <c r="AE1086" s="42"/>
      <c r="AF1086" s="42"/>
      <c r="AG1086" s="42"/>
    </row>
    <row r="1087" spans="1:33" ht="15.75" hidden="1" x14ac:dyDescent="0.3">
      <c r="A1087" s="39">
        <v>1417</v>
      </c>
      <c r="B1087" s="42" t="s">
        <v>4853</v>
      </c>
      <c r="C1087" s="42"/>
      <c r="D1087" s="39">
        <v>0</v>
      </c>
      <c r="E1087" s="39"/>
      <c r="F1087" s="42">
        <v>81</v>
      </c>
      <c r="G1087" s="42">
        <v>21</v>
      </c>
      <c r="H1087" s="42">
        <v>256</v>
      </c>
      <c r="I1087" s="42">
        <v>999</v>
      </c>
      <c r="J1087" s="42">
        <v>1</v>
      </c>
      <c r="K1087" s="42">
        <v>0</v>
      </c>
      <c r="L1087" s="42">
        <v>2000000</v>
      </c>
      <c r="M1087" s="42"/>
      <c r="N1087" s="42" t="s">
        <v>4796</v>
      </c>
      <c r="O1087" s="42">
        <v>20</v>
      </c>
      <c r="P1087" s="42">
        <v>999</v>
      </c>
      <c r="Q1087" s="39">
        <v>1500</v>
      </c>
      <c r="R1087" s="42">
        <v>1</v>
      </c>
      <c r="S1087" s="42">
        <v>0</v>
      </c>
      <c r="T1087" s="39">
        <v>1500</v>
      </c>
      <c r="U1087" s="39"/>
      <c r="V1087" s="42"/>
      <c r="W1087" s="42"/>
      <c r="X1087" s="42"/>
      <c r="Y1087" s="39">
        <v>3</v>
      </c>
      <c r="Z1087" s="42"/>
      <c r="AA1087" s="42"/>
      <c r="AB1087" s="42"/>
      <c r="AC1087" s="42"/>
      <c r="AD1087" s="42"/>
      <c r="AE1087" s="42"/>
      <c r="AF1087" s="42"/>
      <c r="AG1087" s="42"/>
    </row>
    <row r="1088" spans="1:33" ht="15.75" x14ac:dyDescent="0.3">
      <c r="A1088" s="104">
        <v>276</v>
      </c>
      <c r="B1088" s="107" t="s">
        <v>3618</v>
      </c>
      <c r="C1088" s="204"/>
      <c r="D1088" s="105">
        <v>1</v>
      </c>
      <c r="E1088" s="105" t="s">
        <v>5649</v>
      </c>
      <c r="F1088" s="108">
        <v>81</v>
      </c>
      <c r="G1088" s="108">
        <v>19</v>
      </c>
      <c r="H1088" s="108">
        <v>165</v>
      </c>
      <c r="I1088" s="109">
        <v>999</v>
      </c>
      <c r="J1088" s="108">
        <v>1</v>
      </c>
      <c r="K1088" s="108">
        <v>1</v>
      </c>
      <c r="L1088" s="109">
        <v>1200000</v>
      </c>
      <c r="M1088" s="246"/>
      <c r="N1088" s="108" t="s">
        <v>3619</v>
      </c>
      <c r="O1088" s="108">
        <v>15</v>
      </c>
      <c r="P1088" s="108">
        <v>999</v>
      </c>
      <c r="Q1088" s="104">
        <v>1200</v>
      </c>
      <c r="R1088" s="108">
        <v>1</v>
      </c>
      <c r="S1088" s="108">
        <v>0</v>
      </c>
      <c r="T1088" s="104">
        <v>820</v>
      </c>
      <c r="U1088" s="104"/>
      <c r="V1088" s="108"/>
      <c r="W1088" s="108"/>
      <c r="X1088" s="108"/>
      <c r="Y1088" s="104">
        <v>3</v>
      </c>
      <c r="Z1088" s="108"/>
      <c r="AA1088" s="108"/>
      <c r="AB1088" s="108"/>
      <c r="AC1088" s="108"/>
      <c r="AD1088" s="108"/>
      <c r="AE1088" s="108"/>
      <c r="AF1088" s="108"/>
      <c r="AG1088" s="108"/>
    </row>
    <row r="1089" spans="1:33" ht="15.75" hidden="1" x14ac:dyDescent="0.3">
      <c r="A1089" s="39">
        <v>274</v>
      </c>
      <c r="B1089" s="40" t="s">
        <v>3614</v>
      </c>
      <c r="C1089" s="40"/>
      <c r="D1089" s="39">
        <v>0</v>
      </c>
      <c r="E1089" s="39"/>
      <c r="F1089" s="42">
        <v>81</v>
      </c>
      <c r="G1089" s="42">
        <v>19</v>
      </c>
      <c r="H1089" s="42">
        <v>204</v>
      </c>
      <c r="I1089" s="42">
        <v>999</v>
      </c>
      <c r="J1089" s="42">
        <v>1</v>
      </c>
      <c r="K1089" s="42">
        <v>0</v>
      </c>
      <c r="L1089" s="42">
        <v>600000</v>
      </c>
      <c r="M1089" s="42"/>
      <c r="N1089" s="42" t="s">
        <v>3615</v>
      </c>
      <c r="O1089" s="42">
        <v>20</v>
      </c>
      <c r="P1089" s="42">
        <v>999</v>
      </c>
      <c r="Q1089" s="39">
        <v>1200</v>
      </c>
      <c r="R1089" s="42">
        <v>1</v>
      </c>
      <c r="S1089" s="42">
        <v>0</v>
      </c>
      <c r="T1089" s="39">
        <v>820</v>
      </c>
      <c r="U1089" s="39"/>
      <c r="V1089" s="42"/>
      <c r="W1089" s="42"/>
      <c r="X1089" s="42"/>
      <c r="Y1089" s="39">
        <v>3</v>
      </c>
      <c r="Z1089" s="42"/>
      <c r="AA1089" s="42"/>
      <c r="AB1089" s="42"/>
      <c r="AC1089" s="42"/>
      <c r="AD1089" s="42"/>
      <c r="AE1089" s="42"/>
      <c r="AF1089" s="42"/>
      <c r="AG1089" s="42"/>
    </row>
    <row r="1090" spans="1:33" ht="15.75" hidden="1" x14ac:dyDescent="0.3">
      <c r="A1090" s="39">
        <v>275</v>
      </c>
      <c r="B1090" s="40" t="s">
        <v>3616</v>
      </c>
      <c r="C1090" s="40"/>
      <c r="D1090" s="39">
        <v>0</v>
      </c>
      <c r="E1090" s="39"/>
      <c r="F1090" s="42">
        <v>81</v>
      </c>
      <c r="G1090" s="42">
        <v>19</v>
      </c>
      <c r="H1090" s="42">
        <v>202</v>
      </c>
      <c r="I1090" s="42">
        <v>999</v>
      </c>
      <c r="J1090" s="42">
        <v>1</v>
      </c>
      <c r="K1090" s="42">
        <v>0</v>
      </c>
      <c r="L1090" s="42">
        <v>900000</v>
      </c>
      <c r="M1090" s="42"/>
      <c r="N1090" s="42" t="s">
        <v>3617</v>
      </c>
      <c r="O1090" s="42">
        <v>20</v>
      </c>
      <c r="P1090" s="42">
        <v>999</v>
      </c>
      <c r="Q1090" s="39">
        <v>1200</v>
      </c>
      <c r="R1090" s="42">
        <v>1</v>
      </c>
      <c r="S1090" s="42">
        <v>0</v>
      </c>
      <c r="T1090" s="39">
        <v>820</v>
      </c>
      <c r="U1090" s="39"/>
      <c r="V1090" s="42"/>
      <c r="W1090" s="42"/>
      <c r="X1090" s="42"/>
      <c r="Y1090" s="39">
        <v>3</v>
      </c>
      <c r="Z1090" s="42"/>
      <c r="AA1090" s="42"/>
      <c r="AB1090" s="42"/>
      <c r="AC1090" s="42"/>
      <c r="AD1090" s="42"/>
      <c r="AE1090" s="42"/>
      <c r="AF1090" s="42"/>
      <c r="AG1090" s="42"/>
    </row>
    <row r="1091" spans="1:33" ht="15.75" hidden="1" x14ac:dyDescent="0.3">
      <c r="A1091" s="39">
        <v>277</v>
      </c>
      <c r="B1091" s="40" t="s">
        <v>3620</v>
      </c>
      <c r="C1091" s="40"/>
      <c r="D1091" s="39">
        <v>0</v>
      </c>
      <c r="E1091" s="39"/>
      <c r="F1091" s="42">
        <v>81</v>
      </c>
      <c r="G1091" s="42">
        <v>19</v>
      </c>
      <c r="H1091" s="42">
        <v>203</v>
      </c>
      <c r="I1091" s="42">
        <v>999</v>
      </c>
      <c r="J1091" s="42">
        <v>1</v>
      </c>
      <c r="K1091" s="42">
        <v>0</v>
      </c>
      <c r="L1091" s="42">
        <v>1600000</v>
      </c>
      <c r="M1091" s="42"/>
      <c r="N1091" s="42" t="s">
        <v>3621</v>
      </c>
      <c r="O1091" s="42">
        <v>32</v>
      </c>
      <c r="P1091" s="42">
        <v>999</v>
      </c>
      <c r="Q1091" s="39">
        <v>1200</v>
      </c>
      <c r="R1091" s="42">
        <v>1</v>
      </c>
      <c r="S1091" s="42">
        <v>0</v>
      </c>
      <c r="T1091" s="39">
        <v>820</v>
      </c>
      <c r="U1091" s="39"/>
      <c r="V1091" s="42"/>
      <c r="W1091" s="42"/>
      <c r="X1091" s="42"/>
      <c r="Y1091" s="39">
        <v>3</v>
      </c>
      <c r="Z1091" s="42"/>
      <c r="AA1091" s="42"/>
      <c r="AB1091" s="42"/>
      <c r="AC1091" s="42"/>
      <c r="AD1091" s="42"/>
      <c r="AE1091" s="42"/>
      <c r="AF1091" s="42"/>
      <c r="AG1091" s="42"/>
    </row>
    <row r="1092" spans="1:33" ht="15.75" hidden="1" x14ac:dyDescent="0.3">
      <c r="A1092" s="39">
        <v>278</v>
      </c>
      <c r="B1092" s="40" t="s">
        <v>3622</v>
      </c>
      <c r="C1092" s="40"/>
      <c r="D1092" s="39">
        <v>0</v>
      </c>
      <c r="E1092" s="39"/>
      <c r="F1092" s="42">
        <v>94</v>
      </c>
      <c r="G1092" s="42">
        <v>40</v>
      </c>
      <c r="H1092" s="42">
        <v>205</v>
      </c>
      <c r="I1092" s="42">
        <v>999</v>
      </c>
      <c r="J1092" s="42">
        <v>1</v>
      </c>
      <c r="K1092" s="42">
        <v>0</v>
      </c>
      <c r="L1092" s="42">
        <v>1900000</v>
      </c>
      <c r="M1092" s="42"/>
      <c r="N1092" s="42" t="s">
        <v>3623</v>
      </c>
      <c r="O1092" s="42">
        <v>15</v>
      </c>
      <c r="P1092" s="42">
        <v>999</v>
      </c>
      <c r="Q1092" s="39">
        <v>1200</v>
      </c>
      <c r="R1092" s="42">
        <v>1</v>
      </c>
      <c r="S1092" s="42">
        <v>0</v>
      </c>
      <c r="T1092" s="39">
        <v>820</v>
      </c>
      <c r="U1092" s="39"/>
      <c r="V1092" s="42"/>
      <c r="W1092" s="42"/>
      <c r="X1092" s="42"/>
      <c r="Y1092" s="39">
        <v>3</v>
      </c>
      <c r="Z1092" s="42"/>
      <c r="AA1092" s="42"/>
      <c r="AB1092" s="42"/>
      <c r="AC1092" s="42"/>
      <c r="AD1092" s="42"/>
      <c r="AE1092" s="42"/>
      <c r="AF1092" s="42"/>
      <c r="AG1092" s="42"/>
    </row>
    <row r="1093" spans="1:33" ht="15.75" hidden="1" x14ac:dyDescent="0.3">
      <c r="A1093" s="39">
        <v>1486</v>
      </c>
      <c r="B1093" s="42" t="s">
        <v>4819</v>
      </c>
      <c r="C1093" s="42"/>
      <c r="D1093" s="39">
        <v>0</v>
      </c>
      <c r="E1093" s="39"/>
      <c r="F1093" s="42">
        <v>81</v>
      </c>
      <c r="G1093" s="42">
        <v>21</v>
      </c>
      <c r="H1093" s="42">
        <v>256</v>
      </c>
      <c r="I1093" s="42">
        <v>999</v>
      </c>
      <c r="J1093" s="42">
        <v>1</v>
      </c>
      <c r="K1093" s="42">
        <v>0</v>
      </c>
      <c r="L1093" s="42">
        <v>4000000</v>
      </c>
      <c r="M1093" s="42"/>
      <c r="N1093" s="42" t="s">
        <v>4820</v>
      </c>
      <c r="O1093" s="42">
        <v>20</v>
      </c>
      <c r="P1093" s="42">
        <v>999</v>
      </c>
      <c r="Q1093" s="39">
        <v>1500</v>
      </c>
      <c r="R1093" s="42">
        <v>1</v>
      </c>
      <c r="S1093" s="42">
        <v>0</v>
      </c>
      <c r="T1093" s="39">
        <v>1500</v>
      </c>
      <c r="U1093" s="39"/>
      <c r="V1093" s="42"/>
      <c r="W1093" s="42"/>
      <c r="X1093" s="42"/>
      <c r="Y1093" s="39">
        <v>3</v>
      </c>
      <c r="Z1093" s="42"/>
      <c r="AA1093" s="42"/>
      <c r="AB1093" s="42"/>
      <c r="AC1093" s="42"/>
      <c r="AD1093" s="42"/>
      <c r="AE1093" s="42"/>
      <c r="AF1093" s="42"/>
      <c r="AG1093" s="42"/>
    </row>
    <row r="1094" spans="1:33" ht="15.75" hidden="1" x14ac:dyDescent="0.3">
      <c r="A1094" s="39">
        <v>1494</v>
      </c>
      <c r="B1094" s="42" t="s">
        <v>4869</v>
      </c>
      <c r="C1094" s="42"/>
      <c r="D1094" s="39">
        <v>0</v>
      </c>
      <c r="E1094" s="39"/>
      <c r="F1094" s="42">
        <v>81</v>
      </c>
      <c r="G1094" s="42">
        <v>21</v>
      </c>
      <c r="H1094" s="42">
        <v>256</v>
      </c>
      <c r="I1094" s="42">
        <v>999</v>
      </c>
      <c r="J1094" s="42">
        <v>1</v>
      </c>
      <c r="K1094" s="42">
        <v>0</v>
      </c>
      <c r="L1094" s="42">
        <v>4000000</v>
      </c>
      <c r="M1094" s="42"/>
      <c r="N1094" s="42" t="s">
        <v>4820</v>
      </c>
      <c r="O1094" s="42">
        <v>20</v>
      </c>
      <c r="P1094" s="42">
        <v>999</v>
      </c>
      <c r="Q1094" s="39">
        <v>1500</v>
      </c>
      <c r="R1094" s="42">
        <v>1</v>
      </c>
      <c r="S1094" s="42">
        <v>0</v>
      </c>
      <c r="T1094" s="39">
        <v>1500</v>
      </c>
      <c r="U1094" s="39"/>
      <c r="V1094" s="42"/>
      <c r="W1094" s="42"/>
      <c r="X1094" s="42"/>
      <c r="Y1094" s="39">
        <v>3</v>
      </c>
      <c r="Z1094" s="42"/>
      <c r="AA1094" s="42"/>
      <c r="AB1094" s="42"/>
      <c r="AC1094" s="42"/>
      <c r="AD1094" s="42"/>
      <c r="AE1094" s="42"/>
      <c r="AF1094" s="42"/>
      <c r="AG1094" s="42"/>
    </row>
    <row r="1095" spans="1:33" ht="15.75" hidden="1" x14ac:dyDescent="0.3">
      <c r="A1095" s="39">
        <v>1446</v>
      </c>
      <c r="B1095" s="42" t="s">
        <v>4807</v>
      </c>
      <c r="C1095" s="42"/>
      <c r="D1095" s="39">
        <v>0</v>
      </c>
      <c r="E1095" s="39"/>
      <c r="F1095" s="42">
        <v>81</v>
      </c>
      <c r="G1095" s="42">
        <v>21</v>
      </c>
      <c r="H1095" s="42">
        <v>256</v>
      </c>
      <c r="I1095" s="42">
        <v>999</v>
      </c>
      <c r="J1095" s="42">
        <v>1</v>
      </c>
      <c r="K1095" s="42">
        <v>0</v>
      </c>
      <c r="L1095" s="42">
        <v>3000000</v>
      </c>
      <c r="M1095" s="42"/>
      <c r="N1095" s="42" t="s">
        <v>4808</v>
      </c>
      <c r="O1095" s="42">
        <v>20</v>
      </c>
      <c r="P1095" s="42">
        <v>999</v>
      </c>
      <c r="Q1095" s="39">
        <v>1500</v>
      </c>
      <c r="R1095" s="42">
        <v>1</v>
      </c>
      <c r="S1095" s="42">
        <v>0</v>
      </c>
      <c r="T1095" s="39">
        <v>1500</v>
      </c>
      <c r="U1095" s="39"/>
      <c r="V1095" s="42"/>
      <c r="W1095" s="42"/>
      <c r="X1095" s="42"/>
      <c r="Y1095" s="39">
        <v>3</v>
      </c>
      <c r="Z1095" s="42"/>
      <c r="AA1095" s="42"/>
      <c r="AB1095" s="42"/>
      <c r="AC1095" s="42"/>
      <c r="AD1095" s="42"/>
      <c r="AE1095" s="42"/>
      <c r="AF1095" s="42"/>
      <c r="AG1095" s="42"/>
    </row>
    <row r="1096" spans="1:33" ht="15.75" hidden="1" x14ac:dyDescent="0.3">
      <c r="A1096" s="39">
        <v>1454</v>
      </c>
      <c r="B1096" s="42" t="s">
        <v>4861</v>
      </c>
      <c r="C1096" s="42"/>
      <c r="D1096" s="39">
        <v>0</v>
      </c>
      <c r="E1096" s="39"/>
      <c r="F1096" s="42">
        <v>81</v>
      </c>
      <c r="G1096" s="42">
        <v>21</v>
      </c>
      <c r="H1096" s="42">
        <v>256</v>
      </c>
      <c r="I1096" s="42">
        <v>999</v>
      </c>
      <c r="J1096" s="42">
        <v>1</v>
      </c>
      <c r="K1096" s="42">
        <v>0</v>
      </c>
      <c r="L1096" s="42">
        <v>3000000</v>
      </c>
      <c r="M1096" s="42"/>
      <c r="N1096" s="42" t="s">
        <v>4808</v>
      </c>
      <c r="O1096" s="42">
        <v>20</v>
      </c>
      <c r="P1096" s="42">
        <v>999</v>
      </c>
      <c r="Q1096" s="39">
        <v>1500</v>
      </c>
      <c r="R1096" s="42">
        <v>1</v>
      </c>
      <c r="S1096" s="42">
        <v>0</v>
      </c>
      <c r="T1096" s="39">
        <v>1500</v>
      </c>
      <c r="U1096" s="39"/>
      <c r="V1096" s="42"/>
      <c r="W1096" s="42"/>
      <c r="X1096" s="42"/>
      <c r="Y1096" s="39">
        <v>3</v>
      </c>
      <c r="Z1096" s="42"/>
      <c r="AA1096" s="42"/>
      <c r="AB1096" s="42"/>
      <c r="AC1096" s="42"/>
      <c r="AD1096" s="42"/>
      <c r="AE1096" s="42"/>
      <c r="AF1096" s="42"/>
      <c r="AG1096" s="42"/>
    </row>
    <row r="1097" spans="1:33" ht="15.75" x14ac:dyDescent="0.3">
      <c r="A1097" s="104">
        <v>1463</v>
      </c>
      <c r="B1097" s="108" t="s">
        <v>4813</v>
      </c>
      <c r="C1097" s="204" t="s">
        <v>8650</v>
      </c>
      <c r="D1097" s="105">
        <v>1</v>
      </c>
      <c r="E1097" s="105" t="s">
        <v>5693</v>
      </c>
      <c r="F1097" s="108">
        <v>81</v>
      </c>
      <c r="G1097" s="108">
        <v>21</v>
      </c>
      <c r="H1097" s="108">
        <v>256</v>
      </c>
      <c r="I1097" s="109">
        <v>999</v>
      </c>
      <c r="J1097" s="108">
        <v>1</v>
      </c>
      <c r="K1097" s="108">
        <v>0</v>
      </c>
      <c r="L1097" s="109">
        <v>3500000</v>
      </c>
      <c r="M1097" s="249"/>
      <c r="N1097" s="108" t="s">
        <v>4814</v>
      </c>
      <c r="O1097" s="108">
        <v>20</v>
      </c>
      <c r="P1097" s="108">
        <v>999</v>
      </c>
      <c r="Q1097" s="104">
        <v>1500</v>
      </c>
      <c r="R1097" s="108">
        <v>1</v>
      </c>
      <c r="S1097" s="108">
        <v>0</v>
      </c>
      <c r="T1097" s="104">
        <v>1500</v>
      </c>
      <c r="U1097" s="104"/>
      <c r="V1097" s="108"/>
      <c r="W1097" s="108"/>
      <c r="X1097" s="108"/>
      <c r="Y1097" s="104">
        <v>3</v>
      </c>
      <c r="Z1097" s="108"/>
      <c r="AA1097" s="108"/>
      <c r="AB1097" s="108"/>
      <c r="AC1097" s="108"/>
      <c r="AD1097" s="108"/>
      <c r="AE1097" s="108"/>
      <c r="AF1097" s="108"/>
      <c r="AG1097" s="108"/>
    </row>
    <row r="1098" spans="1:33" ht="15.75" x14ac:dyDescent="0.3">
      <c r="A1098" s="104">
        <v>1470</v>
      </c>
      <c r="B1098" s="108" t="s">
        <v>4865</v>
      </c>
      <c r="C1098" s="204">
        <v>240</v>
      </c>
      <c r="D1098" s="105">
        <v>1</v>
      </c>
      <c r="E1098" s="110" t="s">
        <v>5698</v>
      </c>
      <c r="F1098" s="108">
        <v>81</v>
      </c>
      <c r="G1098" s="108">
        <v>21</v>
      </c>
      <c r="H1098" s="108">
        <v>256</v>
      </c>
      <c r="I1098" s="109">
        <v>999</v>
      </c>
      <c r="J1098" s="108">
        <v>1</v>
      </c>
      <c r="K1098" s="108">
        <v>0</v>
      </c>
      <c r="L1098" s="109">
        <v>3500000</v>
      </c>
      <c r="M1098" s="246"/>
      <c r="N1098" s="108" t="s">
        <v>4814</v>
      </c>
      <c r="O1098" s="108">
        <v>20</v>
      </c>
      <c r="P1098" s="108">
        <v>999</v>
      </c>
      <c r="Q1098" s="104">
        <v>1500</v>
      </c>
      <c r="R1098" s="108">
        <v>1</v>
      </c>
      <c r="S1098" s="108">
        <v>0</v>
      </c>
      <c r="T1098" s="104">
        <v>1500</v>
      </c>
      <c r="U1098" s="104"/>
      <c r="V1098" s="108"/>
      <c r="W1098" s="108"/>
      <c r="X1098" s="108"/>
      <c r="Y1098" s="104">
        <v>3</v>
      </c>
      <c r="Z1098" s="108"/>
      <c r="AA1098" s="108"/>
      <c r="AB1098" s="108"/>
      <c r="AC1098" s="108"/>
      <c r="AD1098" s="108"/>
      <c r="AE1098" s="108"/>
      <c r="AF1098" s="108"/>
      <c r="AG1098" s="108"/>
    </row>
    <row r="1099" spans="1:33" ht="15.75" x14ac:dyDescent="0.3">
      <c r="A1099" s="104">
        <v>108</v>
      </c>
      <c r="B1099" s="108" t="s">
        <v>3321</v>
      </c>
      <c r="C1099" s="205"/>
      <c r="D1099" s="105">
        <v>1</v>
      </c>
      <c r="E1099" s="105" t="s">
        <v>5638</v>
      </c>
      <c r="F1099" s="108">
        <v>81</v>
      </c>
      <c r="G1099" s="108">
        <v>19</v>
      </c>
      <c r="H1099" s="108">
        <v>152</v>
      </c>
      <c r="I1099" s="109">
        <v>999</v>
      </c>
      <c r="J1099" s="108">
        <v>1</v>
      </c>
      <c r="K1099" s="108">
        <v>1</v>
      </c>
      <c r="L1099" s="109">
        <v>96000</v>
      </c>
      <c r="M1099" s="246"/>
      <c r="N1099" s="108" t="s">
        <v>3322</v>
      </c>
      <c r="O1099" s="108">
        <v>20</v>
      </c>
      <c r="P1099" s="108">
        <v>999</v>
      </c>
      <c r="Q1099" s="104">
        <v>1200</v>
      </c>
      <c r="R1099" s="108">
        <v>1</v>
      </c>
      <c r="S1099" s="108">
        <v>0</v>
      </c>
      <c r="T1099" s="104">
        <v>800</v>
      </c>
      <c r="U1099" s="104"/>
      <c r="V1099" s="108"/>
      <c r="W1099" s="108"/>
      <c r="X1099" s="108"/>
      <c r="Y1099" s="104">
        <v>3</v>
      </c>
      <c r="Z1099" s="108"/>
      <c r="AA1099" s="108"/>
      <c r="AB1099" s="108"/>
      <c r="AC1099" s="108"/>
      <c r="AD1099" s="108"/>
      <c r="AE1099" s="108"/>
      <c r="AF1099" s="108"/>
      <c r="AG1099" s="108"/>
    </row>
    <row r="1100" spans="1:33" ht="15.75" x14ac:dyDescent="0.3">
      <c r="A1100" s="104">
        <v>150</v>
      </c>
      <c r="B1100" s="108" t="s">
        <v>3396</v>
      </c>
      <c r="C1100" s="205"/>
      <c r="D1100" s="105">
        <v>1</v>
      </c>
      <c r="E1100" s="105" t="s">
        <v>5641</v>
      </c>
      <c r="F1100" s="108">
        <v>81</v>
      </c>
      <c r="G1100" s="108">
        <v>21</v>
      </c>
      <c r="H1100" s="108">
        <v>92</v>
      </c>
      <c r="I1100" s="109">
        <v>999</v>
      </c>
      <c r="J1100" s="108">
        <v>1</v>
      </c>
      <c r="K1100" s="108">
        <v>1</v>
      </c>
      <c r="L1100" s="109">
        <v>96000</v>
      </c>
      <c r="M1100" s="246"/>
      <c r="N1100" s="108" t="s">
        <v>3397</v>
      </c>
      <c r="O1100" s="108">
        <v>22</v>
      </c>
      <c r="P1100" s="108">
        <v>999</v>
      </c>
      <c r="Q1100" s="104">
        <v>1200</v>
      </c>
      <c r="R1100" s="108">
        <v>1</v>
      </c>
      <c r="S1100" s="108">
        <v>0</v>
      </c>
      <c r="T1100" s="104">
        <v>800</v>
      </c>
      <c r="U1100" s="104"/>
      <c r="V1100" s="108"/>
      <c r="W1100" s="108"/>
      <c r="X1100" s="108"/>
      <c r="Y1100" s="104">
        <v>3</v>
      </c>
      <c r="Z1100" s="108"/>
      <c r="AA1100" s="108"/>
      <c r="AB1100" s="108"/>
      <c r="AC1100" s="108"/>
      <c r="AD1100" s="108"/>
      <c r="AE1100" s="108"/>
      <c r="AF1100" s="108"/>
      <c r="AG1100" s="108"/>
    </row>
    <row r="1101" spans="1:33" ht="15.75" hidden="1" x14ac:dyDescent="0.3">
      <c r="A1101" s="39">
        <v>1567</v>
      </c>
      <c r="B1101" s="42" t="s">
        <v>4844</v>
      </c>
      <c r="C1101" s="42"/>
      <c r="D1101" s="39">
        <v>0</v>
      </c>
      <c r="E1101" s="39"/>
      <c r="F1101" s="42">
        <v>81</v>
      </c>
      <c r="G1101" s="42">
        <v>21</v>
      </c>
      <c r="H1101" s="42">
        <v>256</v>
      </c>
      <c r="I1101" s="42">
        <v>999</v>
      </c>
      <c r="J1101" s="42">
        <v>1</v>
      </c>
      <c r="K1101" s="42">
        <v>0</v>
      </c>
      <c r="L1101" s="42">
        <v>6000000</v>
      </c>
      <c r="M1101" s="42"/>
      <c r="N1101" s="42" t="s">
        <v>4845</v>
      </c>
      <c r="O1101" s="42">
        <v>20</v>
      </c>
      <c r="P1101" s="42">
        <v>999</v>
      </c>
      <c r="Q1101" s="39">
        <v>1500</v>
      </c>
      <c r="R1101" s="42">
        <v>1</v>
      </c>
      <c r="S1101" s="42">
        <v>0</v>
      </c>
      <c r="T1101" s="39">
        <v>1500</v>
      </c>
      <c r="U1101" s="39"/>
      <c r="V1101" s="42"/>
      <c r="W1101" s="42"/>
      <c r="X1101" s="42"/>
      <c r="Y1101" s="39">
        <v>3</v>
      </c>
      <c r="Z1101" s="42"/>
      <c r="AA1101" s="42"/>
      <c r="AB1101" s="42"/>
      <c r="AC1101" s="42"/>
      <c r="AD1101" s="42"/>
      <c r="AE1101" s="42"/>
      <c r="AF1101" s="42"/>
      <c r="AG1101" s="42"/>
    </row>
    <row r="1102" spans="1:33" ht="15.75" x14ac:dyDescent="0.3">
      <c r="A1102" s="104">
        <v>1574</v>
      </c>
      <c r="B1102" s="108" t="s">
        <v>4885</v>
      </c>
      <c r="C1102" s="204">
        <v>300</v>
      </c>
      <c r="D1102" s="105">
        <v>1</v>
      </c>
      <c r="E1102" s="110" t="s">
        <v>5701</v>
      </c>
      <c r="F1102" s="108">
        <v>81</v>
      </c>
      <c r="G1102" s="108">
        <v>21</v>
      </c>
      <c r="H1102" s="108">
        <v>256</v>
      </c>
      <c r="I1102" s="109">
        <v>999</v>
      </c>
      <c r="J1102" s="108">
        <v>1</v>
      </c>
      <c r="K1102" s="108">
        <v>0</v>
      </c>
      <c r="L1102" s="109">
        <v>6000000</v>
      </c>
      <c r="M1102" s="246"/>
      <c r="N1102" s="108" t="s">
        <v>4845</v>
      </c>
      <c r="O1102" s="108">
        <v>20</v>
      </c>
      <c r="P1102" s="108">
        <v>999</v>
      </c>
      <c r="Q1102" s="104">
        <v>1500</v>
      </c>
      <c r="R1102" s="108">
        <v>1</v>
      </c>
      <c r="S1102" s="108">
        <v>0</v>
      </c>
      <c r="T1102" s="104">
        <v>1500</v>
      </c>
      <c r="U1102" s="104"/>
      <c r="V1102" s="108"/>
      <c r="W1102" s="108"/>
      <c r="X1102" s="108"/>
      <c r="Y1102" s="104">
        <v>3</v>
      </c>
      <c r="Z1102" s="108"/>
      <c r="AA1102" s="108"/>
      <c r="AB1102" s="108"/>
      <c r="AC1102" s="108"/>
      <c r="AD1102" s="108"/>
      <c r="AE1102" s="108"/>
      <c r="AF1102" s="108"/>
      <c r="AG1102" s="108"/>
    </row>
    <row r="1103" spans="1:33" ht="15.75" hidden="1" x14ac:dyDescent="0.3">
      <c r="A1103" s="39">
        <v>1568</v>
      </c>
      <c r="B1103" s="42" t="s">
        <v>4846</v>
      </c>
      <c r="C1103" s="42"/>
      <c r="D1103" s="39">
        <v>0</v>
      </c>
      <c r="E1103" s="39"/>
      <c r="F1103" s="42">
        <v>81</v>
      </c>
      <c r="G1103" s="42">
        <v>21</v>
      </c>
      <c r="H1103" s="42">
        <v>256</v>
      </c>
      <c r="I1103" s="42">
        <v>999</v>
      </c>
      <c r="J1103" s="42">
        <v>1</v>
      </c>
      <c r="K1103" s="42">
        <v>0</v>
      </c>
      <c r="L1103" s="42">
        <v>6000000</v>
      </c>
      <c r="M1103" s="42"/>
      <c r="N1103" s="42" t="s">
        <v>4845</v>
      </c>
      <c r="O1103" s="42">
        <v>20</v>
      </c>
      <c r="P1103" s="42">
        <v>999</v>
      </c>
      <c r="Q1103" s="39">
        <v>1500</v>
      </c>
      <c r="R1103" s="42">
        <v>1</v>
      </c>
      <c r="S1103" s="42">
        <v>0</v>
      </c>
      <c r="T1103" s="39">
        <v>1500</v>
      </c>
      <c r="U1103" s="39"/>
      <c r="V1103" s="42"/>
      <c r="W1103" s="42"/>
      <c r="X1103" s="42"/>
      <c r="Y1103" s="39">
        <v>3</v>
      </c>
      <c r="Z1103" s="42"/>
      <c r="AA1103" s="42"/>
      <c r="AB1103" s="42"/>
      <c r="AC1103" s="42"/>
      <c r="AD1103" s="42"/>
      <c r="AE1103" s="42"/>
      <c r="AF1103" s="42"/>
      <c r="AG1103" s="42"/>
    </row>
    <row r="1104" spans="1:33" ht="15.75" x14ac:dyDescent="0.3">
      <c r="A1104" s="104">
        <v>174</v>
      </c>
      <c r="B1104" s="108" t="s">
        <v>3439</v>
      </c>
      <c r="C1104" s="205"/>
      <c r="D1104" s="105">
        <v>1</v>
      </c>
      <c r="E1104" s="105" t="s">
        <v>5643</v>
      </c>
      <c r="F1104" s="108">
        <v>81</v>
      </c>
      <c r="G1104" s="108">
        <v>21</v>
      </c>
      <c r="H1104" s="108">
        <v>34</v>
      </c>
      <c r="I1104" s="109">
        <v>999</v>
      </c>
      <c r="J1104" s="108">
        <v>1</v>
      </c>
      <c r="K1104" s="108">
        <v>1</v>
      </c>
      <c r="L1104" s="109">
        <v>140000</v>
      </c>
      <c r="M1104" s="246"/>
      <c r="N1104" s="108" t="s">
        <v>3422</v>
      </c>
      <c r="O1104" s="108">
        <v>32</v>
      </c>
      <c r="P1104" s="108">
        <v>999</v>
      </c>
      <c r="Q1104" s="104">
        <v>1200</v>
      </c>
      <c r="R1104" s="108">
        <v>1</v>
      </c>
      <c r="S1104" s="108">
        <v>0</v>
      </c>
      <c r="T1104" s="104">
        <v>820</v>
      </c>
      <c r="U1104" s="104"/>
      <c r="V1104" s="108"/>
      <c r="W1104" s="108"/>
      <c r="X1104" s="108"/>
      <c r="Y1104" s="104">
        <v>3</v>
      </c>
      <c r="Z1104" s="108"/>
      <c r="AA1104" s="108"/>
      <c r="AB1104" s="108"/>
      <c r="AC1104" s="108"/>
      <c r="AD1104" s="108"/>
      <c r="AE1104" s="108"/>
      <c r="AF1104" s="108"/>
      <c r="AG1104" s="108"/>
    </row>
    <row r="1105" spans="1:33" ht="15.75" x14ac:dyDescent="0.3">
      <c r="A1105" s="104">
        <v>164</v>
      </c>
      <c r="B1105" s="108" t="s">
        <v>3421</v>
      </c>
      <c r="C1105" s="205"/>
      <c r="D1105" s="105">
        <v>1</v>
      </c>
      <c r="E1105" s="105" t="s">
        <v>5642</v>
      </c>
      <c r="F1105" s="108">
        <v>81</v>
      </c>
      <c r="G1105" s="108">
        <v>19</v>
      </c>
      <c r="H1105" s="108">
        <v>73</v>
      </c>
      <c r="I1105" s="109">
        <v>999</v>
      </c>
      <c r="J1105" s="108">
        <v>1</v>
      </c>
      <c r="K1105" s="108">
        <v>1</v>
      </c>
      <c r="L1105" s="109">
        <v>140000</v>
      </c>
      <c r="M1105" s="246"/>
      <c r="N1105" s="108" t="s">
        <v>3422</v>
      </c>
      <c r="O1105" s="108">
        <v>15</v>
      </c>
      <c r="P1105" s="108">
        <v>999</v>
      </c>
      <c r="Q1105" s="108">
        <v>1200</v>
      </c>
      <c r="R1105" s="108">
        <v>1</v>
      </c>
      <c r="S1105" s="108">
        <v>0</v>
      </c>
      <c r="T1105" s="104">
        <v>800</v>
      </c>
      <c r="U1105" s="104"/>
      <c r="V1105" s="108"/>
      <c r="W1105" s="108"/>
      <c r="X1105" s="108"/>
      <c r="Y1105" s="104">
        <v>3</v>
      </c>
      <c r="Z1105" s="108"/>
      <c r="AA1105" s="108"/>
      <c r="AB1105" s="108"/>
      <c r="AC1105" s="108"/>
      <c r="AD1105" s="108"/>
      <c r="AE1105" s="108"/>
      <c r="AF1105" s="108"/>
      <c r="AG1105" s="108"/>
    </row>
    <row r="1106" spans="1:33" ht="15.75" x14ac:dyDescent="0.3">
      <c r="A1106" s="104">
        <v>149</v>
      </c>
      <c r="B1106" s="108" t="s">
        <v>3394</v>
      </c>
      <c r="C1106" s="205"/>
      <c r="D1106" s="105">
        <v>1</v>
      </c>
      <c r="E1106" s="105" t="s">
        <v>5641</v>
      </c>
      <c r="F1106" s="108">
        <v>81</v>
      </c>
      <c r="G1106" s="108">
        <v>21</v>
      </c>
      <c r="H1106" s="108">
        <v>92</v>
      </c>
      <c r="I1106" s="109">
        <v>999</v>
      </c>
      <c r="J1106" s="108">
        <v>1</v>
      </c>
      <c r="K1106" s="108">
        <v>1</v>
      </c>
      <c r="L1106" s="109">
        <v>112000</v>
      </c>
      <c r="M1106" s="246"/>
      <c r="N1106" s="108" t="s">
        <v>3395</v>
      </c>
      <c r="O1106" s="108">
        <v>22</v>
      </c>
      <c r="P1106" s="108">
        <v>999</v>
      </c>
      <c r="Q1106" s="104">
        <v>1200</v>
      </c>
      <c r="R1106" s="108">
        <v>1</v>
      </c>
      <c r="S1106" s="108">
        <v>0</v>
      </c>
      <c r="T1106" s="104">
        <v>800</v>
      </c>
      <c r="U1106" s="104"/>
      <c r="V1106" s="108"/>
      <c r="W1106" s="108"/>
      <c r="X1106" s="108"/>
      <c r="Y1106" s="104">
        <v>3</v>
      </c>
      <c r="Z1106" s="108"/>
      <c r="AA1106" s="108"/>
      <c r="AB1106" s="108"/>
      <c r="AC1106" s="108"/>
      <c r="AD1106" s="108"/>
      <c r="AE1106" s="108"/>
      <c r="AF1106" s="108"/>
      <c r="AG1106" s="108"/>
    </row>
    <row r="1107" spans="1:33" ht="15.75" x14ac:dyDescent="0.3">
      <c r="A1107" s="104">
        <v>1543</v>
      </c>
      <c r="B1107" s="108" t="s">
        <v>4837</v>
      </c>
      <c r="C1107" s="204" t="s">
        <v>8652</v>
      </c>
      <c r="D1107" s="105">
        <v>1</v>
      </c>
      <c r="E1107" s="105" t="s">
        <v>5695</v>
      </c>
      <c r="F1107" s="108">
        <v>81</v>
      </c>
      <c r="G1107" s="108">
        <v>21</v>
      </c>
      <c r="H1107" s="108">
        <v>256</v>
      </c>
      <c r="I1107" s="109">
        <v>999</v>
      </c>
      <c r="J1107" s="108">
        <v>1</v>
      </c>
      <c r="K1107" s="108">
        <v>0</v>
      </c>
      <c r="L1107" s="109">
        <v>5500000</v>
      </c>
      <c r="M1107" s="246"/>
      <c r="N1107" s="108" t="s">
        <v>4838</v>
      </c>
      <c r="O1107" s="108">
        <v>20</v>
      </c>
      <c r="P1107" s="108">
        <v>999</v>
      </c>
      <c r="Q1107" s="104">
        <v>1500</v>
      </c>
      <c r="R1107" s="108">
        <v>1</v>
      </c>
      <c r="S1107" s="108">
        <v>0</v>
      </c>
      <c r="T1107" s="104">
        <v>1500</v>
      </c>
      <c r="U1107" s="104"/>
      <c r="V1107" s="108"/>
      <c r="W1107" s="108"/>
      <c r="X1107" s="108"/>
      <c r="Y1107" s="104">
        <v>3</v>
      </c>
      <c r="Z1107" s="108"/>
      <c r="AA1107" s="108"/>
      <c r="AB1107" s="108"/>
      <c r="AC1107" s="108"/>
      <c r="AD1107" s="108"/>
      <c r="AE1107" s="108"/>
      <c r="AF1107" s="108"/>
      <c r="AG1107" s="108"/>
    </row>
    <row r="1108" spans="1:33" ht="15.75" x14ac:dyDescent="0.3">
      <c r="A1108" s="104">
        <v>1550</v>
      </c>
      <c r="B1108" s="108" t="s">
        <v>4881</v>
      </c>
      <c r="C1108" s="204">
        <v>280</v>
      </c>
      <c r="D1108" s="105">
        <v>1</v>
      </c>
      <c r="E1108" s="110" t="s">
        <v>5700</v>
      </c>
      <c r="F1108" s="108">
        <v>81</v>
      </c>
      <c r="G1108" s="108">
        <v>21</v>
      </c>
      <c r="H1108" s="108">
        <v>256</v>
      </c>
      <c r="I1108" s="109">
        <v>999</v>
      </c>
      <c r="J1108" s="108">
        <v>1</v>
      </c>
      <c r="K1108" s="108">
        <v>0</v>
      </c>
      <c r="L1108" s="109">
        <v>5500000</v>
      </c>
      <c r="M1108" s="246"/>
      <c r="N1108" s="108" t="s">
        <v>4838</v>
      </c>
      <c r="O1108" s="108">
        <v>20</v>
      </c>
      <c r="P1108" s="108">
        <v>999</v>
      </c>
      <c r="Q1108" s="104">
        <v>1500</v>
      </c>
      <c r="R1108" s="108">
        <v>1</v>
      </c>
      <c r="S1108" s="108">
        <v>0</v>
      </c>
      <c r="T1108" s="104">
        <v>1500</v>
      </c>
      <c r="U1108" s="104"/>
      <c r="V1108" s="108"/>
      <c r="W1108" s="108"/>
      <c r="X1108" s="108"/>
      <c r="Y1108" s="104">
        <v>3</v>
      </c>
      <c r="Z1108" s="108"/>
      <c r="AA1108" s="108"/>
      <c r="AB1108" s="108"/>
      <c r="AC1108" s="108"/>
      <c r="AD1108" s="108"/>
      <c r="AE1108" s="108"/>
      <c r="AF1108" s="108"/>
      <c r="AG1108" s="108"/>
    </row>
    <row r="1109" spans="1:33" ht="15.75" x14ac:dyDescent="0.3">
      <c r="A1109" s="104">
        <v>1545</v>
      </c>
      <c r="B1109" s="108" t="s">
        <v>4839</v>
      </c>
      <c r="C1109" s="204" t="s">
        <v>8652</v>
      </c>
      <c r="D1109" s="105">
        <v>1</v>
      </c>
      <c r="E1109" s="105" t="s">
        <v>5695</v>
      </c>
      <c r="F1109" s="108">
        <v>81</v>
      </c>
      <c r="G1109" s="108">
        <v>21</v>
      </c>
      <c r="H1109" s="108">
        <v>256</v>
      </c>
      <c r="I1109" s="109">
        <v>999</v>
      </c>
      <c r="J1109" s="108">
        <v>1</v>
      </c>
      <c r="K1109" s="108">
        <v>0</v>
      </c>
      <c r="L1109" s="109">
        <v>5500000</v>
      </c>
      <c r="M1109" s="246"/>
      <c r="N1109" s="108" t="s">
        <v>4838</v>
      </c>
      <c r="O1109" s="108">
        <v>20</v>
      </c>
      <c r="P1109" s="108">
        <v>999</v>
      </c>
      <c r="Q1109" s="104">
        <v>1500</v>
      </c>
      <c r="R1109" s="108">
        <v>1</v>
      </c>
      <c r="S1109" s="108">
        <v>0</v>
      </c>
      <c r="T1109" s="104">
        <v>1500</v>
      </c>
      <c r="U1109" s="104"/>
      <c r="V1109" s="108"/>
      <c r="W1109" s="108"/>
      <c r="X1109" s="108"/>
      <c r="Y1109" s="104">
        <v>3</v>
      </c>
      <c r="Z1109" s="108"/>
      <c r="AA1109" s="108"/>
      <c r="AB1109" s="108"/>
      <c r="AC1109" s="108"/>
      <c r="AD1109" s="108"/>
      <c r="AE1109" s="108"/>
      <c r="AF1109" s="108"/>
      <c r="AG1109" s="108"/>
    </row>
    <row r="1110" spans="1:33" ht="15.75" x14ac:dyDescent="0.3">
      <c r="A1110" s="104">
        <v>224</v>
      </c>
      <c r="B1110" s="108" t="s">
        <v>3528</v>
      </c>
      <c r="C1110" s="205"/>
      <c r="D1110" s="105">
        <v>1</v>
      </c>
      <c r="E1110" s="105" t="s">
        <v>5646</v>
      </c>
      <c r="F1110" s="108">
        <v>81</v>
      </c>
      <c r="G1110" s="108">
        <v>49</v>
      </c>
      <c r="H1110" s="108">
        <v>63</v>
      </c>
      <c r="I1110" s="109">
        <v>999</v>
      </c>
      <c r="J1110" s="108">
        <v>1</v>
      </c>
      <c r="K1110" s="108">
        <v>1</v>
      </c>
      <c r="L1110" s="109">
        <v>196000</v>
      </c>
      <c r="M1110" s="246"/>
      <c r="N1110" s="108" t="s">
        <v>3529</v>
      </c>
      <c r="O1110" s="108">
        <v>32</v>
      </c>
      <c r="P1110" s="108">
        <v>999</v>
      </c>
      <c r="Q1110" s="104">
        <v>1200</v>
      </c>
      <c r="R1110" s="108">
        <v>1</v>
      </c>
      <c r="S1110" s="108">
        <v>0</v>
      </c>
      <c r="T1110" s="104">
        <v>820</v>
      </c>
      <c r="U1110" s="104"/>
      <c r="V1110" s="108"/>
      <c r="W1110" s="108"/>
      <c r="X1110" s="108"/>
      <c r="Y1110" s="104">
        <v>3</v>
      </c>
      <c r="Z1110" s="108"/>
      <c r="AA1110" s="108"/>
      <c r="AB1110" s="108"/>
      <c r="AC1110" s="108"/>
      <c r="AD1110" s="108"/>
      <c r="AE1110" s="108"/>
      <c r="AF1110" s="108"/>
      <c r="AG1110" s="108"/>
    </row>
    <row r="1111" spans="1:33" ht="15.75" x14ac:dyDescent="0.3">
      <c r="A1111" s="104">
        <v>880</v>
      </c>
      <c r="B1111" s="108" t="s">
        <v>4089</v>
      </c>
      <c r="C1111" s="204" t="s">
        <v>8629</v>
      </c>
      <c r="D1111" s="105">
        <v>1</v>
      </c>
      <c r="E1111" s="105" t="s">
        <v>5682</v>
      </c>
      <c r="F1111" s="108">
        <v>81</v>
      </c>
      <c r="G1111" s="108">
        <v>21</v>
      </c>
      <c r="H1111" s="108">
        <v>34</v>
      </c>
      <c r="I1111" s="109">
        <v>999</v>
      </c>
      <c r="J1111" s="108">
        <v>1</v>
      </c>
      <c r="K1111" s="108">
        <v>1</v>
      </c>
      <c r="L1111" s="109">
        <v>140000</v>
      </c>
      <c r="M1111" s="246"/>
      <c r="N1111" s="108" t="s">
        <v>4090</v>
      </c>
      <c r="O1111" s="108">
        <v>32</v>
      </c>
      <c r="P1111" s="108">
        <v>999</v>
      </c>
      <c r="Q1111" s="104">
        <v>1200</v>
      </c>
      <c r="R1111" s="108">
        <v>1</v>
      </c>
      <c r="S1111" s="108">
        <v>0</v>
      </c>
      <c r="T1111" s="104">
        <v>820</v>
      </c>
      <c r="U1111" s="104"/>
      <c r="V1111" s="108"/>
      <c r="W1111" s="108"/>
      <c r="X1111" s="108"/>
      <c r="Y1111" s="104">
        <v>3</v>
      </c>
      <c r="Z1111" s="108"/>
      <c r="AA1111" s="108"/>
      <c r="AB1111" s="108"/>
      <c r="AC1111" s="108"/>
      <c r="AD1111" s="108"/>
      <c r="AE1111" s="108"/>
      <c r="AF1111" s="108"/>
      <c r="AG1111" s="108"/>
    </row>
    <row r="1112" spans="1:33" ht="15.75" x14ac:dyDescent="0.3">
      <c r="A1112" s="104">
        <v>892</v>
      </c>
      <c r="B1112" s="108" t="s">
        <v>4101</v>
      </c>
      <c r="C1112" s="204" t="s">
        <v>8630</v>
      </c>
      <c r="D1112" s="105">
        <v>1</v>
      </c>
      <c r="E1112" s="105" t="s">
        <v>5683</v>
      </c>
      <c r="F1112" s="108">
        <v>81</v>
      </c>
      <c r="G1112" s="108">
        <v>21</v>
      </c>
      <c r="H1112" s="108">
        <v>256</v>
      </c>
      <c r="I1112" s="109">
        <v>999</v>
      </c>
      <c r="J1112" s="108">
        <v>1</v>
      </c>
      <c r="K1112" s="108">
        <v>0</v>
      </c>
      <c r="L1112" s="109">
        <v>300000</v>
      </c>
      <c r="M1112" s="246"/>
      <c r="N1112" s="108" t="s">
        <v>3917</v>
      </c>
      <c r="O1112" s="108">
        <v>22</v>
      </c>
      <c r="P1112" s="108">
        <v>999</v>
      </c>
      <c r="Q1112" s="104">
        <v>1200</v>
      </c>
      <c r="R1112" s="108">
        <v>1</v>
      </c>
      <c r="S1112" s="108">
        <v>0</v>
      </c>
      <c r="T1112" s="104">
        <v>820</v>
      </c>
      <c r="U1112" s="104"/>
      <c r="V1112" s="108"/>
      <c r="W1112" s="108"/>
      <c r="X1112" s="108"/>
      <c r="Y1112" s="104">
        <v>3</v>
      </c>
      <c r="Z1112" s="108"/>
      <c r="AA1112" s="108"/>
      <c r="AB1112" s="108"/>
      <c r="AC1112" s="108"/>
      <c r="AD1112" s="108"/>
      <c r="AE1112" s="108"/>
      <c r="AF1112" s="108"/>
      <c r="AG1112" s="108"/>
    </row>
    <row r="1113" spans="1:33" ht="15.75" x14ac:dyDescent="0.3">
      <c r="A1113" s="104">
        <v>940</v>
      </c>
      <c r="B1113" s="108" t="s">
        <v>4146</v>
      </c>
      <c r="C1113" s="205" t="s">
        <v>8643</v>
      </c>
      <c r="D1113" s="105">
        <v>1</v>
      </c>
      <c r="E1113" s="105" t="s">
        <v>5686</v>
      </c>
      <c r="F1113" s="108">
        <v>81</v>
      </c>
      <c r="G1113" s="108">
        <v>21</v>
      </c>
      <c r="H1113" s="108">
        <v>256</v>
      </c>
      <c r="I1113" s="109">
        <v>999</v>
      </c>
      <c r="J1113" s="108">
        <v>1</v>
      </c>
      <c r="K1113" s="108">
        <v>0</v>
      </c>
      <c r="L1113" s="109">
        <v>1200000</v>
      </c>
      <c r="M1113" s="246"/>
      <c r="N1113" s="108" t="s">
        <v>3656</v>
      </c>
      <c r="O1113" s="108">
        <v>15</v>
      </c>
      <c r="P1113" s="108">
        <v>999</v>
      </c>
      <c r="Q1113" s="104">
        <v>1200</v>
      </c>
      <c r="R1113" s="108">
        <v>1</v>
      </c>
      <c r="S1113" s="108">
        <v>0</v>
      </c>
      <c r="T1113" s="104">
        <v>820</v>
      </c>
      <c r="U1113" s="104"/>
      <c r="V1113" s="108"/>
      <c r="W1113" s="108"/>
      <c r="X1113" s="108"/>
      <c r="Y1113" s="104">
        <v>3</v>
      </c>
      <c r="Z1113" s="108"/>
      <c r="AA1113" s="108"/>
      <c r="AB1113" s="108"/>
      <c r="AC1113" s="108"/>
      <c r="AD1113" s="108"/>
      <c r="AE1113" s="108"/>
      <c r="AF1113" s="108"/>
      <c r="AG1113" s="108"/>
    </row>
    <row r="1114" spans="1:33" ht="15.75" x14ac:dyDescent="0.3">
      <c r="A1114" s="104">
        <v>938</v>
      </c>
      <c r="B1114" s="108" t="s">
        <v>4144</v>
      </c>
      <c r="C1114" s="205" t="s">
        <v>8643</v>
      </c>
      <c r="D1114" s="105">
        <v>1</v>
      </c>
      <c r="E1114" s="105" t="s">
        <v>5686</v>
      </c>
      <c r="F1114" s="108">
        <v>81</v>
      </c>
      <c r="G1114" s="108">
        <v>21</v>
      </c>
      <c r="H1114" s="108">
        <v>256</v>
      </c>
      <c r="I1114" s="109">
        <v>999</v>
      </c>
      <c r="J1114" s="108">
        <v>1</v>
      </c>
      <c r="K1114" s="108">
        <v>0</v>
      </c>
      <c r="L1114" s="109">
        <v>600000</v>
      </c>
      <c r="M1114" s="246"/>
      <c r="N1114" s="108" t="s">
        <v>3656</v>
      </c>
      <c r="O1114" s="108">
        <v>17</v>
      </c>
      <c r="P1114" s="108">
        <v>999</v>
      </c>
      <c r="Q1114" s="104">
        <v>1200</v>
      </c>
      <c r="R1114" s="108">
        <v>1</v>
      </c>
      <c r="S1114" s="108">
        <v>0</v>
      </c>
      <c r="T1114" s="104">
        <v>820</v>
      </c>
      <c r="U1114" s="104"/>
      <c r="V1114" s="108"/>
      <c r="W1114" s="108"/>
      <c r="X1114" s="108"/>
      <c r="Y1114" s="104">
        <v>3</v>
      </c>
      <c r="Z1114" s="108"/>
      <c r="AA1114" s="108"/>
      <c r="AB1114" s="108"/>
      <c r="AC1114" s="108"/>
      <c r="AD1114" s="108"/>
      <c r="AE1114" s="108"/>
      <c r="AF1114" s="108"/>
      <c r="AG1114" s="108"/>
    </row>
    <row r="1115" spans="1:33" ht="15.75" x14ac:dyDescent="0.3">
      <c r="A1115" s="104">
        <v>942</v>
      </c>
      <c r="B1115" s="108" t="s">
        <v>4148</v>
      </c>
      <c r="C1115" s="205" t="s">
        <v>8643</v>
      </c>
      <c r="D1115" s="105">
        <v>1</v>
      </c>
      <c r="E1115" s="105" t="s">
        <v>5686</v>
      </c>
      <c r="F1115" s="108">
        <v>101</v>
      </c>
      <c r="G1115" s="108">
        <v>19</v>
      </c>
      <c r="H1115" s="108">
        <v>218</v>
      </c>
      <c r="I1115" s="109">
        <v>999</v>
      </c>
      <c r="J1115" s="108">
        <v>0</v>
      </c>
      <c r="K1115" s="108">
        <v>100</v>
      </c>
      <c r="L1115" s="109">
        <v>1900000</v>
      </c>
      <c r="M1115" s="246"/>
      <c r="N1115" s="108" t="s">
        <v>3662</v>
      </c>
      <c r="O1115" s="108">
        <v>15</v>
      </c>
      <c r="P1115" s="108">
        <v>999</v>
      </c>
      <c r="Q1115" s="104">
        <v>1200</v>
      </c>
      <c r="R1115" s="108">
        <v>1</v>
      </c>
      <c r="S1115" s="108">
        <v>0</v>
      </c>
      <c r="T1115" s="104">
        <v>820</v>
      </c>
      <c r="U1115" s="104"/>
      <c r="V1115" s="108"/>
      <c r="W1115" s="108"/>
      <c r="X1115" s="108"/>
      <c r="Y1115" s="104">
        <v>3</v>
      </c>
      <c r="Z1115" s="108"/>
      <c r="AA1115" s="108"/>
      <c r="AB1115" s="108"/>
      <c r="AC1115" s="108"/>
      <c r="AD1115" s="108"/>
      <c r="AE1115" s="108"/>
      <c r="AF1115" s="108"/>
      <c r="AG1115" s="108"/>
    </row>
    <row r="1116" spans="1:33" ht="15.75" x14ac:dyDescent="0.3">
      <c r="A1116" s="104">
        <v>939</v>
      </c>
      <c r="B1116" s="108" t="s">
        <v>4145</v>
      </c>
      <c r="C1116" s="205" t="s">
        <v>8643</v>
      </c>
      <c r="D1116" s="105">
        <v>1</v>
      </c>
      <c r="E1116" s="105" t="s">
        <v>5686</v>
      </c>
      <c r="F1116" s="108">
        <v>81</v>
      </c>
      <c r="G1116" s="108">
        <v>21</v>
      </c>
      <c r="H1116" s="108">
        <v>256</v>
      </c>
      <c r="I1116" s="109">
        <v>999</v>
      </c>
      <c r="J1116" s="108">
        <v>1</v>
      </c>
      <c r="K1116" s="108">
        <v>0</v>
      </c>
      <c r="L1116" s="109">
        <v>900000</v>
      </c>
      <c r="M1116" s="246"/>
      <c r="N1116" s="108" t="s">
        <v>3656</v>
      </c>
      <c r="O1116" s="108">
        <v>20</v>
      </c>
      <c r="P1116" s="108">
        <v>999</v>
      </c>
      <c r="Q1116" s="104">
        <v>1200</v>
      </c>
      <c r="R1116" s="108">
        <v>1</v>
      </c>
      <c r="S1116" s="108">
        <v>0</v>
      </c>
      <c r="T1116" s="104">
        <v>820</v>
      </c>
      <c r="U1116" s="104"/>
      <c r="V1116" s="108"/>
      <c r="W1116" s="108"/>
      <c r="X1116" s="108"/>
      <c r="Y1116" s="104">
        <v>3</v>
      </c>
      <c r="Z1116" s="108"/>
      <c r="AA1116" s="108"/>
      <c r="AB1116" s="108"/>
      <c r="AC1116" s="108"/>
      <c r="AD1116" s="108"/>
      <c r="AE1116" s="108"/>
      <c r="AF1116" s="108"/>
      <c r="AG1116" s="108"/>
    </row>
    <row r="1117" spans="1:33" ht="15.75" x14ac:dyDescent="0.3">
      <c r="A1117" s="104">
        <v>941</v>
      </c>
      <c r="B1117" s="108" t="s">
        <v>4147</v>
      </c>
      <c r="C1117" s="205" t="s">
        <v>8643</v>
      </c>
      <c r="D1117" s="105">
        <v>1</v>
      </c>
      <c r="E1117" s="105" t="s">
        <v>5686</v>
      </c>
      <c r="F1117" s="108">
        <v>81</v>
      </c>
      <c r="G1117" s="108">
        <v>21</v>
      </c>
      <c r="H1117" s="108">
        <v>256</v>
      </c>
      <c r="I1117" s="109">
        <v>999</v>
      </c>
      <c r="J1117" s="108">
        <v>1</v>
      </c>
      <c r="K1117" s="108">
        <v>0</v>
      </c>
      <c r="L1117" s="109">
        <v>1600000</v>
      </c>
      <c r="M1117" s="246"/>
      <c r="N1117" s="108" t="s">
        <v>3660</v>
      </c>
      <c r="O1117" s="108">
        <v>15</v>
      </c>
      <c r="P1117" s="108">
        <v>999</v>
      </c>
      <c r="Q1117" s="104">
        <v>1200</v>
      </c>
      <c r="R1117" s="108">
        <v>1</v>
      </c>
      <c r="S1117" s="108">
        <v>0</v>
      </c>
      <c r="T1117" s="104">
        <v>820</v>
      </c>
      <c r="U1117" s="104"/>
      <c r="V1117" s="108"/>
      <c r="W1117" s="108"/>
      <c r="X1117" s="108"/>
      <c r="Y1117" s="104">
        <v>3</v>
      </c>
      <c r="Z1117" s="108"/>
      <c r="AA1117" s="108"/>
      <c r="AB1117" s="108"/>
      <c r="AC1117" s="108"/>
      <c r="AD1117" s="108"/>
      <c r="AE1117" s="108"/>
      <c r="AF1117" s="108"/>
      <c r="AG1117" s="108"/>
    </row>
    <row r="1118" spans="1:33" ht="15.75" x14ac:dyDescent="0.3">
      <c r="A1118" s="104">
        <v>393</v>
      </c>
      <c r="B1118" s="108" t="s">
        <v>3755</v>
      </c>
      <c r="C1118" s="204" t="s">
        <v>8645</v>
      </c>
      <c r="D1118" s="105">
        <v>1</v>
      </c>
      <c r="E1118" s="105" t="s">
        <v>5661</v>
      </c>
      <c r="F1118" s="108">
        <v>81</v>
      </c>
      <c r="G1118" s="108">
        <v>19</v>
      </c>
      <c r="H1118" s="108">
        <v>218</v>
      </c>
      <c r="I1118" s="109">
        <v>999</v>
      </c>
      <c r="J1118" s="108">
        <v>0</v>
      </c>
      <c r="K1118" s="108">
        <v>100</v>
      </c>
      <c r="L1118" s="105">
        <v>320000</v>
      </c>
      <c r="M1118" s="245"/>
      <c r="N1118" s="108" t="s">
        <v>3747</v>
      </c>
      <c r="O1118" s="104">
        <v>15</v>
      </c>
      <c r="P1118" s="104">
        <v>999</v>
      </c>
      <c r="Q1118" s="104">
        <v>1500</v>
      </c>
      <c r="R1118" s="104">
        <v>1</v>
      </c>
      <c r="S1118" s="104">
        <v>0</v>
      </c>
      <c r="T1118" s="104">
        <v>1500</v>
      </c>
      <c r="U1118" s="104"/>
      <c r="V1118" s="104"/>
      <c r="W1118" s="104"/>
      <c r="X1118" s="104"/>
      <c r="Y1118" s="104">
        <v>3</v>
      </c>
      <c r="Z1118" s="104"/>
      <c r="AA1118" s="104"/>
      <c r="AB1118" s="104"/>
      <c r="AC1118" s="104"/>
      <c r="AD1118" s="104"/>
      <c r="AE1118" s="104"/>
      <c r="AF1118" s="104"/>
      <c r="AG1118" s="104"/>
    </row>
    <row r="1119" spans="1:33" ht="15.75" x14ac:dyDescent="0.3">
      <c r="A1119" s="104">
        <v>394</v>
      </c>
      <c r="B1119" s="108" t="s">
        <v>3756</v>
      </c>
      <c r="C1119" s="204" t="s">
        <v>8646</v>
      </c>
      <c r="D1119" s="105">
        <v>1</v>
      </c>
      <c r="E1119" s="105" t="s">
        <v>5662</v>
      </c>
      <c r="F1119" s="108">
        <v>81</v>
      </c>
      <c r="G1119" s="108">
        <v>21</v>
      </c>
      <c r="H1119" s="108">
        <v>256</v>
      </c>
      <c r="I1119" s="109">
        <v>999</v>
      </c>
      <c r="J1119" s="108">
        <v>1</v>
      </c>
      <c r="K1119" s="108">
        <v>0</v>
      </c>
      <c r="L1119" s="105">
        <v>800000</v>
      </c>
      <c r="M1119" s="245"/>
      <c r="N1119" s="108" t="s">
        <v>3757</v>
      </c>
      <c r="O1119" s="104">
        <v>20</v>
      </c>
      <c r="P1119" s="104">
        <v>999</v>
      </c>
      <c r="Q1119" s="104">
        <v>1500</v>
      </c>
      <c r="R1119" s="104">
        <v>1</v>
      </c>
      <c r="S1119" s="104">
        <v>0</v>
      </c>
      <c r="T1119" s="104">
        <v>1500</v>
      </c>
      <c r="U1119" s="104"/>
      <c r="V1119" s="104"/>
      <c r="W1119" s="104"/>
      <c r="X1119" s="104"/>
      <c r="Y1119" s="104">
        <v>3</v>
      </c>
      <c r="Z1119" s="104"/>
      <c r="AA1119" s="104"/>
      <c r="AB1119" s="104"/>
      <c r="AC1119" s="104"/>
      <c r="AD1119" s="104"/>
      <c r="AE1119" s="104"/>
      <c r="AF1119" s="104"/>
      <c r="AG1119" s="104"/>
    </row>
    <row r="1120" spans="1:33" ht="15.75" x14ac:dyDescent="0.3">
      <c r="A1120" s="104">
        <v>386</v>
      </c>
      <c r="B1120" s="108" t="s">
        <v>3744</v>
      </c>
      <c r="C1120" s="204" t="s">
        <v>8646</v>
      </c>
      <c r="D1120" s="105">
        <v>1</v>
      </c>
      <c r="E1120" s="105" t="s">
        <v>5662</v>
      </c>
      <c r="F1120" s="108">
        <v>81</v>
      </c>
      <c r="G1120" s="108">
        <v>21</v>
      </c>
      <c r="H1120" s="108">
        <v>92</v>
      </c>
      <c r="I1120" s="109">
        <v>999</v>
      </c>
      <c r="J1120" s="108">
        <v>1</v>
      </c>
      <c r="K1120" s="108">
        <v>1</v>
      </c>
      <c r="L1120" s="105">
        <v>480000</v>
      </c>
      <c r="M1120" s="245"/>
      <c r="N1120" s="108" t="s">
        <v>3745</v>
      </c>
      <c r="O1120" s="104">
        <v>20</v>
      </c>
      <c r="P1120" s="104">
        <v>999</v>
      </c>
      <c r="Q1120" s="104">
        <v>1500</v>
      </c>
      <c r="R1120" s="104">
        <v>1</v>
      </c>
      <c r="S1120" s="104">
        <v>0</v>
      </c>
      <c r="T1120" s="104">
        <v>1500</v>
      </c>
      <c r="U1120" s="104"/>
      <c r="V1120" s="104"/>
      <c r="W1120" s="104"/>
      <c r="X1120" s="104"/>
      <c r="Y1120" s="104">
        <v>3</v>
      </c>
      <c r="Z1120" s="104"/>
      <c r="AA1120" s="104"/>
      <c r="AB1120" s="104"/>
      <c r="AC1120" s="104"/>
      <c r="AD1120" s="104"/>
      <c r="AE1120" s="104"/>
      <c r="AF1120" s="104"/>
      <c r="AG1120" s="104"/>
    </row>
    <row r="1121" spans="1:33" ht="15.75" x14ac:dyDescent="0.3">
      <c r="A1121" s="104">
        <v>385</v>
      </c>
      <c r="B1121" s="108" t="s">
        <v>3743</v>
      </c>
      <c r="C1121" s="204" t="s">
        <v>8646</v>
      </c>
      <c r="D1121" s="105">
        <v>1</v>
      </c>
      <c r="E1121" s="105" t="s">
        <v>5662</v>
      </c>
      <c r="F1121" s="108">
        <v>81</v>
      </c>
      <c r="G1121" s="108">
        <v>21</v>
      </c>
      <c r="H1121" s="108">
        <v>92</v>
      </c>
      <c r="I1121" s="109">
        <v>999</v>
      </c>
      <c r="J1121" s="108">
        <v>1</v>
      </c>
      <c r="K1121" s="108">
        <v>1</v>
      </c>
      <c r="L1121" s="105">
        <v>640000</v>
      </c>
      <c r="M1121" s="245"/>
      <c r="N1121" s="108" t="s">
        <v>3741</v>
      </c>
      <c r="O1121" s="104">
        <v>17</v>
      </c>
      <c r="P1121" s="104">
        <v>999</v>
      </c>
      <c r="Q1121" s="104">
        <v>1500</v>
      </c>
      <c r="R1121" s="104">
        <v>1</v>
      </c>
      <c r="S1121" s="104">
        <v>0</v>
      </c>
      <c r="T1121" s="104">
        <v>1500</v>
      </c>
      <c r="U1121" s="104"/>
      <c r="V1121" s="104"/>
      <c r="W1121" s="104"/>
      <c r="X1121" s="104"/>
      <c r="Y1121" s="104">
        <v>3</v>
      </c>
      <c r="Z1121" s="104"/>
      <c r="AA1121" s="104"/>
      <c r="AB1121" s="104"/>
      <c r="AC1121" s="104"/>
      <c r="AD1121" s="104"/>
      <c r="AE1121" s="104"/>
      <c r="AF1121" s="104"/>
      <c r="AG1121" s="104"/>
    </row>
    <row r="1122" spans="1:33" ht="15.75" x14ac:dyDescent="0.3">
      <c r="A1122" s="104">
        <v>392</v>
      </c>
      <c r="B1122" s="108" t="s">
        <v>3754</v>
      </c>
      <c r="C1122" s="204" t="s">
        <v>8645</v>
      </c>
      <c r="D1122" s="105">
        <v>1</v>
      </c>
      <c r="E1122" s="105" t="s">
        <v>5661</v>
      </c>
      <c r="F1122" s="108">
        <v>81</v>
      </c>
      <c r="G1122" s="108">
        <v>49</v>
      </c>
      <c r="H1122" s="108">
        <v>63</v>
      </c>
      <c r="I1122" s="109">
        <v>999</v>
      </c>
      <c r="J1122" s="108">
        <v>1</v>
      </c>
      <c r="K1122" s="108">
        <v>1</v>
      </c>
      <c r="L1122" s="105">
        <v>240000</v>
      </c>
      <c r="M1122" s="245"/>
      <c r="N1122" s="108" t="s">
        <v>3745</v>
      </c>
      <c r="O1122" s="104">
        <v>20</v>
      </c>
      <c r="P1122" s="104">
        <v>999</v>
      </c>
      <c r="Q1122" s="104">
        <v>1500</v>
      </c>
      <c r="R1122" s="104">
        <v>1</v>
      </c>
      <c r="S1122" s="104">
        <v>0</v>
      </c>
      <c r="T1122" s="104">
        <v>1500</v>
      </c>
      <c r="U1122" s="104"/>
      <c r="V1122" s="104"/>
      <c r="W1122" s="104"/>
      <c r="X1122" s="104"/>
      <c r="Y1122" s="104">
        <v>3</v>
      </c>
      <c r="Z1122" s="104"/>
      <c r="AA1122" s="104"/>
      <c r="AB1122" s="104"/>
      <c r="AC1122" s="104"/>
      <c r="AD1122" s="104"/>
      <c r="AE1122" s="104"/>
      <c r="AF1122" s="104"/>
      <c r="AG1122" s="104"/>
    </row>
    <row r="1123" spans="1:33" ht="15.75" x14ac:dyDescent="0.3">
      <c r="A1123" s="104">
        <v>389</v>
      </c>
      <c r="B1123" s="108" t="s">
        <v>3749</v>
      </c>
      <c r="C1123" s="204" t="s">
        <v>8646</v>
      </c>
      <c r="D1123" s="105">
        <v>1</v>
      </c>
      <c r="E1123" s="105" t="s">
        <v>5662</v>
      </c>
      <c r="F1123" s="108">
        <v>81</v>
      </c>
      <c r="G1123" s="108">
        <v>21</v>
      </c>
      <c r="H1123" s="108">
        <v>256</v>
      </c>
      <c r="I1123" s="109">
        <v>999</v>
      </c>
      <c r="J1123" s="108">
        <v>1</v>
      </c>
      <c r="K1123" s="108">
        <v>0</v>
      </c>
      <c r="L1123" s="105">
        <v>320000</v>
      </c>
      <c r="M1123" s="245"/>
      <c r="N1123" s="108" t="s">
        <v>3750</v>
      </c>
      <c r="O1123" s="104">
        <v>17</v>
      </c>
      <c r="P1123" s="104">
        <v>999</v>
      </c>
      <c r="Q1123" s="104">
        <v>1500</v>
      </c>
      <c r="R1123" s="104">
        <v>1</v>
      </c>
      <c r="S1123" s="104">
        <v>0</v>
      </c>
      <c r="T1123" s="104">
        <v>1500</v>
      </c>
      <c r="U1123" s="104"/>
      <c r="V1123" s="104"/>
      <c r="W1123" s="104"/>
      <c r="X1123" s="104"/>
      <c r="Y1123" s="104">
        <v>3</v>
      </c>
      <c r="Z1123" s="104"/>
      <c r="AA1123" s="104"/>
      <c r="AB1123" s="104"/>
      <c r="AC1123" s="104"/>
      <c r="AD1123" s="104"/>
      <c r="AE1123" s="104"/>
      <c r="AF1123" s="104"/>
      <c r="AG1123" s="104"/>
    </row>
    <row r="1124" spans="1:33" ht="15.75" x14ac:dyDescent="0.3">
      <c r="A1124" s="104">
        <v>390</v>
      </c>
      <c r="B1124" s="108" t="s">
        <v>3751</v>
      </c>
      <c r="C1124" s="204" t="s">
        <v>8646</v>
      </c>
      <c r="D1124" s="105">
        <v>1</v>
      </c>
      <c r="E1124" s="105" t="s">
        <v>5662</v>
      </c>
      <c r="F1124" s="108">
        <v>81</v>
      </c>
      <c r="G1124" s="108">
        <v>21</v>
      </c>
      <c r="H1124" s="108">
        <v>256</v>
      </c>
      <c r="I1124" s="109">
        <v>999</v>
      </c>
      <c r="J1124" s="108">
        <v>1</v>
      </c>
      <c r="K1124" s="108">
        <v>0</v>
      </c>
      <c r="L1124" s="105">
        <v>640000</v>
      </c>
      <c r="M1124" s="245"/>
      <c r="N1124" s="108" t="s">
        <v>3752</v>
      </c>
      <c r="O1124" s="104">
        <v>15</v>
      </c>
      <c r="P1124" s="104">
        <v>999</v>
      </c>
      <c r="Q1124" s="104">
        <v>1500</v>
      </c>
      <c r="R1124" s="104">
        <v>1</v>
      </c>
      <c r="S1124" s="104">
        <v>0</v>
      </c>
      <c r="T1124" s="104">
        <v>1500</v>
      </c>
      <c r="U1124" s="104"/>
      <c r="V1124" s="104"/>
      <c r="W1124" s="104"/>
      <c r="X1124" s="104"/>
      <c r="Y1124" s="104">
        <v>3</v>
      </c>
      <c r="Z1124" s="104"/>
      <c r="AA1124" s="104"/>
      <c r="AB1124" s="104"/>
      <c r="AC1124" s="104"/>
      <c r="AD1124" s="104"/>
      <c r="AE1124" s="104"/>
      <c r="AF1124" s="104"/>
      <c r="AG1124" s="104"/>
    </row>
    <row r="1125" spans="1:33" ht="15.75" x14ac:dyDescent="0.3">
      <c r="A1125" s="104">
        <v>388</v>
      </c>
      <c r="B1125" s="108" t="s">
        <v>3748</v>
      </c>
      <c r="C1125" s="204" t="s">
        <v>8646</v>
      </c>
      <c r="D1125" s="105">
        <v>1</v>
      </c>
      <c r="E1125" s="105" t="s">
        <v>5662</v>
      </c>
      <c r="F1125" s="108">
        <v>81</v>
      </c>
      <c r="G1125" s="108">
        <v>21</v>
      </c>
      <c r="H1125" s="108">
        <v>256</v>
      </c>
      <c r="I1125" s="109">
        <v>999</v>
      </c>
      <c r="J1125" s="108">
        <v>1</v>
      </c>
      <c r="K1125" s="108">
        <v>0</v>
      </c>
      <c r="L1125" s="105">
        <v>192000</v>
      </c>
      <c r="M1125" s="245"/>
      <c r="N1125" s="108" t="s">
        <v>3634</v>
      </c>
      <c r="O1125" s="104">
        <v>20</v>
      </c>
      <c r="P1125" s="104">
        <v>999</v>
      </c>
      <c r="Q1125" s="104">
        <v>1500</v>
      </c>
      <c r="R1125" s="104">
        <v>1</v>
      </c>
      <c r="S1125" s="104">
        <v>0</v>
      </c>
      <c r="T1125" s="104">
        <v>1500</v>
      </c>
      <c r="U1125" s="104"/>
      <c r="V1125" s="104"/>
      <c r="W1125" s="104"/>
      <c r="X1125" s="104"/>
      <c r="Y1125" s="104">
        <v>3</v>
      </c>
      <c r="Z1125" s="104"/>
      <c r="AA1125" s="104"/>
      <c r="AB1125" s="104"/>
      <c r="AC1125" s="104"/>
      <c r="AD1125" s="104"/>
      <c r="AE1125" s="104"/>
      <c r="AF1125" s="104"/>
      <c r="AG1125" s="104"/>
    </row>
    <row r="1126" spans="1:33" ht="15.75" x14ac:dyDescent="0.3">
      <c r="A1126" s="104">
        <v>391</v>
      </c>
      <c r="B1126" s="108" t="s">
        <v>3753</v>
      </c>
      <c r="C1126" s="204" t="s">
        <v>8645</v>
      </c>
      <c r="D1126" s="105">
        <v>1</v>
      </c>
      <c r="E1126" s="105" t="s">
        <v>5661</v>
      </c>
      <c r="F1126" s="108">
        <v>81</v>
      </c>
      <c r="G1126" s="108">
        <v>21</v>
      </c>
      <c r="H1126" s="108">
        <v>256</v>
      </c>
      <c r="I1126" s="109">
        <v>999</v>
      </c>
      <c r="J1126" s="108">
        <v>1</v>
      </c>
      <c r="K1126" s="108">
        <v>0</v>
      </c>
      <c r="L1126" s="105">
        <v>300000</v>
      </c>
      <c r="M1126" s="245"/>
      <c r="N1126" s="108" t="s">
        <v>3741</v>
      </c>
      <c r="O1126" s="104">
        <v>17</v>
      </c>
      <c r="P1126" s="104">
        <v>999</v>
      </c>
      <c r="Q1126" s="104">
        <v>1500</v>
      </c>
      <c r="R1126" s="104">
        <v>1</v>
      </c>
      <c r="S1126" s="104">
        <v>0</v>
      </c>
      <c r="T1126" s="104">
        <v>1500</v>
      </c>
      <c r="U1126" s="104"/>
      <c r="V1126" s="104"/>
      <c r="W1126" s="104"/>
      <c r="X1126" s="104"/>
      <c r="Y1126" s="104">
        <v>3</v>
      </c>
      <c r="Z1126" s="104"/>
      <c r="AA1126" s="104"/>
      <c r="AB1126" s="104"/>
      <c r="AC1126" s="104"/>
      <c r="AD1126" s="104"/>
      <c r="AE1126" s="104"/>
      <c r="AF1126" s="104"/>
      <c r="AG1126" s="104"/>
    </row>
    <row r="1127" spans="1:33" ht="15.75" x14ac:dyDescent="0.3">
      <c r="A1127" s="104">
        <v>395</v>
      </c>
      <c r="B1127" s="108" t="s">
        <v>3758</v>
      </c>
      <c r="C1127" s="204" t="s">
        <v>8646</v>
      </c>
      <c r="D1127" s="105">
        <v>1</v>
      </c>
      <c r="E1127" s="105" t="s">
        <v>5662</v>
      </c>
      <c r="F1127" s="108">
        <v>81</v>
      </c>
      <c r="G1127" s="108">
        <v>21</v>
      </c>
      <c r="H1127" s="108">
        <v>256</v>
      </c>
      <c r="I1127" s="109">
        <v>999</v>
      </c>
      <c r="J1127" s="108">
        <v>1</v>
      </c>
      <c r="K1127" s="108">
        <v>0</v>
      </c>
      <c r="L1127" s="105">
        <v>800000</v>
      </c>
      <c r="M1127" s="245"/>
      <c r="N1127" s="108" t="s">
        <v>3759</v>
      </c>
      <c r="O1127" s="104">
        <v>17</v>
      </c>
      <c r="P1127" s="104">
        <v>999</v>
      </c>
      <c r="Q1127" s="104">
        <v>1500</v>
      </c>
      <c r="R1127" s="104">
        <v>1</v>
      </c>
      <c r="S1127" s="104">
        <v>0</v>
      </c>
      <c r="T1127" s="104">
        <v>1500</v>
      </c>
      <c r="U1127" s="104"/>
      <c r="V1127" s="104"/>
      <c r="W1127" s="104"/>
      <c r="X1127" s="104"/>
      <c r="Y1127" s="104">
        <v>3</v>
      </c>
      <c r="Z1127" s="104"/>
      <c r="AA1127" s="104"/>
      <c r="AB1127" s="104"/>
      <c r="AC1127" s="104"/>
      <c r="AD1127" s="104"/>
      <c r="AE1127" s="104"/>
      <c r="AF1127" s="104"/>
      <c r="AG1127" s="104"/>
    </row>
    <row r="1128" spans="1:33" ht="15.75" x14ac:dyDescent="0.3">
      <c r="A1128" s="104">
        <v>384</v>
      </c>
      <c r="B1128" s="108" t="s">
        <v>3742</v>
      </c>
      <c r="C1128" s="204" t="s">
        <v>8645</v>
      </c>
      <c r="D1128" s="105">
        <v>1</v>
      </c>
      <c r="E1128" s="105" t="s">
        <v>5661</v>
      </c>
      <c r="F1128" s="108">
        <v>89</v>
      </c>
      <c r="G1128" s="108">
        <v>14</v>
      </c>
      <c r="H1128" s="108">
        <v>150</v>
      </c>
      <c r="I1128" s="109">
        <v>999</v>
      </c>
      <c r="J1128" s="108">
        <v>1</v>
      </c>
      <c r="K1128" s="108">
        <v>1</v>
      </c>
      <c r="L1128" s="105">
        <v>300000</v>
      </c>
      <c r="M1128" s="245"/>
      <c r="N1128" s="108" t="s">
        <v>3741</v>
      </c>
      <c r="O1128" s="104">
        <v>15</v>
      </c>
      <c r="P1128" s="104">
        <v>999</v>
      </c>
      <c r="Q1128" s="104">
        <v>1500</v>
      </c>
      <c r="R1128" s="104">
        <v>1</v>
      </c>
      <c r="S1128" s="104">
        <v>0</v>
      </c>
      <c r="T1128" s="104">
        <v>1500</v>
      </c>
      <c r="U1128" s="104"/>
      <c r="V1128" s="104"/>
      <c r="W1128" s="104"/>
      <c r="X1128" s="104"/>
      <c r="Y1128" s="104">
        <v>3</v>
      </c>
      <c r="Z1128" s="104"/>
      <c r="AA1128" s="104"/>
      <c r="AB1128" s="104"/>
      <c r="AC1128" s="104"/>
      <c r="AD1128" s="104"/>
      <c r="AE1128" s="104"/>
      <c r="AF1128" s="104"/>
      <c r="AG1128" s="104"/>
    </row>
    <row r="1129" spans="1:33" ht="15.75" x14ac:dyDescent="0.3">
      <c r="A1129" s="104">
        <v>387</v>
      </c>
      <c r="B1129" s="108" t="s">
        <v>3746</v>
      </c>
      <c r="C1129" s="204" t="s">
        <v>8645</v>
      </c>
      <c r="D1129" s="105">
        <v>1</v>
      </c>
      <c r="E1129" s="105" t="s">
        <v>5661</v>
      </c>
      <c r="F1129" s="108">
        <v>81</v>
      </c>
      <c r="G1129" s="108">
        <v>21</v>
      </c>
      <c r="H1129" s="108">
        <v>256</v>
      </c>
      <c r="I1129" s="109">
        <v>999</v>
      </c>
      <c r="J1129" s="108">
        <v>1</v>
      </c>
      <c r="K1129" s="108">
        <v>0</v>
      </c>
      <c r="L1129" s="105">
        <v>320000</v>
      </c>
      <c r="M1129" s="245"/>
      <c r="N1129" s="108" t="s">
        <v>3747</v>
      </c>
      <c r="O1129" s="104">
        <v>15</v>
      </c>
      <c r="P1129" s="104">
        <v>999</v>
      </c>
      <c r="Q1129" s="104">
        <v>1500</v>
      </c>
      <c r="R1129" s="104">
        <v>1</v>
      </c>
      <c r="S1129" s="104">
        <v>0</v>
      </c>
      <c r="T1129" s="104">
        <v>1500</v>
      </c>
      <c r="U1129" s="104"/>
      <c r="V1129" s="104"/>
      <c r="W1129" s="104"/>
      <c r="X1129" s="104"/>
      <c r="Y1129" s="104">
        <v>3</v>
      </c>
      <c r="Z1129" s="104"/>
      <c r="AA1129" s="104"/>
      <c r="AB1129" s="104"/>
      <c r="AC1129" s="104"/>
      <c r="AD1129" s="104"/>
      <c r="AE1129" s="104"/>
      <c r="AF1129" s="104"/>
      <c r="AG1129" s="104"/>
    </row>
    <row r="1130" spans="1:33" ht="15.75" x14ac:dyDescent="0.3">
      <c r="A1130" s="104">
        <v>383</v>
      </c>
      <c r="B1130" s="108" t="s">
        <v>3740</v>
      </c>
      <c r="C1130" s="204" t="s">
        <v>8646</v>
      </c>
      <c r="D1130" s="105">
        <v>1</v>
      </c>
      <c r="E1130" s="105" t="s">
        <v>5662</v>
      </c>
      <c r="F1130" s="108">
        <v>81</v>
      </c>
      <c r="G1130" s="108">
        <v>19</v>
      </c>
      <c r="H1130" s="108">
        <v>152</v>
      </c>
      <c r="I1130" s="109">
        <v>999</v>
      </c>
      <c r="J1130" s="108">
        <v>1</v>
      </c>
      <c r="K1130" s="108">
        <v>1</v>
      </c>
      <c r="L1130" s="105">
        <v>320000</v>
      </c>
      <c r="M1130" s="245"/>
      <c r="N1130" s="108" t="s">
        <v>3741</v>
      </c>
      <c r="O1130" s="104">
        <v>17</v>
      </c>
      <c r="P1130" s="104">
        <v>999</v>
      </c>
      <c r="Q1130" s="104">
        <v>1500</v>
      </c>
      <c r="R1130" s="104">
        <v>1</v>
      </c>
      <c r="S1130" s="104">
        <v>0</v>
      </c>
      <c r="T1130" s="104">
        <v>1500</v>
      </c>
      <c r="U1130" s="104"/>
      <c r="V1130" s="104"/>
      <c r="W1130" s="104"/>
      <c r="X1130" s="104"/>
      <c r="Y1130" s="104">
        <v>3</v>
      </c>
      <c r="Z1130" s="104"/>
      <c r="AA1130" s="104"/>
      <c r="AB1130" s="104"/>
      <c r="AC1130" s="104"/>
      <c r="AD1130" s="104"/>
      <c r="AE1130" s="104"/>
      <c r="AF1130" s="104"/>
      <c r="AG1130" s="104"/>
    </row>
    <row r="1131" spans="1:33" ht="15.75" x14ac:dyDescent="0.3">
      <c r="A1131" s="104">
        <v>973</v>
      </c>
      <c r="B1131" s="108" t="s">
        <v>4178</v>
      </c>
      <c r="C1131" s="205" t="s">
        <v>8638</v>
      </c>
      <c r="D1131" s="105">
        <v>1</v>
      </c>
      <c r="E1131" s="105" t="s">
        <v>5689</v>
      </c>
      <c r="F1131" s="108">
        <v>131</v>
      </c>
      <c r="G1131" s="108">
        <v>101</v>
      </c>
      <c r="H1131" s="108">
        <v>322</v>
      </c>
      <c r="I1131" s="109">
        <v>999</v>
      </c>
      <c r="J1131" s="108">
        <v>1</v>
      </c>
      <c r="K1131" s="108">
        <v>10</v>
      </c>
      <c r="L1131" s="109">
        <v>800000</v>
      </c>
      <c r="M1131" s="246"/>
      <c r="N1131" s="108" t="s">
        <v>3710</v>
      </c>
      <c r="O1131" s="108">
        <v>20</v>
      </c>
      <c r="P1131" s="108">
        <v>999</v>
      </c>
      <c r="Q1131" s="104">
        <v>1500</v>
      </c>
      <c r="R1131" s="108">
        <v>1</v>
      </c>
      <c r="S1131" s="108">
        <v>0</v>
      </c>
      <c r="T1131" s="104">
        <v>1500</v>
      </c>
      <c r="U1131" s="104"/>
      <c r="V1131" s="108"/>
      <c r="W1131" s="108"/>
      <c r="X1131" s="108"/>
      <c r="Y1131" s="104">
        <v>3</v>
      </c>
      <c r="Z1131" s="108"/>
      <c r="AA1131" s="108"/>
      <c r="AB1131" s="108"/>
      <c r="AC1131" s="108"/>
      <c r="AD1131" s="108"/>
      <c r="AE1131" s="108"/>
      <c r="AF1131" s="108"/>
      <c r="AG1131" s="108"/>
    </row>
    <row r="1132" spans="1:33" ht="15.75" x14ac:dyDescent="0.3">
      <c r="A1132" s="104">
        <v>918</v>
      </c>
      <c r="B1132" s="107" t="s">
        <v>4126</v>
      </c>
      <c r="C1132" s="204" t="s">
        <v>8644</v>
      </c>
      <c r="D1132" s="105">
        <v>1</v>
      </c>
      <c r="E1132" s="105" t="s">
        <v>5684</v>
      </c>
      <c r="F1132" s="108">
        <v>81</v>
      </c>
      <c r="G1132" s="108">
        <v>19</v>
      </c>
      <c r="H1132" s="108">
        <v>165</v>
      </c>
      <c r="I1132" s="109">
        <v>999</v>
      </c>
      <c r="J1132" s="108">
        <v>1</v>
      </c>
      <c r="K1132" s="108">
        <v>1</v>
      </c>
      <c r="L1132" s="109">
        <v>1200000</v>
      </c>
      <c r="M1132" s="246"/>
      <c r="N1132" s="108" t="s">
        <v>3619</v>
      </c>
      <c r="O1132" s="108">
        <v>15</v>
      </c>
      <c r="P1132" s="108">
        <v>999</v>
      </c>
      <c r="Q1132" s="104">
        <v>1200</v>
      </c>
      <c r="R1132" s="108">
        <v>1</v>
      </c>
      <c r="S1132" s="108">
        <v>0</v>
      </c>
      <c r="T1132" s="104">
        <v>820</v>
      </c>
      <c r="U1132" s="104"/>
      <c r="V1132" s="108"/>
      <c r="W1132" s="108"/>
      <c r="X1132" s="108"/>
      <c r="Y1132" s="104">
        <v>3</v>
      </c>
      <c r="Z1132" s="108"/>
      <c r="AA1132" s="108"/>
      <c r="AB1132" s="108"/>
      <c r="AC1132" s="108"/>
      <c r="AD1132" s="108"/>
      <c r="AE1132" s="108"/>
      <c r="AF1132" s="108"/>
      <c r="AG1132" s="108"/>
    </row>
    <row r="1133" spans="1:33" ht="15.75" hidden="1" x14ac:dyDescent="0.3">
      <c r="A1133" s="39">
        <v>916</v>
      </c>
      <c r="B1133" s="40" t="s">
        <v>4124</v>
      </c>
      <c r="C1133" s="40"/>
      <c r="D1133" s="39">
        <v>0</v>
      </c>
      <c r="E1133" s="39"/>
      <c r="F1133" s="42">
        <v>81</v>
      </c>
      <c r="G1133" s="42">
        <v>19</v>
      </c>
      <c r="H1133" s="42">
        <v>204</v>
      </c>
      <c r="I1133" s="42">
        <v>999</v>
      </c>
      <c r="J1133" s="42">
        <v>1</v>
      </c>
      <c r="K1133" s="42">
        <v>0</v>
      </c>
      <c r="L1133" s="42">
        <v>600000</v>
      </c>
      <c r="M1133" s="42"/>
      <c r="N1133" s="42" t="s">
        <v>3615</v>
      </c>
      <c r="O1133" s="42">
        <v>20</v>
      </c>
      <c r="P1133" s="42">
        <v>999</v>
      </c>
      <c r="Q1133" s="39">
        <v>1200</v>
      </c>
      <c r="R1133" s="42">
        <v>1</v>
      </c>
      <c r="S1133" s="42">
        <v>0</v>
      </c>
      <c r="T1133" s="39">
        <v>820</v>
      </c>
      <c r="U1133" s="39"/>
      <c r="V1133" s="42"/>
      <c r="W1133" s="42"/>
      <c r="X1133" s="42"/>
      <c r="Y1133" s="39">
        <v>3</v>
      </c>
      <c r="Z1133" s="42"/>
      <c r="AA1133" s="42"/>
      <c r="AB1133" s="42"/>
      <c r="AC1133" s="42"/>
      <c r="AD1133" s="42"/>
      <c r="AE1133" s="42"/>
      <c r="AF1133" s="42"/>
      <c r="AG1133" s="42"/>
    </row>
    <row r="1134" spans="1:33" ht="15.75" hidden="1" x14ac:dyDescent="0.3">
      <c r="A1134" s="39">
        <v>917</v>
      </c>
      <c r="B1134" s="40" t="s">
        <v>4125</v>
      </c>
      <c r="C1134" s="40"/>
      <c r="D1134" s="39">
        <v>0</v>
      </c>
      <c r="E1134" s="39"/>
      <c r="F1134" s="42">
        <v>81</v>
      </c>
      <c r="G1134" s="42">
        <v>19</v>
      </c>
      <c r="H1134" s="42">
        <v>202</v>
      </c>
      <c r="I1134" s="42">
        <v>999</v>
      </c>
      <c r="J1134" s="42">
        <v>1</v>
      </c>
      <c r="K1134" s="42">
        <v>0</v>
      </c>
      <c r="L1134" s="42">
        <v>900000</v>
      </c>
      <c r="M1134" s="42"/>
      <c r="N1134" s="42" t="s">
        <v>3617</v>
      </c>
      <c r="O1134" s="42">
        <v>20</v>
      </c>
      <c r="P1134" s="42">
        <v>999</v>
      </c>
      <c r="Q1134" s="39">
        <v>1200</v>
      </c>
      <c r="R1134" s="42">
        <v>1</v>
      </c>
      <c r="S1134" s="42">
        <v>0</v>
      </c>
      <c r="T1134" s="39">
        <v>820</v>
      </c>
      <c r="U1134" s="39"/>
      <c r="V1134" s="42"/>
      <c r="W1134" s="42"/>
      <c r="X1134" s="42"/>
      <c r="Y1134" s="39">
        <v>3</v>
      </c>
      <c r="Z1134" s="42"/>
      <c r="AA1134" s="42"/>
      <c r="AB1134" s="42"/>
      <c r="AC1134" s="42"/>
      <c r="AD1134" s="42"/>
      <c r="AE1134" s="42"/>
      <c r="AF1134" s="42"/>
      <c r="AG1134" s="42"/>
    </row>
    <row r="1135" spans="1:33" ht="15.75" hidden="1" x14ac:dyDescent="0.3">
      <c r="A1135" s="39">
        <v>919</v>
      </c>
      <c r="B1135" s="40" t="s">
        <v>4127</v>
      </c>
      <c r="C1135" s="40"/>
      <c r="D1135" s="39">
        <v>0</v>
      </c>
      <c r="E1135" s="39"/>
      <c r="F1135" s="42">
        <v>81</v>
      </c>
      <c r="G1135" s="42">
        <v>19</v>
      </c>
      <c r="H1135" s="42">
        <v>203</v>
      </c>
      <c r="I1135" s="42">
        <v>999</v>
      </c>
      <c r="J1135" s="42">
        <v>1</v>
      </c>
      <c r="K1135" s="42">
        <v>0</v>
      </c>
      <c r="L1135" s="42">
        <v>1600000</v>
      </c>
      <c r="M1135" s="42"/>
      <c r="N1135" s="42" t="s">
        <v>3621</v>
      </c>
      <c r="O1135" s="42">
        <v>32</v>
      </c>
      <c r="P1135" s="42">
        <v>999</v>
      </c>
      <c r="Q1135" s="39">
        <v>1200</v>
      </c>
      <c r="R1135" s="42">
        <v>1</v>
      </c>
      <c r="S1135" s="42">
        <v>0</v>
      </c>
      <c r="T1135" s="39">
        <v>820</v>
      </c>
      <c r="U1135" s="39"/>
      <c r="V1135" s="42"/>
      <c r="W1135" s="42"/>
      <c r="X1135" s="42"/>
      <c r="Y1135" s="39">
        <v>3</v>
      </c>
      <c r="Z1135" s="42"/>
      <c r="AA1135" s="42"/>
      <c r="AB1135" s="42"/>
      <c r="AC1135" s="42"/>
      <c r="AD1135" s="42"/>
      <c r="AE1135" s="42"/>
      <c r="AF1135" s="42"/>
      <c r="AG1135" s="42"/>
    </row>
    <row r="1136" spans="1:33" ht="15.75" hidden="1" x14ac:dyDescent="0.3">
      <c r="A1136" s="39">
        <v>920</v>
      </c>
      <c r="B1136" s="40" t="s">
        <v>4128</v>
      </c>
      <c r="C1136" s="40"/>
      <c r="D1136" s="39">
        <v>0</v>
      </c>
      <c r="E1136" s="39"/>
      <c r="F1136" s="42">
        <v>94</v>
      </c>
      <c r="G1136" s="42">
        <v>40</v>
      </c>
      <c r="H1136" s="42">
        <v>205</v>
      </c>
      <c r="I1136" s="42">
        <v>999</v>
      </c>
      <c r="J1136" s="42">
        <v>1</v>
      </c>
      <c r="K1136" s="42">
        <v>0</v>
      </c>
      <c r="L1136" s="42">
        <v>1900000</v>
      </c>
      <c r="M1136" s="42"/>
      <c r="N1136" s="42" t="s">
        <v>3623</v>
      </c>
      <c r="O1136" s="42">
        <v>15</v>
      </c>
      <c r="P1136" s="42">
        <v>999</v>
      </c>
      <c r="Q1136" s="39">
        <v>1200</v>
      </c>
      <c r="R1136" s="42">
        <v>1</v>
      </c>
      <c r="S1136" s="42">
        <v>0</v>
      </c>
      <c r="T1136" s="39">
        <v>820</v>
      </c>
      <c r="U1136" s="39"/>
      <c r="V1136" s="42"/>
      <c r="W1136" s="42"/>
      <c r="X1136" s="42"/>
      <c r="Y1136" s="39">
        <v>3</v>
      </c>
      <c r="Z1136" s="42"/>
      <c r="AA1136" s="42"/>
      <c r="AB1136" s="42"/>
      <c r="AC1136" s="42"/>
      <c r="AD1136" s="42"/>
      <c r="AE1136" s="42"/>
      <c r="AF1136" s="42"/>
      <c r="AG1136" s="42"/>
    </row>
    <row r="1137" spans="1:33" ht="15.75" x14ac:dyDescent="0.3">
      <c r="A1137" s="104">
        <v>268</v>
      </c>
      <c r="B1137" s="108" t="s">
        <v>3607</v>
      </c>
      <c r="C1137" s="205"/>
      <c r="D1137" s="105">
        <v>1</v>
      </c>
      <c r="E1137" s="105" t="s">
        <v>5648</v>
      </c>
      <c r="F1137" s="108">
        <v>81</v>
      </c>
      <c r="G1137" s="108">
        <v>21</v>
      </c>
      <c r="H1137" s="108">
        <v>256</v>
      </c>
      <c r="I1137" s="109">
        <v>999</v>
      </c>
      <c r="J1137" s="108">
        <v>1</v>
      </c>
      <c r="K1137" s="108">
        <v>0</v>
      </c>
      <c r="L1137" s="109">
        <v>300000</v>
      </c>
      <c r="M1137" s="246"/>
      <c r="N1137" s="108" t="s">
        <v>3608</v>
      </c>
      <c r="O1137" s="108">
        <v>32</v>
      </c>
      <c r="P1137" s="108">
        <v>999</v>
      </c>
      <c r="Q1137" s="104">
        <v>1200</v>
      </c>
      <c r="R1137" s="108">
        <v>1</v>
      </c>
      <c r="S1137" s="108">
        <v>0</v>
      </c>
      <c r="T1137" s="104">
        <v>820</v>
      </c>
      <c r="U1137" s="104"/>
      <c r="V1137" s="108"/>
      <c r="W1137" s="108"/>
      <c r="X1137" s="108"/>
      <c r="Y1137" s="104">
        <v>3</v>
      </c>
      <c r="Z1137" s="108"/>
      <c r="AA1137" s="108"/>
      <c r="AB1137" s="108"/>
      <c r="AC1137" s="108"/>
      <c r="AD1137" s="108"/>
      <c r="AE1137" s="108"/>
      <c r="AF1137" s="108"/>
      <c r="AG1137" s="108"/>
    </row>
    <row r="1138" spans="1:33" ht="15.75" hidden="1" x14ac:dyDescent="0.3">
      <c r="A1138" s="39">
        <v>1359</v>
      </c>
      <c r="B1138" s="40" t="s">
        <v>4758</v>
      </c>
      <c r="C1138" s="40"/>
      <c r="D1138" s="39">
        <v>0</v>
      </c>
      <c r="E1138" s="39"/>
      <c r="F1138" s="39">
        <v>60</v>
      </c>
      <c r="G1138" s="39">
        <v>19</v>
      </c>
      <c r="H1138" s="39">
        <v>165</v>
      </c>
      <c r="I1138" s="39">
        <v>999</v>
      </c>
      <c r="J1138" s="39">
        <v>1</v>
      </c>
      <c r="K1138" s="39">
        <v>0</v>
      </c>
      <c r="L1138" s="39">
        <v>10000</v>
      </c>
      <c r="M1138" s="39"/>
      <c r="N1138" s="39" t="s">
        <v>4755</v>
      </c>
      <c r="O1138" s="39">
        <v>20</v>
      </c>
      <c r="P1138" s="39">
        <v>5</v>
      </c>
      <c r="Q1138" s="39">
        <v>1500</v>
      </c>
      <c r="R1138" s="39">
        <v>1</v>
      </c>
      <c r="S1138" s="39">
        <v>0</v>
      </c>
      <c r="T1138" s="39">
        <v>2500</v>
      </c>
      <c r="U1138" s="39"/>
      <c r="V1138" s="39"/>
      <c r="W1138" s="39"/>
      <c r="X1138" s="39"/>
      <c r="Y1138" s="39">
        <v>3</v>
      </c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5.75" x14ac:dyDescent="0.3">
      <c r="A1139" s="104">
        <v>287</v>
      </c>
      <c r="B1139" s="108" t="s">
        <v>3633</v>
      </c>
      <c r="C1139" s="205"/>
      <c r="D1139" s="105">
        <v>1</v>
      </c>
      <c r="E1139" s="105" t="s">
        <v>5650</v>
      </c>
      <c r="F1139" s="108">
        <v>81</v>
      </c>
      <c r="G1139" s="108">
        <v>21</v>
      </c>
      <c r="H1139" s="108">
        <v>256</v>
      </c>
      <c r="I1139" s="109">
        <v>999</v>
      </c>
      <c r="J1139" s="108">
        <v>1</v>
      </c>
      <c r="K1139" s="108">
        <v>0</v>
      </c>
      <c r="L1139" s="109">
        <v>640000</v>
      </c>
      <c r="M1139" s="246"/>
      <c r="N1139" s="108" t="s">
        <v>3634</v>
      </c>
      <c r="O1139" s="108">
        <v>20</v>
      </c>
      <c r="P1139" s="108">
        <v>999</v>
      </c>
      <c r="Q1139" s="104">
        <v>1200</v>
      </c>
      <c r="R1139" s="108">
        <v>1</v>
      </c>
      <c r="S1139" s="108">
        <v>0</v>
      </c>
      <c r="T1139" s="104">
        <v>820</v>
      </c>
      <c r="U1139" s="104"/>
      <c r="V1139" s="108"/>
      <c r="W1139" s="108"/>
      <c r="X1139" s="108"/>
      <c r="Y1139" s="104">
        <v>3</v>
      </c>
      <c r="Z1139" s="108"/>
      <c r="AA1139" s="108"/>
      <c r="AB1139" s="108"/>
      <c r="AC1139" s="108"/>
      <c r="AD1139" s="108"/>
      <c r="AE1139" s="108"/>
      <c r="AF1139" s="108"/>
      <c r="AG1139" s="108"/>
    </row>
    <row r="1140" spans="1:33" ht="15.75" x14ac:dyDescent="0.3">
      <c r="A1140" s="104">
        <v>288</v>
      </c>
      <c r="B1140" s="108" t="s">
        <v>3635</v>
      </c>
      <c r="C1140" s="205"/>
      <c r="D1140" s="105">
        <v>1</v>
      </c>
      <c r="E1140" s="105" t="s">
        <v>5650</v>
      </c>
      <c r="F1140" s="108">
        <v>81</v>
      </c>
      <c r="G1140" s="108">
        <v>21</v>
      </c>
      <c r="H1140" s="108">
        <v>256</v>
      </c>
      <c r="I1140" s="109">
        <v>999</v>
      </c>
      <c r="J1140" s="108">
        <v>1</v>
      </c>
      <c r="K1140" s="108">
        <v>0</v>
      </c>
      <c r="L1140" s="109">
        <v>640000</v>
      </c>
      <c r="M1140" s="246"/>
      <c r="N1140" s="108" t="s">
        <v>3634</v>
      </c>
      <c r="O1140" s="108">
        <v>15</v>
      </c>
      <c r="P1140" s="108">
        <v>999</v>
      </c>
      <c r="Q1140" s="104">
        <v>1200</v>
      </c>
      <c r="R1140" s="108">
        <v>1</v>
      </c>
      <c r="S1140" s="108">
        <v>0</v>
      </c>
      <c r="T1140" s="104">
        <v>820</v>
      </c>
      <c r="U1140" s="104"/>
      <c r="V1140" s="108"/>
      <c r="W1140" s="108"/>
      <c r="X1140" s="108"/>
      <c r="Y1140" s="104">
        <v>3</v>
      </c>
      <c r="Z1140" s="108"/>
      <c r="AA1140" s="108"/>
      <c r="AB1140" s="108"/>
      <c r="AC1140" s="108"/>
      <c r="AD1140" s="108"/>
      <c r="AE1140" s="108"/>
      <c r="AF1140" s="108"/>
      <c r="AG1140" s="108"/>
    </row>
    <row r="1141" spans="1:33" ht="15.75" x14ac:dyDescent="0.3">
      <c r="A1141" s="104">
        <v>286</v>
      </c>
      <c r="B1141" s="108" t="s">
        <v>3631</v>
      </c>
      <c r="C1141" s="205"/>
      <c r="D1141" s="105">
        <v>1</v>
      </c>
      <c r="E1141" s="105" t="s">
        <v>5650</v>
      </c>
      <c r="F1141" s="108">
        <v>81</v>
      </c>
      <c r="G1141" s="108">
        <v>21</v>
      </c>
      <c r="H1141" s="108">
        <v>256</v>
      </c>
      <c r="I1141" s="109">
        <v>999</v>
      </c>
      <c r="J1141" s="108">
        <v>1</v>
      </c>
      <c r="K1141" s="108">
        <v>0</v>
      </c>
      <c r="L1141" s="109">
        <v>600000</v>
      </c>
      <c r="M1141" s="246"/>
      <c r="N1141" s="108" t="s">
        <v>3632</v>
      </c>
      <c r="O1141" s="108">
        <v>17</v>
      </c>
      <c r="P1141" s="108">
        <v>999</v>
      </c>
      <c r="Q1141" s="104">
        <v>1200</v>
      </c>
      <c r="R1141" s="108">
        <v>1</v>
      </c>
      <c r="S1141" s="108">
        <v>0</v>
      </c>
      <c r="T1141" s="104">
        <v>820</v>
      </c>
      <c r="U1141" s="104"/>
      <c r="V1141" s="108"/>
      <c r="W1141" s="108"/>
      <c r="X1141" s="108"/>
      <c r="Y1141" s="104">
        <v>3</v>
      </c>
      <c r="Z1141" s="108"/>
      <c r="AA1141" s="108"/>
      <c r="AB1141" s="108"/>
      <c r="AC1141" s="108"/>
      <c r="AD1141" s="108"/>
      <c r="AE1141" s="108"/>
      <c r="AF1141" s="108"/>
      <c r="AG1141" s="108"/>
    </row>
    <row r="1142" spans="1:33" ht="15.75" hidden="1" x14ac:dyDescent="0.3">
      <c r="A1142" s="39">
        <v>1358</v>
      </c>
      <c r="B1142" s="40" t="s">
        <v>4757</v>
      </c>
      <c r="C1142" s="40"/>
      <c r="D1142" s="39">
        <v>0</v>
      </c>
      <c r="E1142" s="39"/>
      <c r="F1142" s="39">
        <v>60</v>
      </c>
      <c r="G1142" s="39">
        <v>19</v>
      </c>
      <c r="H1142" s="39">
        <v>165</v>
      </c>
      <c r="I1142" s="39">
        <v>999</v>
      </c>
      <c r="J1142" s="39">
        <v>1</v>
      </c>
      <c r="K1142" s="39">
        <v>0</v>
      </c>
      <c r="L1142" s="39">
        <v>10000</v>
      </c>
      <c r="M1142" s="39"/>
      <c r="N1142" s="39" t="s">
        <v>4755</v>
      </c>
      <c r="O1142" s="39">
        <v>20</v>
      </c>
      <c r="P1142" s="39">
        <v>5</v>
      </c>
      <c r="Q1142" s="39">
        <v>1500</v>
      </c>
      <c r="R1142" s="39">
        <v>1</v>
      </c>
      <c r="S1142" s="39">
        <v>0</v>
      </c>
      <c r="T1142" s="39">
        <v>2500</v>
      </c>
      <c r="U1142" s="39"/>
      <c r="V1142" s="39"/>
      <c r="W1142" s="39"/>
      <c r="X1142" s="39"/>
      <c r="Y1142" s="39">
        <v>3</v>
      </c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5.75" x14ac:dyDescent="0.3">
      <c r="A1143" s="104">
        <v>236</v>
      </c>
      <c r="B1143" s="108" t="s">
        <v>3549</v>
      </c>
      <c r="C1143" s="205"/>
      <c r="D1143" s="105">
        <v>1</v>
      </c>
      <c r="E1143" s="105" t="s">
        <v>5647</v>
      </c>
      <c r="F1143" s="108">
        <v>81</v>
      </c>
      <c r="G1143" s="108">
        <v>21</v>
      </c>
      <c r="H1143" s="108">
        <v>256</v>
      </c>
      <c r="I1143" s="109">
        <v>999</v>
      </c>
      <c r="J1143" s="108">
        <v>1</v>
      </c>
      <c r="K1143" s="108">
        <v>0</v>
      </c>
      <c r="L1143" s="109">
        <v>300000</v>
      </c>
      <c r="M1143" s="246"/>
      <c r="N1143" s="108" t="s">
        <v>3550</v>
      </c>
      <c r="O1143" s="108">
        <v>22</v>
      </c>
      <c r="P1143" s="108">
        <v>999</v>
      </c>
      <c r="Q1143" s="104">
        <v>1200</v>
      </c>
      <c r="R1143" s="108">
        <v>1</v>
      </c>
      <c r="S1143" s="108">
        <v>0</v>
      </c>
      <c r="T1143" s="104">
        <v>820</v>
      </c>
      <c r="U1143" s="104"/>
      <c r="V1143" s="108"/>
      <c r="W1143" s="108"/>
      <c r="X1143" s="108"/>
      <c r="Y1143" s="104">
        <v>3</v>
      </c>
      <c r="Z1143" s="108"/>
      <c r="AA1143" s="108"/>
      <c r="AB1143" s="108"/>
      <c r="AC1143" s="108"/>
      <c r="AD1143" s="108"/>
      <c r="AE1143" s="108"/>
      <c r="AF1143" s="108"/>
      <c r="AG1143" s="108"/>
    </row>
    <row r="1144" spans="1:33" ht="15.75" x14ac:dyDescent="0.3">
      <c r="A1144" s="104">
        <v>337</v>
      </c>
      <c r="B1144" s="108" t="s">
        <v>3691</v>
      </c>
      <c r="C1144" s="205"/>
      <c r="D1144" s="105">
        <v>1</v>
      </c>
      <c r="E1144" s="105" t="s">
        <v>5656</v>
      </c>
      <c r="F1144" s="108">
        <v>81</v>
      </c>
      <c r="G1144" s="108">
        <v>21</v>
      </c>
      <c r="H1144" s="108">
        <v>256</v>
      </c>
      <c r="I1144" s="109">
        <v>999</v>
      </c>
      <c r="J1144" s="108">
        <v>1</v>
      </c>
      <c r="K1144" s="108">
        <v>0</v>
      </c>
      <c r="L1144" s="109">
        <v>900000</v>
      </c>
      <c r="M1144" s="246"/>
      <c r="N1144" s="108" t="s">
        <v>3690</v>
      </c>
      <c r="O1144" s="108">
        <v>20</v>
      </c>
      <c r="P1144" s="108">
        <v>999</v>
      </c>
      <c r="Q1144" s="104">
        <v>1200</v>
      </c>
      <c r="R1144" s="108">
        <v>1</v>
      </c>
      <c r="S1144" s="108">
        <v>0</v>
      </c>
      <c r="T1144" s="104">
        <v>820</v>
      </c>
      <c r="U1144" s="104"/>
      <c r="V1144" s="108"/>
      <c r="W1144" s="108"/>
      <c r="X1144" s="108"/>
      <c r="Y1144" s="104">
        <v>3</v>
      </c>
      <c r="Z1144" s="108"/>
      <c r="AA1144" s="108"/>
      <c r="AB1144" s="108"/>
      <c r="AC1144" s="108"/>
      <c r="AD1144" s="108"/>
      <c r="AE1144" s="108"/>
      <c r="AF1144" s="108"/>
      <c r="AG1144" s="108"/>
    </row>
    <row r="1145" spans="1:33" ht="15.75" x14ac:dyDescent="0.3">
      <c r="A1145" s="104">
        <v>335</v>
      </c>
      <c r="B1145" s="108" t="s">
        <v>3688</v>
      </c>
      <c r="C1145" s="205"/>
      <c r="D1145" s="105">
        <v>1</v>
      </c>
      <c r="E1145" s="105" t="s">
        <v>5656</v>
      </c>
      <c r="F1145" s="108">
        <v>81</v>
      </c>
      <c r="G1145" s="108">
        <v>21</v>
      </c>
      <c r="H1145" s="108">
        <v>256</v>
      </c>
      <c r="I1145" s="109">
        <v>999</v>
      </c>
      <c r="J1145" s="108">
        <v>1</v>
      </c>
      <c r="K1145" s="108">
        <v>0</v>
      </c>
      <c r="L1145" s="109">
        <v>600000</v>
      </c>
      <c r="M1145" s="246"/>
      <c r="N1145" s="108" t="s">
        <v>3680</v>
      </c>
      <c r="O1145" s="108">
        <v>20</v>
      </c>
      <c r="P1145" s="108">
        <v>999</v>
      </c>
      <c r="Q1145" s="104">
        <v>1200</v>
      </c>
      <c r="R1145" s="108">
        <v>1</v>
      </c>
      <c r="S1145" s="108">
        <v>0</v>
      </c>
      <c r="T1145" s="104">
        <v>820</v>
      </c>
      <c r="U1145" s="104"/>
      <c r="V1145" s="108"/>
      <c r="W1145" s="108"/>
      <c r="X1145" s="108"/>
      <c r="Y1145" s="104">
        <v>3</v>
      </c>
      <c r="Z1145" s="108"/>
      <c r="AA1145" s="108"/>
      <c r="AB1145" s="108"/>
      <c r="AC1145" s="108"/>
      <c r="AD1145" s="108"/>
      <c r="AE1145" s="108"/>
      <c r="AF1145" s="108"/>
      <c r="AG1145" s="108"/>
    </row>
    <row r="1146" spans="1:33" ht="15.75" x14ac:dyDescent="0.3">
      <c r="A1146" s="104">
        <v>339</v>
      </c>
      <c r="B1146" s="108" t="s">
        <v>3693</v>
      </c>
      <c r="C1146" s="205"/>
      <c r="D1146" s="105">
        <v>1</v>
      </c>
      <c r="E1146" s="105" t="s">
        <v>5656</v>
      </c>
      <c r="F1146" s="108">
        <v>81</v>
      </c>
      <c r="G1146" s="108">
        <v>21</v>
      </c>
      <c r="H1146" s="108">
        <v>256</v>
      </c>
      <c r="I1146" s="109">
        <v>999</v>
      </c>
      <c r="J1146" s="108">
        <v>1</v>
      </c>
      <c r="K1146" s="108">
        <v>0</v>
      </c>
      <c r="L1146" s="109">
        <v>1600000</v>
      </c>
      <c r="M1146" s="246"/>
      <c r="N1146" s="108" t="s">
        <v>3690</v>
      </c>
      <c r="O1146" s="108">
        <v>15</v>
      </c>
      <c r="P1146" s="108">
        <v>999</v>
      </c>
      <c r="Q1146" s="104">
        <v>1200</v>
      </c>
      <c r="R1146" s="108">
        <v>1</v>
      </c>
      <c r="S1146" s="108">
        <v>0</v>
      </c>
      <c r="T1146" s="104">
        <v>820</v>
      </c>
      <c r="U1146" s="104"/>
      <c r="V1146" s="108"/>
      <c r="W1146" s="108"/>
      <c r="X1146" s="108"/>
      <c r="Y1146" s="104">
        <v>3</v>
      </c>
      <c r="Z1146" s="108"/>
      <c r="AA1146" s="108"/>
      <c r="AB1146" s="108"/>
      <c r="AC1146" s="108"/>
      <c r="AD1146" s="108"/>
      <c r="AE1146" s="108"/>
      <c r="AF1146" s="108"/>
      <c r="AG1146" s="108"/>
    </row>
    <row r="1147" spans="1:33" ht="15.75" x14ac:dyDescent="0.3">
      <c r="A1147" s="104">
        <v>336</v>
      </c>
      <c r="B1147" s="108" t="s">
        <v>3689</v>
      </c>
      <c r="C1147" s="205"/>
      <c r="D1147" s="105">
        <v>1</v>
      </c>
      <c r="E1147" s="105" t="s">
        <v>5656</v>
      </c>
      <c r="F1147" s="108">
        <v>81</v>
      </c>
      <c r="G1147" s="108">
        <v>21</v>
      </c>
      <c r="H1147" s="108">
        <v>256</v>
      </c>
      <c r="I1147" s="109">
        <v>999</v>
      </c>
      <c r="J1147" s="108">
        <v>1</v>
      </c>
      <c r="K1147" s="108">
        <v>0</v>
      </c>
      <c r="L1147" s="109">
        <v>600000</v>
      </c>
      <c r="M1147" s="246"/>
      <c r="N1147" s="108" t="s">
        <v>3690</v>
      </c>
      <c r="O1147" s="108">
        <v>20</v>
      </c>
      <c r="P1147" s="108">
        <v>999</v>
      </c>
      <c r="Q1147" s="104">
        <v>1200</v>
      </c>
      <c r="R1147" s="108">
        <v>1</v>
      </c>
      <c r="S1147" s="108">
        <v>0</v>
      </c>
      <c r="T1147" s="104">
        <v>820</v>
      </c>
      <c r="U1147" s="104"/>
      <c r="V1147" s="108"/>
      <c r="W1147" s="108"/>
      <c r="X1147" s="108"/>
      <c r="Y1147" s="104">
        <v>3</v>
      </c>
      <c r="Z1147" s="108"/>
      <c r="AA1147" s="108"/>
      <c r="AB1147" s="108"/>
      <c r="AC1147" s="108"/>
      <c r="AD1147" s="108"/>
      <c r="AE1147" s="108"/>
      <c r="AF1147" s="108"/>
      <c r="AG1147" s="108"/>
    </row>
    <row r="1148" spans="1:33" ht="15.75" x14ac:dyDescent="0.3">
      <c r="A1148" s="104">
        <v>340</v>
      </c>
      <c r="B1148" s="108" t="s">
        <v>3694</v>
      </c>
      <c r="C1148" s="205"/>
      <c r="D1148" s="105">
        <v>1</v>
      </c>
      <c r="E1148" s="105" t="s">
        <v>5656</v>
      </c>
      <c r="F1148" s="108">
        <v>81</v>
      </c>
      <c r="G1148" s="108">
        <v>21</v>
      </c>
      <c r="H1148" s="108">
        <v>256</v>
      </c>
      <c r="I1148" s="109">
        <v>999</v>
      </c>
      <c r="J1148" s="108">
        <v>1</v>
      </c>
      <c r="K1148" s="108">
        <v>0</v>
      </c>
      <c r="L1148" s="109">
        <v>1900000</v>
      </c>
      <c r="M1148" s="246"/>
      <c r="N1148" s="108" t="s">
        <v>3695</v>
      </c>
      <c r="O1148" s="108">
        <v>15</v>
      </c>
      <c r="P1148" s="108">
        <v>999</v>
      </c>
      <c r="Q1148" s="104">
        <v>1200</v>
      </c>
      <c r="R1148" s="108">
        <v>1</v>
      </c>
      <c r="S1148" s="108">
        <v>0</v>
      </c>
      <c r="T1148" s="104">
        <v>820</v>
      </c>
      <c r="U1148" s="104"/>
      <c r="V1148" s="108"/>
      <c r="W1148" s="108"/>
      <c r="X1148" s="108"/>
      <c r="Y1148" s="104">
        <v>3</v>
      </c>
      <c r="Z1148" s="108"/>
      <c r="AA1148" s="108"/>
      <c r="AB1148" s="108"/>
      <c r="AC1148" s="108"/>
      <c r="AD1148" s="108"/>
      <c r="AE1148" s="108"/>
      <c r="AF1148" s="108"/>
      <c r="AG1148" s="108"/>
    </row>
    <row r="1149" spans="1:33" ht="15.75" x14ac:dyDescent="0.3">
      <c r="A1149" s="104">
        <v>338</v>
      </c>
      <c r="B1149" s="108" t="s">
        <v>3692</v>
      </c>
      <c r="C1149" s="205"/>
      <c r="D1149" s="105">
        <v>1</v>
      </c>
      <c r="E1149" s="105" t="s">
        <v>5656</v>
      </c>
      <c r="F1149" s="108">
        <v>81</v>
      </c>
      <c r="G1149" s="108">
        <v>21</v>
      </c>
      <c r="H1149" s="108">
        <v>256</v>
      </c>
      <c r="I1149" s="109">
        <v>999</v>
      </c>
      <c r="J1149" s="108">
        <v>1</v>
      </c>
      <c r="K1149" s="108">
        <v>0</v>
      </c>
      <c r="L1149" s="109">
        <v>1200000</v>
      </c>
      <c r="M1149" s="246"/>
      <c r="N1149" s="108" t="s">
        <v>3690</v>
      </c>
      <c r="O1149" s="108">
        <v>17</v>
      </c>
      <c r="P1149" s="108">
        <v>999</v>
      </c>
      <c r="Q1149" s="104">
        <v>1200</v>
      </c>
      <c r="R1149" s="108">
        <v>1</v>
      </c>
      <c r="S1149" s="108">
        <v>0</v>
      </c>
      <c r="T1149" s="104">
        <v>820</v>
      </c>
      <c r="U1149" s="104"/>
      <c r="V1149" s="108"/>
      <c r="W1149" s="108"/>
      <c r="X1149" s="108"/>
      <c r="Y1149" s="104">
        <v>3</v>
      </c>
      <c r="Z1149" s="108"/>
      <c r="AA1149" s="108"/>
      <c r="AB1149" s="108"/>
      <c r="AC1149" s="108"/>
      <c r="AD1149" s="108"/>
      <c r="AE1149" s="108"/>
      <c r="AF1149" s="108"/>
      <c r="AG1149" s="108"/>
    </row>
    <row r="1150" spans="1:33" ht="15.75" x14ac:dyDescent="0.3">
      <c r="A1150" s="104">
        <v>306</v>
      </c>
      <c r="B1150" s="108" t="s">
        <v>3658</v>
      </c>
      <c r="C1150" s="205"/>
      <c r="D1150" s="105">
        <v>1</v>
      </c>
      <c r="E1150" s="105" t="s">
        <v>5653</v>
      </c>
      <c r="F1150" s="108">
        <v>81</v>
      </c>
      <c r="G1150" s="108">
        <v>21</v>
      </c>
      <c r="H1150" s="108">
        <v>256</v>
      </c>
      <c r="I1150" s="109">
        <v>999</v>
      </c>
      <c r="J1150" s="108">
        <v>1</v>
      </c>
      <c r="K1150" s="108">
        <v>0</v>
      </c>
      <c r="L1150" s="109">
        <v>1200000</v>
      </c>
      <c r="M1150" s="246"/>
      <c r="N1150" s="108" t="s">
        <v>3656</v>
      </c>
      <c r="O1150" s="108">
        <v>17</v>
      </c>
      <c r="P1150" s="108">
        <v>999</v>
      </c>
      <c r="Q1150" s="104">
        <v>1200</v>
      </c>
      <c r="R1150" s="108">
        <v>1</v>
      </c>
      <c r="S1150" s="108">
        <v>0</v>
      </c>
      <c r="T1150" s="104">
        <v>820</v>
      </c>
      <c r="U1150" s="104"/>
      <c r="V1150" s="108"/>
      <c r="W1150" s="108"/>
      <c r="X1150" s="108"/>
      <c r="Y1150" s="104">
        <v>3</v>
      </c>
      <c r="Z1150" s="108"/>
      <c r="AA1150" s="108"/>
      <c r="AB1150" s="108"/>
      <c r="AC1150" s="108"/>
      <c r="AD1150" s="108"/>
      <c r="AE1150" s="108"/>
      <c r="AF1150" s="108"/>
      <c r="AG1150" s="108"/>
    </row>
    <row r="1151" spans="1:33" ht="15.75" x14ac:dyDescent="0.3">
      <c r="A1151" s="104">
        <v>304</v>
      </c>
      <c r="B1151" s="108" t="s">
        <v>3655</v>
      </c>
      <c r="C1151" s="205"/>
      <c r="D1151" s="105">
        <v>1</v>
      </c>
      <c r="E1151" s="105" t="s">
        <v>5653</v>
      </c>
      <c r="F1151" s="108">
        <v>81</v>
      </c>
      <c r="G1151" s="108">
        <v>21</v>
      </c>
      <c r="H1151" s="108">
        <v>256</v>
      </c>
      <c r="I1151" s="109">
        <v>999</v>
      </c>
      <c r="J1151" s="108">
        <v>1</v>
      </c>
      <c r="K1151" s="108">
        <v>0</v>
      </c>
      <c r="L1151" s="109">
        <v>600000</v>
      </c>
      <c r="M1151" s="246"/>
      <c r="N1151" s="108" t="s">
        <v>3656</v>
      </c>
      <c r="O1151" s="108">
        <v>17</v>
      </c>
      <c r="P1151" s="108">
        <v>999</v>
      </c>
      <c r="Q1151" s="104">
        <v>1200</v>
      </c>
      <c r="R1151" s="108">
        <v>1</v>
      </c>
      <c r="S1151" s="108">
        <v>0</v>
      </c>
      <c r="T1151" s="104">
        <v>820</v>
      </c>
      <c r="U1151" s="104"/>
      <c r="V1151" s="108"/>
      <c r="W1151" s="108"/>
      <c r="X1151" s="108"/>
      <c r="Y1151" s="104">
        <v>3</v>
      </c>
      <c r="Z1151" s="108"/>
      <c r="AA1151" s="108"/>
      <c r="AB1151" s="108"/>
      <c r="AC1151" s="108"/>
      <c r="AD1151" s="108"/>
      <c r="AE1151" s="108"/>
      <c r="AF1151" s="108"/>
      <c r="AG1151" s="108"/>
    </row>
    <row r="1152" spans="1:33" ht="15.75" x14ac:dyDescent="0.3">
      <c r="A1152" s="104">
        <v>308</v>
      </c>
      <c r="B1152" s="108" t="s">
        <v>3661</v>
      </c>
      <c r="C1152" s="205"/>
      <c r="D1152" s="105">
        <v>1</v>
      </c>
      <c r="E1152" s="105" t="s">
        <v>5653</v>
      </c>
      <c r="F1152" s="108">
        <v>81</v>
      </c>
      <c r="G1152" s="108">
        <v>21</v>
      </c>
      <c r="H1152" s="108">
        <v>256</v>
      </c>
      <c r="I1152" s="109">
        <v>999</v>
      </c>
      <c r="J1152" s="108">
        <v>1</v>
      </c>
      <c r="K1152" s="108">
        <v>0</v>
      </c>
      <c r="L1152" s="109">
        <v>1900000</v>
      </c>
      <c r="M1152" s="246"/>
      <c r="N1152" s="108" t="s">
        <v>3662</v>
      </c>
      <c r="O1152" s="108">
        <v>15</v>
      </c>
      <c r="P1152" s="108">
        <v>999</v>
      </c>
      <c r="Q1152" s="104">
        <v>1200</v>
      </c>
      <c r="R1152" s="108">
        <v>1</v>
      </c>
      <c r="S1152" s="108">
        <v>0</v>
      </c>
      <c r="T1152" s="104">
        <v>820</v>
      </c>
      <c r="U1152" s="104"/>
      <c r="V1152" s="108"/>
      <c r="W1152" s="108"/>
      <c r="X1152" s="108"/>
      <c r="Y1152" s="104">
        <v>3</v>
      </c>
      <c r="Z1152" s="108"/>
      <c r="AA1152" s="108"/>
      <c r="AB1152" s="108"/>
      <c r="AC1152" s="108"/>
      <c r="AD1152" s="108"/>
      <c r="AE1152" s="108"/>
      <c r="AF1152" s="108"/>
      <c r="AG1152" s="108"/>
    </row>
    <row r="1153" spans="1:33" ht="15.75" x14ac:dyDescent="0.3">
      <c r="A1153" s="104">
        <v>305</v>
      </c>
      <c r="B1153" s="108" t="s">
        <v>3657</v>
      </c>
      <c r="C1153" s="205"/>
      <c r="D1153" s="105">
        <v>1</v>
      </c>
      <c r="E1153" s="105" t="s">
        <v>5653</v>
      </c>
      <c r="F1153" s="108">
        <v>81</v>
      </c>
      <c r="G1153" s="108">
        <v>21</v>
      </c>
      <c r="H1153" s="108">
        <v>256</v>
      </c>
      <c r="I1153" s="109">
        <v>999</v>
      </c>
      <c r="J1153" s="108">
        <v>1</v>
      </c>
      <c r="K1153" s="108">
        <v>0</v>
      </c>
      <c r="L1153" s="109">
        <v>900000</v>
      </c>
      <c r="M1153" s="246"/>
      <c r="N1153" s="108" t="s">
        <v>3656</v>
      </c>
      <c r="O1153" s="108">
        <v>15</v>
      </c>
      <c r="P1153" s="108">
        <v>999</v>
      </c>
      <c r="Q1153" s="104">
        <v>1200</v>
      </c>
      <c r="R1153" s="108">
        <v>1</v>
      </c>
      <c r="S1153" s="108">
        <v>0</v>
      </c>
      <c r="T1153" s="104">
        <v>820</v>
      </c>
      <c r="U1153" s="104"/>
      <c r="V1153" s="108"/>
      <c r="W1153" s="108"/>
      <c r="X1153" s="108"/>
      <c r="Y1153" s="104">
        <v>3</v>
      </c>
      <c r="Z1153" s="108"/>
      <c r="AA1153" s="108"/>
      <c r="AB1153" s="108"/>
      <c r="AC1153" s="108"/>
      <c r="AD1153" s="108"/>
      <c r="AE1153" s="108"/>
      <c r="AF1153" s="108"/>
      <c r="AG1153" s="108"/>
    </row>
    <row r="1154" spans="1:33" ht="15.75" x14ac:dyDescent="0.3">
      <c r="A1154" s="104">
        <v>307</v>
      </c>
      <c r="B1154" s="108" t="s">
        <v>3659</v>
      </c>
      <c r="C1154" s="205"/>
      <c r="D1154" s="105">
        <v>1</v>
      </c>
      <c r="E1154" s="105" t="s">
        <v>5653</v>
      </c>
      <c r="F1154" s="108">
        <v>81</v>
      </c>
      <c r="G1154" s="108">
        <v>21</v>
      </c>
      <c r="H1154" s="108">
        <v>256</v>
      </c>
      <c r="I1154" s="109">
        <v>999</v>
      </c>
      <c r="J1154" s="108">
        <v>1</v>
      </c>
      <c r="K1154" s="108">
        <v>0</v>
      </c>
      <c r="L1154" s="109">
        <v>1600000</v>
      </c>
      <c r="M1154" s="246"/>
      <c r="N1154" s="108" t="s">
        <v>3660</v>
      </c>
      <c r="O1154" s="108">
        <v>20</v>
      </c>
      <c r="P1154" s="108">
        <v>999</v>
      </c>
      <c r="Q1154" s="104">
        <v>1200</v>
      </c>
      <c r="R1154" s="108">
        <v>1</v>
      </c>
      <c r="S1154" s="108">
        <v>0</v>
      </c>
      <c r="T1154" s="104">
        <v>820</v>
      </c>
      <c r="U1154" s="104"/>
      <c r="V1154" s="108"/>
      <c r="W1154" s="108"/>
      <c r="X1154" s="108"/>
      <c r="Y1154" s="104">
        <v>3</v>
      </c>
      <c r="Z1154" s="108"/>
      <c r="AA1154" s="108"/>
      <c r="AB1154" s="108"/>
      <c r="AC1154" s="108"/>
      <c r="AD1154" s="108"/>
      <c r="AE1154" s="108"/>
      <c r="AF1154" s="108"/>
      <c r="AG1154" s="108"/>
    </row>
    <row r="1155" spans="1:33" ht="15.75" x14ac:dyDescent="0.3">
      <c r="A1155" s="104">
        <v>318</v>
      </c>
      <c r="B1155" s="108" t="s">
        <v>3671</v>
      </c>
      <c r="C1155" s="205"/>
      <c r="D1155" s="105">
        <v>1</v>
      </c>
      <c r="E1155" s="105" t="s">
        <v>5654</v>
      </c>
      <c r="F1155" s="108">
        <v>81</v>
      </c>
      <c r="G1155" s="108">
        <v>21</v>
      </c>
      <c r="H1155" s="108">
        <v>256</v>
      </c>
      <c r="I1155" s="109">
        <v>999</v>
      </c>
      <c r="J1155" s="108">
        <v>1</v>
      </c>
      <c r="K1155" s="108">
        <v>0</v>
      </c>
      <c r="L1155" s="109">
        <v>1200000</v>
      </c>
      <c r="M1155" s="246"/>
      <c r="N1155" s="108" t="s">
        <v>3656</v>
      </c>
      <c r="O1155" s="108">
        <v>15</v>
      </c>
      <c r="P1155" s="108">
        <v>999</v>
      </c>
      <c r="Q1155" s="104">
        <v>1200</v>
      </c>
      <c r="R1155" s="108">
        <v>1</v>
      </c>
      <c r="S1155" s="108">
        <v>0</v>
      </c>
      <c r="T1155" s="104">
        <v>820</v>
      </c>
      <c r="U1155" s="104"/>
      <c r="V1155" s="108"/>
      <c r="W1155" s="108"/>
      <c r="X1155" s="108"/>
      <c r="Y1155" s="104">
        <v>3</v>
      </c>
      <c r="Z1155" s="108"/>
      <c r="AA1155" s="108"/>
      <c r="AB1155" s="108"/>
      <c r="AC1155" s="108"/>
      <c r="AD1155" s="108"/>
      <c r="AE1155" s="108"/>
      <c r="AF1155" s="108"/>
      <c r="AG1155" s="108"/>
    </row>
    <row r="1156" spans="1:33" ht="15.75" x14ac:dyDescent="0.3">
      <c r="A1156" s="104">
        <v>316</v>
      </c>
      <c r="B1156" s="108" t="s">
        <v>3669</v>
      </c>
      <c r="C1156" s="205"/>
      <c r="D1156" s="105">
        <v>1</v>
      </c>
      <c r="E1156" s="105" t="s">
        <v>5654</v>
      </c>
      <c r="F1156" s="108">
        <v>81</v>
      </c>
      <c r="G1156" s="108">
        <v>21</v>
      </c>
      <c r="H1156" s="108">
        <v>256</v>
      </c>
      <c r="I1156" s="109">
        <v>999</v>
      </c>
      <c r="J1156" s="108">
        <v>1</v>
      </c>
      <c r="K1156" s="108">
        <v>0</v>
      </c>
      <c r="L1156" s="109">
        <v>600000</v>
      </c>
      <c r="M1156" s="246"/>
      <c r="N1156" s="108" t="s">
        <v>3656</v>
      </c>
      <c r="O1156" s="108">
        <v>17</v>
      </c>
      <c r="P1156" s="108">
        <v>999</v>
      </c>
      <c r="Q1156" s="104">
        <v>1200</v>
      </c>
      <c r="R1156" s="108">
        <v>1</v>
      </c>
      <c r="S1156" s="108">
        <v>0</v>
      </c>
      <c r="T1156" s="104">
        <v>820</v>
      </c>
      <c r="U1156" s="104"/>
      <c r="V1156" s="108"/>
      <c r="W1156" s="108"/>
      <c r="X1156" s="108"/>
      <c r="Y1156" s="104">
        <v>3</v>
      </c>
      <c r="Z1156" s="108"/>
      <c r="AA1156" s="108"/>
      <c r="AB1156" s="108"/>
      <c r="AC1156" s="108"/>
      <c r="AD1156" s="108"/>
      <c r="AE1156" s="108"/>
      <c r="AF1156" s="108"/>
      <c r="AG1156" s="108"/>
    </row>
    <row r="1157" spans="1:33" ht="15.75" x14ac:dyDescent="0.3">
      <c r="A1157" s="104">
        <v>320</v>
      </c>
      <c r="B1157" s="108" t="s">
        <v>3673</v>
      </c>
      <c r="C1157" s="205"/>
      <c r="D1157" s="105">
        <v>1</v>
      </c>
      <c r="E1157" s="105" t="s">
        <v>5654</v>
      </c>
      <c r="F1157" s="108">
        <v>101</v>
      </c>
      <c r="G1157" s="108">
        <v>19</v>
      </c>
      <c r="H1157" s="108">
        <v>218</v>
      </c>
      <c r="I1157" s="109">
        <v>999</v>
      </c>
      <c r="J1157" s="108">
        <v>0</v>
      </c>
      <c r="K1157" s="108">
        <v>100</v>
      </c>
      <c r="L1157" s="109">
        <v>1900000</v>
      </c>
      <c r="M1157" s="246"/>
      <c r="N1157" s="108" t="s">
        <v>3662</v>
      </c>
      <c r="O1157" s="108">
        <v>15</v>
      </c>
      <c r="P1157" s="108">
        <v>999</v>
      </c>
      <c r="Q1157" s="104">
        <v>1200</v>
      </c>
      <c r="R1157" s="108">
        <v>1</v>
      </c>
      <c r="S1157" s="108">
        <v>0</v>
      </c>
      <c r="T1157" s="104">
        <v>820</v>
      </c>
      <c r="U1157" s="104"/>
      <c r="V1157" s="108"/>
      <c r="W1157" s="108"/>
      <c r="X1157" s="108"/>
      <c r="Y1157" s="104">
        <v>3</v>
      </c>
      <c r="Z1157" s="108"/>
      <c r="AA1157" s="108"/>
      <c r="AB1157" s="108"/>
      <c r="AC1157" s="108"/>
      <c r="AD1157" s="108"/>
      <c r="AE1157" s="108"/>
      <c r="AF1157" s="108"/>
      <c r="AG1157" s="108"/>
    </row>
    <row r="1158" spans="1:33" ht="15.75" x14ac:dyDescent="0.3">
      <c r="A1158" s="104">
        <v>317</v>
      </c>
      <c r="B1158" s="108" t="s">
        <v>3670</v>
      </c>
      <c r="C1158" s="205"/>
      <c r="D1158" s="105">
        <v>1</v>
      </c>
      <c r="E1158" s="105" t="s">
        <v>5654</v>
      </c>
      <c r="F1158" s="108">
        <v>81</v>
      </c>
      <c r="G1158" s="108">
        <v>21</v>
      </c>
      <c r="H1158" s="108">
        <v>256</v>
      </c>
      <c r="I1158" s="109">
        <v>999</v>
      </c>
      <c r="J1158" s="108">
        <v>1</v>
      </c>
      <c r="K1158" s="108">
        <v>0</v>
      </c>
      <c r="L1158" s="109">
        <v>900000</v>
      </c>
      <c r="M1158" s="246"/>
      <c r="N1158" s="108" t="s">
        <v>3656</v>
      </c>
      <c r="O1158" s="108">
        <v>20</v>
      </c>
      <c r="P1158" s="108">
        <v>999</v>
      </c>
      <c r="Q1158" s="104">
        <v>1200</v>
      </c>
      <c r="R1158" s="108">
        <v>1</v>
      </c>
      <c r="S1158" s="108">
        <v>0</v>
      </c>
      <c r="T1158" s="104">
        <v>820</v>
      </c>
      <c r="U1158" s="104"/>
      <c r="V1158" s="108"/>
      <c r="W1158" s="108"/>
      <c r="X1158" s="108"/>
      <c r="Y1158" s="104">
        <v>3</v>
      </c>
      <c r="Z1158" s="108"/>
      <c r="AA1158" s="108"/>
      <c r="AB1158" s="108"/>
      <c r="AC1158" s="108"/>
      <c r="AD1158" s="108"/>
      <c r="AE1158" s="108"/>
      <c r="AF1158" s="108"/>
      <c r="AG1158" s="108"/>
    </row>
    <row r="1159" spans="1:33" ht="15.75" x14ac:dyDescent="0.3">
      <c r="A1159" s="104">
        <v>319</v>
      </c>
      <c r="B1159" s="108" t="s">
        <v>3672</v>
      </c>
      <c r="C1159" s="205"/>
      <c r="D1159" s="105">
        <v>1</v>
      </c>
      <c r="E1159" s="105" t="s">
        <v>5654</v>
      </c>
      <c r="F1159" s="108">
        <v>81</v>
      </c>
      <c r="G1159" s="108">
        <v>21</v>
      </c>
      <c r="H1159" s="108">
        <v>256</v>
      </c>
      <c r="I1159" s="109">
        <v>999</v>
      </c>
      <c r="J1159" s="108">
        <v>1</v>
      </c>
      <c r="K1159" s="108">
        <v>0</v>
      </c>
      <c r="L1159" s="109">
        <v>1600000</v>
      </c>
      <c r="M1159" s="246"/>
      <c r="N1159" s="108" t="s">
        <v>3660</v>
      </c>
      <c r="O1159" s="108">
        <v>15</v>
      </c>
      <c r="P1159" s="108">
        <v>999</v>
      </c>
      <c r="Q1159" s="104">
        <v>1200</v>
      </c>
      <c r="R1159" s="108">
        <v>1</v>
      </c>
      <c r="S1159" s="108">
        <v>0</v>
      </c>
      <c r="T1159" s="104">
        <v>820</v>
      </c>
      <c r="U1159" s="104"/>
      <c r="V1159" s="108"/>
      <c r="W1159" s="108"/>
      <c r="X1159" s="108"/>
      <c r="Y1159" s="104">
        <v>3</v>
      </c>
      <c r="Z1159" s="108"/>
      <c r="AA1159" s="108"/>
      <c r="AB1159" s="108"/>
      <c r="AC1159" s="108"/>
      <c r="AD1159" s="108"/>
      <c r="AE1159" s="108"/>
      <c r="AF1159" s="108"/>
      <c r="AG1159" s="108"/>
    </row>
    <row r="1160" spans="1:33" ht="15.75" x14ac:dyDescent="0.3">
      <c r="A1160" s="104">
        <v>296</v>
      </c>
      <c r="B1160" s="108" t="s">
        <v>3644</v>
      </c>
      <c r="C1160" s="205"/>
      <c r="D1160" s="105">
        <v>1</v>
      </c>
      <c r="E1160" s="105" t="s">
        <v>5652</v>
      </c>
      <c r="F1160" s="108">
        <v>81</v>
      </c>
      <c r="G1160" s="108">
        <v>21</v>
      </c>
      <c r="H1160" s="108">
        <v>256</v>
      </c>
      <c r="I1160" s="109">
        <v>999</v>
      </c>
      <c r="J1160" s="108">
        <v>1</v>
      </c>
      <c r="K1160" s="108">
        <v>0</v>
      </c>
      <c r="L1160" s="109">
        <v>1200000</v>
      </c>
      <c r="M1160" s="246"/>
      <c r="N1160" s="108" t="s">
        <v>3645</v>
      </c>
      <c r="O1160" s="108">
        <v>17</v>
      </c>
      <c r="P1160" s="108">
        <v>999</v>
      </c>
      <c r="Q1160" s="104">
        <v>1200</v>
      </c>
      <c r="R1160" s="108">
        <v>1</v>
      </c>
      <c r="S1160" s="108">
        <v>0</v>
      </c>
      <c r="T1160" s="104">
        <v>820</v>
      </c>
      <c r="U1160" s="104"/>
      <c r="V1160" s="108"/>
      <c r="W1160" s="108"/>
      <c r="X1160" s="108"/>
      <c r="Y1160" s="104">
        <v>3</v>
      </c>
      <c r="Z1160" s="108"/>
      <c r="AA1160" s="108"/>
      <c r="AB1160" s="108"/>
      <c r="AC1160" s="108"/>
      <c r="AD1160" s="108"/>
      <c r="AE1160" s="108"/>
      <c r="AF1160" s="108"/>
      <c r="AG1160" s="108"/>
    </row>
    <row r="1161" spans="1:33" ht="15.75" x14ac:dyDescent="0.3">
      <c r="A1161" s="104">
        <v>294</v>
      </c>
      <c r="B1161" s="108" t="s">
        <v>3641</v>
      </c>
      <c r="C1161" s="205"/>
      <c r="D1161" s="105">
        <v>1</v>
      </c>
      <c r="E1161" s="105" t="s">
        <v>5651</v>
      </c>
      <c r="F1161" s="108">
        <v>81</v>
      </c>
      <c r="G1161" s="108">
        <v>21</v>
      </c>
      <c r="H1161" s="108">
        <v>256</v>
      </c>
      <c r="I1161" s="109">
        <v>999</v>
      </c>
      <c r="J1161" s="108">
        <v>1</v>
      </c>
      <c r="K1161" s="108">
        <v>0</v>
      </c>
      <c r="L1161" s="109">
        <v>600000</v>
      </c>
      <c r="M1161" s="246"/>
      <c r="N1161" s="108" t="s">
        <v>3642</v>
      </c>
      <c r="O1161" s="108">
        <v>17</v>
      </c>
      <c r="P1161" s="108">
        <v>999</v>
      </c>
      <c r="Q1161" s="104">
        <v>1200</v>
      </c>
      <c r="R1161" s="108">
        <v>1</v>
      </c>
      <c r="S1161" s="108">
        <v>0</v>
      </c>
      <c r="T1161" s="104">
        <v>820</v>
      </c>
      <c r="U1161" s="104"/>
      <c r="V1161" s="108"/>
      <c r="W1161" s="108"/>
      <c r="X1161" s="108"/>
      <c r="Y1161" s="104">
        <v>3</v>
      </c>
      <c r="Z1161" s="108"/>
      <c r="AA1161" s="108"/>
      <c r="AB1161" s="108"/>
      <c r="AC1161" s="108"/>
      <c r="AD1161" s="108"/>
      <c r="AE1161" s="108"/>
      <c r="AF1161" s="108"/>
      <c r="AG1161" s="108"/>
    </row>
    <row r="1162" spans="1:33" ht="15.75" x14ac:dyDescent="0.3">
      <c r="A1162" s="104">
        <v>298</v>
      </c>
      <c r="B1162" s="108" t="s">
        <v>3648</v>
      </c>
      <c r="C1162" s="205"/>
      <c r="D1162" s="105">
        <v>1</v>
      </c>
      <c r="E1162" s="105" t="s">
        <v>5652</v>
      </c>
      <c r="F1162" s="108">
        <v>81</v>
      </c>
      <c r="G1162" s="108">
        <v>21</v>
      </c>
      <c r="H1162" s="108">
        <v>256</v>
      </c>
      <c r="I1162" s="109">
        <v>999</v>
      </c>
      <c r="J1162" s="108">
        <v>1</v>
      </c>
      <c r="K1162" s="108">
        <v>0</v>
      </c>
      <c r="L1162" s="109">
        <v>1900000</v>
      </c>
      <c r="M1162" s="246"/>
      <c r="N1162" s="108" t="s">
        <v>3649</v>
      </c>
      <c r="O1162" s="108">
        <v>15</v>
      </c>
      <c r="P1162" s="108">
        <v>999</v>
      </c>
      <c r="Q1162" s="104">
        <v>1200</v>
      </c>
      <c r="R1162" s="108">
        <v>1</v>
      </c>
      <c r="S1162" s="108">
        <v>0</v>
      </c>
      <c r="T1162" s="104">
        <v>820</v>
      </c>
      <c r="U1162" s="104"/>
      <c r="V1162" s="108"/>
      <c r="W1162" s="108"/>
      <c r="X1162" s="108"/>
      <c r="Y1162" s="104">
        <v>3</v>
      </c>
      <c r="Z1162" s="108"/>
      <c r="AA1162" s="108"/>
      <c r="AB1162" s="108"/>
      <c r="AC1162" s="108"/>
      <c r="AD1162" s="108"/>
      <c r="AE1162" s="108"/>
      <c r="AF1162" s="108"/>
      <c r="AG1162" s="108"/>
    </row>
    <row r="1163" spans="1:33" ht="15.75" x14ac:dyDescent="0.3">
      <c r="A1163" s="104">
        <v>295</v>
      </c>
      <c r="B1163" s="108" t="s">
        <v>3643</v>
      </c>
      <c r="C1163" s="205"/>
      <c r="D1163" s="105">
        <v>1</v>
      </c>
      <c r="E1163" s="105" t="s">
        <v>5651</v>
      </c>
      <c r="F1163" s="108">
        <v>81</v>
      </c>
      <c r="G1163" s="108">
        <v>21</v>
      </c>
      <c r="H1163" s="108">
        <v>256</v>
      </c>
      <c r="I1163" s="109">
        <v>999</v>
      </c>
      <c r="J1163" s="108">
        <v>1</v>
      </c>
      <c r="K1163" s="108">
        <v>0</v>
      </c>
      <c r="L1163" s="109">
        <v>900000</v>
      </c>
      <c r="M1163" s="246"/>
      <c r="N1163" s="108" t="s">
        <v>3642</v>
      </c>
      <c r="O1163" s="108">
        <v>15</v>
      </c>
      <c r="P1163" s="108">
        <v>999</v>
      </c>
      <c r="Q1163" s="104">
        <v>1200</v>
      </c>
      <c r="R1163" s="108">
        <v>1</v>
      </c>
      <c r="S1163" s="108">
        <v>0</v>
      </c>
      <c r="T1163" s="104">
        <v>820</v>
      </c>
      <c r="U1163" s="104"/>
      <c r="V1163" s="108"/>
      <c r="W1163" s="108"/>
      <c r="X1163" s="108"/>
      <c r="Y1163" s="104">
        <v>3</v>
      </c>
      <c r="Z1163" s="108"/>
      <c r="AA1163" s="108"/>
      <c r="AB1163" s="108"/>
      <c r="AC1163" s="108"/>
      <c r="AD1163" s="108"/>
      <c r="AE1163" s="108"/>
      <c r="AF1163" s="108"/>
      <c r="AG1163" s="108"/>
    </row>
    <row r="1164" spans="1:33" ht="15.75" x14ac:dyDescent="0.3">
      <c r="A1164" s="104">
        <v>297</v>
      </c>
      <c r="B1164" s="108" t="s">
        <v>3646</v>
      </c>
      <c r="C1164" s="205"/>
      <c r="D1164" s="105">
        <v>1</v>
      </c>
      <c r="E1164" s="105" t="s">
        <v>5652</v>
      </c>
      <c r="F1164" s="108">
        <v>81</v>
      </c>
      <c r="G1164" s="108">
        <v>21</v>
      </c>
      <c r="H1164" s="108">
        <v>256</v>
      </c>
      <c r="I1164" s="109">
        <v>999</v>
      </c>
      <c r="J1164" s="108">
        <v>1</v>
      </c>
      <c r="K1164" s="108">
        <v>0</v>
      </c>
      <c r="L1164" s="109">
        <v>1600000</v>
      </c>
      <c r="M1164" s="246"/>
      <c r="N1164" s="108" t="s">
        <v>3647</v>
      </c>
      <c r="O1164" s="108">
        <v>20</v>
      </c>
      <c r="P1164" s="108">
        <v>999</v>
      </c>
      <c r="Q1164" s="104">
        <v>1200</v>
      </c>
      <c r="R1164" s="108">
        <v>1</v>
      </c>
      <c r="S1164" s="108">
        <v>0</v>
      </c>
      <c r="T1164" s="104">
        <v>820</v>
      </c>
      <c r="U1164" s="104"/>
      <c r="V1164" s="108"/>
      <c r="W1164" s="108"/>
      <c r="X1164" s="108"/>
      <c r="Y1164" s="104">
        <v>3</v>
      </c>
      <c r="Z1164" s="108"/>
      <c r="AA1164" s="108"/>
      <c r="AB1164" s="108"/>
      <c r="AC1164" s="108"/>
      <c r="AD1164" s="108"/>
      <c r="AE1164" s="108"/>
      <c r="AF1164" s="108"/>
      <c r="AG1164" s="108"/>
    </row>
    <row r="1165" spans="1:33" ht="15.75" hidden="1" x14ac:dyDescent="0.3">
      <c r="A1165" s="39">
        <v>1357</v>
      </c>
      <c r="B1165" s="40" t="s">
        <v>4756</v>
      </c>
      <c r="C1165" s="40"/>
      <c r="D1165" s="39">
        <v>0</v>
      </c>
      <c r="E1165" s="39"/>
      <c r="F1165" s="39">
        <v>60</v>
      </c>
      <c r="G1165" s="39">
        <v>19</v>
      </c>
      <c r="H1165" s="39">
        <v>165</v>
      </c>
      <c r="I1165" s="39">
        <v>999</v>
      </c>
      <c r="J1165" s="39">
        <v>1</v>
      </c>
      <c r="K1165" s="39">
        <v>0</v>
      </c>
      <c r="L1165" s="39">
        <v>10000</v>
      </c>
      <c r="M1165" s="39"/>
      <c r="N1165" s="39" t="s">
        <v>4755</v>
      </c>
      <c r="O1165" s="39">
        <v>20</v>
      </c>
      <c r="P1165" s="39">
        <v>5</v>
      </c>
      <c r="Q1165" s="39">
        <v>1500</v>
      </c>
      <c r="R1165" s="39">
        <v>1</v>
      </c>
      <c r="S1165" s="39">
        <v>0</v>
      </c>
      <c r="T1165" s="39">
        <v>2500</v>
      </c>
      <c r="U1165" s="39"/>
      <c r="V1165" s="39"/>
      <c r="W1165" s="39"/>
      <c r="X1165" s="39"/>
      <c r="Y1165" s="39">
        <v>3</v>
      </c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5.75" x14ac:dyDescent="0.3">
      <c r="A1166" s="104">
        <v>869</v>
      </c>
      <c r="B1166" s="108" t="s">
        <v>4081</v>
      </c>
      <c r="C1166" s="205"/>
      <c r="D1166" s="105">
        <v>1</v>
      </c>
      <c r="E1166" s="105" t="s">
        <v>5681</v>
      </c>
      <c r="F1166" s="108">
        <v>115</v>
      </c>
      <c r="G1166" s="108">
        <v>83</v>
      </c>
      <c r="H1166" s="108">
        <v>342</v>
      </c>
      <c r="I1166" s="109">
        <v>1800</v>
      </c>
      <c r="J1166" s="108">
        <v>1</v>
      </c>
      <c r="K1166" s="108">
        <v>0</v>
      </c>
      <c r="L1166" s="109">
        <v>800000</v>
      </c>
      <c r="M1166" s="246"/>
      <c r="N1166" s="108" t="s">
        <v>4064</v>
      </c>
      <c r="O1166" s="108">
        <v>15</v>
      </c>
      <c r="P1166" s="108">
        <v>999</v>
      </c>
      <c r="Q1166" s="104">
        <v>1500</v>
      </c>
      <c r="R1166" s="108">
        <v>1</v>
      </c>
      <c r="S1166" s="108">
        <v>0</v>
      </c>
      <c r="T1166" s="104">
        <v>1500</v>
      </c>
      <c r="U1166" s="104"/>
      <c r="V1166" s="108"/>
      <c r="W1166" s="108"/>
      <c r="X1166" s="108"/>
      <c r="Y1166" s="104">
        <v>3</v>
      </c>
      <c r="Z1166" s="108"/>
      <c r="AA1166" s="108"/>
      <c r="AB1166" s="108"/>
      <c r="AC1166" s="108"/>
      <c r="AD1166" s="108"/>
      <c r="AE1166" s="108"/>
      <c r="AF1166" s="108"/>
      <c r="AG1166" s="108"/>
    </row>
    <row r="1167" spans="1:33" ht="15.75" x14ac:dyDescent="0.3">
      <c r="A1167" s="104">
        <v>371</v>
      </c>
      <c r="B1167" s="108" t="s">
        <v>3727</v>
      </c>
      <c r="C1167" s="205"/>
      <c r="D1167" s="105">
        <v>1</v>
      </c>
      <c r="E1167" s="105" t="s">
        <v>5660</v>
      </c>
      <c r="F1167" s="108">
        <v>115</v>
      </c>
      <c r="G1167" s="108">
        <v>83</v>
      </c>
      <c r="H1167" s="108">
        <v>342</v>
      </c>
      <c r="I1167" s="109">
        <v>1800</v>
      </c>
      <c r="J1167" s="108">
        <v>1</v>
      </c>
      <c r="K1167" s="108">
        <v>0</v>
      </c>
      <c r="L1167" s="109">
        <v>800000</v>
      </c>
      <c r="M1167" s="246"/>
      <c r="N1167" s="108" t="s">
        <v>3710</v>
      </c>
      <c r="O1167" s="108">
        <v>15</v>
      </c>
      <c r="P1167" s="108">
        <v>999</v>
      </c>
      <c r="Q1167" s="104">
        <v>1500</v>
      </c>
      <c r="R1167" s="108">
        <v>1</v>
      </c>
      <c r="S1167" s="108">
        <v>0</v>
      </c>
      <c r="T1167" s="104">
        <v>1500</v>
      </c>
      <c r="U1167" s="104"/>
      <c r="V1167" s="108"/>
      <c r="W1167" s="108"/>
      <c r="X1167" s="108"/>
      <c r="Y1167" s="104">
        <v>3</v>
      </c>
      <c r="Z1167" s="108"/>
      <c r="AA1167" s="108"/>
      <c r="AB1167" s="108"/>
      <c r="AC1167" s="108"/>
      <c r="AD1167" s="108"/>
      <c r="AE1167" s="108"/>
      <c r="AF1167" s="108"/>
      <c r="AG1167" s="108"/>
    </row>
    <row r="1168" spans="1:33" ht="15.75" hidden="1" x14ac:dyDescent="0.3">
      <c r="A1168" s="39">
        <v>53</v>
      </c>
      <c r="B1168" s="40" t="s">
        <v>3249</v>
      </c>
      <c r="C1168" s="40"/>
      <c r="D1168" s="39">
        <v>0</v>
      </c>
      <c r="E1168" s="39"/>
      <c r="F1168" s="42">
        <v>115</v>
      </c>
      <c r="G1168" s="42">
        <v>83</v>
      </c>
      <c r="H1168" s="42">
        <v>342</v>
      </c>
      <c r="I1168" s="42">
        <v>1800</v>
      </c>
      <c r="J1168" s="42">
        <v>1</v>
      </c>
      <c r="K1168" s="42">
        <v>0</v>
      </c>
      <c r="L1168" s="42">
        <v>800000</v>
      </c>
      <c r="M1168" s="42"/>
      <c r="N1168" s="42" t="s">
        <v>3250</v>
      </c>
      <c r="O1168" s="42">
        <v>15</v>
      </c>
      <c r="P1168" s="42">
        <v>999</v>
      </c>
      <c r="Q1168" s="39">
        <v>1500</v>
      </c>
      <c r="R1168" s="42">
        <v>1</v>
      </c>
      <c r="S1168" s="42">
        <v>0</v>
      </c>
      <c r="T1168" s="39">
        <v>1200</v>
      </c>
      <c r="U1168" s="39"/>
      <c r="V1168" s="42"/>
      <c r="W1168" s="42"/>
      <c r="X1168" s="42"/>
      <c r="Y1168" s="39">
        <v>3</v>
      </c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5.75" x14ac:dyDescent="0.3">
      <c r="A1169" s="104">
        <v>982</v>
      </c>
      <c r="B1169" s="108" t="s">
        <v>4186</v>
      </c>
      <c r="C1169" s="205" t="s">
        <v>8637</v>
      </c>
      <c r="D1169" s="105">
        <v>1</v>
      </c>
      <c r="E1169" s="105" t="s">
        <v>5690</v>
      </c>
      <c r="F1169" s="108">
        <v>115</v>
      </c>
      <c r="G1169" s="108">
        <v>83</v>
      </c>
      <c r="H1169" s="108">
        <v>342</v>
      </c>
      <c r="I1169" s="109">
        <v>1800</v>
      </c>
      <c r="J1169" s="108">
        <v>1</v>
      </c>
      <c r="K1169" s="108">
        <v>0</v>
      </c>
      <c r="L1169" s="109">
        <v>800000</v>
      </c>
      <c r="M1169" s="246"/>
      <c r="N1169" s="108" t="s">
        <v>3710</v>
      </c>
      <c r="O1169" s="108">
        <v>15</v>
      </c>
      <c r="P1169" s="108">
        <v>999</v>
      </c>
      <c r="Q1169" s="104">
        <v>1500</v>
      </c>
      <c r="R1169" s="108">
        <v>1</v>
      </c>
      <c r="S1169" s="108">
        <v>0</v>
      </c>
      <c r="T1169" s="104">
        <v>1500</v>
      </c>
      <c r="U1169" s="104"/>
      <c r="V1169" s="108"/>
      <c r="W1169" s="108"/>
      <c r="X1169" s="108"/>
      <c r="Y1169" s="104">
        <v>3</v>
      </c>
      <c r="Z1169" s="108"/>
      <c r="AA1169" s="108"/>
      <c r="AB1169" s="108"/>
      <c r="AC1169" s="108"/>
      <c r="AD1169" s="108"/>
      <c r="AE1169" s="108"/>
      <c r="AF1169" s="108"/>
      <c r="AG1169" s="108"/>
    </row>
  </sheetData>
  <autoFilter ref="A2:AG1169" xr:uid="{FF3A22E6-B282-4279-AAD6-BB2E97C35D5C}">
    <filterColumn colId="3">
      <filters>
        <filter val="1"/>
      </filters>
    </filterColumn>
    <sortState xmlns:xlrd2="http://schemas.microsoft.com/office/spreadsheetml/2017/richdata2" ref="A3:AG1169">
      <sortCondition ref="I2"/>
    </sortState>
  </autoFilter>
  <sortState xmlns:xlrd2="http://schemas.microsoft.com/office/spreadsheetml/2017/richdata2" ref="A3:AG1169">
    <sortCondition ref="I4:I1169"/>
    <sortCondition ref="B4:B116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33E4-8090-45C8-A181-21C01CD7D36E}">
  <sheetPr>
    <tabColor rgb="FF92D050"/>
  </sheetPr>
  <dimension ref="A2:W4"/>
  <sheetViews>
    <sheetView workbookViewId="0">
      <selection activeCell="C39" sqref="C39"/>
    </sheetView>
  </sheetViews>
  <sheetFormatPr defaultRowHeight="14.25" x14ac:dyDescent="0.2"/>
  <cols>
    <col min="4" max="4" width="14.125" customWidth="1"/>
    <col min="5" max="6" width="15.625" customWidth="1"/>
    <col min="11" max="11" width="9.625" customWidth="1"/>
    <col min="14" max="14" width="11.375" customWidth="1"/>
    <col min="17" max="17" width="13.125" customWidth="1"/>
    <col min="23" max="23" width="12.25" customWidth="1"/>
  </cols>
  <sheetData>
    <row r="2" spans="1:23" x14ac:dyDescent="0.2">
      <c r="G2" s="282" t="s">
        <v>5782</v>
      </c>
      <c r="H2" s="282"/>
      <c r="I2" s="282"/>
      <c r="J2" s="282"/>
      <c r="K2" s="282"/>
      <c r="L2" s="55"/>
      <c r="M2" s="55"/>
      <c r="N2" s="55"/>
      <c r="O2" s="55"/>
      <c r="P2" s="55"/>
      <c r="Q2" s="282" t="s">
        <v>5572</v>
      </c>
      <c r="R2" s="282"/>
      <c r="S2" s="282"/>
      <c r="T2" s="282"/>
      <c r="U2" s="282"/>
      <c r="V2" s="282"/>
      <c r="W2" t="s">
        <v>5783</v>
      </c>
    </row>
    <row r="3" spans="1:23" x14ac:dyDescent="0.2">
      <c r="A3" t="s">
        <v>8032</v>
      </c>
      <c r="B3" t="s">
        <v>2927</v>
      </c>
      <c r="C3" t="s">
        <v>5773</v>
      </c>
      <c r="D3" t="s">
        <v>5772</v>
      </c>
      <c r="E3" t="s">
        <v>5573</v>
      </c>
      <c r="F3" t="s">
        <v>5774</v>
      </c>
      <c r="G3" t="s">
        <v>5285</v>
      </c>
      <c r="H3" t="s">
        <v>5060</v>
      </c>
      <c r="I3" t="s">
        <v>1957</v>
      </c>
      <c r="J3" t="s">
        <v>1958</v>
      </c>
      <c r="K3" t="s">
        <v>5284</v>
      </c>
      <c r="L3" t="s">
        <v>5775</v>
      </c>
      <c r="M3" t="s">
        <v>1953</v>
      </c>
      <c r="N3" t="s">
        <v>1954</v>
      </c>
      <c r="O3" t="s">
        <v>1960</v>
      </c>
      <c r="Q3" t="s">
        <v>5776</v>
      </c>
      <c r="R3" t="s">
        <v>5777</v>
      </c>
      <c r="S3" t="s">
        <v>5778</v>
      </c>
      <c r="T3" t="s">
        <v>5779</v>
      </c>
      <c r="U3" t="s">
        <v>5780</v>
      </c>
      <c r="V3" t="s">
        <v>5781</v>
      </c>
    </row>
    <row r="4" spans="1:23" x14ac:dyDescent="0.2">
      <c r="A4" t="s">
        <v>8033</v>
      </c>
      <c r="B4">
        <v>90</v>
      </c>
      <c r="C4">
        <v>3</v>
      </c>
    </row>
  </sheetData>
  <mergeCells count="2">
    <mergeCell ref="G2:K2"/>
    <mergeCell ref="Q2:V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0BAA-89BF-413E-A107-6200EA8FDF3F}">
  <sheetPr>
    <tabColor rgb="FF92D050"/>
  </sheetPr>
  <dimension ref="A1:P501"/>
  <sheetViews>
    <sheetView topLeftCell="K185" workbookViewId="0">
      <selection activeCell="O121" sqref="O121"/>
    </sheetView>
  </sheetViews>
  <sheetFormatPr defaultRowHeight="14.25" x14ac:dyDescent="0.2"/>
  <cols>
    <col min="1" max="3" width="0" style="4" hidden="1" customWidth="1"/>
    <col min="4" max="4" width="14.5" style="4" hidden="1" customWidth="1"/>
    <col min="5" max="5" width="19.125" style="4" hidden="1" customWidth="1"/>
    <col min="6" max="6" width="0" style="4" hidden="1" customWidth="1"/>
    <col min="7" max="7" width="14.125" style="4" hidden="1" customWidth="1"/>
    <col min="8" max="8" width="9" style="4"/>
    <col min="9" max="9" width="23.125" style="4" hidden="1" customWidth="1"/>
    <col min="10" max="10" width="61" style="4" customWidth="1"/>
    <col min="11" max="11" width="61.375" style="4" customWidth="1"/>
    <col min="12" max="12" width="67.25" style="4" customWidth="1"/>
    <col min="13" max="13" width="13.5" style="4" hidden="1" customWidth="1"/>
    <col min="14" max="14" width="32.25" style="4" customWidth="1"/>
    <col min="15" max="16384" width="9" style="4"/>
  </cols>
  <sheetData>
    <row r="1" spans="1:16" s="95" customFormat="1" ht="18" x14ac:dyDescent="0.2">
      <c r="A1" s="88" t="s">
        <v>0</v>
      </c>
      <c r="B1" s="88" t="s">
        <v>1</v>
      </c>
      <c r="C1" s="88" t="s">
        <v>3</v>
      </c>
      <c r="D1" s="88" t="s">
        <v>2</v>
      </c>
      <c r="E1" s="88" t="s">
        <v>60</v>
      </c>
      <c r="F1" s="88" t="s">
        <v>50</v>
      </c>
      <c r="G1" s="88" t="s">
        <v>9</v>
      </c>
      <c r="H1" s="88" t="s">
        <v>51</v>
      </c>
      <c r="I1" s="88" t="s">
        <v>52</v>
      </c>
      <c r="J1" s="88" t="s">
        <v>2928</v>
      </c>
      <c r="K1" s="88" t="s">
        <v>2952</v>
      </c>
      <c r="L1" s="88" t="s">
        <v>2953</v>
      </c>
      <c r="M1" s="88" t="s">
        <v>243</v>
      </c>
      <c r="N1" s="88" t="s">
        <v>5061</v>
      </c>
      <c r="O1" s="88" t="s">
        <v>241</v>
      </c>
      <c r="P1" s="88" t="s">
        <v>242</v>
      </c>
    </row>
    <row r="2" spans="1:16" ht="15.75" x14ac:dyDescent="0.3">
      <c r="A2" s="1" t="s">
        <v>0</v>
      </c>
      <c r="B2" s="1" t="s">
        <v>2927</v>
      </c>
      <c r="C2" s="1" t="s">
        <v>53</v>
      </c>
      <c r="D2" s="1"/>
      <c r="E2" s="1"/>
      <c r="F2" s="2" t="s">
        <v>2927</v>
      </c>
      <c r="G2" s="1"/>
      <c r="H2" s="86">
        <v>1</v>
      </c>
      <c r="I2" s="1"/>
      <c r="J2" s="86" t="s">
        <v>2929</v>
      </c>
      <c r="K2" s="86" t="s">
        <v>6537</v>
      </c>
      <c r="L2" s="86" t="s">
        <v>6559</v>
      </c>
      <c r="M2" s="1"/>
      <c r="N2" s="167">
        <v>2000</v>
      </c>
      <c r="O2" s="28" t="s">
        <v>240</v>
      </c>
      <c r="P2" s="1" t="s">
        <v>245</v>
      </c>
    </row>
    <row r="3" spans="1:16" ht="15.75" x14ac:dyDescent="0.3">
      <c r="A3" s="1"/>
      <c r="B3" s="1"/>
      <c r="C3" s="1"/>
      <c r="D3" s="1"/>
      <c r="E3" s="1"/>
      <c r="F3" s="2" t="s">
        <v>2927</v>
      </c>
      <c r="G3" s="1"/>
      <c r="H3" s="89">
        <v>2</v>
      </c>
      <c r="I3" s="1"/>
      <c r="J3" s="89" t="s">
        <v>2930</v>
      </c>
      <c r="K3" s="89" t="s">
        <v>6538</v>
      </c>
      <c r="L3" s="89" t="s">
        <v>6560</v>
      </c>
      <c r="M3" s="1"/>
      <c r="N3" s="94">
        <v>2000</v>
      </c>
      <c r="O3" s="29" t="s">
        <v>240</v>
      </c>
      <c r="P3" s="1" t="s">
        <v>244</v>
      </c>
    </row>
    <row r="4" spans="1:16" ht="15.75" x14ac:dyDescent="0.3">
      <c r="A4" s="1"/>
      <c r="B4" s="1"/>
      <c r="C4" s="1"/>
      <c r="D4" s="1"/>
      <c r="E4" s="1"/>
      <c r="F4" s="1" t="s">
        <v>2927</v>
      </c>
      <c r="G4" s="1"/>
      <c r="H4" s="86">
        <v>3</v>
      </c>
      <c r="I4" s="1"/>
      <c r="J4" s="86" t="s">
        <v>2931</v>
      </c>
      <c r="K4" s="86" t="s">
        <v>6539</v>
      </c>
      <c r="L4" s="86" t="s">
        <v>6561</v>
      </c>
      <c r="M4" s="1"/>
      <c r="N4" s="167">
        <v>2000</v>
      </c>
      <c r="O4" s="1"/>
      <c r="P4" s="1"/>
    </row>
    <row r="5" spans="1:16" ht="15.75" x14ac:dyDescent="0.3">
      <c r="A5" s="1"/>
      <c r="B5" s="1"/>
      <c r="C5" s="1"/>
      <c r="D5" s="1"/>
      <c r="E5" s="1"/>
      <c r="F5" s="1"/>
      <c r="G5" s="1"/>
      <c r="H5" s="89">
        <v>4</v>
      </c>
      <c r="I5" s="1"/>
      <c r="J5" s="89" t="s">
        <v>2932</v>
      </c>
      <c r="K5" s="89" t="s">
        <v>6540</v>
      </c>
      <c r="L5" s="89" t="s">
        <v>6562</v>
      </c>
      <c r="M5" s="1"/>
      <c r="N5" s="94">
        <v>2000</v>
      </c>
      <c r="O5" s="1"/>
      <c r="P5" s="1"/>
    </row>
    <row r="6" spans="1:16" ht="15.75" x14ac:dyDescent="0.3">
      <c r="A6" s="1"/>
      <c r="B6" s="1"/>
      <c r="C6" s="1"/>
      <c r="D6" s="1"/>
      <c r="E6" s="1"/>
      <c r="F6" s="1"/>
      <c r="G6" s="1"/>
      <c r="H6" s="86">
        <v>5</v>
      </c>
      <c r="I6" s="1"/>
      <c r="J6" s="86" t="s">
        <v>2933</v>
      </c>
      <c r="K6" s="86" t="s">
        <v>6541</v>
      </c>
      <c r="L6" s="86" t="s">
        <v>6563</v>
      </c>
      <c r="M6" s="1"/>
      <c r="N6" s="167">
        <v>2000</v>
      </c>
      <c r="O6" s="1"/>
      <c r="P6" s="1"/>
    </row>
    <row r="7" spans="1:16" ht="15.75" x14ac:dyDescent="0.3">
      <c r="A7" s="1"/>
      <c r="B7" s="1"/>
      <c r="C7" s="1"/>
      <c r="D7" s="1"/>
      <c r="E7" s="1"/>
      <c r="F7" s="1"/>
      <c r="G7" s="1"/>
      <c r="H7" s="89">
        <v>6</v>
      </c>
      <c r="I7" s="1"/>
      <c r="J7" s="89" t="s">
        <v>2934</v>
      </c>
      <c r="K7" s="89" t="s">
        <v>6542</v>
      </c>
      <c r="L7" s="89" t="s">
        <v>6564</v>
      </c>
      <c r="M7" s="1"/>
      <c r="N7" s="94">
        <v>2000</v>
      </c>
      <c r="O7" s="1"/>
      <c r="P7" s="1"/>
    </row>
    <row r="8" spans="1:16" ht="15.75" x14ac:dyDescent="0.3">
      <c r="A8" s="1"/>
      <c r="B8" s="1"/>
      <c r="C8" s="1"/>
      <c r="D8" s="1"/>
      <c r="E8" s="1"/>
      <c r="F8" s="1"/>
      <c r="G8" s="1"/>
      <c r="H8" s="86">
        <v>7</v>
      </c>
      <c r="I8" s="1"/>
      <c r="J8" s="86" t="s">
        <v>2935</v>
      </c>
      <c r="K8" s="86" t="s">
        <v>6543</v>
      </c>
      <c r="L8" s="86" t="s">
        <v>6565</v>
      </c>
      <c r="M8" s="1"/>
      <c r="N8" s="167">
        <v>2000</v>
      </c>
      <c r="O8" s="1"/>
      <c r="P8" s="1"/>
    </row>
    <row r="9" spans="1:16" ht="15.75" x14ac:dyDescent="0.3">
      <c r="A9" s="1"/>
      <c r="B9" s="1"/>
      <c r="C9" s="1"/>
      <c r="D9" s="1"/>
      <c r="E9" s="1"/>
      <c r="F9" s="1"/>
      <c r="G9" s="1"/>
      <c r="H9" s="89">
        <v>8</v>
      </c>
      <c r="I9" s="1"/>
      <c r="J9" s="89" t="s">
        <v>2936</v>
      </c>
      <c r="K9" s="89" t="s">
        <v>6544</v>
      </c>
      <c r="L9" s="89" t="s">
        <v>6566</v>
      </c>
      <c r="M9" s="1"/>
      <c r="N9" s="94">
        <v>2000</v>
      </c>
      <c r="O9" s="1"/>
      <c r="P9" s="1"/>
    </row>
    <row r="10" spans="1:16" ht="15.75" x14ac:dyDescent="0.3">
      <c r="A10" s="1"/>
      <c r="B10" s="1"/>
      <c r="C10" s="1"/>
      <c r="D10" s="1"/>
      <c r="E10" s="1"/>
      <c r="F10" s="1"/>
      <c r="G10" s="1"/>
      <c r="H10" s="86">
        <v>9</v>
      </c>
      <c r="I10" s="1"/>
      <c r="J10" s="86" t="s">
        <v>2937</v>
      </c>
      <c r="K10" s="86" t="s">
        <v>6545</v>
      </c>
      <c r="L10" s="86" t="s">
        <v>6567</v>
      </c>
      <c r="M10" s="1"/>
      <c r="N10" s="167">
        <v>2000</v>
      </c>
      <c r="O10" s="1"/>
      <c r="P10" s="1"/>
    </row>
    <row r="11" spans="1:16" ht="15.75" x14ac:dyDescent="0.3">
      <c r="A11" s="1"/>
      <c r="B11" s="1"/>
      <c r="C11" s="1"/>
      <c r="D11" s="1"/>
      <c r="E11" s="1"/>
      <c r="F11" s="1"/>
      <c r="G11" s="1"/>
      <c r="H11" s="89">
        <v>10</v>
      </c>
      <c r="I11" s="1"/>
      <c r="J11" s="89" t="s">
        <v>2938</v>
      </c>
      <c r="K11" s="89" t="s">
        <v>6546</v>
      </c>
      <c r="L11" s="89" t="s">
        <v>6568</v>
      </c>
      <c r="M11" s="1"/>
      <c r="N11" s="94">
        <v>2000</v>
      </c>
      <c r="O11" s="1"/>
      <c r="P11" s="1"/>
    </row>
    <row r="12" spans="1:16" ht="15.75" x14ac:dyDescent="0.3">
      <c r="A12" s="1"/>
      <c r="B12" s="1"/>
      <c r="C12" s="1"/>
      <c r="D12" s="1"/>
      <c r="E12" s="1"/>
      <c r="F12" s="1"/>
      <c r="G12" s="1"/>
      <c r="H12" s="86">
        <v>11</v>
      </c>
      <c r="I12" s="1"/>
      <c r="J12" s="86" t="s">
        <v>2939</v>
      </c>
      <c r="K12" s="86" t="s">
        <v>6547</v>
      </c>
      <c r="L12" s="86" t="s">
        <v>6569</v>
      </c>
      <c r="M12" s="1"/>
      <c r="N12" s="167">
        <v>2000</v>
      </c>
      <c r="O12" s="1"/>
      <c r="P12" s="1"/>
    </row>
    <row r="13" spans="1:16" ht="15.75" x14ac:dyDescent="0.3">
      <c r="A13" s="1"/>
      <c r="B13" s="1"/>
      <c r="C13" s="1"/>
      <c r="D13" s="1"/>
      <c r="E13" s="1"/>
      <c r="F13" s="1"/>
      <c r="G13" s="1"/>
      <c r="H13" s="89">
        <v>12</v>
      </c>
      <c r="I13" s="1"/>
      <c r="J13" s="89" t="s">
        <v>2940</v>
      </c>
      <c r="K13" s="89" t="s">
        <v>6548</v>
      </c>
      <c r="L13" s="89" t="s">
        <v>6570</v>
      </c>
      <c r="M13" s="1"/>
      <c r="N13" s="94">
        <v>2000</v>
      </c>
      <c r="O13" s="1"/>
      <c r="P13" s="1"/>
    </row>
    <row r="14" spans="1:16" ht="15.75" x14ac:dyDescent="0.3">
      <c r="A14" s="1"/>
      <c r="B14" s="1"/>
      <c r="C14" s="1"/>
      <c r="D14" s="1"/>
      <c r="E14" s="1"/>
      <c r="F14" s="1"/>
      <c r="G14" s="1"/>
      <c r="H14" s="86">
        <v>13</v>
      </c>
      <c r="I14" s="1"/>
      <c r="J14" s="86" t="s">
        <v>2941</v>
      </c>
      <c r="K14" s="86" t="s">
        <v>6549</v>
      </c>
      <c r="L14" s="86" t="s">
        <v>6571</v>
      </c>
      <c r="M14" s="1"/>
      <c r="N14" s="167">
        <v>2000</v>
      </c>
      <c r="O14" s="1"/>
      <c r="P14" s="1"/>
    </row>
    <row r="15" spans="1:16" ht="15.75" x14ac:dyDescent="0.3">
      <c r="A15" s="1"/>
      <c r="B15" s="1"/>
      <c r="C15" s="1"/>
      <c r="D15" s="1"/>
      <c r="E15" s="1"/>
      <c r="F15" s="1"/>
      <c r="G15" s="1"/>
      <c r="H15" s="89">
        <v>14</v>
      </c>
      <c r="I15" s="1"/>
      <c r="J15" s="89" t="s">
        <v>2942</v>
      </c>
      <c r="K15" s="89" t="s">
        <v>6550</v>
      </c>
      <c r="L15" s="89" t="s">
        <v>6572</v>
      </c>
      <c r="M15" s="1"/>
      <c r="N15" s="94">
        <v>2000</v>
      </c>
      <c r="O15" s="1"/>
      <c r="P15" s="1"/>
    </row>
    <row r="16" spans="1:16" ht="15.75" x14ac:dyDescent="0.3">
      <c r="A16" s="1"/>
      <c r="B16" s="1"/>
      <c r="C16" s="1"/>
      <c r="D16" s="1"/>
      <c r="E16" s="1"/>
      <c r="F16" s="1"/>
      <c r="G16" s="1"/>
      <c r="H16" s="86">
        <v>15</v>
      </c>
      <c r="I16" s="1"/>
      <c r="J16" s="86" t="s">
        <v>2943</v>
      </c>
      <c r="K16" s="86" t="s">
        <v>6551</v>
      </c>
      <c r="L16" s="86" t="s">
        <v>6573</v>
      </c>
      <c r="M16" s="1"/>
      <c r="N16" s="167">
        <v>2000</v>
      </c>
      <c r="O16" s="1"/>
      <c r="P16" s="1"/>
    </row>
    <row r="17" spans="1:16" ht="15.75" x14ac:dyDescent="0.3">
      <c r="A17" s="1"/>
      <c r="B17" s="1"/>
      <c r="C17" s="1"/>
      <c r="D17" s="1"/>
      <c r="E17" s="1"/>
      <c r="F17" s="1"/>
      <c r="G17" s="1"/>
      <c r="H17" s="89">
        <v>16</v>
      </c>
      <c r="I17" s="1"/>
      <c r="J17" s="89" t="s">
        <v>2944</v>
      </c>
      <c r="K17" s="89" t="s">
        <v>6552</v>
      </c>
      <c r="L17" s="89" t="s">
        <v>6574</v>
      </c>
      <c r="M17" s="1"/>
      <c r="N17" s="94">
        <v>2000</v>
      </c>
      <c r="O17" s="1"/>
      <c r="P17" s="1"/>
    </row>
    <row r="18" spans="1:16" ht="15.75" x14ac:dyDescent="0.3">
      <c r="A18" s="1"/>
      <c r="B18" s="1"/>
      <c r="C18" s="1"/>
      <c r="D18" s="1"/>
      <c r="E18" s="1"/>
      <c r="F18" s="1"/>
      <c r="G18" s="1"/>
      <c r="H18" s="86">
        <v>17</v>
      </c>
      <c r="I18" s="1"/>
      <c r="J18" s="86" t="s">
        <v>2945</v>
      </c>
      <c r="K18" s="86" t="s">
        <v>6553</v>
      </c>
      <c r="L18" s="86" t="s">
        <v>6575</v>
      </c>
      <c r="M18" s="1"/>
      <c r="N18" s="167">
        <v>2000</v>
      </c>
      <c r="O18" s="1"/>
      <c r="P18" s="1"/>
    </row>
    <row r="19" spans="1:16" ht="15.75" x14ac:dyDescent="0.3">
      <c r="A19" s="1"/>
      <c r="B19" s="1"/>
      <c r="C19" s="1"/>
      <c r="D19" s="1"/>
      <c r="E19" s="1"/>
      <c r="F19" s="1"/>
      <c r="G19" s="1"/>
      <c r="H19" s="89">
        <v>18</v>
      </c>
      <c r="I19" s="1"/>
      <c r="J19" s="89" t="s">
        <v>2946</v>
      </c>
      <c r="K19" s="89" t="s">
        <v>6554</v>
      </c>
      <c r="L19" s="89" t="s">
        <v>6576</v>
      </c>
      <c r="M19" s="1"/>
      <c r="N19" s="94">
        <v>2000</v>
      </c>
      <c r="O19" s="1"/>
      <c r="P19" s="1"/>
    </row>
    <row r="20" spans="1:16" ht="15.75" x14ac:dyDescent="0.3">
      <c r="A20" s="1"/>
      <c r="B20" s="1"/>
      <c r="C20" s="1"/>
      <c r="D20" s="1"/>
      <c r="E20" s="1"/>
      <c r="F20" s="1"/>
      <c r="G20" s="1"/>
      <c r="H20" s="86">
        <v>19</v>
      </c>
      <c r="I20" s="1"/>
      <c r="J20" s="86" t="s">
        <v>2947</v>
      </c>
      <c r="K20" s="86" t="s">
        <v>6555</v>
      </c>
      <c r="L20" s="86" t="s">
        <v>6577</v>
      </c>
      <c r="M20" s="1"/>
      <c r="N20" s="167">
        <v>2000</v>
      </c>
      <c r="O20" s="1"/>
      <c r="P20" s="1"/>
    </row>
    <row r="21" spans="1:16" ht="15.75" x14ac:dyDescent="0.3">
      <c r="A21" s="1"/>
      <c r="B21" s="1"/>
      <c r="C21" s="1"/>
      <c r="D21" s="1"/>
      <c r="E21" s="1"/>
      <c r="F21" s="1"/>
      <c r="G21" s="1"/>
      <c r="H21" s="89">
        <v>20</v>
      </c>
      <c r="I21" s="1"/>
      <c r="J21" s="89" t="s">
        <v>2948</v>
      </c>
      <c r="K21" s="89" t="s">
        <v>6556</v>
      </c>
      <c r="L21" s="89" t="s">
        <v>6578</v>
      </c>
      <c r="M21" s="1"/>
      <c r="N21" s="94">
        <v>2000</v>
      </c>
      <c r="O21" s="1"/>
      <c r="P21" s="1"/>
    </row>
    <row r="22" spans="1:16" ht="15.75" x14ac:dyDescent="0.3">
      <c r="A22" s="1"/>
      <c r="B22" s="1"/>
      <c r="C22" s="1"/>
      <c r="D22" s="1"/>
      <c r="E22" s="1"/>
      <c r="F22" s="1"/>
      <c r="G22" s="1"/>
      <c r="H22" s="86">
        <v>21</v>
      </c>
      <c r="I22" s="1"/>
      <c r="J22" s="86" t="s">
        <v>2949</v>
      </c>
      <c r="K22" s="86" t="s">
        <v>6557</v>
      </c>
      <c r="L22" s="86" t="s">
        <v>6579</v>
      </c>
      <c r="M22" s="1"/>
      <c r="N22" s="167">
        <v>2000</v>
      </c>
      <c r="O22" s="1"/>
      <c r="P22" s="1"/>
    </row>
    <row r="23" spans="1:16" ht="15.75" x14ac:dyDescent="0.3">
      <c r="A23" s="1"/>
      <c r="B23" s="1"/>
      <c r="C23" s="1"/>
      <c r="D23" s="1"/>
      <c r="E23" s="1"/>
      <c r="F23" s="1"/>
      <c r="G23" s="1"/>
      <c r="H23" s="89">
        <v>22</v>
      </c>
      <c r="I23" s="1"/>
      <c r="J23" s="89" t="s">
        <v>2950</v>
      </c>
      <c r="K23" s="89" t="s">
        <v>6558</v>
      </c>
      <c r="L23" s="89" t="s">
        <v>6580</v>
      </c>
      <c r="M23" s="1"/>
      <c r="N23" s="94">
        <v>2000</v>
      </c>
      <c r="O23" s="1"/>
      <c r="P23" s="1"/>
    </row>
    <row r="24" spans="1:16" ht="15.75" x14ac:dyDescent="0.3">
      <c r="A24" s="1"/>
      <c r="B24" s="1"/>
      <c r="C24" s="1"/>
      <c r="D24" s="1"/>
      <c r="E24" s="1"/>
      <c r="F24" s="1"/>
      <c r="G24" s="1"/>
      <c r="H24" s="86">
        <v>23</v>
      </c>
      <c r="I24" s="1"/>
      <c r="J24" s="86" t="s">
        <v>2951</v>
      </c>
      <c r="K24" s="86" t="s">
        <v>6581</v>
      </c>
      <c r="L24" s="86" t="s">
        <v>6582</v>
      </c>
      <c r="M24" s="1"/>
      <c r="N24" s="167">
        <v>2000</v>
      </c>
      <c r="O24" s="1"/>
      <c r="P24" s="1"/>
    </row>
    <row r="25" spans="1:16" ht="15.75" x14ac:dyDescent="0.3">
      <c r="A25" s="1"/>
      <c r="B25" s="1"/>
      <c r="C25" s="1"/>
      <c r="D25" s="1"/>
      <c r="E25" s="1"/>
      <c r="F25" s="1"/>
      <c r="G25" s="1"/>
      <c r="H25" s="89">
        <v>24</v>
      </c>
      <c r="I25" s="1"/>
      <c r="J25" s="89" t="s">
        <v>6583</v>
      </c>
      <c r="K25" s="89" t="s">
        <v>6584</v>
      </c>
      <c r="L25" s="89" t="s">
        <v>6585</v>
      </c>
      <c r="M25" s="1"/>
      <c r="N25" s="94">
        <v>2000</v>
      </c>
      <c r="O25" s="1"/>
      <c r="P25" s="1"/>
    </row>
    <row r="26" spans="1:16" ht="15.75" x14ac:dyDescent="0.3">
      <c r="A26" s="1"/>
      <c r="B26" s="1"/>
      <c r="C26" s="1"/>
      <c r="D26" s="1"/>
      <c r="E26" s="1"/>
      <c r="F26" s="1"/>
      <c r="G26" s="1"/>
      <c r="H26" s="86">
        <v>25</v>
      </c>
      <c r="I26" s="1"/>
      <c r="J26" s="86" t="s">
        <v>6586</v>
      </c>
      <c r="K26" s="86" t="s">
        <v>6587</v>
      </c>
      <c r="L26" s="86" t="s">
        <v>6588</v>
      </c>
      <c r="M26" s="1"/>
      <c r="N26" s="167">
        <v>2000</v>
      </c>
      <c r="O26" s="1"/>
      <c r="P26" s="1"/>
    </row>
    <row r="27" spans="1:16" ht="15.75" x14ac:dyDescent="0.3">
      <c r="A27" s="1"/>
      <c r="B27" s="1"/>
      <c r="C27" s="1"/>
      <c r="D27" s="1"/>
      <c r="E27" s="1"/>
      <c r="F27" s="1"/>
      <c r="G27" s="1"/>
      <c r="H27" s="89">
        <v>26</v>
      </c>
      <c r="I27" s="1"/>
      <c r="J27" s="89" t="s">
        <v>6589</v>
      </c>
      <c r="K27" s="89" t="s">
        <v>6590</v>
      </c>
      <c r="L27" s="89" t="s">
        <v>6591</v>
      </c>
      <c r="M27" s="1"/>
      <c r="N27" s="94">
        <v>2000</v>
      </c>
      <c r="O27" s="1"/>
      <c r="P27" s="1"/>
    </row>
    <row r="28" spans="1:16" ht="15.75" x14ac:dyDescent="0.3">
      <c r="A28" s="1"/>
      <c r="B28" s="1"/>
      <c r="C28" s="1"/>
      <c r="D28" s="1"/>
      <c r="E28" s="1"/>
      <c r="F28" s="1"/>
      <c r="G28" s="1"/>
      <c r="H28" s="86">
        <v>27</v>
      </c>
      <c r="I28" s="1"/>
      <c r="J28" s="86" t="s">
        <v>6592</v>
      </c>
      <c r="K28" s="86" t="s">
        <v>6593</v>
      </c>
      <c r="L28" s="86" t="s">
        <v>6594</v>
      </c>
      <c r="M28" s="1"/>
      <c r="N28" s="167">
        <v>2000</v>
      </c>
      <c r="O28" s="1"/>
      <c r="P28" s="1"/>
    </row>
    <row r="29" spans="1:16" ht="15.75" x14ac:dyDescent="0.3">
      <c r="A29" s="1"/>
      <c r="B29" s="1"/>
      <c r="C29" s="1"/>
      <c r="D29" s="1"/>
      <c r="E29" s="1"/>
      <c r="F29" s="1"/>
      <c r="G29" s="1"/>
      <c r="H29" s="89">
        <v>28</v>
      </c>
      <c r="I29" s="1"/>
      <c r="J29" s="89" t="s">
        <v>6595</v>
      </c>
      <c r="K29" s="89" t="s">
        <v>6596</v>
      </c>
      <c r="L29" s="89" t="s">
        <v>6597</v>
      </c>
      <c r="M29" s="1"/>
      <c r="N29" s="94">
        <v>2000</v>
      </c>
      <c r="O29" s="1"/>
      <c r="P29" s="1"/>
    </row>
    <row r="30" spans="1:16" ht="15.75" x14ac:dyDescent="0.3">
      <c r="A30" s="1"/>
      <c r="B30" s="1"/>
      <c r="C30" s="1"/>
      <c r="D30" s="1"/>
      <c r="E30" s="1"/>
      <c r="F30" s="1"/>
      <c r="G30" s="1"/>
      <c r="H30" s="86">
        <v>29</v>
      </c>
      <c r="I30" s="1"/>
      <c r="J30" s="86" t="s">
        <v>6598</v>
      </c>
      <c r="K30" s="86" t="s">
        <v>6599</v>
      </c>
      <c r="L30" s="86" t="s">
        <v>6600</v>
      </c>
      <c r="M30" s="1"/>
      <c r="N30" s="167">
        <v>2000</v>
      </c>
      <c r="O30" s="1"/>
      <c r="P30" s="1"/>
    </row>
    <row r="31" spans="1:16" ht="15.75" x14ac:dyDescent="0.3">
      <c r="A31" s="1"/>
      <c r="B31" s="1"/>
      <c r="C31" s="1"/>
      <c r="D31" s="1"/>
      <c r="E31" s="1"/>
      <c r="F31" s="1"/>
      <c r="G31" s="1"/>
      <c r="H31" s="89">
        <v>30</v>
      </c>
      <c r="I31" s="1"/>
      <c r="J31" s="89" t="s">
        <v>6601</v>
      </c>
      <c r="K31" s="89" t="s">
        <v>6602</v>
      </c>
      <c r="L31" s="89" t="s">
        <v>6603</v>
      </c>
      <c r="M31" s="1"/>
      <c r="N31" s="94">
        <v>2000</v>
      </c>
      <c r="O31" s="1"/>
      <c r="P31" s="1"/>
    </row>
    <row r="32" spans="1:16" ht="15.75" x14ac:dyDescent="0.3">
      <c r="A32" s="1"/>
      <c r="B32" s="1"/>
      <c r="C32" s="1"/>
      <c r="D32" s="1"/>
      <c r="E32" s="1"/>
      <c r="F32" s="1"/>
      <c r="G32" s="1"/>
      <c r="H32" s="86">
        <v>31</v>
      </c>
      <c r="I32" s="1"/>
      <c r="J32" s="86" t="s">
        <v>6604</v>
      </c>
      <c r="K32" s="86" t="s">
        <v>6605</v>
      </c>
      <c r="L32" s="86" t="s">
        <v>6606</v>
      </c>
      <c r="M32" s="1"/>
      <c r="N32" s="167">
        <v>2000</v>
      </c>
      <c r="O32" s="1"/>
      <c r="P32" s="1"/>
    </row>
    <row r="33" spans="1:16" ht="15.75" x14ac:dyDescent="0.3">
      <c r="A33" s="1"/>
      <c r="B33" s="1"/>
      <c r="C33" s="1"/>
      <c r="D33" s="1"/>
      <c r="E33" s="1"/>
      <c r="F33" s="1"/>
      <c r="G33" s="1"/>
      <c r="H33" s="89">
        <v>32</v>
      </c>
      <c r="I33" s="1"/>
      <c r="J33" s="89" t="s">
        <v>6607</v>
      </c>
      <c r="K33" s="89" t="s">
        <v>6608</v>
      </c>
      <c r="L33" s="89" t="s">
        <v>6609</v>
      </c>
      <c r="M33" s="1"/>
      <c r="N33" s="94">
        <v>2000</v>
      </c>
      <c r="O33" s="1"/>
      <c r="P33" s="1"/>
    </row>
    <row r="34" spans="1:16" ht="15.75" x14ac:dyDescent="0.3">
      <c r="A34" s="1"/>
      <c r="B34" s="1"/>
      <c r="C34" s="1"/>
      <c r="D34" s="1"/>
      <c r="E34" s="1"/>
      <c r="F34" s="1"/>
      <c r="G34" s="1"/>
      <c r="H34" s="86">
        <v>33</v>
      </c>
      <c r="I34" s="1"/>
      <c r="J34" s="86" t="s">
        <v>6610</v>
      </c>
      <c r="K34" s="86" t="s">
        <v>6611</v>
      </c>
      <c r="L34" s="86" t="s">
        <v>6612</v>
      </c>
      <c r="M34" s="1"/>
      <c r="N34" s="167">
        <v>2000</v>
      </c>
      <c r="O34" s="1"/>
      <c r="P34" s="1"/>
    </row>
    <row r="35" spans="1:16" ht="15.75" x14ac:dyDescent="0.3">
      <c r="A35" s="1"/>
      <c r="B35" s="1"/>
      <c r="C35" s="1"/>
      <c r="D35" s="1"/>
      <c r="E35" s="1"/>
      <c r="F35" s="1"/>
      <c r="G35" s="1"/>
      <c r="H35" s="89">
        <v>34</v>
      </c>
      <c r="I35" s="1"/>
      <c r="J35" s="89" t="s">
        <v>6613</v>
      </c>
      <c r="K35" s="89" t="s">
        <v>6614</v>
      </c>
      <c r="L35" s="89" t="s">
        <v>6615</v>
      </c>
      <c r="M35" s="1"/>
      <c r="N35" s="94">
        <v>2000</v>
      </c>
      <c r="O35" s="1"/>
      <c r="P35" s="1"/>
    </row>
    <row r="36" spans="1:16" ht="15.75" x14ac:dyDescent="0.3">
      <c r="A36" s="1"/>
      <c r="B36" s="1"/>
      <c r="C36" s="1"/>
      <c r="D36" s="1"/>
      <c r="E36" s="1"/>
      <c r="F36" s="1"/>
      <c r="G36" s="1"/>
      <c r="H36" s="86">
        <v>35</v>
      </c>
      <c r="I36" s="1"/>
      <c r="J36" s="86" t="s">
        <v>6616</v>
      </c>
      <c r="K36" s="86" t="s">
        <v>6617</v>
      </c>
      <c r="L36" s="86" t="s">
        <v>6618</v>
      </c>
      <c r="M36" s="1"/>
      <c r="N36" s="167">
        <v>50000</v>
      </c>
      <c r="O36" s="1"/>
      <c r="P36" s="1"/>
    </row>
    <row r="37" spans="1:16" ht="15.75" x14ac:dyDescent="0.3">
      <c r="A37" s="1"/>
      <c r="B37" s="1"/>
      <c r="C37" s="1"/>
      <c r="D37" s="1"/>
      <c r="E37" s="1"/>
      <c r="F37" s="1"/>
      <c r="G37" s="1"/>
      <c r="H37" s="89">
        <v>36</v>
      </c>
      <c r="I37" s="1"/>
      <c r="J37" s="89" t="s">
        <v>6619</v>
      </c>
      <c r="K37" s="89" t="s">
        <v>6620</v>
      </c>
      <c r="L37" s="89" t="s">
        <v>6621</v>
      </c>
      <c r="M37" s="1"/>
      <c r="N37" s="94">
        <v>55000</v>
      </c>
      <c r="O37" s="1"/>
      <c r="P37" s="1"/>
    </row>
    <row r="38" spans="1:16" ht="15.75" x14ac:dyDescent="0.3">
      <c r="A38" s="1"/>
      <c r="B38" s="1"/>
      <c r="C38" s="1"/>
      <c r="D38" s="1"/>
      <c r="E38" s="1"/>
      <c r="F38" s="1"/>
      <c r="G38" s="1"/>
      <c r="H38" s="86">
        <v>37</v>
      </c>
      <c r="I38" s="1"/>
      <c r="J38" s="86" t="s">
        <v>6622</v>
      </c>
      <c r="K38" s="86" t="s">
        <v>6623</v>
      </c>
      <c r="L38" s="86" t="s">
        <v>6624</v>
      </c>
      <c r="M38" s="1"/>
      <c r="N38" s="167">
        <v>60000</v>
      </c>
      <c r="O38" s="1"/>
      <c r="P38" s="1"/>
    </row>
    <row r="39" spans="1:16" ht="15.75" x14ac:dyDescent="0.3">
      <c r="A39" s="1"/>
      <c r="B39" s="1"/>
      <c r="C39" s="1"/>
      <c r="D39" s="1"/>
      <c r="E39" s="1"/>
      <c r="F39" s="1"/>
      <c r="G39" s="1"/>
      <c r="H39" s="89">
        <v>38</v>
      </c>
      <c r="I39" s="1"/>
      <c r="J39" s="89" t="s">
        <v>6625</v>
      </c>
      <c r="K39" s="89" t="s">
        <v>6626</v>
      </c>
      <c r="L39" s="89" t="s">
        <v>6627</v>
      </c>
      <c r="M39" s="1"/>
      <c r="N39" s="94">
        <v>65000</v>
      </c>
      <c r="O39" s="1"/>
      <c r="P39" s="1"/>
    </row>
    <row r="40" spans="1:16" ht="15.75" x14ac:dyDescent="0.3">
      <c r="A40" s="1"/>
      <c r="B40" s="1"/>
      <c r="C40" s="1"/>
      <c r="D40" s="1"/>
      <c r="E40" s="1"/>
      <c r="F40" s="1"/>
      <c r="G40" s="1"/>
      <c r="H40" s="86">
        <v>39</v>
      </c>
      <c r="I40" s="1"/>
      <c r="J40" s="86" t="s">
        <v>6628</v>
      </c>
      <c r="K40" s="86" t="s">
        <v>6629</v>
      </c>
      <c r="L40" s="86" t="s">
        <v>6630</v>
      </c>
      <c r="M40" s="1"/>
      <c r="N40" s="167">
        <v>70000</v>
      </c>
      <c r="O40" s="1"/>
      <c r="P40" s="1"/>
    </row>
    <row r="41" spans="1:16" ht="15.75" x14ac:dyDescent="0.3">
      <c r="A41" s="1"/>
      <c r="B41" s="1"/>
      <c r="C41" s="1"/>
      <c r="D41" s="1"/>
      <c r="E41" s="1"/>
      <c r="F41" s="1"/>
      <c r="G41" s="1"/>
      <c r="H41" s="89">
        <v>40</v>
      </c>
      <c r="I41" s="1"/>
      <c r="J41" s="89" t="s">
        <v>6631</v>
      </c>
      <c r="K41" s="89" t="s">
        <v>6632</v>
      </c>
      <c r="L41" s="89" t="s">
        <v>6633</v>
      </c>
      <c r="M41" s="1"/>
      <c r="N41" s="94">
        <v>80000</v>
      </c>
      <c r="O41" s="1"/>
      <c r="P41" s="1"/>
    </row>
    <row r="42" spans="1:16" ht="15.75" x14ac:dyDescent="0.3">
      <c r="A42" s="1"/>
      <c r="B42" s="1"/>
      <c r="C42" s="1"/>
      <c r="D42" s="1"/>
      <c r="E42" s="1"/>
      <c r="F42" s="1"/>
      <c r="G42" s="1"/>
      <c r="H42" s="86">
        <v>41</v>
      </c>
      <c r="I42" s="1"/>
      <c r="J42" s="86" t="s">
        <v>6634</v>
      </c>
      <c r="K42" s="86" t="s">
        <v>6635</v>
      </c>
      <c r="L42" s="86" t="s">
        <v>6636</v>
      </c>
      <c r="M42" s="1"/>
      <c r="N42" s="167">
        <v>90000</v>
      </c>
      <c r="O42" s="1"/>
      <c r="P42" s="1"/>
    </row>
    <row r="43" spans="1:16" ht="15.75" x14ac:dyDescent="0.3">
      <c r="A43" s="1"/>
      <c r="B43" s="1"/>
      <c r="C43" s="1"/>
      <c r="D43" s="1"/>
      <c r="E43" s="1"/>
      <c r="F43" s="1"/>
      <c r="G43" s="1"/>
      <c r="H43" s="89">
        <v>42</v>
      </c>
      <c r="I43" s="1"/>
      <c r="J43" s="89" t="s">
        <v>6637</v>
      </c>
      <c r="K43" s="89" t="s">
        <v>6638</v>
      </c>
      <c r="L43" s="89" t="s">
        <v>6639</v>
      </c>
      <c r="M43" s="1"/>
      <c r="N43" s="94">
        <v>100000</v>
      </c>
      <c r="O43" s="1"/>
      <c r="P43" s="1"/>
    </row>
    <row r="44" spans="1:16" ht="15.75" x14ac:dyDescent="0.3">
      <c r="A44" s="1"/>
      <c r="B44" s="1"/>
      <c r="C44" s="1"/>
      <c r="D44" s="1"/>
      <c r="E44" s="1"/>
      <c r="F44" s="1"/>
      <c r="G44" s="1"/>
      <c r="H44" s="86">
        <v>43</v>
      </c>
      <c r="I44" s="1"/>
      <c r="J44" s="86" t="s">
        <v>6640</v>
      </c>
      <c r="K44" s="86" t="s">
        <v>6641</v>
      </c>
      <c r="L44" s="86" t="s">
        <v>6642</v>
      </c>
      <c r="M44" s="1"/>
      <c r="N44" s="167">
        <v>110000</v>
      </c>
      <c r="O44" s="1"/>
      <c r="P44" s="1"/>
    </row>
    <row r="45" spans="1:16" ht="15.75" x14ac:dyDescent="0.3">
      <c r="A45" s="1"/>
      <c r="B45" s="1"/>
      <c r="C45" s="1"/>
      <c r="D45" s="1"/>
      <c r="E45" s="1"/>
      <c r="F45" s="1"/>
      <c r="G45" s="1"/>
      <c r="H45" s="89">
        <v>44</v>
      </c>
      <c r="I45" s="1"/>
      <c r="J45" s="89" t="s">
        <v>6643</v>
      </c>
      <c r="K45" s="89" t="s">
        <v>6644</v>
      </c>
      <c r="L45" s="89" t="s">
        <v>6645</v>
      </c>
      <c r="M45" s="1"/>
      <c r="N45" s="94">
        <v>120000</v>
      </c>
      <c r="O45" s="1"/>
      <c r="P45" s="1"/>
    </row>
    <row r="46" spans="1:16" ht="15.75" x14ac:dyDescent="0.3">
      <c r="A46" s="1"/>
      <c r="B46" s="1"/>
      <c r="C46" s="1"/>
      <c r="D46" s="1"/>
      <c r="E46" s="1"/>
      <c r="F46" s="1"/>
      <c r="G46" s="1"/>
      <c r="H46" s="86">
        <v>45</v>
      </c>
      <c r="I46" s="1"/>
      <c r="J46" s="86" t="s">
        <v>6646</v>
      </c>
      <c r="K46" s="86" t="s">
        <v>6647</v>
      </c>
      <c r="L46" s="86" t="s">
        <v>6648</v>
      </c>
      <c r="M46" s="1"/>
      <c r="N46" s="167">
        <v>130000</v>
      </c>
      <c r="O46" s="1"/>
      <c r="P46" s="1"/>
    </row>
    <row r="47" spans="1:16" ht="15.75" x14ac:dyDescent="0.3">
      <c r="A47" s="1"/>
      <c r="B47" s="1"/>
      <c r="C47" s="1"/>
      <c r="D47" s="1"/>
      <c r="E47" s="1"/>
      <c r="F47" s="1"/>
      <c r="G47" s="1"/>
      <c r="H47" s="89">
        <v>46</v>
      </c>
      <c r="I47" s="1"/>
      <c r="J47" s="89" t="s">
        <v>6649</v>
      </c>
      <c r="K47" s="89" t="s">
        <v>6650</v>
      </c>
      <c r="L47" s="89" t="s">
        <v>6651</v>
      </c>
      <c r="M47" s="1"/>
      <c r="N47" s="94">
        <v>140000</v>
      </c>
      <c r="O47" s="1"/>
      <c r="P47" s="1"/>
    </row>
    <row r="48" spans="1:16" ht="15.75" x14ac:dyDescent="0.3">
      <c r="A48" s="1"/>
      <c r="B48" s="1"/>
      <c r="C48" s="1"/>
      <c r="D48" s="1"/>
      <c r="E48" s="1"/>
      <c r="F48" s="1"/>
      <c r="G48" s="1"/>
      <c r="H48" s="86">
        <v>47</v>
      </c>
      <c r="I48" s="1"/>
      <c r="J48" s="86" t="s">
        <v>6652</v>
      </c>
      <c r="K48" s="86" t="s">
        <v>6653</v>
      </c>
      <c r="L48" s="86" t="s">
        <v>6654</v>
      </c>
      <c r="M48" s="1"/>
      <c r="N48" s="167">
        <v>150000</v>
      </c>
      <c r="O48" s="1"/>
      <c r="P48" s="1"/>
    </row>
    <row r="49" spans="1:16" ht="15.75" x14ac:dyDescent="0.3">
      <c r="A49" s="1"/>
      <c r="B49" s="1"/>
      <c r="C49" s="1"/>
      <c r="D49" s="1"/>
      <c r="E49" s="1"/>
      <c r="F49" s="1"/>
      <c r="G49" s="1"/>
      <c r="H49" s="89">
        <v>48</v>
      </c>
      <c r="I49" s="1"/>
      <c r="J49" s="89" t="s">
        <v>6655</v>
      </c>
      <c r="K49" s="89" t="s">
        <v>6656</v>
      </c>
      <c r="L49" s="89" t="s">
        <v>6657</v>
      </c>
      <c r="M49" s="1"/>
      <c r="N49" s="94">
        <v>160000</v>
      </c>
      <c r="O49" s="1"/>
      <c r="P49" s="1"/>
    </row>
    <row r="50" spans="1:16" ht="15.75" x14ac:dyDescent="0.3">
      <c r="A50" s="1"/>
      <c r="B50" s="1"/>
      <c r="C50" s="1"/>
      <c r="D50" s="1"/>
      <c r="E50" s="1"/>
      <c r="F50" s="1"/>
      <c r="G50" s="1"/>
      <c r="H50" s="86">
        <v>49</v>
      </c>
      <c r="I50" s="1"/>
      <c r="J50" s="86" t="s">
        <v>6658</v>
      </c>
      <c r="K50" s="86" t="s">
        <v>6659</v>
      </c>
      <c r="L50" s="86" t="s">
        <v>6660</v>
      </c>
      <c r="M50" s="1"/>
      <c r="N50" s="167">
        <v>170000</v>
      </c>
      <c r="O50" s="1"/>
      <c r="P50" s="1"/>
    </row>
    <row r="51" spans="1:16" ht="15.75" x14ac:dyDescent="0.3">
      <c r="A51" s="1"/>
      <c r="B51" s="1"/>
      <c r="C51" s="1"/>
      <c r="D51" s="1"/>
      <c r="E51" s="1"/>
      <c r="F51" s="1"/>
      <c r="G51" s="1"/>
      <c r="H51" s="89">
        <v>50</v>
      </c>
      <c r="I51" s="1"/>
      <c r="J51" s="89" t="s">
        <v>6661</v>
      </c>
      <c r="K51" s="89" t="s">
        <v>6662</v>
      </c>
      <c r="L51" s="89" t="s">
        <v>6663</v>
      </c>
      <c r="M51" s="1"/>
      <c r="N51" s="94">
        <v>180000</v>
      </c>
      <c r="O51" s="1"/>
      <c r="P51" s="1"/>
    </row>
    <row r="52" spans="1:16" ht="15.75" x14ac:dyDescent="0.3">
      <c r="A52" s="1"/>
      <c r="B52" s="1"/>
      <c r="C52" s="1"/>
      <c r="D52" s="1"/>
      <c r="E52" s="1"/>
      <c r="F52" s="1"/>
      <c r="G52" s="1"/>
      <c r="H52" s="86">
        <v>51</v>
      </c>
      <c r="I52" s="1"/>
      <c r="J52" s="86" t="s">
        <v>6664</v>
      </c>
      <c r="K52" s="86" t="s">
        <v>6665</v>
      </c>
      <c r="L52" s="86" t="s">
        <v>6666</v>
      </c>
      <c r="M52" s="1"/>
      <c r="N52" s="167">
        <v>190000</v>
      </c>
      <c r="O52" s="1"/>
      <c r="P52" s="1"/>
    </row>
    <row r="53" spans="1:16" ht="15.75" x14ac:dyDescent="0.3">
      <c r="A53" s="1"/>
      <c r="B53" s="1"/>
      <c r="C53" s="1"/>
      <c r="D53" s="1"/>
      <c r="E53" s="1"/>
      <c r="F53" s="1"/>
      <c r="G53" s="1"/>
      <c r="H53" s="89">
        <v>52</v>
      </c>
      <c r="I53" s="1"/>
      <c r="J53" s="89" t="s">
        <v>6667</v>
      </c>
      <c r="K53" s="89" t="s">
        <v>6668</v>
      </c>
      <c r="L53" s="89" t="s">
        <v>6669</v>
      </c>
      <c r="M53" s="1"/>
      <c r="N53" s="94">
        <v>200000</v>
      </c>
      <c r="O53" s="1"/>
      <c r="P53" s="1"/>
    </row>
    <row r="54" spans="1:16" ht="15.75" x14ac:dyDescent="0.3">
      <c r="A54" s="1"/>
      <c r="B54" s="1"/>
      <c r="C54" s="1"/>
      <c r="D54" s="1"/>
      <c r="E54" s="1"/>
      <c r="F54" s="1"/>
      <c r="G54" s="1"/>
      <c r="H54" s="86">
        <v>53</v>
      </c>
      <c r="I54" s="1"/>
      <c r="J54" s="86" t="s">
        <v>6670</v>
      </c>
      <c r="K54" s="86" t="s">
        <v>6671</v>
      </c>
      <c r="L54" s="86" t="s">
        <v>6672</v>
      </c>
      <c r="M54" s="1"/>
      <c r="N54" s="167">
        <v>210000</v>
      </c>
      <c r="O54" s="1"/>
      <c r="P54" s="1"/>
    </row>
    <row r="55" spans="1:16" ht="15.75" x14ac:dyDescent="0.3">
      <c r="A55" s="1"/>
      <c r="B55" s="1"/>
      <c r="C55" s="1"/>
      <c r="D55" s="1"/>
      <c r="E55" s="1"/>
      <c r="F55" s="1"/>
      <c r="G55" s="1"/>
      <c r="H55" s="89">
        <v>54</v>
      </c>
      <c r="I55" s="1"/>
      <c r="J55" s="89" t="s">
        <v>6673</v>
      </c>
      <c r="K55" s="89" t="s">
        <v>6674</v>
      </c>
      <c r="L55" s="89" t="s">
        <v>6675</v>
      </c>
      <c r="M55" s="1"/>
      <c r="N55" s="94">
        <v>220000</v>
      </c>
      <c r="O55" s="1"/>
      <c r="P55" s="1"/>
    </row>
    <row r="56" spans="1:16" ht="15.75" x14ac:dyDescent="0.3">
      <c r="A56" s="1"/>
      <c r="B56" s="1"/>
      <c r="C56" s="1"/>
      <c r="D56" s="1"/>
      <c r="E56" s="1"/>
      <c r="F56" s="1"/>
      <c r="G56" s="1"/>
      <c r="H56" s="86">
        <v>55</v>
      </c>
      <c r="I56" s="1"/>
      <c r="J56" s="86" t="s">
        <v>6676</v>
      </c>
      <c r="K56" s="86" t="s">
        <v>6677</v>
      </c>
      <c r="L56" s="86" t="s">
        <v>6678</v>
      </c>
      <c r="M56" s="1"/>
      <c r="N56" s="167">
        <v>250000</v>
      </c>
      <c r="O56" s="1"/>
      <c r="P56" s="1"/>
    </row>
    <row r="57" spans="1:16" ht="15.75" x14ac:dyDescent="0.3">
      <c r="A57" s="1"/>
      <c r="B57" s="1"/>
      <c r="C57" s="1"/>
      <c r="D57" s="1"/>
      <c r="E57" s="1"/>
      <c r="F57" s="1"/>
      <c r="G57" s="1"/>
      <c r="H57" s="89">
        <v>56</v>
      </c>
      <c r="I57" s="1"/>
      <c r="J57" s="89" t="s">
        <v>6679</v>
      </c>
      <c r="K57" s="89" t="s">
        <v>6680</v>
      </c>
      <c r="L57" s="89" t="s">
        <v>6681</v>
      </c>
      <c r="M57" s="1"/>
      <c r="N57" s="94">
        <v>280000</v>
      </c>
      <c r="O57" s="1"/>
      <c r="P57" s="1"/>
    </row>
    <row r="58" spans="1:16" ht="15.75" x14ac:dyDescent="0.3">
      <c r="A58" s="1"/>
      <c r="B58" s="1"/>
      <c r="C58" s="1"/>
      <c r="D58" s="1"/>
      <c r="E58" s="1"/>
      <c r="F58" s="1"/>
      <c r="G58" s="1"/>
      <c r="H58" s="86">
        <v>57</v>
      </c>
      <c r="I58" s="1"/>
      <c r="J58" s="86" t="s">
        <v>6682</v>
      </c>
      <c r="K58" s="86" t="s">
        <v>6683</v>
      </c>
      <c r="L58" s="86" t="s">
        <v>6684</v>
      </c>
      <c r="M58" s="1"/>
      <c r="N58" s="167">
        <v>310000</v>
      </c>
      <c r="O58" s="1"/>
      <c r="P58" s="1"/>
    </row>
    <row r="59" spans="1:16" ht="15.75" x14ac:dyDescent="0.3">
      <c r="A59" s="1"/>
      <c r="B59" s="1"/>
      <c r="C59" s="1"/>
      <c r="D59" s="1"/>
      <c r="E59" s="1"/>
      <c r="F59" s="1"/>
      <c r="G59" s="1"/>
      <c r="H59" s="89">
        <v>58</v>
      </c>
      <c r="I59" s="1"/>
      <c r="J59" s="89" t="s">
        <v>6685</v>
      </c>
      <c r="K59" s="89" t="s">
        <v>6686</v>
      </c>
      <c r="L59" s="89" t="s">
        <v>6687</v>
      </c>
      <c r="M59" s="1"/>
      <c r="N59" s="94">
        <v>330000</v>
      </c>
      <c r="O59" s="1"/>
      <c r="P59" s="1"/>
    </row>
    <row r="60" spans="1:16" ht="15.75" x14ac:dyDescent="0.3">
      <c r="A60" s="1"/>
      <c r="B60" s="1"/>
      <c r="C60" s="1"/>
      <c r="D60" s="1"/>
      <c r="E60" s="1"/>
      <c r="F60" s="1"/>
      <c r="G60" s="1"/>
      <c r="H60" s="86">
        <v>59</v>
      </c>
      <c r="I60" s="1"/>
      <c r="J60" s="86" t="s">
        <v>6688</v>
      </c>
      <c r="K60" s="86" t="s">
        <v>6689</v>
      </c>
      <c r="L60" s="86" t="s">
        <v>6690</v>
      </c>
      <c r="M60" s="1"/>
      <c r="N60" s="167">
        <v>350000</v>
      </c>
      <c r="O60" s="1"/>
      <c r="P60" s="1"/>
    </row>
    <row r="61" spans="1:16" ht="15.75" x14ac:dyDescent="0.3">
      <c r="A61" s="1"/>
      <c r="B61" s="1"/>
      <c r="C61" s="1"/>
      <c r="D61" s="1"/>
      <c r="E61" s="1"/>
      <c r="F61" s="1"/>
      <c r="G61" s="1"/>
      <c r="H61" s="89">
        <v>60</v>
      </c>
      <c r="I61" s="1"/>
      <c r="J61" s="89" t="s">
        <v>6691</v>
      </c>
      <c r="K61" s="89" t="s">
        <v>6692</v>
      </c>
      <c r="L61" s="89" t="s">
        <v>6693</v>
      </c>
      <c r="M61" s="1"/>
      <c r="N61" s="94">
        <v>370000</v>
      </c>
      <c r="O61" s="1"/>
      <c r="P61" s="1"/>
    </row>
    <row r="62" spans="1:16" ht="15.75" x14ac:dyDescent="0.3">
      <c r="A62" s="1"/>
      <c r="B62" s="1"/>
      <c r="C62" s="1"/>
      <c r="D62" s="1"/>
      <c r="E62" s="1"/>
      <c r="F62" s="1"/>
      <c r="G62" s="1"/>
      <c r="H62" s="86">
        <v>61</v>
      </c>
      <c r="I62" s="1"/>
      <c r="J62" s="86" t="s">
        <v>6694</v>
      </c>
      <c r="K62" s="86" t="s">
        <v>6695</v>
      </c>
      <c r="L62" s="86" t="s">
        <v>6696</v>
      </c>
      <c r="M62" s="1"/>
      <c r="N62" s="167">
        <v>390000</v>
      </c>
      <c r="O62" s="1"/>
      <c r="P62" s="1"/>
    </row>
    <row r="63" spans="1:16" ht="15.75" x14ac:dyDescent="0.3">
      <c r="A63" s="1"/>
      <c r="B63" s="1"/>
      <c r="C63" s="1"/>
      <c r="D63" s="1"/>
      <c r="E63" s="1"/>
      <c r="F63" s="1"/>
      <c r="G63" s="1"/>
      <c r="H63" s="89">
        <v>62</v>
      </c>
      <c r="I63" s="1"/>
      <c r="J63" s="89" t="s">
        <v>6697</v>
      </c>
      <c r="K63" s="89" t="s">
        <v>6698</v>
      </c>
      <c r="L63" s="89" t="s">
        <v>6699</v>
      </c>
      <c r="M63" s="1"/>
      <c r="N63" s="94">
        <v>410000</v>
      </c>
      <c r="O63" s="1"/>
      <c r="P63" s="1"/>
    </row>
    <row r="64" spans="1:16" ht="15.75" x14ac:dyDescent="0.3">
      <c r="A64" s="1"/>
      <c r="B64" s="1"/>
      <c r="C64" s="1"/>
      <c r="D64" s="1"/>
      <c r="E64" s="1"/>
      <c r="F64" s="1"/>
      <c r="G64" s="1"/>
      <c r="H64" s="86">
        <v>63</v>
      </c>
      <c r="I64" s="1"/>
      <c r="J64" s="86" t="s">
        <v>6700</v>
      </c>
      <c r="K64" s="86" t="s">
        <v>6701</v>
      </c>
      <c r="L64" s="86" t="s">
        <v>6702</v>
      </c>
      <c r="M64" s="1"/>
      <c r="N64" s="167">
        <v>430000</v>
      </c>
      <c r="O64" s="1"/>
      <c r="P64" s="1"/>
    </row>
    <row r="65" spans="1:16" ht="15.75" x14ac:dyDescent="0.3">
      <c r="A65" s="1"/>
      <c r="B65" s="1"/>
      <c r="C65" s="1"/>
      <c r="D65" s="1"/>
      <c r="E65" s="1"/>
      <c r="F65" s="1"/>
      <c r="G65" s="1"/>
      <c r="H65" s="89">
        <v>64</v>
      </c>
      <c r="I65" s="1"/>
      <c r="J65" s="89" t="s">
        <v>6703</v>
      </c>
      <c r="K65" s="89" t="s">
        <v>6704</v>
      </c>
      <c r="L65" s="89" t="s">
        <v>6705</v>
      </c>
      <c r="M65" s="1"/>
      <c r="N65" s="94">
        <v>450000</v>
      </c>
      <c r="O65" s="1"/>
      <c r="P65" s="1"/>
    </row>
    <row r="66" spans="1:16" ht="15.75" x14ac:dyDescent="0.3">
      <c r="A66" s="1"/>
      <c r="B66" s="1"/>
      <c r="C66" s="1"/>
      <c r="D66" s="1"/>
      <c r="E66" s="1"/>
      <c r="F66" s="1"/>
      <c r="G66" s="1"/>
      <c r="H66" s="86">
        <v>65</v>
      </c>
      <c r="I66" s="1"/>
      <c r="J66" s="86" t="s">
        <v>6706</v>
      </c>
      <c r="K66" s="86" t="s">
        <v>6707</v>
      </c>
      <c r="L66" s="86" t="s">
        <v>6708</v>
      </c>
      <c r="M66" s="1"/>
      <c r="N66" s="167">
        <v>470000</v>
      </c>
      <c r="O66" s="1"/>
      <c r="P66" s="1"/>
    </row>
    <row r="67" spans="1:16" ht="15.75" x14ac:dyDescent="0.3">
      <c r="A67" s="1"/>
      <c r="B67" s="1"/>
      <c r="C67" s="1"/>
      <c r="D67" s="1"/>
      <c r="E67" s="1"/>
      <c r="F67" s="1"/>
      <c r="G67" s="1"/>
      <c r="H67" s="89">
        <v>66</v>
      </c>
      <c r="I67" s="1"/>
      <c r="J67" s="89" t="s">
        <v>6709</v>
      </c>
      <c r="K67" s="89" t="s">
        <v>6710</v>
      </c>
      <c r="L67" s="89" t="s">
        <v>6711</v>
      </c>
      <c r="M67" s="1"/>
      <c r="N67" s="94">
        <v>490000</v>
      </c>
      <c r="O67" s="1"/>
      <c r="P67" s="1"/>
    </row>
    <row r="68" spans="1:16" ht="15.75" x14ac:dyDescent="0.3">
      <c r="A68" s="1"/>
      <c r="B68" s="1"/>
      <c r="C68" s="1"/>
      <c r="D68" s="1"/>
      <c r="E68" s="1"/>
      <c r="F68" s="1"/>
      <c r="G68" s="1"/>
      <c r="H68" s="86">
        <v>67</v>
      </c>
      <c r="I68" s="1"/>
      <c r="J68" s="86" t="s">
        <v>6712</v>
      </c>
      <c r="K68" s="86" t="s">
        <v>6713</v>
      </c>
      <c r="L68" s="86" t="s">
        <v>6714</v>
      </c>
      <c r="M68" s="1"/>
      <c r="N68" s="167">
        <v>510000</v>
      </c>
      <c r="O68" s="1"/>
      <c r="P68" s="1"/>
    </row>
    <row r="69" spans="1:16" ht="15.75" x14ac:dyDescent="0.3">
      <c r="A69" s="1"/>
      <c r="B69" s="1"/>
      <c r="C69" s="1"/>
      <c r="D69" s="1"/>
      <c r="E69" s="1"/>
      <c r="F69" s="1"/>
      <c r="G69" s="1"/>
      <c r="H69" s="89">
        <v>68</v>
      </c>
      <c r="I69" s="1"/>
      <c r="J69" s="89" t="s">
        <v>6715</v>
      </c>
      <c r="K69" s="89" t="s">
        <v>6716</v>
      </c>
      <c r="L69" s="89" t="s">
        <v>6717</v>
      </c>
      <c r="M69" s="1"/>
      <c r="N69" s="94">
        <v>530000</v>
      </c>
      <c r="O69" s="1"/>
      <c r="P69" s="1"/>
    </row>
    <row r="70" spans="1:16" ht="15.75" x14ac:dyDescent="0.3">
      <c r="A70" s="1"/>
      <c r="B70" s="1"/>
      <c r="C70" s="1"/>
      <c r="D70" s="1"/>
      <c r="E70" s="1"/>
      <c r="F70" s="1"/>
      <c r="G70" s="1"/>
      <c r="H70" s="86">
        <v>69</v>
      </c>
      <c r="I70" s="1"/>
      <c r="J70" s="86" t="s">
        <v>6718</v>
      </c>
      <c r="K70" s="86" t="s">
        <v>6719</v>
      </c>
      <c r="L70" s="86" t="s">
        <v>6720</v>
      </c>
      <c r="M70" s="1"/>
      <c r="N70" s="167">
        <v>550000</v>
      </c>
      <c r="O70" s="1"/>
      <c r="P70" s="1"/>
    </row>
    <row r="71" spans="1:16" ht="15.75" x14ac:dyDescent="0.3">
      <c r="A71" s="1"/>
      <c r="B71" s="1"/>
      <c r="C71" s="1"/>
      <c r="D71" s="1"/>
      <c r="E71" s="1"/>
      <c r="F71" s="1"/>
      <c r="G71" s="1"/>
      <c r="H71" s="89">
        <v>70</v>
      </c>
      <c r="I71" s="1"/>
      <c r="J71" s="89" t="s">
        <v>6721</v>
      </c>
      <c r="K71" s="89" t="s">
        <v>6722</v>
      </c>
      <c r="L71" s="89" t="s">
        <v>6723</v>
      </c>
      <c r="M71" s="1"/>
      <c r="N71" s="94">
        <v>570000</v>
      </c>
      <c r="O71" s="1"/>
      <c r="P71" s="1"/>
    </row>
    <row r="72" spans="1:16" ht="15.75" x14ac:dyDescent="0.3">
      <c r="A72" s="1"/>
      <c r="B72" s="1"/>
      <c r="C72" s="1"/>
      <c r="D72" s="1"/>
      <c r="E72" s="1"/>
      <c r="F72" s="1"/>
      <c r="G72" s="1"/>
      <c r="H72" s="86">
        <v>71</v>
      </c>
      <c r="I72" s="1"/>
      <c r="J72" s="86" t="s">
        <v>6724</v>
      </c>
      <c r="K72" s="86" t="s">
        <v>6725</v>
      </c>
      <c r="L72" s="86" t="s">
        <v>6726</v>
      </c>
      <c r="M72" s="1"/>
      <c r="N72" s="167">
        <v>600000</v>
      </c>
      <c r="O72" s="1"/>
      <c r="P72" s="1"/>
    </row>
    <row r="73" spans="1:16" ht="15.75" x14ac:dyDescent="0.3">
      <c r="A73" s="1"/>
      <c r="B73" s="1"/>
      <c r="C73" s="1"/>
      <c r="D73" s="1"/>
      <c r="E73" s="1"/>
      <c r="F73" s="1"/>
      <c r="G73" s="1"/>
      <c r="H73" s="89">
        <v>72</v>
      </c>
      <c r="I73" s="1"/>
      <c r="J73" s="89" t="s">
        <v>6727</v>
      </c>
      <c r="K73" s="89" t="s">
        <v>6728</v>
      </c>
      <c r="L73" s="89" t="s">
        <v>6729</v>
      </c>
      <c r="M73" s="1"/>
      <c r="N73" s="94">
        <v>630000</v>
      </c>
      <c r="O73" s="1"/>
      <c r="P73" s="1"/>
    </row>
    <row r="74" spans="1:16" ht="15.75" x14ac:dyDescent="0.3">
      <c r="A74" s="1"/>
      <c r="B74" s="1"/>
      <c r="C74" s="1"/>
      <c r="D74" s="1"/>
      <c r="E74" s="1"/>
      <c r="F74" s="1"/>
      <c r="G74" s="1"/>
      <c r="H74" s="86">
        <v>73</v>
      </c>
      <c r="I74" s="1"/>
      <c r="J74" s="86" t="s">
        <v>6730</v>
      </c>
      <c r="K74" s="86" t="s">
        <v>6731</v>
      </c>
      <c r="L74" s="86" t="s">
        <v>6732</v>
      </c>
      <c r="M74" s="1"/>
      <c r="N74" s="167">
        <v>660000</v>
      </c>
      <c r="O74" s="1"/>
      <c r="P74" s="1"/>
    </row>
    <row r="75" spans="1:16" ht="15.75" x14ac:dyDescent="0.3">
      <c r="A75" s="1"/>
      <c r="B75" s="1"/>
      <c r="C75" s="1"/>
      <c r="D75" s="1"/>
      <c r="E75" s="1"/>
      <c r="F75" s="1"/>
      <c r="G75" s="1"/>
      <c r="H75" s="89">
        <v>74</v>
      </c>
      <c r="I75" s="1"/>
      <c r="J75" s="89" t="s">
        <v>6733</v>
      </c>
      <c r="K75" s="89" t="s">
        <v>6734</v>
      </c>
      <c r="L75" s="89" t="s">
        <v>6735</v>
      </c>
      <c r="M75" s="1"/>
      <c r="N75" s="94">
        <v>690000</v>
      </c>
      <c r="O75" s="1"/>
      <c r="P75" s="1"/>
    </row>
    <row r="76" spans="1:16" ht="15.75" x14ac:dyDescent="0.3">
      <c r="A76" s="1"/>
      <c r="B76" s="1"/>
      <c r="C76" s="1"/>
      <c r="D76" s="1"/>
      <c r="E76" s="1"/>
      <c r="F76" s="1"/>
      <c r="G76" s="1"/>
      <c r="H76" s="86">
        <v>75</v>
      </c>
      <c r="I76" s="1"/>
      <c r="J76" s="86" t="s">
        <v>6736</v>
      </c>
      <c r="K76" s="86" t="s">
        <v>6737</v>
      </c>
      <c r="L76" s="86" t="s">
        <v>6738</v>
      </c>
      <c r="M76" s="1"/>
      <c r="N76" s="167">
        <v>730000</v>
      </c>
      <c r="O76" s="1"/>
      <c r="P76" s="1"/>
    </row>
    <row r="77" spans="1:16" ht="15.75" x14ac:dyDescent="0.3">
      <c r="A77" s="1"/>
      <c r="B77" s="1"/>
      <c r="C77" s="1"/>
      <c r="D77" s="1"/>
      <c r="E77" s="1"/>
      <c r="F77" s="1"/>
      <c r="G77" s="1"/>
      <c r="H77" s="89">
        <v>76</v>
      </c>
      <c r="I77" s="1"/>
      <c r="J77" s="89" t="s">
        <v>6739</v>
      </c>
      <c r="K77" s="89" t="s">
        <v>6740</v>
      </c>
      <c r="L77" s="89" t="s">
        <v>6741</v>
      </c>
      <c r="M77" s="1"/>
      <c r="N77" s="94">
        <v>770000</v>
      </c>
      <c r="O77" s="1"/>
      <c r="P77" s="1"/>
    </row>
    <row r="78" spans="1:16" ht="15.75" x14ac:dyDescent="0.3">
      <c r="A78" s="1"/>
      <c r="B78" s="1"/>
      <c r="C78" s="1"/>
      <c r="D78" s="1"/>
      <c r="E78" s="1"/>
      <c r="F78" s="1"/>
      <c r="G78" s="1"/>
      <c r="H78" s="86">
        <v>77</v>
      </c>
      <c r="I78" s="1"/>
      <c r="J78" s="86" t="s">
        <v>6742</v>
      </c>
      <c r="K78" s="86" t="s">
        <v>6743</v>
      </c>
      <c r="L78" s="86" t="s">
        <v>6744</v>
      </c>
      <c r="M78" s="1"/>
      <c r="N78" s="167">
        <v>810000</v>
      </c>
      <c r="O78" s="1"/>
      <c r="P78" s="1"/>
    </row>
    <row r="79" spans="1:16" ht="15.75" x14ac:dyDescent="0.3">
      <c r="A79" s="1"/>
      <c r="B79" s="1"/>
      <c r="C79" s="1"/>
      <c r="D79" s="1"/>
      <c r="E79" s="1"/>
      <c r="F79" s="1"/>
      <c r="G79" s="1"/>
      <c r="H79" s="89">
        <v>78</v>
      </c>
      <c r="I79" s="1"/>
      <c r="J79" s="89" t="s">
        <v>6745</v>
      </c>
      <c r="K79" s="89" t="s">
        <v>6746</v>
      </c>
      <c r="L79" s="89" t="s">
        <v>6747</v>
      </c>
      <c r="M79" s="1"/>
      <c r="N79" s="94">
        <v>850000</v>
      </c>
      <c r="O79" s="1"/>
      <c r="P79" s="1"/>
    </row>
    <row r="80" spans="1:16" ht="15.75" x14ac:dyDescent="0.3">
      <c r="A80" s="1"/>
      <c r="B80" s="1"/>
      <c r="C80" s="1"/>
      <c r="D80" s="1"/>
      <c r="E80" s="1"/>
      <c r="F80" s="1"/>
      <c r="G80" s="1"/>
      <c r="H80" s="86">
        <v>79</v>
      </c>
      <c r="I80" s="1"/>
      <c r="J80" s="86" t="s">
        <v>6748</v>
      </c>
      <c r="K80" s="86" t="s">
        <v>6749</v>
      </c>
      <c r="L80" s="86" t="s">
        <v>6750</v>
      </c>
      <c r="M80" s="1"/>
      <c r="N80" s="167">
        <v>890000</v>
      </c>
      <c r="O80" s="1"/>
      <c r="P80" s="1"/>
    </row>
    <row r="81" spans="1:16" ht="15.75" x14ac:dyDescent="0.3">
      <c r="A81" s="1"/>
      <c r="B81" s="1"/>
      <c r="C81" s="1"/>
      <c r="D81" s="1"/>
      <c r="E81" s="1"/>
      <c r="F81" s="1"/>
      <c r="G81" s="1"/>
      <c r="H81" s="89">
        <v>80</v>
      </c>
      <c r="I81" s="1"/>
      <c r="J81" s="89" t="s">
        <v>6751</v>
      </c>
      <c r="K81" s="89" t="s">
        <v>6752</v>
      </c>
      <c r="L81" s="89" t="s">
        <v>6753</v>
      </c>
      <c r="M81" s="1"/>
      <c r="N81" s="94">
        <v>940000</v>
      </c>
      <c r="O81" s="1"/>
      <c r="P81" s="1"/>
    </row>
    <row r="82" spans="1:16" ht="15.75" x14ac:dyDescent="0.3">
      <c r="A82" s="1"/>
      <c r="B82" s="1"/>
      <c r="C82" s="1"/>
      <c r="D82" s="1"/>
      <c r="E82" s="1"/>
      <c r="F82" s="1"/>
      <c r="G82" s="1"/>
      <c r="H82" s="86">
        <v>81</v>
      </c>
      <c r="I82" s="1"/>
      <c r="J82" s="86" t="s">
        <v>6754</v>
      </c>
      <c r="K82" s="86" t="s">
        <v>6755</v>
      </c>
      <c r="L82" s="86" t="s">
        <v>6756</v>
      </c>
      <c r="M82" s="1"/>
      <c r="N82" s="167">
        <v>990000</v>
      </c>
      <c r="O82" s="1"/>
      <c r="P82" s="1"/>
    </row>
    <row r="83" spans="1:16" ht="15.75" x14ac:dyDescent="0.3">
      <c r="A83" s="1"/>
      <c r="B83" s="1"/>
      <c r="C83" s="1"/>
      <c r="D83" s="1"/>
      <c r="E83" s="1"/>
      <c r="F83" s="1"/>
      <c r="G83" s="1"/>
      <c r="H83" s="89">
        <v>82</v>
      </c>
      <c r="I83" s="1"/>
      <c r="J83" s="89" t="s">
        <v>6757</v>
      </c>
      <c r="K83" s="89" t="s">
        <v>6758</v>
      </c>
      <c r="L83" s="89" t="s">
        <v>6759</v>
      </c>
      <c r="M83" s="1"/>
      <c r="N83" s="94">
        <v>1040000</v>
      </c>
      <c r="O83" s="1"/>
      <c r="P83" s="1"/>
    </row>
    <row r="84" spans="1:16" ht="15.75" x14ac:dyDescent="0.3">
      <c r="A84" s="1"/>
      <c r="B84" s="1"/>
      <c r="C84" s="1"/>
      <c r="D84" s="1"/>
      <c r="E84" s="1"/>
      <c r="F84" s="1"/>
      <c r="G84" s="1"/>
      <c r="H84" s="86">
        <v>83</v>
      </c>
      <c r="I84" s="1"/>
      <c r="J84" s="86" t="s">
        <v>6760</v>
      </c>
      <c r="K84" s="86" t="s">
        <v>6761</v>
      </c>
      <c r="L84" s="86" t="s">
        <v>6762</v>
      </c>
      <c r="M84" s="1"/>
      <c r="N84" s="167">
        <v>1090000</v>
      </c>
      <c r="O84" s="1"/>
      <c r="P84" s="1"/>
    </row>
    <row r="85" spans="1:16" ht="15.75" x14ac:dyDescent="0.3">
      <c r="A85" s="1"/>
      <c r="B85" s="1"/>
      <c r="C85" s="1"/>
      <c r="D85" s="1"/>
      <c r="E85" s="1"/>
      <c r="F85" s="1"/>
      <c r="G85" s="1"/>
      <c r="H85" s="89">
        <v>84</v>
      </c>
      <c r="I85" s="1"/>
      <c r="J85" s="89" t="s">
        <v>6763</v>
      </c>
      <c r="K85" s="89" t="s">
        <v>6764</v>
      </c>
      <c r="L85" s="89" t="s">
        <v>6765</v>
      </c>
      <c r="M85" s="1"/>
      <c r="N85" s="94">
        <v>1140000</v>
      </c>
      <c r="O85" s="1"/>
      <c r="P85" s="1"/>
    </row>
    <row r="86" spans="1:16" ht="15.75" x14ac:dyDescent="0.3">
      <c r="A86" s="1"/>
      <c r="B86" s="1"/>
      <c r="C86" s="1"/>
      <c r="D86" s="1"/>
      <c r="E86" s="1"/>
      <c r="F86" s="1"/>
      <c r="G86" s="1"/>
      <c r="H86" s="86">
        <v>85</v>
      </c>
      <c r="I86" s="1"/>
      <c r="J86" s="86" t="s">
        <v>6766</v>
      </c>
      <c r="K86" s="86" t="s">
        <v>6767</v>
      </c>
      <c r="L86" s="86" t="s">
        <v>6768</v>
      </c>
      <c r="M86" s="1"/>
      <c r="N86" s="167">
        <v>1200000</v>
      </c>
      <c r="O86" s="1"/>
      <c r="P86" s="1"/>
    </row>
    <row r="87" spans="1:16" ht="15.75" x14ac:dyDescent="0.3">
      <c r="A87" s="1"/>
      <c r="B87" s="1"/>
      <c r="C87" s="1"/>
      <c r="D87" s="1"/>
      <c r="E87" s="1"/>
      <c r="F87" s="1"/>
      <c r="G87" s="1"/>
      <c r="H87" s="89">
        <v>86</v>
      </c>
      <c r="I87" s="1"/>
      <c r="J87" s="89" t="s">
        <v>6769</v>
      </c>
      <c r="K87" s="89" t="s">
        <v>6770</v>
      </c>
      <c r="L87" s="89" t="s">
        <v>6771</v>
      </c>
      <c r="M87" s="1"/>
      <c r="N87" s="94">
        <v>1260000</v>
      </c>
      <c r="O87" s="1"/>
      <c r="P87" s="1"/>
    </row>
    <row r="88" spans="1:16" ht="15.75" x14ac:dyDescent="0.3">
      <c r="A88" s="1"/>
      <c r="B88" s="1"/>
      <c r="C88" s="1"/>
      <c r="D88" s="1"/>
      <c r="E88" s="1"/>
      <c r="F88" s="1"/>
      <c r="G88" s="1"/>
      <c r="H88" s="86">
        <v>87</v>
      </c>
      <c r="I88" s="1"/>
      <c r="J88" s="86" t="s">
        <v>6772</v>
      </c>
      <c r="K88" s="86" t="s">
        <v>6773</v>
      </c>
      <c r="L88" s="86" t="s">
        <v>6774</v>
      </c>
      <c r="M88" s="1"/>
      <c r="N88" s="167">
        <v>1320000</v>
      </c>
      <c r="O88" s="1"/>
      <c r="P88" s="1"/>
    </row>
    <row r="89" spans="1:16" ht="15.75" x14ac:dyDescent="0.3">
      <c r="A89" s="1"/>
      <c r="B89" s="1"/>
      <c r="C89" s="1"/>
      <c r="D89" s="1"/>
      <c r="E89" s="1"/>
      <c r="F89" s="1"/>
      <c r="G89" s="1"/>
      <c r="H89" s="89">
        <v>88</v>
      </c>
      <c r="I89" s="1"/>
      <c r="J89" s="89" t="s">
        <v>6775</v>
      </c>
      <c r="K89" s="89" t="s">
        <v>6776</v>
      </c>
      <c r="L89" s="89" t="s">
        <v>6777</v>
      </c>
      <c r="M89" s="1"/>
      <c r="N89" s="94">
        <v>1380000</v>
      </c>
      <c r="O89" s="1"/>
      <c r="P89" s="1"/>
    </row>
    <row r="90" spans="1:16" ht="15.75" x14ac:dyDescent="0.3">
      <c r="A90" s="1"/>
      <c r="B90" s="1"/>
      <c r="C90" s="1"/>
      <c r="D90" s="1"/>
      <c r="E90" s="1"/>
      <c r="F90" s="1"/>
      <c r="G90" s="1"/>
      <c r="H90" s="86">
        <v>89</v>
      </c>
      <c r="I90" s="1"/>
      <c r="J90" s="86" t="s">
        <v>6778</v>
      </c>
      <c r="K90" s="86" t="s">
        <v>6779</v>
      </c>
      <c r="L90" s="86" t="s">
        <v>6780</v>
      </c>
      <c r="M90" s="1"/>
      <c r="N90" s="167">
        <v>1440000</v>
      </c>
      <c r="O90" s="1"/>
      <c r="P90" s="1"/>
    </row>
    <row r="91" spans="1:16" ht="15.75" x14ac:dyDescent="0.3">
      <c r="A91" s="1"/>
      <c r="B91" s="1"/>
      <c r="C91" s="1"/>
      <c r="D91" s="1"/>
      <c r="E91" s="1"/>
      <c r="F91" s="1"/>
      <c r="G91" s="1"/>
      <c r="H91" s="89">
        <v>90</v>
      </c>
      <c r="I91" s="1"/>
      <c r="J91" s="89" t="s">
        <v>6781</v>
      </c>
      <c r="K91" s="89" t="s">
        <v>6782</v>
      </c>
      <c r="L91" s="89" t="s">
        <v>6783</v>
      </c>
      <c r="M91" s="1"/>
      <c r="N91" s="94">
        <v>1550000</v>
      </c>
      <c r="O91" s="1"/>
      <c r="P91" s="1"/>
    </row>
    <row r="92" spans="1:16" ht="15.75" x14ac:dyDescent="0.3">
      <c r="A92" s="1"/>
      <c r="B92" s="1"/>
      <c r="C92" s="1"/>
      <c r="D92" s="1"/>
      <c r="E92" s="1"/>
      <c r="F92" s="1"/>
      <c r="G92" s="1"/>
      <c r="H92" s="86">
        <v>91</v>
      </c>
      <c r="I92" s="1"/>
      <c r="J92" s="86" t="s">
        <v>6784</v>
      </c>
      <c r="K92" s="86" t="s">
        <v>6785</v>
      </c>
      <c r="L92" s="86" t="s">
        <v>6786</v>
      </c>
      <c r="M92" s="1"/>
      <c r="N92" s="167">
        <v>1660000</v>
      </c>
      <c r="O92" s="1"/>
      <c r="P92" s="1"/>
    </row>
    <row r="93" spans="1:16" ht="15.75" x14ac:dyDescent="0.3">
      <c r="A93" s="1"/>
      <c r="B93" s="1"/>
      <c r="C93" s="1"/>
      <c r="D93" s="1"/>
      <c r="E93" s="1"/>
      <c r="F93" s="1"/>
      <c r="G93" s="1"/>
      <c r="H93" s="89">
        <v>92</v>
      </c>
      <c r="I93" s="1"/>
      <c r="J93" s="89" t="s">
        <v>6787</v>
      </c>
      <c r="K93" s="89" t="s">
        <v>6788</v>
      </c>
      <c r="L93" s="89" t="s">
        <v>6789</v>
      </c>
      <c r="M93" s="1"/>
      <c r="N93" s="94">
        <v>1770000</v>
      </c>
      <c r="O93" s="1"/>
      <c r="P93" s="1"/>
    </row>
    <row r="94" spans="1:16" ht="15.75" x14ac:dyDescent="0.3">
      <c r="A94" s="1"/>
      <c r="B94" s="1"/>
      <c r="C94" s="1"/>
      <c r="D94" s="1"/>
      <c r="E94" s="1"/>
      <c r="F94" s="1"/>
      <c r="G94" s="1"/>
      <c r="H94" s="86">
        <v>93</v>
      </c>
      <c r="I94" s="1"/>
      <c r="J94" s="86" t="s">
        <v>6790</v>
      </c>
      <c r="K94" s="86" t="s">
        <v>6791</v>
      </c>
      <c r="L94" s="86" t="s">
        <v>6792</v>
      </c>
      <c r="M94" s="1"/>
      <c r="N94" s="167">
        <v>1880000</v>
      </c>
      <c r="O94" s="1"/>
      <c r="P94" s="1"/>
    </row>
    <row r="95" spans="1:16" ht="15.75" x14ac:dyDescent="0.3">
      <c r="A95" s="1"/>
      <c r="B95" s="1"/>
      <c r="C95" s="1"/>
      <c r="D95" s="1"/>
      <c r="E95" s="1"/>
      <c r="F95" s="1"/>
      <c r="G95" s="1"/>
      <c r="H95" s="89">
        <v>94</v>
      </c>
      <c r="I95" s="1"/>
      <c r="J95" s="89" t="s">
        <v>6793</v>
      </c>
      <c r="K95" s="89" t="s">
        <v>6794</v>
      </c>
      <c r="L95" s="89" t="s">
        <v>6795</v>
      </c>
      <c r="M95" s="1"/>
      <c r="N95" s="94">
        <v>1990000</v>
      </c>
      <c r="O95" s="1"/>
      <c r="P95" s="1"/>
    </row>
    <row r="96" spans="1:16" ht="15.75" x14ac:dyDescent="0.3">
      <c r="A96" s="1"/>
      <c r="B96" s="1"/>
      <c r="C96" s="1"/>
      <c r="D96" s="1"/>
      <c r="E96" s="1"/>
      <c r="F96" s="1"/>
      <c r="G96" s="1"/>
      <c r="H96" s="86">
        <v>95</v>
      </c>
      <c r="I96" s="1"/>
      <c r="J96" s="86" t="s">
        <v>6796</v>
      </c>
      <c r="K96" s="86" t="s">
        <v>6797</v>
      </c>
      <c r="L96" s="86" t="s">
        <v>6798</v>
      </c>
      <c r="M96" s="1"/>
      <c r="N96" s="167">
        <v>2180000</v>
      </c>
      <c r="O96" s="1"/>
      <c r="P96" s="1"/>
    </row>
    <row r="97" spans="1:16" ht="15.75" x14ac:dyDescent="0.3">
      <c r="A97" s="1"/>
      <c r="B97" s="1"/>
      <c r="C97" s="1"/>
      <c r="D97" s="1"/>
      <c r="E97" s="1"/>
      <c r="F97" s="1"/>
      <c r="G97" s="1"/>
      <c r="H97" s="89">
        <v>96</v>
      </c>
      <c r="I97" s="1"/>
      <c r="J97" s="89" t="s">
        <v>6799</v>
      </c>
      <c r="K97" s="89" t="s">
        <v>6800</v>
      </c>
      <c r="L97" s="89" t="s">
        <v>6801</v>
      </c>
      <c r="M97" s="1"/>
      <c r="N97" s="94">
        <v>2340000</v>
      </c>
      <c r="O97" s="1"/>
      <c r="P97" s="1"/>
    </row>
    <row r="98" spans="1:16" ht="15.75" x14ac:dyDescent="0.3">
      <c r="A98" s="1"/>
      <c r="B98" s="1"/>
      <c r="C98" s="1"/>
      <c r="D98" s="1"/>
      <c r="E98" s="1"/>
      <c r="F98" s="1"/>
      <c r="G98" s="1"/>
      <c r="H98" s="86">
        <v>97</v>
      </c>
      <c r="I98" s="1"/>
      <c r="J98" s="86" t="s">
        <v>6802</v>
      </c>
      <c r="K98" s="86" t="s">
        <v>6803</v>
      </c>
      <c r="L98" s="86" t="s">
        <v>6804</v>
      </c>
      <c r="M98" s="1"/>
      <c r="N98" s="167">
        <v>2500000</v>
      </c>
      <c r="O98" s="1"/>
      <c r="P98" s="1"/>
    </row>
    <row r="99" spans="1:16" ht="15.75" x14ac:dyDescent="0.3">
      <c r="A99" s="1"/>
      <c r="B99" s="1"/>
      <c r="C99" s="1"/>
      <c r="D99" s="1"/>
      <c r="E99" s="1"/>
      <c r="F99" s="1"/>
      <c r="G99" s="1"/>
      <c r="H99" s="89">
        <v>98</v>
      </c>
      <c r="I99" s="1"/>
      <c r="J99" s="89" t="s">
        <v>6805</v>
      </c>
      <c r="K99" s="89" t="s">
        <v>6806</v>
      </c>
      <c r="L99" s="89" t="s">
        <v>6807</v>
      </c>
      <c r="M99" s="1"/>
      <c r="N99" s="94">
        <v>2660000</v>
      </c>
      <c r="O99" s="1"/>
      <c r="P99" s="1"/>
    </row>
    <row r="100" spans="1:16" ht="15.75" x14ac:dyDescent="0.3">
      <c r="A100" s="1"/>
      <c r="B100" s="1"/>
      <c r="C100" s="1"/>
      <c r="D100" s="1"/>
      <c r="E100" s="1"/>
      <c r="F100" s="1"/>
      <c r="G100" s="1"/>
      <c r="H100" s="86">
        <v>99</v>
      </c>
      <c r="I100" s="1"/>
      <c r="J100" s="86" t="s">
        <v>6808</v>
      </c>
      <c r="K100" s="86" t="s">
        <v>6809</v>
      </c>
      <c r="L100" s="86" t="s">
        <v>6810</v>
      </c>
      <c r="M100" s="1"/>
      <c r="N100" s="167">
        <v>2820000</v>
      </c>
      <c r="O100" s="1"/>
      <c r="P100" s="1"/>
    </row>
    <row r="101" spans="1:16" ht="15.75" x14ac:dyDescent="0.3">
      <c r="A101" s="1"/>
      <c r="B101" s="1"/>
      <c r="C101" s="1"/>
      <c r="D101" s="1"/>
      <c r="E101" s="1"/>
      <c r="F101" s="1"/>
      <c r="G101" s="1"/>
      <c r="H101" s="89">
        <v>100</v>
      </c>
      <c r="I101" s="1"/>
      <c r="J101" s="89" t="s">
        <v>6811</v>
      </c>
      <c r="K101" s="89" t="s">
        <v>6812</v>
      </c>
      <c r="L101" s="89" t="s">
        <v>6813</v>
      </c>
      <c r="M101" s="1"/>
      <c r="N101" s="94">
        <v>3980000</v>
      </c>
      <c r="O101" s="1"/>
      <c r="P101" s="1"/>
    </row>
    <row r="102" spans="1:16" ht="15.75" x14ac:dyDescent="0.3">
      <c r="A102" s="1"/>
      <c r="B102" s="1"/>
      <c r="C102" s="1"/>
      <c r="D102" s="1"/>
      <c r="E102" s="1"/>
      <c r="F102" s="1"/>
      <c r="G102" s="1"/>
      <c r="H102" s="86">
        <v>101</v>
      </c>
      <c r="I102" s="1"/>
      <c r="J102" s="86" t="s">
        <v>6814</v>
      </c>
      <c r="K102" s="86" t="s">
        <v>6815</v>
      </c>
      <c r="L102" s="86" t="s">
        <v>6816</v>
      </c>
      <c r="M102" s="1"/>
      <c r="N102" s="167">
        <v>5140000</v>
      </c>
      <c r="O102" s="1"/>
      <c r="P102" s="1"/>
    </row>
    <row r="103" spans="1:16" ht="15.75" x14ac:dyDescent="0.3">
      <c r="A103" s="1"/>
      <c r="B103" s="1"/>
      <c r="C103" s="1"/>
      <c r="D103" s="1"/>
      <c r="E103" s="1"/>
      <c r="F103" s="1"/>
      <c r="G103" s="1"/>
      <c r="H103" s="89">
        <v>102</v>
      </c>
      <c r="I103" s="1"/>
      <c r="J103" s="89" t="s">
        <v>6817</v>
      </c>
      <c r="K103" s="89" t="s">
        <v>6818</v>
      </c>
      <c r="L103" s="89" t="s">
        <v>6819</v>
      </c>
      <c r="M103" s="1"/>
      <c r="N103" s="94">
        <v>6300000</v>
      </c>
      <c r="O103" s="1"/>
      <c r="P103" s="1"/>
    </row>
    <row r="104" spans="1:16" ht="15.75" x14ac:dyDescent="0.3">
      <c r="A104" s="1"/>
      <c r="B104" s="1"/>
      <c r="C104" s="1"/>
      <c r="D104" s="1"/>
      <c r="E104" s="1"/>
      <c r="F104" s="1"/>
      <c r="G104" s="1"/>
      <c r="H104" s="86">
        <v>103</v>
      </c>
      <c r="I104" s="1"/>
      <c r="J104" s="86" t="s">
        <v>6820</v>
      </c>
      <c r="K104" s="86" t="s">
        <v>6821</v>
      </c>
      <c r="L104" s="86" t="s">
        <v>6822</v>
      </c>
      <c r="M104" s="1"/>
      <c r="N104" s="167">
        <v>7460000</v>
      </c>
      <c r="O104" s="1"/>
      <c r="P104" s="1"/>
    </row>
    <row r="105" spans="1:16" ht="15.75" x14ac:dyDescent="0.3">
      <c r="A105" s="1"/>
      <c r="B105" s="1"/>
      <c r="C105" s="1"/>
      <c r="D105" s="1"/>
      <c r="E105" s="1"/>
      <c r="F105" s="1"/>
      <c r="G105" s="1"/>
      <c r="H105" s="89">
        <v>104</v>
      </c>
      <c r="I105" s="1"/>
      <c r="J105" s="89" t="s">
        <v>6823</v>
      </c>
      <c r="K105" s="89" t="s">
        <v>6824</v>
      </c>
      <c r="L105" s="89" t="s">
        <v>6825</v>
      </c>
      <c r="M105" s="1"/>
      <c r="N105" s="94">
        <v>8620000</v>
      </c>
      <c r="O105" s="1"/>
      <c r="P105" s="1"/>
    </row>
    <row r="106" spans="1:16" ht="15.75" x14ac:dyDescent="0.3">
      <c r="A106" s="1"/>
      <c r="B106" s="1"/>
      <c r="C106" s="1"/>
      <c r="D106" s="1"/>
      <c r="E106" s="1"/>
      <c r="F106" s="1"/>
      <c r="G106" s="1"/>
      <c r="H106" s="86">
        <v>105</v>
      </c>
      <c r="I106" s="1"/>
      <c r="J106" s="86" t="s">
        <v>6826</v>
      </c>
      <c r="K106" s="86" t="s">
        <v>6827</v>
      </c>
      <c r="L106" s="86" t="s">
        <v>6828</v>
      </c>
      <c r="M106" s="1"/>
      <c r="N106" s="167">
        <v>9980000</v>
      </c>
      <c r="O106" s="1"/>
      <c r="P106" s="1"/>
    </row>
    <row r="107" spans="1:16" ht="15.75" x14ac:dyDescent="0.3">
      <c r="A107" s="1"/>
      <c r="B107" s="1"/>
      <c r="C107" s="1"/>
      <c r="D107" s="1"/>
      <c r="E107" s="1"/>
      <c r="F107" s="1"/>
      <c r="G107" s="1"/>
      <c r="H107" s="89">
        <v>106</v>
      </c>
      <c r="I107" s="1"/>
      <c r="J107" s="89" t="s">
        <v>6829</v>
      </c>
      <c r="K107" s="89" t="s">
        <v>6830</v>
      </c>
      <c r="L107" s="89" t="s">
        <v>6831</v>
      </c>
      <c r="M107" s="1"/>
      <c r="N107" s="94">
        <v>11340000</v>
      </c>
      <c r="O107" s="1"/>
      <c r="P107" s="1"/>
    </row>
    <row r="108" spans="1:16" ht="15.75" x14ac:dyDescent="0.3">
      <c r="A108" s="1"/>
      <c r="B108" s="1"/>
      <c r="C108" s="1"/>
      <c r="D108" s="1"/>
      <c r="E108" s="1"/>
      <c r="F108" s="1"/>
      <c r="G108" s="1"/>
      <c r="H108" s="86">
        <v>107</v>
      </c>
      <c r="I108" s="1"/>
      <c r="J108" s="86" t="s">
        <v>6832</v>
      </c>
      <c r="K108" s="86" t="s">
        <v>6833</v>
      </c>
      <c r="L108" s="86" t="s">
        <v>6834</v>
      </c>
      <c r="M108" s="1"/>
      <c r="N108" s="167">
        <v>12700000</v>
      </c>
      <c r="O108" s="1"/>
      <c r="P108" s="1"/>
    </row>
    <row r="109" spans="1:16" ht="15.75" x14ac:dyDescent="0.3">
      <c r="A109" s="1"/>
      <c r="B109" s="1"/>
      <c r="C109" s="1"/>
      <c r="D109" s="1"/>
      <c r="E109" s="1"/>
      <c r="F109" s="1"/>
      <c r="G109" s="1"/>
      <c r="H109" s="89">
        <v>108</v>
      </c>
      <c r="I109" s="1"/>
      <c r="J109" s="89" t="s">
        <v>6835</v>
      </c>
      <c r="K109" s="89" t="s">
        <v>6836</v>
      </c>
      <c r="L109" s="89" t="s">
        <v>6837</v>
      </c>
      <c r="M109" s="1"/>
      <c r="N109" s="94">
        <v>14060000</v>
      </c>
      <c r="O109" s="1"/>
      <c r="P109" s="1"/>
    </row>
    <row r="110" spans="1:16" ht="15.75" x14ac:dyDescent="0.3">
      <c r="A110" s="1"/>
      <c r="B110" s="1"/>
      <c r="C110" s="1"/>
      <c r="D110" s="1"/>
      <c r="E110" s="1"/>
      <c r="F110" s="1"/>
      <c r="G110" s="1"/>
      <c r="H110" s="86">
        <v>109</v>
      </c>
      <c r="I110" s="1"/>
      <c r="J110" s="86" t="s">
        <v>6838</v>
      </c>
      <c r="K110" s="86" t="s">
        <v>6839</v>
      </c>
      <c r="L110" s="86" t="s">
        <v>6840</v>
      </c>
      <c r="M110" s="1"/>
      <c r="N110" s="167">
        <v>15420000</v>
      </c>
      <c r="O110" s="1"/>
      <c r="P110" s="1"/>
    </row>
    <row r="111" spans="1:16" ht="15.75" x14ac:dyDescent="0.3">
      <c r="A111" s="1"/>
      <c r="B111" s="1"/>
      <c r="C111" s="1"/>
      <c r="D111" s="1"/>
      <c r="E111" s="1"/>
      <c r="F111" s="1"/>
      <c r="G111" s="1"/>
      <c r="H111" s="89">
        <v>110</v>
      </c>
      <c r="I111" s="1"/>
      <c r="J111" s="89" t="s">
        <v>6841</v>
      </c>
      <c r="K111" s="89" t="s">
        <v>6842</v>
      </c>
      <c r="L111" s="89" t="s">
        <v>6843</v>
      </c>
      <c r="M111" s="1"/>
      <c r="N111" s="94">
        <v>16980000</v>
      </c>
      <c r="O111" s="1"/>
      <c r="P111" s="1"/>
    </row>
    <row r="112" spans="1:16" ht="15.75" x14ac:dyDescent="0.3">
      <c r="A112" s="1"/>
      <c r="B112" s="1"/>
      <c r="C112" s="1"/>
      <c r="D112" s="1"/>
      <c r="E112" s="1"/>
      <c r="F112" s="1"/>
      <c r="G112" s="1"/>
      <c r="H112" s="86">
        <v>111</v>
      </c>
      <c r="I112" s="1"/>
      <c r="J112" s="86" t="s">
        <v>6844</v>
      </c>
      <c r="K112" s="86" t="s">
        <v>6845</v>
      </c>
      <c r="L112" s="86" t="s">
        <v>6846</v>
      </c>
      <c r="M112" s="1"/>
      <c r="N112" s="167">
        <v>18540000</v>
      </c>
      <c r="O112" s="1"/>
      <c r="P112" s="1"/>
    </row>
    <row r="113" spans="1:16" ht="15.75" x14ac:dyDescent="0.3">
      <c r="A113" s="1"/>
      <c r="B113" s="1"/>
      <c r="C113" s="1"/>
      <c r="D113" s="1"/>
      <c r="E113" s="1"/>
      <c r="F113" s="1"/>
      <c r="G113" s="1"/>
      <c r="H113" s="89">
        <v>112</v>
      </c>
      <c r="I113" s="1"/>
      <c r="J113" s="89" t="s">
        <v>6847</v>
      </c>
      <c r="K113" s="89" t="s">
        <v>6848</v>
      </c>
      <c r="L113" s="89" t="s">
        <v>6849</v>
      </c>
      <c r="M113" s="1"/>
      <c r="N113" s="94">
        <v>20100000</v>
      </c>
      <c r="O113" s="1"/>
      <c r="P113" s="1"/>
    </row>
    <row r="114" spans="1:16" ht="15.75" x14ac:dyDescent="0.3">
      <c r="A114" s="1"/>
      <c r="B114" s="1"/>
      <c r="C114" s="1"/>
      <c r="D114" s="1"/>
      <c r="E114" s="1"/>
      <c r="F114" s="1"/>
      <c r="G114" s="1"/>
      <c r="H114" s="86">
        <v>113</v>
      </c>
      <c r="I114" s="1"/>
      <c r="J114" s="86" t="s">
        <v>6850</v>
      </c>
      <c r="K114" s="86" t="s">
        <v>6851</v>
      </c>
      <c r="L114" s="86" t="s">
        <v>6852</v>
      </c>
      <c r="M114" s="1"/>
      <c r="N114" s="167">
        <v>21660000</v>
      </c>
      <c r="O114" s="1"/>
      <c r="P114" s="1"/>
    </row>
    <row r="115" spans="1:16" ht="15.75" x14ac:dyDescent="0.3">
      <c r="A115" s="1"/>
      <c r="B115" s="1"/>
      <c r="C115" s="1"/>
      <c r="D115" s="1"/>
      <c r="E115" s="1"/>
      <c r="F115" s="1"/>
      <c r="G115" s="1"/>
      <c r="H115" s="89">
        <v>114</v>
      </c>
      <c r="I115" s="1"/>
      <c r="J115" s="89" t="s">
        <v>6853</v>
      </c>
      <c r="K115" s="89" t="s">
        <v>6854</v>
      </c>
      <c r="L115" s="89" t="s">
        <v>6855</v>
      </c>
      <c r="M115" s="1"/>
      <c r="N115" s="94">
        <v>23220000</v>
      </c>
      <c r="O115" s="1"/>
      <c r="P115" s="1"/>
    </row>
    <row r="116" spans="1:16" ht="15.75" x14ac:dyDescent="0.3">
      <c r="A116" s="1"/>
      <c r="B116" s="1"/>
      <c r="C116" s="1"/>
      <c r="D116" s="1"/>
      <c r="E116" s="1"/>
      <c r="F116" s="1"/>
      <c r="G116" s="1"/>
      <c r="H116" s="86">
        <v>115</v>
      </c>
      <c r="I116" s="1"/>
      <c r="J116" s="86" t="s">
        <v>6856</v>
      </c>
      <c r="K116" s="86" t="s">
        <v>6857</v>
      </c>
      <c r="L116" s="86" t="s">
        <v>6858</v>
      </c>
      <c r="M116" s="1"/>
      <c r="N116" s="167">
        <v>25780000</v>
      </c>
      <c r="O116" s="1"/>
      <c r="P116" s="1"/>
    </row>
    <row r="117" spans="1:16" ht="15.75" x14ac:dyDescent="0.3">
      <c r="A117" s="1"/>
      <c r="B117" s="1"/>
      <c r="C117" s="1"/>
      <c r="D117" s="1"/>
      <c r="E117" s="1"/>
      <c r="F117" s="1"/>
      <c r="G117" s="1"/>
      <c r="H117" s="89">
        <v>116</v>
      </c>
      <c r="I117" s="1"/>
      <c r="J117" s="89" t="s">
        <v>6859</v>
      </c>
      <c r="K117" s="89" t="s">
        <v>6860</v>
      </c>
      <c r="L117" s="89" t="s">
        <v>6861</v>
      </c>
      <c r="M117" s="1"/>
      <c r="N117" s="94">
        <v>28340000</v>
      </c>
      <c r="O117" s="1"/>
      <c r="P117" s="1"/>
    </row>
    <row r="118" spans="1:16" ht="15.75" x14ac:dyDescent="0.3">
      <c r="A118" s="1"/>
      <c r="B118" s="1"/>
      <c r="C118" s="1"/>
      <c r="D118" s="1"/>
      <c r="E118" s="1"/>
      <c r="F118" s="1"/>
      <c r="G118" s="1"/>
      <c r="H118" s="86">
        <v>117</v>
      </c>
      <c r="I118" s="1"/>
      <c r="J118" s="86" t="s">
        <v>6862</v>
      </c>
      <c r="K118" s="86" t="s">
        <v>6863</v>
      </c>
      <c r="L118" s="86" t="s">
        <v>6864</v>
      </c>
      <c r="M118" s="1"/>
      <c r="N118" s="167">
        <v>30900000</v>
      </c>
      <c r="O118" s="1"/>
      <c r="P118" s="1"/>
    </row>
    <row r="119" spans="1:16" ht="15.75" x14ac:dyDescent="0.3">
      <c r="A119" s="1"/>
      <c r="B119" s="1"/>
      <c r="C119" s="1"/>
      <c r="D119" s="1"/>
      <c r="E119" s="1"/>
      <c r="F119" s="1"/>
      <c r="G119" s="1"/>
      <c r="H119" s="89">
        <v>118</v>
      </c>
      <c r="I119" s="1"/>
      <c r="J119" s="89" t="s">
        <v>6865</v>
      </c>
      <c r="K119" s="89" t="s">
        <v>6866</v>
      </c>
      <c r="L119" s="89" t="s">
        <v>6867</v>
      </c>
      <c r="M119" s="1"/>
      <c r="N119" s="94">
        <v>33460000</v>
      </c>
      <c r="O119" s="1"/>
      <c r="P119" s="1"/>
    </row>
    <row r="120" spans="1:16" ht="15.75" x14ac:dyDescent="0.3">
      <c r="A120" s="1"/>
      <c r="B120" s="1"/>
      <c r="C120" s="1"/>
      <c r="D120" s="1"/>
      <c r="E120" s="1"/>
      <c r="F120" s="1"/>
      <c r="G120" s="1"/>
      <c r="H120" s="86">
        <v>119</v>
      </c>
      <c r="I120" s="1"/>
      <c r="J120" s="86" t="s">
        <v>6868</v>
      </c>
      <c r="K120" s="86" t="s">
        <v>6869</v>
      </c>
      <c r="L120" s="86" t="s">
        <v>6870</v>
      </c>
      <c r="M120" s="1"/>
      <c r="N120" s="167">
        <v>36020000</v>
      </c>
      <c r="O120" s="1"/>
      <c r="P120" s="1"/>
    </row>
    <row r="121" spans="1:16" ht="15.75" x14ac:dyDescent="0.3">
      <c r="A121" s="1"/>
      <c r="B121" s="1"/>
      <c r="C121" s="1"/>
      <c r="D121" s="1"/>
      <c r="E121" s="1"/>
      <c r="F121" s="1"/>
      <c r="G121" s="1"/>
      <c r="H121" s="89">
        <v>120</v>
      </c>
      <c r="I121" s="1"/>
      <c r="J121" s="89" t="s">
        <v>6871</v>
      </c>
      <c r="K121" s="89" t="s">
        <v>6872</v>
      </c>
      <c r="L121" s="89" t="s">
        <v>6873</v>
      </c>
      <c r="M121" s="1"/>
      <c r="N121" s="94">
        <v>38580000</v>
      </c>
      <c r="O121" s="1"/>
      <c r="P121" s="1"/>
    </row>
    <row r="122" spans="1:16" ht="15.75" x14ac:dyDescent="0.3">
      <c r="A122" s="1"/>
      <c r="B122" s="1"/>
      <c r="C122" s="1"/>
      <c r="D122" s="1"/>
      <c r="E122" s="1"/>
      <c r="F122" s="1"/>
      <c r="G122" s="1"/>
      <c r="H122" s="86">
        <v>121</v>
      </c>
      <c r="I122" s="1"/>
      <c r="J122" s="86" t="s">
        <v>6874</v>
      </c>
      <c r="K122" s="86" t="s">
        <v>6875</v>
      </c>
      <c r="L122" s="86" t="s">
        <v>6876</v>
      </c>
      <c r="M122" s="1"/>
      <c r="N122" s="167">
        <v>42140000</v>
      </c>
      <c r="O122" s="1"/>
      <c r="P122" s="1"/>
    </row>
    <row r="123" spans="1:16" ht="15.75" x14ac:dyDescent="0.3">
      <c r="A123" s="1"/>
      <c r="B123" s="1"/>
      <c r="C123" s="1"/>
      <c r="D123" s="1"/>
      <c r="E123" s="1"/>
      <c r="F123" s="1"/>
      <c r="G123" s="1"/>
      <c r="H123" s="89">
        <v>122</v>
      </c>
      <c r="I123" s="1"/>
      <c r="J123" s="89" t="s">
        <v>6877</v>
      </c>
      <c r="K123" s="89" t="s">
        <v>6878</v>
      </c>
      <c r="L123" s="89" t="s">
        <v>6879</v>
      </c>
      <c r="M123" s="1"/>
      <c r="N123" s="94">
        <v>45700000</v>
      </c>
      <c r="O123" s="1"/>
      <c r="P123" s="1"/>
    </row>
    <row r="124" spans="1:16" ht="15.75" x14ac:dyDescent="0.3">
      <c r="A124" s="1"/>
      <c r="B124" s="1"/>
      <c r="C124" s="1"/>
      <c r="D124" s="1"/>
      <c r="E124" s="1"/>
      <c r="F124" s="1"/>
      <c r="G124" s="1"/>
      <c r="H124" s="86">
        <v>123</v>
      </c>
      <c r="I124" s="1"/>
      <c r="J124" s="86" t="s">
        <v>6880</v>
      </c>
      <c r="K124" s="86" t="s">
        <v>6881</v>
      </c>
      <c r="L124" s="86" t="s">
        <v>6882</v>
      </c>
      <c r="M124" s="1"/>
      <c r="N124" s="167">
        <v>49260000</v>
      </c>
      <c r="O124" s="1"/>
      <c r="P124" s="1"/>
    </row>
    <row r="125" spans="1:16" ht="15.75" x14ac:dyDescent="0.3">
      <c r="A125" s="1"/>
      <c r="B125" s="1"/>
      <c r="C125" s="1"/>
      <c r="D125" s="1"/>
      <c r="E125" s="1"/>
      <c r="F125" s="1"/>
      <c r="G125" s="1"/>
      <c r="H125" s="89">
        <v>124</v>
      </c>
      <c r="I125" s="1"/>
      <c r="J125" s="89" t="s">
        <v>6883</v>
      </c>
      <c r="K125" s="89" t="s">
        <v>6884</v>
      </c>
      <c r="L125" s="89" t="s">
        <v>6885</v>
      </c>
      <c r="M125" s="1"/>
      <c r="N125" s="94">
        <v>52820000</v>
      </c>
      <c r="O125" s="1"/>
      <c r="P125" s="1"/>
    </row>
    <row r="126" spans="1:16" ht="15.75" x14ac:dyDescent="0.3">
      <c r="A126" s="1"/>
      <c r="B126" s="1"/>
      <c r="C126" s="1"/>
      <c r="D126" s="1"/>
      <c r="E126" s="1"/>
      <c r="F126" s="1"/>
      <c r="G126" s="1"/>
      <c r="H126" s="86">
        <v>125</v>
      </c>
      <c r="I126" s="1"/>
      <c r="J126" s="86" t="s">
        <v>6886</v>
      </c>
      <c r="K126" s="86" t="s">
        <v>6887</v>
      </c>
      <c r="L126" s="86" t="s">
        <v>6888</v>
      </c>
      <c r="M126" s="1"/>
      <c r="N126" s="167">
        <v>56380000</v>
      </c>
      <c r="O126" s="1"/>
      <c r="P126" s="1"/>
    </row>
    <row r="127" spans="1:16" ht="15.75" x14ac:dyDescent="0.3">
      <c r="A127" s="1"/>
      <c r="B127" s="1"/>
      <c r="C127" s="1"/>
      <c r="D127" s="1"/>
      <c r="E127" s="1"/>
      <c r="F127" s="1"/>
      <c r="G127" s="1"/>
      <c r="H127" s="89">
        <v>126</v>
      </c>
      <c r="I127" s="1"/>
      <c r="J127" s="89" t="s">
        <v>6889</v>
      </c>
      <c r="K127" s="89" t="s">
        <v>6890</v>
      </c>
      <c r="L127" s="89" t="s">
        <v>6891</v>
      </c>
      <c r="M127" s="1"/>
      <c r="N127" s="94">
        <v>60900000</v>
      </c>
      <c r="O127" s="1"/>
      <c r="P127" s="1"/>
    </row>
    <row r="128" spans="1:16" ht="15.75" x14ac:dyDescent="0.3">
      <c r="A128" s="1"/>
      <c r="B128" s="1"/>
      <c r="C128" s="1"/>
      <c r="D128" s="1"/>
      <c r="E128" s="1"/>
      <c r="F128" s="1"/>
      <c r="G128" s="1"/>
      <c r="H128" s="86">
        <v>127</v>
      </c>
      <c r="I128" s="1"/>
      <c r="J128" s="86" t="s">
        <v>6892</v>
      </c>
      <c r="K128" s="86" t="s">
        <v>6893</v>
      </c>
      <c r="L128" s="86" t="s">
        <v>6894</v>
      </c>
      <c r="M128" s="1"/>
      <c r="N128" s="167">
        <v>65420000</v>
      </c>
      <c r="O128" s="1"/>
      <c r="P128" s="1"/>
    </row>
    <row r="129" spans="1:16" ht="15.75" x14ac:dyDescent="0.3">
      <c r="A129" s="1"/>
      <c r="B129" s="1"/>
      <c r="C129" s="1"/>
      <c r="D129" s="1"/>
      <c r="E129" s="1"/>
      <c r="F129" s="1"/>
      <c r="G129" s="1"/>
      <c r="H129" s="89">
        <v>128</v>
      </c>
      <c r="I129" s="1"/>
      <c r="J129" s="89" t="s">
        <v>6895</v>
      </c>
      <c r="K129" s="89" t="s">
        <v>6896</v>
      </c>
      <c r="L129" s="89" t="s">
        <v>6897</v>
      </c>
      <c r="M129" s="1"/>
      <c r="N129" s="94">
        <v>69940000</v>
      </c>
      <c r="O129" s="1"/>
      <c r="P129" s="1"/>
    </row>
    <row r="130" spans="1:16" ht="15.75" x14ac:dyDescent="0.3">
      <c r="A130" s="1"/>
      <c r="B130" s="1"/>
      <c r="C130" s="1"/>
      <c r="D130" s="1"/>
      <c r="E130" s="1"/>
      <c r="F130" s="1"/>
      <c r="G130" s="1"/>
      <c r="H130" s="86">
        <v>129</v>
      </c>
      <c r="I130" s="1"/>
      <c r="J130" s="86" t="s">
        <v>6898</v>
      </c>
      <c r="K130" s="86" t="s">
        <v>6899</v>
      </c>
      <c r="L130" s="86" t="s">
        <v>6900</v>
      </c>
      <c r="M130" s="1"/>
      <c r="N130" s="167">
        <v>74460000</v>
      </c>
      <c r="O130" s="1"/>
      <c r="P130" s="1"/>
    </row>
    <row r="131" spans="1:16" ht="15.75" x14ac:dyDescent="0.3">
      <c r="A131" s="1"/>
      <c r="B131" s="1"/>
      <c r="C131" s="1"/>
      <c r="D131" s="1"/>
      <c r="E131" s="1"/>
      <c r="F131" s="1"/>
      <c r="G131" s="1"/>
      <c r="H131" s="89">
        <v>130</v>
      </c>
      <c r="I131" s="1"/>
      <c r="J131" s="89" t="s">
        <v>6901</v>
      </c>
      <c r="K131" s="89" t="s">
        <v>6902</v>
      </c>
      <c r="L131" s="89" t="s">
        <v>6903</v>
      </c>
      <c r="M131" s="1"/>
      <c r="N131" s="94">
        <v>78980000</v>
      </c>
      <c r="O131" s="1"/>
      <c r="P131" s="1"/>
    </row>
    <row r="132" spans="1:16" ht="15.75" x14ac:dyDescent="0.3">
      <c r="A132" s="1"/>
      <c r="B132" s="1"/>
      <c r="C132" s="1"/>
      <c r="D132" s="1"/>
      <c r="E132" s="1"/>
      <c r="F132" s="1"/>
      <c r="G132" s="1"/>
      <c r="H132" s="86">
        <v>131</v>
      </c>
      <c r="I132" s="1"/>
      <c r="J132" s="86" t="s">
        <v>6904</v>
      </c>
      <c r="K132" s="86" t="s">
        <v>6905</v>
      </c>
      <c r="L132" s="86" t="s">
        <v>6906</v>
      </c>
      <c r="M132" s="1"/>
      <c r="N132" s="167">
        <v>83500000</v>
      </c>
      <c r="O132" s="1"/>
      <c r="P132" s="1"/>
    </row>
    <row r="133" spans="1:16" ht="15.75" x14ac:dyDescent="0.3">
      <c r="A133" s="1"/>
      <c r="B133" s="1"/>
      <c r="C133" s="1"/>
      <c r="D133" s="1"/>
      <c r="E133" s="1"/>
      <c r="F133" s="1"/>
      <c r="G133" s="1"/>
      <c r="H133" s="89">
        <v>132</v>
      </c>
      <c r="I133" s="1"/>
      <c r="J133" s="89" t="s">
        <v>6907</v>
      </c>
      <c r="K133" s="89" t="s">
        <v>6908</v>
      </c>
      <c r="L133" s="89" t="s">
        <v>6909</v>
      </c>
      <c r="M133" s="1"/>
      <c r="N133" s="94">
        <v>88020000</v>
      </c>
      <c r="O133" s="1"/>
      <c r="P133" s="1"/>
    </row>
    <row r="134" spans="1:16" ht="15.75" x14ac:dyDescent="0.3">
      <c r="A134" s="1"/>
      <c r="B134" s="1"/>
      <c r="C134" s="1"/>
      <c r="D134" s="1"/>
      <c r="E134" s="1"/>
      <c r="F134" s="1"/>
      <c r="G134" s="1"/>
      <c r="H134" s="86">
        <v>133</v>
      </c>
      <c r="I134" s="1"/>
      <c r="J134" s="86" t="s">
        <v>6910</v>
      </c>
      <c r="K134" s="86" t="s">
        <v>6911</v>
      </c>
      <c r="L134" s="86" t="s">
        <v>6912</v>
      </c>
      <c r="M134" s="1"/>
      <c r="N134" s="167">
        <v>92540000</v>
      </c>
      <c r="O134" s="1"/>
      <c r="P134" s="1"/>
    </row>
    <row r="135" spans="1:16" ht="15.75" x14ac:dyDescent="0.3">
      <c r="A135" s="1"/>
      <c r="B135" s="1"/>
      <c r="C135" s="1"/>
      <c r="D135" s="1"/>
      <c r="E135" s="1"/>
      <c r="F135" s="1"/>
      <c r="G135" s="1"/>
      <c r="H135" s="89">
        <v>134</v>
      </c>
      <c r="I135" s="1"/>
      <c r="J135" s="89" t="s">
        <v>6913</v>
      </c>
      <c r="K135" s="89" t="s">
        <v>6914</v>
      </c>
      <c r="L135" s="89" t="s">
        <v>6915</v>
      </c>
      <c r="M135" s="1"/>
      <c r="N135" s="94">
        <v>97060000</v>
      </c>
      <c r="O135" s="1"/>
      <c r="P135" s="1"/>
    </row>
    <row r="136" spans="1:16" ht="15.75" x14ac:dyDescent="0.3">
      <c r="A136" s="1"/>
      <c r="B136" s="1"/>
      <c r="C136" s="1"/>
      <c r="D136" s="1"/>
      <c r="E136" s="1"/>
      <c r="F136" s="1"/>
      <c r="G136" s="1"/>
      <c r="H136" s="86">
        <v>135</v>
      </c>
      <c r="I136" s="1"/>
      <c r="J136" s="86" t="s">
        <v>6916</v>
      </c>
      <c r="K136" s="86" t="s">
        <v>6917</v>
      </c>
      <c r="L136" s="86" t="s">
        <v>6918</v>
      </c>
      <c r="M136" s="1"/>
      <c r="N136" s="167">
        <v>101580000</v>
      </c>
      <c r="O136" s="1"/>
      <c r="P136" s="1"/>
    </row>
    <row r="137" spans="1:16" ht="15.75" x14ac:dyDescent="0.3">
      <c r="A137" s="1"/>
      <c r="B137" s="1"/>
      <c r="C137" s="1"/>
      <c r="D137" s="1"/>
      <c r="E137" s="1"/>
      <c r="F137" s="1"/>
      <c r="G137" s="1"/>
      <c r="H137" s="89">
        <v>136</v>
      </c>
      <c r="I137" s="1"/>
      <c r="J137" s="89" t="s">
        <v>6919</v>
      </c>
      <c r="K137" s="89" t="s">
        <v>6920</v>
      </c>
      <c r="L137" s="89" t="s">
        <v>6921</v>
      </c>
      <c r="M137" s="1"/>
      <c r="N137" s="94">
        <v>107000000</v>
      </c>
      <c r="O137" s="1"/>
      <c r="P137" s="1"/>
    </row>
    <row r="138" spans="1:16" ht="15.75" x14ac:dyDescent="0.3">
      <c r="A138" s="1"/>
      <c r="B138" s="1"/>
      <c r="C138" s="1"/>
      <c r="D138" s="1"/>
      <c r="E138" s="1"/>
      <c r="F138" s="1"/>
      <c r="G138" s="1"/>
      <c r="H138" s="86">
        <v>137</v>
      </c>
      <c r="I138" s="1"/>
      <c r="J138" s="86" t="s">
        <v>6922</v>
      </c>
      <c r="K138" s="86" t="s">
        <v>6923</v>
      </c>
      <c r="L138" s="86" t="s">
        <v>6924</v>
      </c>
      <c r="M138" s="1"/>
      <c r="N138" s="167">
        <v>112420000</v>
      </c>
      <c r="O138" s="1"/>
      <c r="P138" s="1"/>
    </row>
    <row r="139" spans="1:16" ht="15.75" x14ac:dyDescent="0.3">
      <c r="A139" s="1"/>
      <c r="B139" s="1"/>
      <c r="C139" s="1"/>
      <c r="D139" s="1"/>
      <c r="E139" s="1"/>
      <c r="F139" s="1"/>
      <c r="G139" s="1"/>
      <c r="H139" s="89">
        <v>138</v>
      </c>
      <c r="I139" s="1"/>
      <c r="J139" s="89" t="s">
        <v>6925</v>
      </c>
      <c r="K139" s="89" t="s">
        <v>6926</v>
      </c>
      <c r="L139" s="89" t="s">
        <v>6927</v>
      </c>
      <c r="M139" s="1"/>
      <c r="N139" s="94">
        <v>117840000</v>
      </c>
      <c r="O139" s="1"/>
      <c r="P139" s="1"/>
    </row>
    <row r="140" spans="1:16" ht="15.75" x14ac:dyDescent="0.3">
      <c r="A140" s="1"/>
      <c r="B140" s="1"/>
      <c r="C140" s="1"/>
      <c r="D140" s="1"/>
      <c r="E140" s="1"/>
      <c r="F140" s="1"/>
      <c r="G140" s="1"/>
      <c r="H140" s="86">
        <v>139</v>
      </c>
      <c r="I140" s="1"/>
      <c r="J140" s="86" t="s">
        <v>6928</v>
      </c>
      <c r="K140" s="86" t="s">
        <v>6929</v>
      </c>
      <c r="L140" s="86" t="s">
        <v>6930</v>
      </c>
      <c r="M140" s="1"/>
      <c r="N140" s="167">
        <v>123260000</v>
      </c>
      <c r="O140" s="1"/>
      <c r="P140" s="1"/>
    </row>
    <row r="141" spans="1:16" ht="15.75" x14ac:dyDescent="0.3">
      <c r="A141" s="1"/>
      <c r="B141" s="1"/>
      <c r="C141" s="1"/>
      <c r="D141" s="1"/>
      <c r="E141" s="1"/>
      <c r="F141" s="1"/>
      <c r="G141" s="1"/>
      <c r="H141" s="89">
        <v>140</v>
      </c>
      <c r="I141" s="1"/>
      <c r="J141" s="89" t="s">
        <v>6931</v>
      </c>
      <c r="K141" s="89" t="s">
        <v>6932</v>
      </c>
      <c r="L141" s="89" t="s">
        <v>6933</v>
      </c>
      <c r="M141" s="1"/>
      <c r="N141" s="94">
        <v>128680000</v>
      </c>
      <c r="O141" s="1"/>
      <c r="P141" s="1"/>
    </row>
    <row r="142" spans="1:16" ht="15.75" x14ac:dyDescent="0.3">
      <c r="A142" s="1"/>
      <c r="B142" s="1"/>
      <c r="C142" s="1"/>
      <c r="D142" s="1"/>
      <c r="E142" s="1"/>
      <c r="F142" s="1"/>
      <c r="G142" s="1"/>
      <c r="H142" s="86">
        <v>141</v>
      </c>
      <c r="I142" s="1"/>
      <c r="J142" s="86" t="s">
        <v>6934</v>
      </c>
      <c r="K142" s="86" t="s">
        <v>6935</v>
      </c>
      <c r="L142" s="86" t="s">
        <v>6936</v>
      </c>
      <c r="M142" s="1"/>
      <c r="N142" s="167">
        <v>135100000</v>
      </c>
      <c r="O142" s="1"/>
      <c r="P142" s="1"/>
    </row>
    <row r="143" spans="1:16" ht="15.75" x14ac:dyDescent="0.3">
      <c r="A143" s="1"/>
      <c r="B143" s="1"/>
      <c r="C143" s="1"/>
      <c r="D143" s="1"/>
      <c r="E143" s="1"/>
      <c r="F143" s="1"/>
      <c r="G143" s="1"/>
      <c r="H143" s="89">
        <v>142</v>
      </c>
      <c r="I143" s="1"/>
      <c r="J143" s="89" t="s">
        <v>6937</v>
      </c>
      <c r="K143" s="89" t="s">
        <v>6938</v>
      </c>
      <c r="L143" s="89" t="s">
        <v>6939</v>
      </c>
      <c r="M143" s="1"/>
      <c r="N143" s="94">
        <v>141520000</v>
      </c>
      <c r="O143" s="1"/>
      <c r="P143" s="1"/>
    </row>
    <row r="144" spans="1:16" ht="15.75" x14ac:dyDescent="0.3">
      <c r="A144" s="1"/>
      <c r="B144" s="1"/>
      <c r="C144" s="1"/>
      <c r="D144" s="1"/>
      <c r="E144" s="1"/>
      <c r="F144" s="1"/>
      <c r="G144" s="1"/>
      <c r="H144" s="86">
        <v>143</v>
      </c>
      <c r="I144" s="1"/>
      <c r="J144" s="86" t="s">
        <v>6940</v>
      </c>
      <c r="K144" s="86" t="s">
        <v>6941</v>
      </c>
      <c r="L144" s="86" t="s">
        <v>6942</v>
      </c>
      <c r="M144" s="1"/>
      <c r="N144" s="167">
        <v>147940000</v>
      </c>
      <c r="O144" s="1"/>
      <c r="P144" s="1"/>
    </row>
    <row r="145" spans="1:16" ht="15.75" x14ac:dyDescent="0.3">
      <c r="A145" s="1"/>
      <c r="B145" s="1"/>
      <c r="C145" s="1"/>
      <c r="D145" s="1"/>
      <c r="E145" s="1"/>
      <c r="F145" s="1"/>
      <c r="G145" s="1"/>
      <c r="H145" s="89">
        <v>144</v>
      </c>
      <c r="I145" s="1"/>
      <c r="J145" s="89" t="s">
        <v>6943</v>
      </c>
      <c r="K145" s="89" t="s">
        <v>6944</v>
      </c>
      <c r="L145" s="89" t="s">
        <v>6945</v>
      </c>
      <c r="M145" s="1"/>
      <c r="N145" s="94">
        <v>154360000</v>
      </c>
      <c r="O145" s="1"/>
      <c r="P145" s="1"/>
    </row>
    <row r="146" spans="1:16" ht="15.75" x14ac:dyDescent="0.3">
      <c r="A146" s="1"/>
      <c r="B146" s="1"/>
      <c r="C146" s="1"/>
      <c r="D146" s="1"/>
      <c r="E146" s="1"/>
      <c r="F146" s="1"/>
      <c r="G146" s="1"/>
      <c r="H146" s="86">
        <v>145</v>
      </c>
      <c r="I146" s="1"/>
      <c r="J146" s="86" t="s">
        <v>6946</v>
      </c>
      <c r="K146" s="86" t="s">
        <v>6947</v>
      </c>
      <c r="L146" s="86" t="s">
        <v>6948</v>
      </c>
      <c r="M146" s="1"/>
      <c r="N146" s="167">
        <v>162000000</v>
      </c>
      <c r="O146" s="1"/>
      <c r="P146" s="1"/>
    </row>
    <row r="147" spans="1:16" ht="15.75" x14ac:dyDescent="0.3">
      <c r="A147" s="1"/>
      <c r="B147" s="1"/>
      <c r="C147" s="1"/>
      <c r="D147" s="1"/>
      <c r="E147" s="1"/>
      <c r="F147" s="1"/>
      <c r="G147" s="1"/>
      <c r="H147" s="89">
        <v>146</v>
      </c>
      <c r="I147" s="1"/>
      <c r="J147" s="89" t="s">
        <v>6949</v>
      </c>
      <c r="K147" s="89" t="s">
        <v>6950</v>
      </c>
      <c r="L147" s="89" t="s">
        <v>6951</v>
      </c>
      <c r="M147" s="1"/>
      <c r="N147" s="94">
        <v>169640000</v>
      </c>
      <c r="O147" s="1"/>
      <c r="P147" s="1"/>
    </row>
    <row r="148" spans="1:16" ht="15.75" x14ac:dyDescent="0.3">
      <c r="A148" s="1"/>
      <c r="B148" s="1"/>
      <c r="C148" s="1"/>
      <c r="D148" s="1"/>
      <c r="E148" s="1"/>
      <c r="F148" s="1"/>
      <c r="G148" s="1"/>
      <c r="H148" s="86">
        <v>147</v>
      </c>
      <c r="I148" s="1"/>
      <c r="J148" s="86" t="s">
        <v>6952</v>
      </c>
      <c r="K148" s="86" t="s">
        <v>6953</v>
      </c>
      <c r="L148" s="86" t="s">
        <v>6954</v>
      </c>
      <c r="M148" s="1"/>
      <c r="N148" s="167">
        <v>177280000</v>
      </c>
      <c r="O148" s="1"/>
      <c r="P148" s="1"/>
    </row>
    <row r="149" spans="1:16" ht="15.75" x14ac:dyDescent="0.3">
      <c r="A149" s="1"/>
      <c r="B149" s="1"/>
      <c r="C149" s="1"/>
      <c r="D149" s="1"/>
      <c r="E149" s="1"/>
      <c r="F149" s="1"/>
      <c r="G149" s="1"/>
      <c r="H149" s="89">
        <v>148</v>
      </c>
      <c r="I149" s="1"/>
      <c r="J149" s="89" t="s">
        <v>6955</v>
      </c>
      <c r="K149" s="89" t="s">
        <v>6956</v>
      </c>
      <c r="L149" s="89" t="s">
        <v>6957</v>
      </c>
      <c r="M149" s="1"/>
      <c r="N149" s="94">
        <v>184920000</v>
      </c>
      <c r="O149" s="1"/>
      <c r="P149" s="1"/>
    </row>
    <row r="150" spans="1:16" ht="15.75" x14ac:dyDescent="0.3">
      <c r="A150" s="1"/>
      <c r="B150" s="1"/>
      <c r="C150" s="1"/>
      <c r="D150" s="1"/>
      <c r="E150" s="1"/>
      <c r="F150" s="1"/>
      <c r="G150" s="1"/>
      <c r="H150" s="86">
        <v>149</v>
      </c>
      <c r="I150" s="1"/>
      <c r="J150" s="86" t="s">
        <v>6958</v>
      </c>
      <c r="K150" s="86" t="s">
        <v>6959</v>
      </c>
      <c r="L150" s="86" t="s">
        <v>6960</v>
      </c>
      <c r="M150" s="1"/>
      <c r="N150" s="167">
        <v>192560000</v>
      </c>
      <c r="O150" s="1"/>
      <c r="P150" s="1"/>
    </row>
    <row r="151" spans="1:16" ht="15.75" x14ac:dyDescent="0.3">
      <c r="A151" s="1"/>
      <c r="B151" s="1"/>
      <c r="C151" s="1"/>
      <c r="D151" s="1"/>
      <c r="E151" s="1"/>
      <c r="F151" s="1"/>
      <c r="G151" s="1"/>
      <c r="H151" s="89">
        <v>150</v>
      </c>
      <c r="I151" s="1"/>
      <c r="J151" s="89" t="s">
        <v>6961</v>
      </c>
      <c r="K151" s="89" t="s">
        <v>6962</v>
      </c>
      <c r="L151" s="89" t="s">
        <v>6963</v>
      </c>
      <c r="M151" s="1"/>
      <c r="N151" s="94">
        <v>210200000</v>
      </c>
      <c r="O151" s="1"/>
      <c r="P151" s="1"/>
    </row>
    <row r="152" spans="1:16" ht="15.75" x14ac:dyDescent="0.3">
      <c r="A152" s="1"/>
      <c r="B152" s="1"/>
      <c r="C152" s="1"/>
      <c r="D152" s="1"/>
      <c r="E152" s="1"/>
      <c r="F152" s="1"/>
      <c r="G152" s="1"/>
      <c r="H152" s="86">
        <v>151</v>
      </c>
      <c r="I152" s="1"/>
      <c r="J152" s="86" t="s">
        <v>6964</v>
      </c>
      <c r="K152" s="86" t="s">
        <v>6965</v>
      </c>
      <c r="L152" s="86" t="s">
        <v>6966</v>
      </c>
      <c r="M152" s="1"/>
      <c r="N152" s="167">
        <v>227840000</v>
      </c>
      <c r="O152" s="1"/>
      <c r="P152" s="1"/>
    </row>
    <row r="153" spans="1:16" ht="15.75" x14ac:dyDescent="0.3">
      <c r="A153" s="1"/>
      <c r="B153" s="1"/>
      <c r="C153" s="1"/>
      <c r="D153" s="1"/>
      <c r="E153" s="1"/>
      <c r="F153" s="1"/>
      <c r="G153" s="1"/>
      <c r="H153" s="89">
        <v>152</v>
      </c>
      <c r="I153" s="1"/>
      <c r="J153" s="89" t="s">
        <v>6967</v>
      </c>
      <c r="K153" s="89" t="s">
        <v>6968</v>
      </c>
      <c r="L153" s="89" t="s">
        <v>6969</v>
      </c>
      <c r="M153" s="1"/>
      <c r="N153" s="94">
        <v>245480000</v>
      </c>
      <c r="O153" s="1"/>
      <c r="P153" s="1"/>
    </row>
    <row r="154" spans="1:16" ht="15.75" x14ac:dyDescent="0.3">
      <c r="A154" s="1"/>
      <c r="B154" s="1"/>
      <c r="C154" s="1"/>
      <c r="D154" s="1"/>
      <c r="E154" s="1"/>
      <c r="F154" s="1"/>
      <c r="G154" s="1"/>
      <c r="H154" s="86">
        <v>153</v>
      </c>
      <c r="I154" s="1"/>
      <c r="J154" s="86" t="s">
        <v>6970</v>
      </c>
      <c r="K154" s="86" t="s">
        <v>6971</v>
      </c>
      <c r="L154" s="86" t="s">
        <v>6972</v>
      </c>
      <c r="M154" s="1"/>
      <c r="N154" s="167">
        <v>263120000</v>
      </c>
      <c r="O154" s="1"/>
      <c r="P154" s="1"/>
    </row>
    <row r="155" spans="1:16" ht="15.75" x14ac:dyDescent="0.3">
      <c r="A155" s="1"/>
      <c r="B155" s="1"/>
      <c r="C155" s="1"/>
      <c r="D155" s="1"/>
      <c r="E155" s="1"/>
      <c r="F155" s="1"/>
      <c r="G155" s="1"/>
      <c r="H155" s="89">
        <v>154</v>
      </c>
      <c r="I155" s="1"/>
      <c r="J155" s="89" t="s">
        <v>6973</v>
      </c>
      <c r="K155" s="89" t="s">
        <v>6974</v>
      </c>
      <c r="L155" s="89" t="s">
        <v>6975</v>
      </c>
      <c r="M155" s="1"/>
      <c r="N155" s="94">
        <v>280760000</v>
      </c>
      <c r="O155" s="1"/>
      <c r="P155" s="1"/>
    </row>
    <row r="156" spans="1:16" ht="15.75" x14ac:dyDescent="0.3">
      <c r="A156" s="1"/>
      <c r="B156" s="1"/>
      <c r="C156" s="1"/>
      <c r="D156" s="1"/>
      <c r="E156" s="1"/>
      <c r="F156" s="1"/>
      <c r="G156" s="1"/>
      <c r="H156" s="86">
        <v>155</v>
      </c>
      <c r="I156" s="1"/>
      <c r="J156" s="86" t="s">
        <v>6976</v>
      </c>
      <c r="K156" s="86" t="s">
        <v>6977</v>
      </c>
      <c r="L156" s="86" t="s">
        <v>6978</v>
      </c>
      <c r="M156" s="1"/>
      <c r="N156" s="167">
        <v>308400000</v>
      </c>
      <c r="O156" s="1"/>
      <c r="P156" s="1"/>
    </row>
    <row r="157" spans="1:16" ht="15.75" x14ac:dyDescent="0.3">
      <c r="A157" s="1"/>
      <c r="B157" s="1"/>
      <c r="C157" s="1"/>
      <c r="D157" s="1"/>
      <c r="E157" s="1"/>
      <c r="F157" s="1"/>
      <c r="G157" s="1"/>
      <c r="H157" s="89">
        <v>156</v>
      </c>
      <c r="I157" s="1"/>
      <c r="J157" s="89" t="s">
        <v>6979</v>
      </c>
      <c r="K157" s="89" t="s">
        <v>6980</v>
      </c>
      <c r="L157" s="89" t="s">
        <v>6981</v>
      </c>
      <c r="M157" s="1"/>
      <c r="N157" s="94">
        <v>336040000</v>
      </c>
      <c r="O157" s="1"/>
      <c r="P157" s="1"/>
    </row>
    <row r="158" spans="1:16" ht="15.75" x14ac:dyDescent="0.3">
      <c r="A158" s="1"/>
      <c r="B158" s="1"/>
      <c r="C158" s="1"/>
      <c r="D158" s="1"/>
      <c r="E158" s="1"/>
      <c r="F158" s="1"/>
      <c r="G158" s="1"/>
      <c r="H158" s="86">
        <v>157</v>
      </c>
      <c r="I158" s="1"/>
      <c r="J158" s="86" t="s">
        <v>6982</v>
      </c>
      <c r="K158" s="86" t="s">
        <v>6983</v>
      </c>
      <c r="L158" s="86" t="s">
        <v>6984</v>
      </c>
      <c r="M158" s="1"/>
      <c r="N158" s="167">
        <v>363680000</v>
      </c>
      <c r="O158" s="1"/>
      <c r="P158" s="1"/>
    </row>
    <row r="159" spans="1:16" ht="15.75" x14ac:dyDescent="0.3">
      <c r="A159" s="1"/>
      <c r="B159" s="1"/>
      <c r="C159" s="1"/>
      <c r="D159" s="1"/>
      <c r="E159" s="1"/>
      <c r="F159" s="1"/>
      <c r="G159" s="1"/>
      <c r="H159" s="89">
        <v>158</v>
      </c>
      <c r="I159" s="1"/>
      <c r="J159" s="89" t="s">
        <v>6985</v>
      </c>
      <c r="K159" s="89" t="s">
        <v>6986</v>
      </c>
      <c r="L159" s="89" t="s">
        <v>6987</v>
      </c>
      <c r="M159" s="1"/>
      <c r="N159" s="94">
        <v>391320000</v>
      </c>
      <c r="O159" s="1"/>
      <c r="P159" s="1"/>
    </row>
    <row r="160" spans="1:16" ht="15.75" x14ac:dyDescent="0.3">
      <c r="A160" s="1"/>
      <c r="B160" s="1"/>
      <c r="C160" s="1"/>
      <c r="D160" s="1"/>
      <c r="E160" s="1"/>
      <c r="F160" s="1"/>
      <c r="G160" s="1"/>
      <c r="H160" s="86">
        <v>159</v>
      </c>
      <c r="I160" s="1"/>
      <c r="J160" s="86" t="s">
        <v>6988</v>
      </c>
      <c r="K160" s="86" t="s">
        <v>6989</v>
      </c>
      <c r="L160" s="86" t="s">
        <v>6990</v>
      </c>
      <c r="M160" s="1"/>
      <c r="N160" s="167">
        <v>418960000</v>
      </c>
      <c r="O160" s="1"/>
      <c r="P160" s="1"/>
    </row>
    <row r="161" spans="1:16" ht="15.75" x14ac:dyDescent="0.3">
      <c r="A161" s="1"/>
      <c r="B161" s="1"/>
      <c r="C161" s="1"/>
      <c r="D161" s="1"/>
      <c r="E161" s="1"/>
      <c r="F161" s="1"/>
      <c r="G161" s="1"/>
      <c r="H161" s="89">
        <v>160</v>
      </c>
      <c r="I161" s="1"/>
      <c r="J161" s="89" t="s">
        <v>6991</v>
      </c>
      <c r="K161" s="89" t="s">
        <v>6992</v>
      </c>
      <c r="L161" s="89" t="s">
        <v>6993</v>
      </c>
      <c r="M161" s="1"/>
      <c r="N161" s="94">
        <v>456600000</v>
      </c>
      <c r="O161" s="1"/>
      <c r="P161" s="1"/>
    </row>
    <row r="162" spans="1:16" ht="15.75" x14ac:dyDescent="0.3">
      <c r="A162" s="1"/>
      <c r="B162" s="1"/>
      <c r="C162" s="1"/>
      <c r="D162" s="1"/>
      <c r="E162" s="1"/>
      <c r="F162" s="1"/>
      <c r="G162" s="1"/>
      <c r="H162" s="86">
        <v>161</v>
      </c>
      <c r="I162" s="1"/>
      <c r="J162" s="86" t="s">
        <v>6994</v>
      </c>
      <c r="K162" s="86" t="s">
        <v>6995</v>
      </c>
      <c r="L162" s="86" t="s">
        <v>6996</v>
      </c>
      <c r="M162" s="1"/>
      <c r="N162" s="167">
        <v>494240000</v>
      </c>
      <c r="O162" s="1"/>
      <c r="P162" s="1"/>
    </row>
    <row r="163" spans="1:16" ht="15.75" x14ac:dyDescent="0.3">
      <c r="A163" s="1"/>
      <c r="B163" s="1"/>
      <c r="C163" s="1"/>
      <c r="D163" s="1"/>
      <c r="E163" s="1"/>
      <c r="F163" s="1"/>
      <c r="G163" s="1"/>
      <c r="H163" s="89">
        <v>162</v>
      </c>
      <c r="I163" s="1"/>
      <c r="J163" s="89" t="s">
        <v>6997</v>
      </c>
      <c r="K163" s="89" t="s">
        <v>6998</v>
      </c>
      <c r="L163" s="89" t="s">
        <v>6999</v>
      </c>
      <c r="M163" s="1"/>
      <c r="N163" s="94">
        <v>531880000</v>
      </c>
      <c r="O163" s="1"/>
      <c r="P163" s="1"/>
    </row>
    <row r="164" spans="1:16" ht="15.75" x14ac:dyDescent="0.3">
      <c r="A164" s="1"/>
      <c r="B164" s="1"/>
      <c r="C164" s="1"/>
      <c r="D164" s="1"/>
      <c r="E164" s="1"/>
      <c r="F164" s="1"/>
      <c r="G164" s="1"/>
      <c r="H164" s="86">
        <v>163</v>
      </c>
      <c r="I164" s="1"/>
      <c r="J164" s="86" t="s">
        <v>7000</v>
      </c>
      <c r="K164" s="86" t="s">
        <v>7001</v>
      </c>
      <c r="L164" s="86" t="s">
        <v>7002</v>
      </c>
      <c r="M164" s="1"/>
      <c r="N164" s="167">
        <v>569520000</v>
      </c>
      <c r="O164" s="1"/>
      <c r="P164" s="1"/>
    </row>
    <row r="165" spans="1:16" ht="15.75" x14ac:dyDescent="0.3">
      <c r="A165" s="1"/>
      <c r="B165" s="1"/>
      <c r="C165" s="1"/>
      <c r="D165" s="1"/>
      <c r="E165" s="1"/>
      <c r="F165" s="1"/>
      <c r="G165" s="1"/>
      <c r="H165" s="89">
        <v>164</v>
      </c>
      <c r="I165" s="1"/>
      <c r="J165" s="89" t="s">
        <v>7003</v>
      </c>
      <c r="K165" s="89" t="s">
        <v>7004</v>
      </c>
      <c r="L165" s="89" t="s">
        <v>7005</v>
      </c>
      <c r="M165" s="1"/>
      <c r="N165" s="94">
        <v>607160000</v>
      </c>
      <c r="O165" s="1"/>
      <c r="P165" s="1"/>
    </row>
    <row r="166" spans="1:16" ht="15.75" x14ac:dyDescent="0.3">
      <c r="A166" s="1"/>
      <c r="B166" s="1"/>
      <c r="C166" s="1"/>
      <c r="D166" s="1"/>
      <c r="E166" s="1"/>
      <c r="F166" s="1"/>
      <c r="G166" s="1"/>
      <c r="H166" s="86">
        <v>165</v>
      </c>
      <c r="I166" s="1"/>
      <c r="J166" s="86" t="s">
        <v>7006</v>
      </c>
      <c r="K166" s="86" t="s">
        <v>7007</v>
      </c>
      <c r="L166" s="86" t="s">
        <v>7008</v>
      </c>
      <c r="M166" s="1"/>
      <c r="N166" s="167">
        <v>654800000</v>
      </c>
      <c r="O166" s="1"/>
      <c r="P166" s="1"/>
    </row>
    <row r="167" spans="1:16" ht="15.75" x14ac:dyDescent="0.3">
      <c r="A167" s="1"/>
      <c r="B167" s="1"/>
      <c r="C167" s="1"/>
      <c r="D167" s="1"/>
      <c r="E167" s="1"/>
      <c r="F167" s="1"/>
      <c r="G167" s="1"/>
      <c r="H167" s="89">
        <v>166</v>
      </c>
      <c r="I167" s="1"/>
      <c r="J167" s="89" t="s">
        <v>7009</v>
      </c>
      <c r="K167" s="89" t="s">
        <v>7010</v>
      </c>
      <c r="L167" s="89" t="s">
        <v>7011</v>
      </c>
      <c r="M167" s="1"/>
      <c r="N167" s="94">
        <v>702440000</v>
      </c>
      <c r="O167" s="1"/>
      <c r="P167" s="1"/>
    </row>
    <row r="168" spans="1:16" ht="15.75" x14ac:dyDescent="0.3">
      <c r="A168" s="1"/>
      <c r="B168" s="1"/>
      <c r="C168" s="1"/>
      <c r="D168" s="1"/>
      <c r="E168" s="1"/>
      <c r="F168" s="1"/>
      <c r="G168" s="1"/>
      <c r="H168" s="86">
        <v>167</v>
      </c>
      <c r="I168" s="1"/>
      <c r="J168" s="86" t="s">
        <v>7012</v>
      </c>
      <c r="K168" s="86" t="s">
        <v>7013</v>
      </c>
      <c r="L168" s="86" t="s">
        <v>7014</v>
      </c>
      <c r="M168" s="1"/>
      <c r="N168" s="167">
        <v>750080000</v>
      </c>
      <c r="O168" s="1"/>
      <c r="P168" s="1"/>
    </row>
    <row r="169" spans="1:16" ht="15.75" x14ac:dyDescent="0.3">
      <c r="A169" s="1"/>
      <c r="B169" s="1"/>
      <c r="C169" s="1"/>
      <c r="D169" s="1"/>
      <c r="E169" s="1"/>
      <c r="F169" s="1"/>
      <c r="G169" s="1"/>
      <c r="H169" s="89">
        <v>168</v>
      </c>
      <c r="I169" s="1"/>
      <c r="J169" s="89" t="s">
        <v>7015</v>
      </c>
      <c r="K169" s="89" t="s">
        <v>7016</v>
      </c>
      <c r="L169" s="89" t="s">
        <v>7017</v>
      </c>
      <c r="M169" s="1"/>
      <c r="N169" s="94">
        <v>797720000</v>
      </c>
      <c r="O169" s="1"/>
      <c r="P169" s="1"/>
    </row>
    <row r="170" spans="1:16" ht="15.75" x14ac:dyDescent="0.3">
      <c r="A170" s="1"/>
      <c r="B170" s="1"/>
      <c r="C170" s="1"/>
      <c r="D170" s="1"/>
      <c r="E170" s="1"/>
      <c r="F170" s="1"/>
      <c r="G170" s="1"/>
      <c r="H170" s="86">
        <v>169</v>
      </c>
      <c r="I170" s="1"/>
      <c r="J170" s="86" t="s">
        <v>7018</v>
      </c>
      <c r="K170" s="86" t="s">
        <v>7019</v>
      </c>
      <c r="L170" s="86" t="s">
        <v>7020</v>
      </c>
      <c r="M170" s="1"/>
      <c r="N170" s="167">
        <v>845360000</v>
      </c>
      <c r="O170" s="1"/>
      <c r="P170" s="1"/>
    </row>
    <row r="171" spans="1:16" ht="15.75" x14ac:dyDescent="0.3">
      <c r="A171" s="1"/>
      <c r="B171" s="1"/>
      <c r="C171" s="1"/>
      <c r="D171" s="1"/>
      <c r="E171" s="1"/>
      <c r="F171" s="1"/>
      <c r="G171" s="1"/>
      <c r="H171" s="89">
        <v>170</v>
      </c>
      <c r="I171" s="1"/>
      <c r="J171" s="89" t="s">
        <v>7021</v>
      </c>
      <c r="K171" s="89" t="s">
        <v>7022</v>
      </c>
      <c r="L171" s="89" t="s">
        <v>7023</v>
      </c>
      <c r="M171" s="1"/>
      <c r="N171" s="94">
        <v>900000000</v>
      </c>
      <c r="O171" s="1"/>
      <c r="P171" s="1"/>
    </row>
    <row r="172" spans="1:16" ht="15.75" x14ac:dyDescent="0.3">
      <c r="A172" s="1"/>
      <c r="B172" s="1"/>
      <c r="C172" s="1"/>
      <c r="D172" s="1"/>
      <c r="E172" s="1"/>
      <c r="F172" s="1"/>
      <c r="G172" s="1"/>
      <c r="H172" s="86">
        <v>171</v>
      </c>
      <c r="I172" s="1"/>
      <c r="J172" s="86" t="s">
        <v>7024</v>
      </c>
      <c r="K172" s="86" t="s">
        <v>7025</v>
      </c>
      <c r="L172" s="86" t="s">
        <v>7026</v>
      </c>
      <c r="M172" s="1"/>
      <c r="N172" s="167">
        <v>954640000</v>
      </c>
      <c r="O172" s="1"/>
      <c r="P172" s="1"/>
    </row>
    <row r="173" spans="1:16" ht="15.75" x14ac:dyDescent="0.3">
      <c r="A173" s="1"/>
      <c r="B173" s="1"/>
      <c r="C173" s="1"/>
      <c r="D173" s="1"/>
      <c r="E173" s="1"/>
      <c r="F173" s="1"/>
      <c r="G173" s="1"/>
      <c r="H173" s="89">
        <v>172</v>
      </c>
      <c r="I173" s="1"/>
      <c r="J173" s="89" t="s">
        <v>7027</v>
      </c>
      <c r="K173" s="89" t="s">
        <v>7028</v>
      </c>
      <c r="L173" s="89" t="s">
        <v>7029</v>
      </c>
      <c r="M173" s="1"/>
      <c r="N173" s="94">
        <v>1009280000</v>
      </c>
      <c r="O173" s="1"/>
      <c r="P173" s="1"/>
    </row>
    <row r="174" spans="1:16" ht="15.75" x14ac:dyDescent="0.3">
      <c r="A174" s="1"/>
      <c r="B174" s="1"/>
      <c r="C174" s="1"/>
      <c r="D174" s="1"/>
      <c r="E174" s="1"/>
      <c r="F174" s="1"/>
      <c r="G174" s="1"/>
      <c r="H174" s="86">
        <v>173</v>
      </c>
      <c r="I174" s="1"/>
      <c r="J174" s="86" t="s">
        <v>7030</v>
      </c>
      <c r="K174" s="86" t="s">
        <v>7031</v>
      </c>
      <c r="L174" s="86" t="s">
        <v>7032</v>
      </c>
      <c r="M174" s="1"/>
      <c r="N174" s="167">
        <v>1063920000</v>
      </c>
      <c r="O174" s="1"/>
      <c r="P174" s="1"/>
    </row>
    <row r="175" spans="1:16" ht="15.75" x14ac:dyDescent="0.3">
      <c r="A175" s="1"/>
      <c r="B175" s="1"/>
      <c r="C175" s="1"/>
      <c r="D175" s="1"/>
      <c r="E175" s="1"/>
      <c r="F175" s="1"/>
      <c r="G175" s="1"/>
      <c r="H175" s="89">
        <v>174</v>
      </c>
      <c r="I175" s="1"/>
      <c r="J175" s="89" t="s">
        <v>7033</v>
      </c>
      <c r="K175" s="89" t="s">
        <v>7034</v>
      </c>
      <c r="L175" s="89" t="s">
        <v>7035</v>
      </c>
      <c r="M175" s="1"/>
      <c r="N175" s="94">
        <v>1118560000</v>
      </c>
      <c r="O175" s="1"/>
      <c r="P175" s="1"/>
    </row>
    <row r="176" spans="1:16" ht="15.75" x14ac:dyDescent="0.3">
      <c r="A176" s="1"/>
      <c r="B176" s="1"/>
      <c r="C176" s="1"/>
      <c r="D176" s="1"/>
      <c r="E176" s="1"/>
      <c r="F176" s="1"/>
      <c r="G176" s="1"/>
      <c r="H176" s="86">
        <v>175</v>
      </c>
      <c r="I176" s="1"/>
      <c r="J176" s="86" t="s">
        <v>7036</v>
      </c>
      <c r="K176" s="86" t="s">
        <v>7037</v>
      </c>
      <c r="L176" s="86" t="s">
        <v>7038</v>
      </c>
      <c r="M176" s="1"/>
      <c r="N176" s="167">
        <v>1183200000</v>
      </c>
      <c r="O176" s="1"/>
      <c r="P176" s="1"/>
    </row>
    <row r="177" spans="1:16" ht="15.75" x14ac:dyDescent="0.3">
      <c r="A177" s="1"/>
      <c r="B177" s="1"/>
      <c r="C177" s="1"/>
      <c r="D177" s="1"/>
      <c r="E177" s="1"/>
      <c r="F177" s="1"/>
      <c r="G177" s="1"/>
      <c r="H177" s="89">
        <v>176</v>
      </c>
      <c r="I177" s="1"/>
      <c r="J177" s="89" t="s">
        <v>7039</v>
      </c>
      <c r="K177" s="89" t="s">
        <v>7040</v>
      </c>
      <c r="L177" s="89" t="s">
        <v>7041</v>
      </c>
      <c r="M177" s="1"/>
      <c r="N177" s="94">
        <v>1247840000</v>
      </c>
      <c r="O177" s="1"/>
      <c r="P177" s="1"/>
    </row>
    <row r="178" spans="1:16" ht="15.75" x14ac:dyDescent="0.3">
      <c r="A178" s="1"/>
      <c r="B178" s="1"/>
      <c r="C178" s="1"/>
      <c r="D178" s="1"/>
      <c r="E178" s="1"/>
      <c r="F178" s="1"/>
      <c r="G178" s="1"/>
      <c r="H178" s="86">
        <v>177</v>
      </c>
      <c r="I178" s="1"/>
      <c r="J178" s="86" t="s">
        <v>7042</v>
      </c>
      <c r="K178" s="86" t="s">
        <v>7043</v>
      </c>
      <c r="L178" s="86" t="s">
        <v>7044</v>
      </c>
      <c r="M178" s="1"/>
      <c r="N178" s="167">
        <v>1312480000</v>
      </c>
      <c r="O178" s="1"/>
      <c r="P178" s="1"/>
    </row>
    <row r="179" spans="1:16" ht="15.75" x14ac:dyDescent="0.3">
      <c r="A179" s="1"/>
      <c r="B179" s="1"/>
      <c r="C179" s="1"/>
      <c r="D179" s="1"/>
      <c r="E179" s="1"/>
      <c r="F179" s="1"/>
      <c r="G179" s="1"/>
      <c r="H179" s="89">
        <v>178</v>
      </c>
      <c r="I179" s="1"/>
      <c r="J179" s="89" t="s">
        <v>7045</v>
      </c>
      <c r="K179" s="89" t="s">
        <v>7046</v>
      </c>
      <c r="L179" s="89" t="s">
        <v>7047</v>
      </c>
      <c r="M179" s="1"/>
      <c r="N179" s="94">
        <v>1377120000</v>
      </c>
      <c r="O179" s="1"/>
      <c r="P179" s="1"/>
    </row>
    <row r="180" spans="1:16" ht="15.75" x14ac:dyDescent="0.3">
      <c r="A180" s="1"/>
      <c r="B180" s="1"/>
      <c r="C180" s="1"/>
      <c r="D180" s="1"/>
      <c r="E180" s="1"/>
      <c r="F180" s="1"/>
      <c r="G180" s="1"/>
      <c r="H180" s="86">
        <v>179</v>
      </c>
      <c r="I180" s="1"/>
      <c r="J180" s="86" t="s">
        <v>7048</v>
      </c>
      <c r="K180" s="86" t="s">
        <v>7049</v>
      </c>
      <c r="L180" s="86" t="s">
        <v>7050</v>
      </c>
      <c r="M180" s="1"/>
      <c r="N180" s="167">
        <v>1441760000</v>
      </c>
      <c r="O180" s="1"/>
      <c r="P180" s="1"/>
    </row>
    <row r="181" spans="1:16" ht="15.75" x14ac:dyDescent="0.3">
      <c r="A181" s="1"/>
      <c r="B181" s="1"/>
      <c r="C181" s="1"/>
      <c r="D181" s="1"/>
      <c r="E181" s="1"/>
      <c r="F181" s="1"/>
      <c r="G181" s="1"/>
      <c r="H181" s="89">
        <v>180</v>
      </c>
      <c r="I181" s="1"/>
      <c r="J181" s="89" t="s">
        <v>7051</v>
      </c>
      <c r="K181" s="89" t="s">
        <v>7052</v>
      </c>
      <c r="L181" s="89" t="s">
        <v>7053</v>
      </c>
      <c r="M181" s="1"/>
      <c r="N181" s="94">
        <v>1556400000</v>
      </c>
      <c r="O181" s="1"/>
      <c r="P181" s="1"/>
    </row>
    <row r="182" spans="1:16" ht="15.75" x14ac:dyDescent="0.3">
      <c r="A182" s="1"/>
      <c r="B182" s="1"/>
      <c r="C182" s="1"/>
      <c r="D182" s="1"/>
      <c r="E182" s="1"/>
      <c r="F182" s="1"/>
      <c r="G182" s="1"/>
      <c r="H182" s="86">
        <v>181</v>
      </c>
      <c r="I182" s="1"/>
      <c r="J182" s="86" t="s">
        <v>7054</v>
      </c>
      <c r="K182" s="86" t="s">
        <v>7055</v>
      </c>
      <c r="L182" s="86" t="s">
        <v>7056</v>
      </c>
      <c r="M182" s="1"/>
      <c r="N182" s="167">
        <v>1671040000</v>
      </c>
      <c r="O182" s="1"/>
      <c r="P182" s="1"/>
    </row>
    <row r="183" spans="1:16" ht="15.75" x14ac:dyDescent="0.3">
      <c r="A183" s="1"/>
      <c r="B183" s="1"/>
      <c r="C183" s="1"/>
      <c r="D183" s="1"/>
      <c r="E183" s="1"/>
      <c r="F183" s="1"/>
      <c r="G183" s="1"/>
      <c r="H183" s="89">
        <v>182</v>
      </c>
      <c r="I183" s="1"/>
      <c r="J183" s="89" t="s">
        <v>7057</v>
      </c>
      <c r="K183" s="89" t="s">
        <v>7058</v>
      </c>
      <c r="L183" s="89" t="s">
        <v>7059</v>
      </c>
      <c r="M183" s="1"/>
      <c r="N183" s="94">
        <v>1785680000</v>
      </c>
      <c r="O183" s="1"/>
      <c r="P183" s="1"/>
    </row>
    <row r="184" spans="1:16" ht="15.75" x14ac:dyDescent="0.3">
      <c r="A184" s="1"/>
      <c r="B184" s="1"/>
      <c r="C184" s="1"/>
      <c r="D184" s="1"/>
      <c r="E184" s="1"/>
      <c r="F184" s="1"/>
      <c r="G184" s="1"/>
      <c r="H184" s="86">
        <v>183</v>
      </c>
      <c r="I184" s="1"/>
      <c r="J184" s="86" t="s">
        <v>7060</v>
      </c>
      <c r="K184" s="86" t="s">
        <v>7061</v>
      </c>
      <c r="L184" s="86" t="s">
        <v>7062</v>
      </c>
      <c r="M184" s="1"/>
      <c r="N184" s="167">
        <v>1900320000</v>
      </c>
      <c r="O184" s="1"/>
      <c r="P184" s="1"/>
    </row>
    <row r="185" spans="1:16" ht="15.75" x14ac:dyDescent="0.3">
      <c r="A185" s="1"/>
      <c r="B185" s="1"/>
      <c r="C185" s="1"/>
      <c r="D185" s="1"/>
      <c r="E185" s="1"/>
      <c r="F185" s="1"/>
      <c r="G185" s="1"/>
      <c r="H185" s="89">
        <v>184</v>
      </c>
      <c r="I185" s="1"/>
      <c r="J185" s="89" t="s">
        <v>7063</v>
      </c>
      <c r="K185" s="89" t="s">
        <v>7064</v>
      </c>
      <c r="L185" s="89" t="s">
        <v>7065</v>
      </c>
      <c r="M185" s="1"/>
      <c r="N185" s="94">
        <v>2014960000</v>
      </c>
      <c r="O185" s="1"/>
      <c r="P185" s="1"/>
    </row>
    <row r="186" spans="1:16" ht="15.75" x14ac:dyDescent="0.3">
      <c r="A186" s="1"/>
      <c r="B186" s="1"/>
      <c r="C186" s="1"/>
      <c r="D186" s="1"/>
      <c r="E186" s="1"/>
      <c r="F186" s="1"/>
      <c r="G186" s="1"/>
      <c r="H186" s="86">
        <v>185</v>
      </c>
      <c r="I186" s="1"/>
      <c r="J186" s="86" t="s">
        <v>7066</v>
      </c>
      <c r="K186" s="86" t="s">
        <v>7067</v>
      </c>
      <c r="L186" s="86" t="s">
        <v>7068</v>
      </c>
      <c r="M186" s="1"/>
      <c r="N186" s="167">
        <v>2169600000</v>
      </c>
      <c r="O186" s="1"/>
      <c r="P186" s="1"/>
    </row>
    <row r="187" spans="1:16" ht="15.75" x14ac:dyDescent="0.3">
      <c r="A187" s="1"/>
      <c r="B187" s="1"/>
      <c r="C187" s="1"/>
      <c r="D187" s="1"/>
      <c r="E187" s="1"/>
      <c r="F187" s="1"/>
      <c r="G187" s="1"/>
      <c r="H187" s="89">
        <v>186</v>
      </c>
      <c r="I187" s="1"/>
      <c r="J187" s="89" t="s">
        <v>7069</v>
      </c>
      <c r="K187" s="89" t="s">
        <v>7070</v>
      </c>
      <c r="L187" s="89" t="s">
        <v>7071</v>
      </c>
      <c r="M187" s="1"/>
      <c r="N187" s="94">
        <v>2324240000</v>
      </c>
      <c r="O187" s="1"/>
      <c r="P187" s="1"/>
    </row>
    <row r="188" spans="1:16" ht="15.75" x14ac:dyDescent="0.3">
      <c r="A188" s="1"/>
      <c r="B188" s="1"/>
      <c r="C188" s="1"/>
      <c r="D188" s="1"/>
      <c r="E188" s="1"/>
      <c r="F188" s="1"/>
      <c r="G188" s="1"/>
      <c r="H188" s="86">
        <v>187</v>
      </c>
      <c r="I188" s="1"/>
      <c r="J188" s="86" t="s">
        <v>7072</v>
      </c>
      <c r="K188" s="86" t="s">
        <v>7073</v>
      </c>
      <c r="L188" s="86" t="s">
        <v>7074</v>
      </c>
      <c r="M188" s="1"/>
      <c r="N188" s="167">
        <v>2478880000</v>
      </c>
      <c r="O188" s="1"/>
      <c r="P188" s="1"/>
    </row>
    <row r="189" spans="1:16" ht="15.75" x14ac:dyDescent="0.3">
      <c r="A189" s="1"/>
      <c r="B189" s="1"/>
      <c r="C189" s="1"/>
      <c r="D189" s="1"/>
      <c r="E189" s="1"/>
      <c r="F189" s="1"/>
      <c r="G189" s="1"/>
      <c r="H189" s="89">
        <v>188</v>
      </c>
      <c r="I189" s="1"/>
      <c r="J189" s="89" t="s">
        <v>7075</v>
      </c>
      <c r="K189" s="89" t="s">
        <v>7076</v>
      </c>
      <c r="L189" s="89" t="s">
        <v>7077</v>
      </c>
      <c r="M189" s="1"/>
      <c r="N189" s="94">
        <v>2633520000</v>
      </c>
      <c r="O189" s="1"/>
      <c r="P189" s="1"/>
    </row>
    <row r="190" spans="1:16" ht="15.75" x14ac:dyDescent="0.3">
      <c r="A190" s="1"/>
      <c r="B190" s="1"/>
      <c r="C190" s="1"/>
      <c r="D190" s="1"/>
      <c r="E190" s="1"/>
      <c r="F190" s="1"/>
      <c r="G190" s="1"/>
      <c r="H190" s="86">
        <v>189</v>
      </c>
      <c r="I190" s="1"/>
      <c r="J190" s="86" t="s">
        <v>7078</v>
      </c>
      <c r="K190" s="86" t="s">
        <v>7079</v>
      </c>
      <c r="L190" s="86" t="s">
        <v>7080</v>
      </c>
      <c r="M190" s="1"/>
      <c r="N190" s="167">
        <v>2788160000</v>
      </c>
      <c r="O190" s="1"/>
      <c r="P190" s="1"/>
    </row>
    <row r="191" spans="1:16" ht="15.75" x14ac:dyDescent="0.3">
      <c r="A191" s="1"/>
      <c r="B191" s="1"/>
      <c r="C191" s="1"/>
      <c r="D191" s="1"/>
      <c r="E191" s="1"/>
      <c r="F191" s="1"/>
      <c r="G191" s="1"/>
      <c r="H191" s="89">
        <v>190</v>
      </c>
      <c r="I191" s="1"/>
      <c r="J191" s="89" t="s">
        <v>7081</v>
      </c>
      <c r="K191" s="89" t="s">
        <v>7082</v>
      </c>
      <c r="L191" s="89" t="s">
        <v>7083</v>
      </c>
      <c r="M191" s="1"/>
      <c r="N191" s="94">
        <v>2952800000</v>
      </c>
      <c r="O191" s="1"/>
      <c r="P191" s="1"/>
    </row>
    <row r="192" spans="1:16" ht="15.75" x14ac:dyDescent="0.3">
      <c r="A192" s="1"/>
      <c r="B192" s="1"/>
      <c r="C192" s="1"/>
      <c r="D192" s="1"/>
      <c r="E192" s="1"/>
      <c r="F192" s="1"/>
      <c r="G192" s="1"/>
      <c r="H192" s="86">
        <v>191</v>
      </c>
      <c r="I192" s="1"/>
      <c r="J192" s="86" t="s">
        <v>7084</v>
      </c>
      <c r="K192" s="86" t="s">
        <v>7085</v>
      </c>
      <c r="L192" s="86" t="s">
        <v>7086</v>
      </c>
      <c r="M192" s="1"/>
      <c r="N192" s="167">
        <v>3117440000</v>
      </c>
      <c r="O192" s="1"/>
      <c r="P192" s="1"/>
    </row>
    <row r="193" spans="1:16" ht="15.75" x14ac:dyDescent="0.3">
      <c r="A193" s="1"/>
      <c r="B193" s="1"/>
      <c r="C193" s="1"/>
      <c r="D193" s="1"/>
      <c r="E193" s="1"/>
      <c r="F193" s="1"/>
      <c r="G193" s="1"/>
      <c r="H193" s="89">
        <v>192</v>
      </c>
      <c r="I193" s="1"/>
      <c r="J193" s="89" t="s">
        <v>7087</v>
      </c>
      <c r="K193" s="89" t="s">
        <v>7088</v>
      </c>
      <c r="L193" s="89" t="s">
        <v>7089</v>
      </c>
      <c r="M193" s="1"/>
      <c r="N193" s="94">
        <v>3282080000</v>
      </c>
      <c r="O193" s="1"/>
      <c r="P193" s="1"/>
    </row>
    <row r="194" spans="1:16" ht="15.75" x14ac:dyDescent="0.3">
      <c r="A194" s="1"/>
      <c r="B194" s="1"/>
      <c r="C194" s="1"/>
      <c r="D194" s="1"/>
      <c r="E194" s="1"/>
      <c r="F194" s="1"/>
      <c r="G194" s="1"/>
      <c r="H194" s="86">
        <v>193</v>
      </c>
      <c r="I194" s="1"/>
      <c r="J194" s="86" t="s">
        <v>7090</v>
      </c>
      <c r="K194" s="86" t="s">
        <v>7091</v>
      </c>
      <c r="L194" s="86" t="s">
        <v>7092</v>
      </c>
      <c r="M194" s="1"/>
      <c r="N194" s="167">
        <v>3446720000</v>
      </c>
      <c r="O194" s="1"/>
      <c r="P194" s="1"/>
    </row>
    <row r="195" spans="1:16" ht="15.75" x14ac:dyDescent="0.3">
      <c r="A195" s="1"/>
      <c r="B195" s="1"/>
      <c r="C195" s="1"/>
      <c r="D195" s="1"/>
      <c r="E195" s="1"/>
      <c r="F195" s="1"/>
      <c r="G195" s="1"/>
      <c r="H195" s="89">
        <v>194</v>
      </c>
      <c r="I195" s="1"/>
      <c r="J195" s="89" t="s">
        <v>7093</v>
      </c>
      <c r="K195" s="89" t="s">
        <v>7094</v>
      </c>
      <c r="L195" s="89" t="s">
        <v>7095</v>
      </c>
      <c r="M195" s="1"/>
      <c r="N195" s="94">
        <v>3611360000</v>
      </c>
      <c r="O195" s="1"/>
      <c r="P195" s="1"/>
    </row>
    <row r="196" spans="1:16" ht="15.75" x14ac:dyDescent="0.3">
      <c r="A196" s="1"/>
      <c r="B196" s="1"/>
      <c r="C196" s="1"/>
      <c r="D196" s="1"/>
      <c r="E196" s="1"/>
      <c r="F196" s="1"/>
      <c r="G196" s="1"/>
      <c r="H196" s="86">
        <v>195</v>
      </c>
      <c r="I196" s="1"/>
      <c r="J196" s="86" t="s">
        <v>7096</v>
      </c>
      <c r="K196" s="86" t="s">
        <v>7097</v>
      </c>
      <c r="L196" s="86" t="s">
        <v>7098</v>
      </c>
      <c r="M196" s="1"/>
      <c r="N196" s="167">
        <v>3780000000</v>
      </c>
      <c r="O196" s="1"/>
      <c r="P196" s="1"/>
    </row>
    <row r="197" spans="1:16" ht="15.75" x14ac:dyDescent="0.3">
      <c r="A197" s="1"/>
      <c r="B197" s="1"/>
      <c r="C197" s="1"/>
      <c r="D197" s="1"/>
      <c r="E197" s="1"/>
      <c r="F197" s="1"/>
      <c r="G197" s="1"/>
      <c r="H197" s="89">
        <v>196</v>
      </c>
      <c r="I197" s="1"/>
      <c r="J197" s="89" t="s">
        <v>7099</v>
      </c>
      <c r="K197" s="89" t="s">
        <v>7100</v>
      </c>
      <c r="L197" s="89" t="s">
        <v>7101</v>
      </c>
      <c r="M197" s="1"/>
      <c r="N197" s="94">
        <v>3918000000</v>
      </c>
      <c r="O197" s="1"/>
      <c r="P197" s="1"/>
    </row>
    <row r="198" spans="1:16" ht="15.75" x14ac:dyDescent="0.3">
      <c r="A198" s="1"/>
      <c r="B198" s="1"/>
      <c r="C198" s="1"/>
      <c r="D198" s="1"/>
      <c r="E198" s="1"/>
      <c r="F198" s="1"/>
      <c r="G198" s="1"/>
      <c r="H198" s="86">
        <v>197</v>
      </c>
      <c r="I198" s="1"/>
      <c r="J198" s="86" t="s">
        <v>7102</v>
      </c>
      <c r="K198" s="86" t="s">
        <v>7103</v>
      </c>
      <c r="L198" s="86" t="s">
        <v>7104</v>
      </c>
      <c r="M198" s="1"/>
      <c r="N198" s="167">
        <v>4056000000</v>
      </c>
      <c r="O198" s="1"/>
      <c r="P198" s="1"/>
    </row>
    <row r="199" spans="1:16" ht="15.75" x14ac:dyDescent="0.3">
      <c r="A199" s="1"/>
      <c r="B199" s="1"/>
      <c r="C199" s="1"/>
      <c r="D199" s="1"/>
      <c r="E199" s="1"/>
      <c r="F199" s="1"/>
      <c r="G199" s="1"/>
      <c r="H199" s="89">
        <v>198</v>
      </c>
      <c r="I199" s="1"/>
      <c r="J199" s="89" t="s">
        <v>7105</v>
      </c>
      <c r="K199" s="89" t="s">
        <v>7106</v>
      </c>
      <c r="L199" s="89" t="s">
        <v>7107</v>
      </c>
      <c r="M199" s="1"/>
      <c r="N199" s="94">
        <v>4194000000</v>
      </c>
      <c r="O199" s="1"/>
      <c r="P199" s="1"/>
    </row>
    <row r="200" spans="1:16" ht="15.75" x14ac:dyDescent="0.3">
      <c r="A200" s="1"/>
      <c r="B200" s="1"/>
      <c r="C200" s="1"/>
      <c r="D200" s="1"/>
      <c r="E200" s="1"/>
      <c r="F200" s="1"/>
      <c r="G200" s="1"/>
      <c r="H200" s="86">
        <v>199</v>
      </c>
      <c r="I200" s="1"/>
      <c r="J200" s="86" t="s">
        <v>7108</v>
      </c>
      <c r="K200" s="86" t="s">
        <v>7109</v>
      </c>
      <c r="L200" s="86" t="s">
        <v>7110</v>
      </c>
      <c r="M200" s="1"/>
      <c r="N200" s="167">
        <v>4200000000</v>
      </c>
      <c r="O200" s="1"/>
      <c r="P200" s="1"/>
    </row>
    <row r="201" spans="1:16" ht="15.75" x14ac:dyDescent="0.3">
      <c r="A201" s="1"/>
      <c r="B201" s="1"/>
      <c r="C201" s="1"/>
      <c r="D201" s="1"/>
      <c r="E201" s="1"/>
      <c r="F201" s="1"/>
      <c r="G201" s="1"/>
      <c r="H201" s="187">
        <v>200</v>
      </c>
      <c r="I201" s="188"/>
      <c r="J201" s="187" t="s">
        <v>8168</v>
      </c>
      <c r="K201" s="187" t="s">
        <v>8169</v>
      </c>
      <c r="L201" s="187" t="s">
        <v>8170</v>
      </c>
      <c r="M201" s="1"/>
      <c r="N201" s="94">
        <v>4200000000</v>
      </c>
      <c r="O201" s="1"/>
      <c r="P201" s="1"/>
    </row>
    <row r="202" spans="1:16" ht="15.75" x14ac:dyDescent="0.3">
      <c r="A202" s="1"/>
      <c r="B202" s="1"/>
      <c r="C202" s="1"/>
      <c r="D202" s="1"/>
      <c r="E202" s="1"/>
      <c r="F202" s="1"/>
      <c r="G202" s="1"/>
      <c r="H202" s="86">
        <v>201</v>
      </c>
      <c r="I202" s="1"/>
      <c r="J202" s="86" t="s">
        <v>7111</v>
      </c>
      <c r="K202" s="86" t="s">
        <v>7112</v>
      </c>
      <c r="L202" s="86" t="s">
        <v>7113</v>
      </c>
      <c r="M202" s="1"/>
      <c r="N202" s="167">
        <v>4200000000</v>
      </c>
      <c r="O202" s="1"/>
      <c r="P202" s="1"/>
    </row>
    <row r="203" spans="1:16" ht="15.75" x14ac:dyDescent="0.3">
      <c r="A203" s="1"/>
      <c r="B203" s="1"/>
      <c r="C203" s="1"/>
      <c r="D203" s="1"/>
      <c r="E203" s="1"/>
      <c r="F203" s="1"/>
      <c r="G203" s="1"/>
      <c r="H203" s="89">
        <v>202</v>
      </c>
      <c r="I203" s="1"/>
      <c r="J203" s="89" t="s">
        <v>7114</v>
      </c>
      <c r="K203" s="89" t="s">
        <v>7115</v>
      </c>
      <c r="L203" s="89" t="s">
        <v>7116</v>
      </c>
      <c r="M203" s="1"/>
      <c r="N203" s="94">
        <v>4200000000</v>
      </c>
      <c r="O203" s="1"/>
      <c r="P203" s="1"/>
    </row>
    <row r="204" spans="1:16" ht="15.75" x14ac:dyDescent="0.3">
      <c r="A204" s="1"/>
      <c r="B204" s="1"/>
      <c r="C204" s="1"/>
      <c r="D204" s="1"/>
      <c r="E204" s="1"/>
      <c r="F204" s="1"/>
      <c r="G204" s="1"/>
      <c r="H204" s="86">
        <v>203</v>
      </c>
      <c r="I204" s="1"/>
      <c r="J204" s="86" t="s">
        <v>7117</v>
      </c>
      <c r="K204" s="86" t="s">
        <v>7118</v>
      </c>
      <c r="L204" s="86" t="s">
        <v>7119</v>
      </c>
      <c r="M204" s="1"/>
      <c r="N204" s="167">
        <v>4200000000</v>
      </c>
      <c r="O204" s="1"/>
      <c r="P204" s="1"/>
    </row>
    <row r="205" spans="1:16" ht="15.75" x14ac:dyDescent="0.3">
      <c r="A205" s="1"/>
      <c r="B205" s="1"/>
      <c r="C205" s="1"/>
      <c r="D205" s="1"/>
      <c r="E205" s="1"/>
      <c r="F205" s="1"/>
      <c r="G205" s="1"/>
      <c r="H205" s="89">
        <v>204</v>
      </c>
      <c r="I205" s="1"/>
      <c r="J205" s="89" t="s">
        <v>7120</v>
      </c>
      <c r="K205" s="89" t="s">
        <v>7121</v>
      </c>
      <c r="L205" s="89" t="s">
        <v>7122</v>
      </c>
      <c r="M205" s="1"/>
      <c r="N205" s="94">
        <v>4200000000</v>
      </c>
      <c r="O205" s="1"/>
      <c r="P205" s="1"/>
    </row>
    <row r="206" spans="1:16" ht="15.75" x14ac:dyDescent="0.3">
      <c r="A206" s="1"/>
      <c r="B206" s="1"/>
      <c r="C206" s="1"/>
      <c r="D206" s="1"/>
      <c r="E206" s="1"/>
      <c r="F206" s="1"/>
      <c r="G206" s="1"/>
      <c r="H206" s="86">
        <v>205</v>
      </c>
      <c r="I206" s="1"/>
      <c r="J206" s="86" t="s">
        <v>7123</v>
      </c>
      <c r="K206" s="86" t="s">
        <v>7124</v>
      </c>
      <c r="L206" s="86" t="s">
        <v>7125</v>
      </c>
      <c r="M206" s="1"/>
      <c r="N206" s="167">
        <v>4200000000</v>
      </c>
      <c r="O206" s="1"/>
      <c r="P206" s="1"/>
    </row>
    <row r="207" spans="1:16" ht="15.75" x14ac:dyDescent="0.3">
      <c r="A207" s="1"/>
      <c r="B207" s="1"/>
      <c r="C207" s="1"/>
      <c r="D207" s="1"/>
      <c r="E207" s="1"/>
      <c r="F207" s="1"/>
      <c r="G207" s="1"/>
      <c r="H207" s="89">
        <v>206</v>
      </c>
      <c r="I207" s="1"/>
      <c r="J207" s="89" t="s">
        <v>7126</v>
      </c>
      <c r="K207" s="89" t="s">
        <v>7127</v>
      </c>
      <c r="L207" s="89" t="s">
        <v>7128</v>
      </c>
      <c r="M207" s="1"/>
      <c r="N207" s="94">
        <v>4200000000</v>
      </c>
      <c r="O207" s="1"/>
      <c r="P207" s="1"/>
    </row>
    <row r="208" spans="1:16" ht="15.75" x14ac:dyDescent="0.3">
      <c r="A208" s="1"/>
      <c r="B208" s="1"/>
      <c r="C208" s="1"/>
      <c r="D208" s="1"/>
      <c r="E208" s="1"/>
      <c r="F208" s="1"/>
      <c r="G208" s="1"/>
      <c r="H208" s="86">
        <v>207</v>
      </c>
      <c r="I208" s="1"/>
      <c r="J208" s="86" t="s">
        <v>7129</v>
      </c>
      <c r="K208" s="86" t="s">
        <v>7130</v>
      </c>
      <c r="L208" s="86" t="s">
        <v>7131</v>
      </c>
      <c r="M208" s="1"/>
      <c r="N208" s="167">
        <v>4200000000</v>
      </c>
      <c r="O208" s="1"/>
      <c r="P208" s="1"/>
    </row>
    <row r="209" spans="1:16" ht="15.75" x14ac:dyDescent="0.3">
      <c r="A209" s="1"/>
      <c r="B209" s="1"/>
      <c r="C209" s="1"/>
      <c r="D209" s="1"/>
      <c r="E209" s="1"/>
      <c r="F209" s="1"/>
      <c r="G209" s="1"/>
      <c r="H209" s="89">
        <v>208</v>
      </c>
      <c r="I209" s="1"/>
      <c r="J209" s="89" t="s">
        <v>7132</v>
      </c>
      <c r="K209" s="89" t="s">
        <v>7133</v>
      </c>
      <c r="L209" s="89" t="s">
        <v>7134</v>
      </c>
      <c r="M209" s="1"/>
      <c r="N209" s="94">
        <v>4200000000</v>
      </c>
      <c r="O209" s="1"/>
      <c r="P209" s="1"/>
    </row>
    <row r="210" spans="1:16" ht="15.75" x14ac:dyDescent="0.3">
      <c r="A210" s="1"/>
      <c r="B210" s="1"/>
      <c r="C210" s="1"/>
      <c r="D210" s="1"/>
      <c r="E210" s="1"/>
      <c r="F210" s="1"/>
      <c r="G210" s="1"/>
      <c r="H210" s="86">
        <v>209</v>
      </c>
      <c r="I210" s="1"/>
      <c r="J210" s="86" t="s">
        <v>7135</v>
      </c>
      <c r="K210" s="86" t="s">
        <v>7136</v>
      </c>
      <c r="L210" s="86" t="s">
        <v>7137</v>
      </c>
      <c r="M210" s="1"/>
      <c r="N210" s="167">
        <v>4200000000</v>
      </c>
      <c r="O210" s="1"/>
      <c r="P210" s="1"/>
    </row>
    <row r="211" spans="1:16" ht="15.75" x14ac:dyDescent="0.3">
      <c r="A211" s="1"/>
      <c r="B211" s="1"/>
      <c r="C211" s="1"/>
      <c r="D211" s="1"/>
      <c r="E211" s="1"/>
      <c r="F211" s="1"/>
      <c r="G211" s="1"/>
      <c r="H211" s="89">
        <v>210</v>
      </c>
      <c r="I211" s="1"/>
      <c r="J211" s="89" t="s">
        <v>7138</v>
      </c>
      <c r="K211" s="89" t="s">
        <v>7139</v>
      </c>
      <c r="L211" s="89" t="s">
        <v>7140</v>
      </c>
      <c r="M211" s="1"/>
      <c r="N211" s="94">
        <v>4200000000</v>
      </c>
      <c r="O211" s="1"/>
      <c r="P211" s="1"/>
    </row>
    <row r="212" spans="1:16" ht="15.75" x14ac:dyDescent="0.3">
      <c r="A212" s="1"/>
      <c r="B212" s="1"/>
      <c r="C212" s="1"/>
      <c r="D212" s="1"/>
      <c r="E212" s="1"/>
      <c r="F212" s="1"/>
      <c r="G212" s="1"/>
      <c r="H212" s="86">
        <v>211</v>
      </c>
      <c r="I212" s="1"/>
      <c r="J212" s="86" t="s">
        <v>7141</v>
      </c>
      <c r="K212" s="86" t="s">
        <v>7142</v>
      </c>
      <c r="L212" s="86" t="s">
        <v>7143</v>
      </c>
      <c r="M212" s="1"/>
      <c r="N212" s="167">
        <v>4200000000</v>
      </c>
      <c r="O212" s="1"/>
      <c r="P212" s="1"/>
    </row>
    <row r="213" spans="1:16" ht="15.75" x14ac:dyDescent="0.3">
      <c r="A213" s="1"/>
      <c r="B213" s="1"/>
      <c r="C213" s="1"/>
      <c r="D213" s="1"/>
      <c r="E213" s="1"/>
      <c r="F213" s="1"/>
      <c r="G213" s="1"/>
      <c r="H213" s="89">
        <v>212</v>
      </c>
      <c r="I213" s="1"/>
      <c r="J213" s="89" t="s">
        <v>7144</v>
      </c>
      <c r="K213" s="89" t="s">
        <v>7145</v>
      </c>
      <c r="L213" s="89" t="s">
        <v>7146</v>
      </c>
      <c r="M213" s="1"/>
      <c r="N213" s="94">
        <v>4200000000</v>
      </c>
      <c r="O213" s="1"/>
      <c r="P213" s="1"/>
    </row>
    <row r="214" spans="1:16" ht="15.75" x14ac:dyDescent="0.3">
      <c r="A214" s="1"/>
      <c r="B214" s="1"/>
      <c r="C214" s="1"/>
      <c r="D214" s="1"/>
      <c r="E214" s="1"/>
      <c r="F214" s="1"/>
      <c r="G214" s="1"/>
      <c r="H214" s="86">
        <v>213</v>
      </c>
      <c r="I214" s="1"/>
      <c r="J214" s="86" t="s">
        <v>7147</v>
      </c>
      <c r="K214" s="86" t="s">
        <v>7148</v>
      </c>
      <c r="L214" s="86" t="s">
        <v>7149</v>
      </c>
      <c r="M214" s="1"/>
      <c r="N214" s="167">
        <v>4200000000</v>
      </c>
      <c r="O214" s="1"/>
      <c r="P214" s="1"/>
    </row>
    <row r="215" spans="1:16" ht="15.75" x14ac:dyDescent="0.3">
      <c r="A215" s="1"/>
      <c r="B215" s="1"/>
      <c r="C215" s="1"/>
      <c r="D215" s="1"/>
      <c r="E215" s="1"/>
      <c r="F215" s="1"/>
      <c r="G215" s="1"/>
      <c r="H215" s="89">
        <v>214</v>
      </c>
      <c r="I215" s="1"/>
      <c r="J215" s="89" t="s">
        <v>7150</v>
      </c>
      <c r="K215" s="89" t="s">
        <v>7151</v>
      </c>
      <c r="L215" s="89" t="s">
        <v>7152</v>
      </c>
      <c r="M215" s="1"/>
      <c r="N215" s="94">
        <v>4200000000</v>
      </c>
      <c r="O215" s="1"/>
      <c r="P215" s="1"/>
    </row>
    <row r="216" spans="1:16" ht="15.75" x14ac:dyDescent="0.3">
      <c r="A216" s="1"/>
      <c r="B216" s="1"/>
      <c r="C216" s="1"/>
      <c r="D216" s="1"/>
      <c r="E216" s="1"/>
      <c r="F216" s="1"/>
      <c r="G216" s="1"/>
      <c r="H216" s="86">
        <v>215</v>
      </c>
      <c r="I216" s="1"/>
      <c r="J216" s="86" t="s">
        <v>7153</v>
      </c>
      <c r="K216" s="86" t="s">
        <v>7154</v>
      </c>
      <c r="L216" s="86" t="s">
        <v>7155</v>
      </c>
      <c r="M216" s="1"/>
      <c r="N216" s="167">
        <v>4200000000</v>
      </c>
      <c r="O216" s="1"/>
      <c r="P216" s="1"/>
    </row>
    <row r="217" spans="1:16" ht="15.75" x14ac:dyDescent="0.3">
      <c r="A217" s="1"/>
      <c r="B217" s="1"/>
      <c r="C217" s="1"/>
      <c r="D217" s="1"/>
      <c r="E217" s="1"/>
      <c r="F217" s="1"/>
      <c r="G217" s="1"/>
      <c r="H217" s="89">
        <v>216</v>
      </c>
      <c r="I217" s="1"/>
      <c r="J217" s="89" t="s">
        <v>7156</v>
      </c>
      <c r="K217" s="89" t="s">
        <v>7157</v>
      </c>
      <c r="L217" s="89" t="s">
        <v>7158</v>
      </c>
      <c r="M217" s="1"/>
      <c r="N217" s="94">
        <v>4200000000</v>
      </c>
      <c r="O217" s="1"/>
      <c r="P217" s="1"/>
    </row>
    <row r="218" spans="1:16" ht="15.75" x14ac:dyDescent="0.3">
      <c r="A218" s="1"/>
      <c r="B218" s="1"/>
      <c r="C218" s="1"/>
      <c r="D218" s="1"/>
      <c r="E218" s="1"/>
      <c r="F218" s="1"/>
      <c r="G218" s="1"/>
      <c r="H218" s="86">
        <v>217</v>
      </c>
      <c r="I218" s="1"/>
      <c r="J218" s="86" t="s">
        <v>7159</v>
      </c>
      <c r="K218" s="86" t="s">
        <v>7160</v>
      </c>
      <c r="L218" s="86" t="s">
        <v>7161</v>
      </c>
      <c r="M218" s="1"/>
      <c r="N218" s="167">
        <v>4200000000</v>
      </c>
      <c r="O218" s="1"/>
      <c r="P218" s="1"/>
    </row>
    <row r="219" spans="1:16" ht="15.75" x14ac:dyDescent="0.3">
      <c r="A219" s="1"/>
      <c r="B219" s="1"/>
      <c r="C219" s="1"/>
      <c r="D219" s="1"/>
      <c r="E219" s="1"/>
      <c r="F219" s="1"/>
      <c r="G219" s="1"/>
      <c r="H219" s="89">
        <v>218</v>
      </c>
      <c r="I219" s="1"/>
      <c r="J219" s="89" t="s">
        <v>7162</v>
      </c>
      <c r="K219" s="89" t="s">
        <v>7163</v>
      </c>
      <c r="L219" s="89" t="s">
        <v>7164</v>
      </c>
      <c r="M219" s="1"/>
      <c r="N219" s="94">
        <v>4200000000</v>
      </c>
      <c r="O219" s="1"/>
      <c r="P219" s="1"/>
    </row>
    <row r="220" spans="1:16" ht="15.75" x14ac:dyDescent="0.3">
      <c r="A220" s="1"/>
      <c r="B220" s="1"/>
      <c r="C220" s="1"/>
      <c r="D220" s="1"/>
      <c r="E220" s="1"/>
      <c r="F220" s="1"/>
      <c r="G220" s="1"/>
      <c r="H220" s="86">
        <v>219</v>
      </c>
      <c r="I220" s="1"/>
      <c r="J220" s="86" t="s">
        <v>7165</v>
      </c>
      <c r="K220" s="86" t="s">
        <v>7166</v>
      </c>
      <c r="L220" s="86" t="s">
        <v>7167</v>
      </c>
      <c r="M220" s="1"/>
      <c r="N220" s="167">
        <v>4200000000</v>
      </c>
      <c r="O220" s="1"/>
      <c r="P220" s="1"/>
    </row>
    <row r="221" spans="1:16" ht="15.75" x14ac:dyDescent="0.3">
      <c r="A221" s="1"/>
      <c r="B221" s="1"/>
      <c r="C221" s="1"/>
      <c r="D221" s="1"/>
      <c r="E221" s="1"/>
      <c r="F221" s="1"/>
      <c r="G221" s="1"/>
      <c r="H221" s="89">
        <v>220</v>
      </c>
      <c r="I221" s="1"/>
      <c r="J221" s="89" t="s">
        <v>7168</v>
      </c>
      <c r="K221" s="89" t="s">
        <v>7169</v>
      </c>
      <c r="L221" s="89" t="s">
        <v>7170</v>
      </c>
      <c r="M221" s="1"/>
      <c r="N221" s="94">
        <v>4200000000</v>
      </c>
      <c r="O221" s="1"/>
      <c r="P221" s="1"/>
    </row>
    <row r="222" spans="1:16" ht="15.75" x14ac:dyDescent="0.3">
      <c r="A222" s="1"/>
      <c r="B222" s="1"/>
      <c r="C222" s="1"/>
      <c r="D222" s="1"/>
      <c r="E222" s="1"/>
      <c r="F222" s="1"/>
      <c r="G222" s="1"/>
      <c r="H222" s="86">
        <v>221</v>
      </c>
      <c r="I222" s="1"/>
      <c r="J222" s="86" t="s">
        <v>7171</v>
      </c>
      <c r="K222" s="86" t="s">
        <v>7172</v>
      </c>
      <c r="L222" s="86" t="s">
        <v>7173</v>
      </c>
      <c r="M222" s="1"/>
      <c r="N222" s="167">
        <v>4200000000</v>
      </c>
      <c r="O222" s="1"/>
      <c r="P222" s="1"/>
    </row>
    <row r="223" spans="1:16" ht="15.75" x14ac:dyDescent="0.3">
      <c r="A223" s="1"/>
      <c r="B223" s="1"/>
      <c r="C223" s="1"/>
      <c r="D223" s="1"/>
      <c r="E223" s="1"/>
      <c r="F223" s="1"/>
      <c r="G223" s="1"/>
      <c r="H223" s="89">
        <v>222</v>
      </c>
      <c r="I223" s="1"/>
      <c r="J223" s="89" t="s">
        <v>7174</v>
      </c>
      <c r="K223" s="89" t="s">
        <v>7175</v>
      </c>
      <c r="L223" s="89" t="s">
        <v>7176</v>
      </c>
      <c r="M223" s="1"/>
      <c r="N223" s="94">
        <v>4200000000</v>
      </c>
      <c r="O223" s="1"/>
      <c r="P223" s="1"/>
    </row>
    <row r="224" spans="1:16" ht="15.75" x14ac:dyDescent="0.3">
      <c r="A224" s="1"/>
      <c r="B224" s="1"/>
      <c r="C224" s="1"/>
      <c r="D224" s="1"/>
      <c r="E224" s="1"/>
      <c r="F224" s="1"/>
      <c r="G224" s="1"/>
      <c r="H224" s="86">
        <v>223</v>
      </c>
      <c r="I224" s="1"/>
      <c r="J224" s="86" t="s">
        <v>7177</v>
      </c>
      <c r="K224" s="86" t="s">
        <v>7178</v>
      </c>
      <c r="L224" s="86" t="s">
        <v>7179</v>
      </c>
      <c r="M224" s="1"/>
      <c r="N224" s="167">
        <v>4200000000</v>
      </c>
      <c r="O224" s="1"/>
      <c r="P224" s="1"/>
    </row>
    <row r="225" spans="1:16" ht="15.75" x14ac:dyDescent="0.3">
      <c r="A225" s="1"/>
      <c r="B225" s="1"/>
      <c r="C225" s="1"/>
      <c r="D225" s="1"/>
      <c r="E225" s="1"/>
      <c r="F225" s="1"/>
      <c r="G225" s="1"/>
      <c r="H225" s="89">
        <v>224</v>
      </c>
      <c r="I225" s="1"/>
      <c r="J225" s="89" t="s">
        <v>7180</v>
      </c>
      <c r="K225" s="89" t="s">
        <v>7181</v>
      </c>
      <c r="L225" s="89" t="s">
        <v>7182</v>
      </c>
      <c r="M225" s="1"/>
      <c r="N225" s="94">
        <v>4200000000</v>
      </c>
      <c r="O225" s="1"/>
      <c r="P225" s="1"/>
    </row>
    <row r="226" spans="1:16" ht="15.75" x14ac:dyDescent="0.3">
      <c r="A226" s="1"/>
      <c r="B226" s="1"/>
      <c r="C226" s="1"/>
      <c r="D226" s="1"/>
      <c r="E226" s="1"/>
      <c r="F226" s="1"/>
      <c r="G226" s="1"/>
      <c r="H226" s="86">
        <v>225</v>
      </c>
      <c r="I226" s="1"/>
      <c r="J226" s="86" t="s">
        <v>7183</v>
      </c>
      <c r="K226" s="86" t="s">
        <v>7184</v>
      </c>
      <c r="L226" s="86" t="s">
        <v>7185</v>
      </c>
      <c r="M226" s="1"/>
      <c r="N226" s="167">
        <v>4200000000</v>
      </c>
      <c r="O226" s="1"/>
      <c r="P226" s="1"/>
    </row>
    <row r="227" spans="1:16" ht="15.75" x14ac:dyDescent="0.3">
      <c r="A227" s="1"/>
      <c r="B227" s="1"/>
      <c r="C227" s="1"/>
      <c r="D227" s="1"/>
      <c r="E227" s="1"/>
      <c r="F227" s="1"/>
      <c r="G227" s="1"/>
      <c r="H227" s="89">
        <v>226</v>
      </c>
      <c r="I227" s="1"/>
      <c r="J227" s="89" t="s">
        <v>7186</v>
      </c>
      <c r="K227" s="89" t="s">
        <v>7187</v>
      </c>
      <c r="L227" s="89" t="s">
        <v>7188</v>
      </c>
      <c r="M227" s="1"/>
      <c r="N227" s="94">
        <v>4200000000</v>
      </c>
      <c r="O227" s="1"/>
      <c r="P227" s="1"/>
    </row>
    <row r="228" spans="1:16" ht="15.75" x14ac:dyDescent="0.3">
      <c r="A228" s="1"/>
      <c r="B228" s="1"/>
      <c r="C228" s="1"/>
      <c r="D228" s="1"/>
      <c r="E228" s="1"/>
      <c r="F228" s="1"/>
      <c r="G228" s="1"/>
      <c r="H228" s="86">
        <v>227</v>
      </c>
      <c r="I228" s="1"/>
      <c r="J228" s="86" t="s">
        <v>7189</v>
      </c>
      <c r="K228" s="86" t="s">
        <v>7190</v>
      </c>
      <c r="L228" s="86" t="s">
        <v>7191</v>
      </c>
      <c r="M228" s="1"/>
      <c r="N228" s="167">
        <v>4200000000</v>
      </c>
      <c r="O228" s="1"/>
      <c r="P228" s="1"/>
    </row>
    <row r="229" spans="1:16" ht="15.75" x14ac:dyDescent="0.3">
      <c r="A229" s="1"/>
      <c r="B229" s="1"/>
      <c r="C229" s="1"/>
      <c r="D229" s="1"/>
      <c r="E229" s="1"/>
      <c r="F229" s="1"/>
      <c r="G229" s="1"/>
      <c r="H229" s="89">
        <v>228</v>
      </c>
      <c r="I229" s="1"/>
      <c r="J229" s="89" t="s">
        <v>7192</v>
      </c>
      <c r="K229" s="89" t="s">
        <v>7193</v>
      </c>
      <c r="L229" s="89" t="s">
        <v>7194</v>
      </c>
      <c r="M229" s="1"/>
      <c r="N229" s="94">
        <v>4200000000</v>
      </c>
      <c r="O229" s="1"/>
      <c r="P229" s="1"/>
    </row>
    <row r="230" spans="1:16" ht="15.75" x14ac:dyDescent="0.3">
      <c r="A230" s="1"/>
      <c r="B230" s="1"/>
      <c r="C230" s="1"/>
      <c r="D230" s="1"/>
      <c r="E230" s="1"/>
      <c r="F230" s="1"/>
      <c r="G230" s="1"/>
      <c r="H230" s="86">
        <v>229</v>
      </c>
      <c r="I230" s="1"/>
      <c r="J230" s="86" t="s">
        <v>7195</v>
      </c>
      <c r="K230" s="86" t="s">
        <v>7196</v>
      </c>
      <c r="L230" s="86" t="s">
        <v>7197</v>
      </c>
      <c r="M230" s="1"/>
      <c r="N230" s="167">
        <v>4200000000</v>
      </c>
      <c r="O230" s="1"/>
      <c r="P230" s="1"/>
    </row>
    <row r="231" spans="1:16" ht="15.75" x14ac:dyDescent="0.3">
      <c r="A231" s="1"/>
      <c r="B231" s="1"/>
      <c r="C231" s="1"/>
      <c r="D231" s="1"/>
      <c r="E231" s="1"/>
      <c r="F231" s="1"/>
      <c r="G231" s="1"/>
      <c r="H231" s="89">
        <v>230</v>
      </c>
      <c r="I231" s="1"/>
      <c r="J231" s="89" t="s">
        <v>7198</v>
      </c>
      <c r="K231" s="89" t="s">
        <v>7199</v>
      </c>
      <c r="L231" s="89" t="s">
        <v>7200</v>
      </c>
      <c r="M231" s="1"/>
      <c r="N231" s="94">
        <v>4200000000</v>
      </c>
      <c r="O231" s="1"/>
      <c r="P231" s="1"/>
    </row>
    <row r="232" spans="1:16" ht="15.75" x14ac:dyDescent="0.3">
      <c r="A232" s="1"/>
      <c r="B232" s="1"/>
      <c r="C232" s="1"/>
      <c r="D232" s="1"/>
      <c r="E232" s="1"/>
      <c r="F232" s="1"/>
      <c r="G232" s="1"/>
      <c r="H232" s="86">
        <v>231</v>
      </c>
      <c r="I232" s="1"/>
      <c r="J232" s="86" t="s">
        <v>7201</v>
      </c>
      <c r="K232" s="86" t="s">
        <v>7202</v>
      </c>
      <c r="L232" s="86" t="s">
        <v>7203</v>
      </c>
      <c r="M232" s="1"/>
      <c r="N232" s="167">
        <v>4200000000</v>
      </c>
      <c r="O232" s="1"/>
      <c r="P232" s="1"/>
    </row>
    <row r="233" spans="1:16" ht="15.75" x14ac:dyDescent="0.3">
      <c r="A233" s="1"/>
      <c r="B233" s="1"/>
      <c r="C233" s="1"/>
      <c r="D233" s="1"/>
      <c r="E233" s="1"/>
      <c r="F233" s="1"/>
      <c r="G233" s="1"/>
      <c r="H233" s="89">
        <v>232</v>
      </c>
      <c r="I233" s="1"/>
      <c r="J233" s="89" t="s">
        <v>7204</v>
      </c>
      <c r="K233" s="89" t="s">
        <v>7205</v>
      </c>
      <c r="L233" s="89" t="s">
        <v>7206</v>
      </c>
      <c r="M233" s="1"/>
      <c r="N233" s="94">
        <v>4200000000</v>
      </c>
      <c r="O233" s="1"/>
      <c r="P233" s="1"/>
    </row>
    <row r="234" spans="1:16" ht="15.75" x14ac:dyDescent="0.3">
      <c r="A234" s="1"/>
      <c r="B234" s="1"/>
      <c r="C234" s="1"/>
      <c r="D234" s="1"/>
      <c r="E234" s="1"/>
      <c r="F234" s="1"/>
      <c r="G234" s="1"/>
      <c r="H234" s="86">
        <v>233</v>
      </c>
      <c r="I234" s="1"/>
      <c r="J234" s="86" t="s">
        <v>7207</v>
      </c>
      <c r="K234" s="86" t="s">
        <v>7208</v>
      </c>
      <c r="L234" s="86" t="s">
        <v>7209</v>
      </c>
      <c r="M234" s="1"/>
      <c r="N234" s="167">
        <v>4200000000</v>
      </c>
      <c r="O234" s="1"/>
      <c r="P234" s="1"/>
    </row>
    <row r="235" spans="1:16" ht="15.75" x14ac:dyDescent="0.3">
      <c r="A235" s="1"/>
      <c r="B235" s="1"/>
      <c r="C235" s="1"/>
      <c r="D235" s="1"/>
      <c r="E235" s="1"/>
      <c r="F235" s="1"/>
      <c r="G235" s="1"/>
      <c r="H235" s="89">
        <v>234</v>
      </c>
      <c r="I235" s="1"/>
      <c r="J235" s="89" t="s">
        <v>7210</v>
      </c>
      <c r="K235" s="89" t="s">
        <v>7211</v>
      </c>
      <c r="L235" s="89" t="s">
        <v>7212</v>
      </c>
      <c r="M235" s="1"/>
      <c r="N235" s="94">
        <v>4200000000</v>
      </c>
      <c r="O235" s="1"/>
      <c r="P235" s="1"/>
    </row>
    <row r="236" spans="1:16" ht="15.75" x14ac:dyDescent="0.3">
      <c r="A236" s="1"/>
      <c r="B236" s="1"/>
      <c r="C236" s="1"/>
      <c r="D236" s="1"/>
      <c r="E236" s="1"/>
      <c r="F236" s="1"/>
      <c r="G236" s="1"/>
      <c r="H236" s="86">
        <v>235</v>
      </c>
      <c r="I236" s="1"/>
      <c r="J236" s="86" t="s">
        <v>7213</v>
      </c>
      <c r="K236" s="86" t="s">
        <v>7214</v>
      </c>
      <c r="L236" s="86" t="s">
        <v>7215</v>
      </c>
      <c r="M236" s="1"/>
      <c r="N236" s="167">
        <v>4200000000</v>
      </c>
      <c r="O236" s="1"/>
      <c r="P236" s="1"/>
    </row>
    <row r="237" spans="1:16" ht="15.75" x14ac:dyDescent="0.3">
      <c r="A237" s="1"/>
      <c r="B237" s="1"/>
      <c r="C237" s="1"/>
      <c r="D237" s="1"/>
      <c r="E237" s="1"/>
      <c r="F237" s="1"/>
      <c r="G237" s="1"/>
      <c r="H237" s="89">
        <v>236</v>
      </c>
      <c r="I237" s="1"/>
      <c r="J237" s="89" t="s">
        <v>7216</v>
      </c>
      <c r="K237" s="89" t="s">
        <v>7217</v>
      </c>
      <c r="L237" s="89" t="s">
        <v>7218</v>
      </c>
      <c r="M237" s="1"/>
      <c r="N237" s="94">
        <v>4200000000</v>
      </c>
      <c r="O237" s="1"/>
      <c r="P237" s="1"/>
    </row>
    <row r="238" spans="1:16" ht="15.75" x14ac:dyDescent="0.3">
      <c r="A238" s="1"/>
      <c r="B238" s="1"/>
      <c r="C238" s="1"/>
      <c r="D238" s="1"/>
      <c r="E238" s="1"/>
      <c r="F238" s="1"/>
      <c r="G238" s="1"/>
      <c r="H238" s="86">
        <v>237</v>
      </c>
      <c r="I238" s="1"/>
      <c r="J238" s="86" t="s">
        <v>7219</v>
      </c>
      <c r="K238" s="86" t="s">
        <v>7220</v>
      </c>
      <c r="L238" s="86" t="s">
        <v>7221</v>
      </c>
      <c r="M238" s="1"/>
      <c r="N238" s="167">
        <v>4200000000</v>
      </c>
      <c r="O238" s="1"/>
      <c r="P238" s="1"/>
    </row>
    <row r="239" spans="1:16" ht="15.75" x14ac:dyDescent="0.3">
      <c r="A239" s="1"/>
      <c r="B239" s="1"/>
      <c r="C239" s="1"/>
      <c r="D239" s="1"/>
      <c r="E239" s="1"/>
      <c r="F239" s="1"/>
      <c r="G239" s="1"/>
      <c r="H239" s="89">
        <v>238</v>
      </c>
      <c r="I239" s="1"/>
      <c r="J239" s="89" t="s">
        <v>7222</v>
      </c>
      <c r="K239" s="89" t="s">
        <v>7223</v>
      </c>
      <c r="L239" s="89" t="s">
        <v>7224</v>
      </c>
      <c r="M239" s="1"/>
      <c r="N239" s="94">
        <v>4200000000</v>
      </c>
      <c r="O239" s="1"/>
      <c r="P239" s="1"/>
    </row>
    <row r="240" spans="1:16" ht="15.75" x14ac:dyDescent="0.3">
      <c r="A240" s="1"/>
      <c r="B240" s="1"/>
      <c r="C240" s="1"/>
      <c r="D240" s="1"/>
      <c r="E240" s="1"/>
      <c r="F240" s="1"/>
      <c r="G240" s="1"/>
      <c r="H240" s="86">
        <v>239</v>
      </c>
      <c r="I240" s="1"/>
      <c r="J240" s="86" t="s">
        <v>7225</v>
      </c>
      <c r="K240" s="86" t="s">
        <v>7226</v>
      </c>
      <c r="L240" s="86" t="s">
        <v>7227</v>
      </c>
      <c r="M240" s="1"/>
      <c r="N240" s="167">
        <v>4200000000</v>
      </c>
      <c r="O240" s="1"/>
      <c r="P240" s="1"/>
    </row>
    <row r="241" spans="1:16" ht="15.75" x14ac:dyDescent="0.3">
      <c r="A241" s="1"/>
      <c r="B241" s="1"/>
      <c r="C241" s="1"/>
      <c r="D241" s="1"/>
      <c r="E241" s="1"/>
      <c r="F241" s="1"/>
      <c r="G241" s="1"/>
      <c r="H241" s="89">
        <v>240</v>
      </c>
      <c r="I241" s="1"/>
      <c r="J241" s="89" t="s">
        <v>7228</v>
      </c>
      <c r="K241" s="89" t="s">
        <v>7229</v>
      </c>
      <c r="L241" s="89" t="s">
        <v>7230</v>
      </c>
      <c r="M241" s="1"/>
      <c r="N241" s="94">
        <v>4200000000</v>
      </c>
      <c r="O241" s="1"/>
      <c r="P241" s="1"/>
    </row>
    <row r="242" spans="1:16" ht="15.75" x14ac:dyDescent="0.3">
      <c r="A242" s="1"/>
      <c r="B242" s="1"/>
      <c r="C242" s="1"/>
      <c r="D242" s="1"/>
      <c r="E242" s="1"/>
      <c r="F242" s="1"/>
      <c r="G242" s="1"/>
      <c r="H242" s="86">
        <v>241</v>
      </c>
      <c r="I242" s="1"/>
      <c r="J242" s="86" t="s">
        <v>7231</v>
      </c>
      <c r="K242" s="86" t="s">
        <v>7232</v>
      </c>
      <c r="L242" s="86" t="s">
        <v>7233</v>
      </c>
      <c r="M242" s="1"/>
      <c r="N242" s="167">
        <v>4200000000</v>
      </c>
      <c r="O242" s="1"/>
      <c r="P242" s="1"/>
    </row>
    <row r="243" spans="1:16" ht="15.75" x14ac:dyDescent="0.3">
      <c r="A243" s="1"/>
      <c r="B243" s="1"/>
      <c r="C243" s="1"/>
      <c r="D243" s="1"/>
      <c r="E243" s="1"/>
      <c r="F243" s="1"/>
      <c r="G243" s="1"/>
      <c r="H243" s="89">
        <v>242</v>
      </c>
      <c r="I243" s="1"/>
      <c r="J243" s="89" t="s">
        <v>7234</v>
      </c>
      <c r="K243" s="89" t="s">
        <v>7235</v>
      </c>
      <c r="L243" s="89" t="s">
        <v>7236</v>
      </c>
      <c r="M243" s="1"/>
      <c r="N243" s="94">
        <v>4200000000</v>
      </c>
      <c r="O243" s="1"/>
      <c r="P243" s="1"/>
    </row>
    <row r="244" spans="1:16" ht="15.75" x14ac:dyDescent="0.3">
      <c r="A244" s="1"/>
      <c r="B244" s="1"/>
      <c r="C244" s="1"/>
      <c r="D244" s="1"/>
      <c r="E244" s="1"/>
      <c r="F244" s="1"/>
      <c r="G244" s="1"/>
      <c r="H244" s="86">
        <v>243</v>
      </c>
      <c r="I244" s="1"/>
      <c r="J244" s="86" t="s">
        <v>7237</v>
      </c>
      <c r="K244" s="86" t="s">
        <v>7238</v>
      </c>
      <c r="L244" s="86" t="s">
        <v>7239</v>
      </c>
      <c r="M244" s="1"/>
      <c r="N244" s="167">
        <v>4200000000</v>
      </c>
      <c r="O244" s="1"/>
      <c r="P244" s="1"/>
    </row>
    <row r="245" spans="1:16" ht="15.75" x14ac:dyDescent="0.3">
      <c r="A245" s="1"/>
      <c r="B245" s="1"/>
      <c r="C245" s="1"/>
      <c r="D245" s="1"/>
      <c r="E245" s="1"/>
      <c r="F245" s="1"/>
      <c r="G245" s="1"/>
      <c r="H245" s="89">
        <v>244</v>
      </c>
      <c r="I245" s="1"/>
      <c r="J245" s="89" t="s">
        <v>7240</v>
      </c>
      <c r="K245" s="89" t="s">
        <v>7241</v>
      </c>
      <c r="L245" s="89" t="s">
        <v>7242</v>
      </c>
      <c r="M245" s="1"/>
      <c r="N245" s="94">
        <v>4200000000</v>
      </c>
      <c r="O245" s="1"/>
      <c r="P245" s="1"/>
    </row>
    <row r="246" spans="1:16" ht="15.75" x14ac:dyDescent="0.3">
      <c r="A246" s="1"/>
      <c r="B246" s="1"/>
      <c r="C246" s="1"/>
      <c r="D246" s="1"/>
      <c r="E246" s="1"/>
      <c r="F246" s="1"/>
      <c r="G246" s="1"/>
      <c r="H246" s="86">
        <v>245</v>
      </c>
      <c r="I246" s="1"/>
      <c r="J246" s="86" t="s">
        <v>7243</v>
      </c>
      <c r="K246" s="86" t="s">
        <v>7244</v>
      </c>
      <c r="L246" s="86" t="s">
        <v>7245</v>
      </c>
      <c r="M246" s="1"/>
      <c r="N246" s="167">
        <v>4200000000</v>
      </c>
      <c r="O246" s="1"/>
      <c r="P246" s="1"/>
    </row>
    <row r="247" spans="1:16" ht="15.75" x14ac:dyDescent="0.3">
      <c r="A247" s="1"/>
      <c r="B247" s="1"/>
      <c r="C247" s="1"/>
      <c r="D247" s="1"/>
      <c r="E247" s="1"/>
      <c r="F247" s="1"/>
      <c r="G247" s="1"/>
      <c r="H247" s="89">
        <v>246</v>
      </c>
      <c r="I247" s="1"/>
      <c r="J247" s="89" t="s">
        <v>7246</v>
      </c>
      <c r="K247" s="89" t="s">
        <v>7247</v>
      </c>
      <c r="L247" s="89" t="s">
        <v>7248</v>
      </c>
      <c r="M247" s="1"/>
      <c r="N247" s="94">
        <v>4200000000</v>
      </c>
      <c r="O247" s="1"/>
      <c r="P247" s="1"/>
    </row>
    <row r="248" spans="1:16" ht="15.75" x14ac:dyDescent="0.3">
      <c r="A248" s="1"/>
      <c r="B248" s="1"/>
      <c r="C248" s="1"/>
      <c r="D248" s="1"/>
      <c r="E248" s="1"/>
      <c r="F248" s="1"/>
      <c r="G248" s="1"/>
      <c r="H248" s="86">
        <v>247</v>
      </c>
      <c r="I248" s="1"/>
      <c r="J248" s="86" t="s">
        <v>7249</v>
      </c>
      <c r="K248" s="86" t="s">
        <v>7250</v>
      </c>
      <c r="L248" s="86" t="s">
        <v>7251</v>
      </c>
      <c r="M248" s="1"/>
      <c r="N248" s="167">
        <v>4200000000</v>
      </c>
      <c r="O248" s="1"/>
      <c r="P248" s="1"/>
    </row>
    <row r="249" spans="1:16" ht="15.75" x14ac:dyDescent="0.3">
      <c r="A249" s="1"/>
      <c r="B249" s="1"/>
      <c r="C249" s="1"/>
      <c r="D249" s="1"/>
      <c r="E249" s="1"/>
      <c r="F249" s="1"/>
      <c r="G249" s="1"/>
      <c r="H249" s="89">
        <v>248</v>
      </c>
      <c r="I249" s="1"/>
      <c r="J249" s="89" t="s">
        <v>7252</v>
      </c>
      <c r="K249" s="89" t="s">
        <v>7253</v>
      </c>
      <c r="L249" s="89" t="s">
        <v>7254</v>
      </c>
      <c r="M249" s="1"/>
      <c r="N249" s="94">
        <v>4200000000</v>
      </c>
      <c r="O249" s="1"/>
      <c r="P249" s="1"/>
    </row>
    <row r="250" spans="1:16" ht="15.75" x14ac:dyDescent="0.3">
      <c r="A250" s="1"/>
      <c r="B250" s="1"/>
      <c r="C250" s="1"/>
      <c r="D250" s="1"/>
      <c r="E250" s="1"/>
      <c r="F250" s="1"/>
      <c r="G250" s="1"/>
      <c r="H250" s="86">
        <v>249</v>
      </c>
      <c r="I250" s="1"/>
      <c r="J250" s="86" t="s">
        <v>7255</v>
      </c>
      <c r="K250" s="86" t="s">
        <v>7256</v>
      </c>
      <c r="L250" s="86" t="s">
        <v>7257</v>
      </c>
      <c r="M250" s="1"/>
      <c r="N250" s="167">
        <v>4200000000</v>
      </c>
      <c r="O250" s="1"/>
      <c r="P250" s="1"/>
    </row>
    <row r="251" spans="1:16" ht="15.75" x14ac:dyDescent="0.3">
      <c r="A251" s="1"/>
      <c r="B251" s="1"/>
      <c r="C251" s="1"/>
      <c r="D251" s="1"/>
      <c r="E251" s="1"/>
      <c r="F251" s="1"/>
      <c r="G251" s="1"/>
      <c r="H251" s="89">
        <v>250</v>
      </c>
      <c r="I251" s="1"/>
      <c r="J251" s="89" t="s">
        <v>7258</v>
      </c>
      <c r="K251" s="89" t="s">
        <v>7259</v>
      </c>
      <c r="L251" s="89" t="s">
        <v>7260</v>
      </c>
      <c r="M251" s="1"/>
      <c r="N251" s="94">
        <v>4200000000</v>
      </c>
      <c r="O251" s="1"/>
      <c r="P251" s="1"/>
    </row>
    <row r="252" spans="1:16" ht="15.75" x14ac:dyDescent="0.3">
      <c r="A252" s="1"/>
      <c r="B252" s="1"/>
      <c r="C252" s="1"/>
      <c r="D252" s="1"/>
      <c r="E252" s="1"/>
      <c r="F252" s="1"/>
      <c r="G252" s="1"/>
      <c r="H252" s="86">
        <v>251</v>
      </c>
      <c r="I252" s="1"/>
      <c r="J252" s="86" t="s">
        <v>7261</v>
      </c>
      <c r="K252" s="86" t="s">
        <v>7262</v>
      </c>
      <c r="L252" s="86" t="s">
        <v>7263</v>
      </c>
      <c r="M252" s="1"/>
      <c r="N252" s="167">
        <v>4200000000</v>
      </c>
      <c r="O252" s="1"/>
      <c r="P252" s="1"/>
    </row>
    <row r="253" spans="1:16" ht="15.75" x14ac:dyDescent="0.3">
      <c r="A253" s="1"/>
      <c r="B253" s="1"/>
      <c r="C253" s="1"/>
      <c r="D253" s="1"/>
      <c r="E253" s="1"/>
      <c r="F253" s="1"/>
      <c r="G253" s="1"/>
      <c r="H253" s="89">
        <v>252</v>
      </c>
      <c r="I253" s="1"/>
      <c r="J253" s="89" t="s">
        <v>7264</v>
      </c>
      <c r="K253" s="89" t="s">
        <v>7265</v>
      </c>
      <c r="L253" s="89" t="s">
        <v>7266</v>
      </c>
      <c r="M253" s="1"/>
      <c r="N253" s="94">
        <v>4200000000</v>
      </c>
      <c r="O253" s="1"/>
      <c r="P253" s="1"/>
    </row>
    <row r="254" spans="1:16" ht="15.75" x14ac:dyDescent="0.3">
      <c r="A254" s="1"/>
      <c r="B254" s="1"/>
      <c r="C254" s="1"/>
      <c r="D254" s="1"/>
      <c r="E254" s="1"/>
      <c r="F254" s="1"/>
      <c r="G254" s="1"/>
      <c r="H254" s="86">
        <v>253</v>
      </c>
      <c r="I254" s="1"/>
      <c r="J254" s="86" t="s">
        <v>7267</v>
      </c>
      <c r="K254" s="86" t="s">
        <v>7268</v>
      </c>
      <c r="L254" s="86" t="s">
        <v>7269</v>
      </c>
      <c r="M254" s="1"/>
      <c r="N254" s="167">
        <v>4200000000</v>
      </c>
      <c r="O254" s="1"/>
      <c r="P254" s="1"/>
    </row>
    <row r="255" spans="1:16" ht="15.75" x14ac:dyDescent="0.3">
      <c r="A255" s="1"/>
      <c r="B255" s="1"/>
      <c r="C255" s="1"/>
      <c r="D255" s="1"/>
      <c r="E255" s="1"/>
      <c r="F255" s="1"/>
      <c r="G255" s="1"/>
      <c r="H255" s="89">
        <v>254</v>
      </c>
      <c r="I255" s="1"/>
      <c r="J255" s="89" t="s">
        <v>7270</v>
      </c>
      <c r="K255" s="89" t="s">
        <v>7271</v>
      </c>
      <c r="L255" s="89" t="s">
        <v>7272</v>
      </c>
      <c r="M255" s="1"/>
      <c r="N255" s="94">
        <v>4200000000</v>
      </c>
      <c r="O255" s="1"/>
      <c r="P255" s="1"/>
    </row>
    <row r="256" spans="1:16" ht="15.75" x14ac:dyDescent="0.3">
      <c r="A256" s="1"/>
      <c r="B256" s="1"/>
      <c r="C256" s="1"/>
      <c r="D256" s="1"/>
      <c r="E256" s="1"/>
      <c r="F256" s="1"/>
      <c r="G256" s="1"/>
      <c r="H256" s="86">
        <v>255</v>
      </c>
      <c r="I256" s="1"/>
      <c r="J256" s="86" t="s">
        <v>7273</v>
      </c>
      <c r="K256" s="86" t="s">
        <v>7274</v>
      </c>
      <c r="L256" s="86" t="s">
        <v>7275</v>
      </c>
      <c r="M256" s="1"/>
      <c r="N256" s="167">
        <v>4200000000</v>
      </c>
      <c r="O256" s="1"/>
      <c r="P256" s="1"/>
    </row>
    <row r="257" spans="1:16" ht="15.75" x14ac:dyDescent="0.3">
      <c r="A257" s="1"/>
      <c r="B257" s="1"/>
      <c r="C257" s="1"/>
      <c r="D257" s="1"/>
      <c r="E257" s="1"/>
      <c r="F257" s="1"/>
      <c r="G257" s="1"/>
      <c r="H257" s="89">
        <v>256</v>
      </c>
      <c r="I257" s="1"/>
      <c r="J257" s="89" t="s">
        <v>7276</v>
      </c>
      <c r="K257" s="89" t="s">
        <v>7277</v>
      </c>
      <c r="L257" s="89" t="s">
        <v>7278</v>
      </c>
      <c r="M257" s="1"/>
      <c r="N257" s="94">
        <v>4200000000</v>
      </c>
      <c r="O257" s="1"/>
      <c r="P257" s="1"/>
    </row>
    <row r="258" spans="1:16" ht="15.75" x14ac:dyDescent="0.3">
      <c r="A258" s="1"/>
      <c r="B258" s="1"/>
      <c r="C258" s="1"/>
      <c r="D258" s="1"/>
      <c r="E258" s="1"/>
      <c r="F258" s="1"/>
      <c r="G258" s="1"/>
      <c r="H258" s="86">
        <v>257</v>
      </c>
      <c r="I258" s="1"/>
      <c r="J258" s="86" t="s">
        <v>7279</v>
      </c>
      <c r="K258" s="86" t="s">
        <v>7280</v>
      </c>
      <c r="L258" s="86" t="s">
        <v>7281</v>
      </c>
      <c r="M258" s="1"/>
      <c r="N258" s="167">
        <v>4200000000</v>
      </c>
      <c r="O258" s="1"/>
      <c r="P258" s="1"/>
    </row>
    <row r="259" spans="1:16" ht="15.75" x14ac:dyDescent="0.3">
      <c r="A259" s="1"/>
      <c r="B259" s="1"/>
      <c r="C259" s="1"/>
      <c r="D259" s="1"/>
      <c r="E259" s="1"/>
      <c r="F259" s="1"/>
      <c r="G259" s="1"/>
      <c r="H259" s="89">
        <v>258</v>
      </c>
      <c r="I259" s="1"/>
      <c r="J259" s="89" t="s">
        <v>7282</v>
      </c>
      <c r="K259" s="89" t="s">
        <v>7283</v>
      </c>
      <c r="L259" s="89" t="s">
        <v>7284</v>
      </c>
      <c r="M259" s="1"/>
      <c r="N259" s="94">
        <v>4200000000</v>
      </c>
      <c r="O259" s="1"/>
      <c r="P259" s="1"/>
    </row>
    <row r="260" spans="1:16" ht="15.75" x14ac:dyDescent="0.3">
      <c r="A260" s="1"/>
      <c r="B260" s="1"/>
      <c r="C260" s="1"/>
      <c r="D260" s="1"/>
      <c r="E260" s="1"/>
      <c r="F260" s="1"/>
      <c r="G260" s="1"/>
      <c r="H260" s="86">
        <v>259</v>
      </c>
      <c r="I260" s="1"/>
      <c r="J260" s="86" t="s">
        <v>7285</v>
      </c>
      <c r="K260" s="86" t="s">
        <v>7286</v>
      </c>
      <c r="L260" s="86" t="s">
        <v>7287</v>
      </c>
      <c r="M260" s="1"/>
      <c r="N260" s="167">
        <v>4200000000</v>
      </c>
      <c r="O260" s="1"/>
      <c r="P260" s="1"/>
    </row>
    <row r="261" spans="1:16" ht="15.75" x14ac:dyDescent="0.3">
      <c r="A261" s="1"/>
      <c r="B261" s="1"/>
      <c r="C261" s="1"/>
      <c r="D261" s="1"/>
      <c r="E261" s="1"/>
      <c r="F261" s="1"/>
      <c r="G261" s="1"/>
      <c r="H261" s="89">
        <v>260</v>
      </c>
      <c r="I261" s="1"/>
      <c r="J261" s="89" t="s">
        <v>7288</v>
      </c>
      <c r="K261" s="89" t="s">
        <v>7289</v>
      </c>
      <c r="L261" s="89" t="s">
        <v>7290</v>
      </c>
      <c r="M261" s="1"/>
      <c r="N261" s="94">
        <v>4200000000</v>
      </c>
      <c r="O261" s="1"/>
      <c r="P261" s="1"/>
    </row>
    <row r="262" spans="1:16" ht="15.75" x14ac:dyDescent="0.3">
      <c r="A262" s="1"/>
      <c r="B262" s="1"/>
      <c r="C262" s="1"/>
      <c r="D262" s="1"/>
      <c r="E262" s="1"/>
      <c r="F262" s="1"/>
      <c r="G262" s="1"/>
      <c r="H262" s="86">
        <v>261</v>
      </c>
      <c r="I262" s="1"/>
      <c r="J262" s="86" t="s">
        <v>7291</v>
      </c>
      <c r="K262" s="86" t="s">
        <v>7292</v>
      </c>
      <c r="L262" s="86" t="s">
        <v>7293</v>
      </c>
      <c r="M262" s="1"/>
      <c r="N262" s="167">
        <v>4200000000</v>
      </c>
      <c r="O262" s="1"/>
      <c r="P262" s="1"/>
    </row>
    <row r="263" spans="1:16" ht="15.75" x14ac:dyDescent="0.3">
      <c r="A263" s="1"/>
      <c r="B263" s="1"/>
      <c r="C263" s="1"/>
      <c r="D263" s="1"/>
      <c r="E263" s="1"/>
      <c r="F263" s="1"/>
      <c r="G263" s="1"/>
      <c r="H263" s="89">
        <v>262</v>
      </c>
      <c r="I263" s="1"/>
      <c r="J263" s="89" t="s">
        <v>7294</v>
      </c>
      <c r="K263" s="89" t="s">
        <v>7295</v>
      </c>
      <c r="L263" s="89" t="s">
        <v>7296</v>
      </c>
      <c r="M263" s="1"/>
      <c r="N263" s="94">
        <v>4200000000</v>
      </c>
      <c r="O263" s="1"/>
      <c r="P263" s="1"/>
    </row>
    <row r="264" spans="1:16" ht="15.75" x14ac:dyDescent="0.3">
      <c r="A264" s="1"/>
      <c r="B264" s="1"/>
      <c r="C264" s="1"/>
      <c r="D264" s="1"/>
      <c r="E264" s="1"/>
      <c r="F264" s="1"/>
      <c r="G264" s="1"/>
      <c r="H264" s="86">
        <v>263</v>
      </c>
      <c r="I264" s="1"/>
      <c r="J264" s="86" t="s">
        <v>7297</v>
      </c>
      <c r="K264" s="86" t="s">
        <v>7298</v>
      </c>
      <c r="L264" s="86" t="s">
        <v>7299</v>
      </c>
      <c r="M264" s="1"/>
      <c r="N264" s="167">
        <v>4200000000</v>
      </c>
      <c r="O264" s="1"/>
      <c r="P264" s="1"/>
    </row>
    <row r="265" spans="1:16" ht="15.75" x14ac:dyDescent="0.3">
      <c r="A265" s="1"/>
      <c r="B265" s="1"/>
      <c r="C265" s="1"/>
      <c r="D265" s="1"/>
      <c r="E265" s="1"/>
      <c r="F265" s="1"/>
      <c r="G265" s="1"/>
      <c r="H265" s="89">
        <v>264</v>
      </c>
      <c r="I265" s="1"/>
      <c r="J265" s="89" t="s">
        <v>7300</v>
      </c>
      <c r="K265" s="89" t="s">
        <v>7301</v>
      </c>
      <c r="L265" s="89" t="s">
        <v>7302</v>
      </c>
      <c r="M265" s="1"/>
      <c r="N265" s="94">
        <v>4200000000</v>
      </c>
      <c r="O265" s="1"/>
      <c r="P265" s="1"/>
    </row>
    <row r="266" spans="1:16" ht="15.75" x14ac:dyDescent="0.3">
      <c r="A266" s="1"/>
      <c r="B266" s="1"/>
      <c r="C266" s="1"/>
      <c r="D266" s="1"/>
      <c r="E266" s="1"/>
      <c r="F266" s="1"/>
      <c r="G266" s="1"/>
      <c r="H266" s="86">
        <v>265</v>
      </c>
      <c r="I266" s="1"/>
      <c r="J266" s="86" t="s">
        <v>7303</v>
      </c>
      <c r="K266" s="86" t="s">
        <v>7304</v>
      </c>
      <c r="L266" s="86" t="s">
        <v>7305</v>
      </c>
      <c r="M266" s="1"/>
      <c r="N266" s="167">
        <v>4200000000</v>
      </c>
      <c r="O266" s="1"/>
      <c r="P266" s="1"/>
    </row>
    <row r="267" spans="1:16" ht="15.75" x14ac:dyDescent="0.3">
      <c r="A267" s="1"/>
      <c r="B267" s="1"/>
      <c r="C267" s="1"/>
      <c r="D267" s="1"/>
      <c r="E267" s="1"/>
      <c r="F267" s="1"/>
      <c r="G267" s="1"/>
      <c r="H267" s="89">
        <v>266</v>
      </c>
      <c r="I267" s="1"/>
      <c r="J267" s="89" t="s">
        <v>7306</v>
      </c>
      <c r="K267" s="89" t="s">
        <v>7307</v>
      </c>
      <c r="L267" s="89" t="s">
        <v>7308</v>
      </c>
      <c r="M267" s="1"/>
      <c r="N267" s="94">
        <v>4200000000</v>
      </c>
      <c r="O267" s="1"/>
      <c r="P267" s="1"/>
    </row>
    <row r="268" spans="1:16" ht="15.75" x14ac:dyDescent="0.3">
      <c r="A268" s="1"/>
      <c r="B268" s="1"/>
      <c r="C268" s="1"/>
      <c r="D268" s="1"/>
      <c r="E268" s="1"/>
      <c r="F268" s="1"/>
      <c r="G268" s="1"/>
      <c r="H268" s="86">
        <v>267</v>
      </c>
      <c r="I268" s="1"/>
      <c r="J268" s="86" t="s">
        <v>7309</v>
      </c>
      <c r="K268" s="86" t="s">
        <v>7310</v>
      </c>
      <c r="L268" s="86" t="s">
        <v>7311</v>
      </c>
      <c r="M268" s="1"/>
      <c r="N268" s="167">
        <v>4200000000</v>
      </c>
      <c r="O268" s="1"/>
      <c r="P268" s="1"/>
    </row>
    <row r="269" spans="1:16" ht="15.75" x14ac:dyDescent="0.3">
      <c r="A269" s="1"/>
      <c r="B269" s="1"/>
      <c r="C269" s="1"/>
      <c r="D269" s="1"/>
      <c r="E269" s="1"/>
      <c r="F269" s="1"/>
      <c r="G269" s="1"/>
      <c r="H269" s="89">
        <v>268</v>
      </c>
      <c r="I269" s="1"/>
      <c r="J269" s="89" t="s">
        <v>7312</v>
      </c>
      <c r="K269" s="89" t="s">
        <v>7313</v>
      </c>
      <c r="L269" s="89" t="s">
        <v>7314</v>
      </c>
      <c r="M269" s="1"/>
      <c r="N269" s="94">
        <v>4200000000</v>
      </c>
      <c r="O269" s="1"/>
      <c r="P269" s="1"/>
    </row>
    <row r="270" spans="1:16" ht="15.75" x14ac:dyDescent="0.3">
      <c r="A270" s="1"/>
      <c r="B270" s="1"/>
      <c r="C270" s="1"/>
      <c r="D270" s="1"/>
      <c r="E270" s="1"/>
      <c r="F270" s="1"/>
      <c r="G270" s="1"/>
      <c r="H270" s="86">
        <v>269</v>
      </c>
      <c r="I270" s="1"/>
      <c r="J270" s="86" t="s">
        <v>7315</v>
      </c>
      <c r="K270" s="86" t="s">
        <v>7316</v>
      </c>
      <c r="L270" s="86" t="s">
        <v>7317</v>
      </c>
      <c r="M270" s="1"/>
      <c r="N270" s="167">
        <v>4200000000</v>
      </c>
      <c r="O270" s="1"/>
      <c r="P270" s="1"/>
    </row>
    <row r="271" spans="1:16" ht="15.75" x14ac:dyDescent="0.3">
      <c r="A271" s="1"/>
      <c r="B271" s="1"/>
      <c r="C271" s="1"/>
      <c r="D271" s="1"/>
      <c r="E271" s="1"/>
      <c r="F271" s="1"/>
      <c r="G271" s="1"/>
      <c r="H271" s="89">
        <v>270</v>
      </c>
      <c r="I271" s="1"/>
      <c r="J271" s="89" t="s">
        <v>7318</v>
      </c>
      <c r="K271" s="89" t="s">
        <v>7319</v>
      </c>
      <c r="L271" s="89" t="s">
        <v>7320</v>
      </c>
      <c r="M271" s="1"/>
      <c r="N271" s="94">
        <v>4200000000</v>
      </c>
      <c r="O271" s="1"/>
      <c r="P271" s="1"/>
    </row>
    <row r="272" spans="1:16" ht="15.75" x14ac:dyDescent="0.3">
      <c r="A272" s="1"/>
      <c r="B272" s="1"/>
      <c r="C272" s="1"/>
      <c r="D272" s="1"/>
      <c r="E272" s="1"/>
      <c r="F272" s="1"/>
      <c r="G272" s="1"/>
      <c r="H272" s="86">
        <v>271</v>
      </c>
      <c r="I272" s="1"/>
      <c r="J272" s="86" t="s">
        <v>7321</v>
      </c>
      <c r="K272" s="86" t="s">
        <v>7322</v>
      </c>
      <c r="L272" s="86" t="s">
        <v>7323</v>
      </c>
      <c r="M272" s="1"/>
      <c r="N272" s="167">
        <v>4200000000</v>
      </c>
      <c r="O272" s="1"/>
      <c r="P272" s="1"/>
    </row>
    <row r="273" spans="1:16" ht="15.75" x14ac:dyDescent="0.3">
      <c r="A273" s="1"/>
      <c r="B273" s="1"/>
      <c r="C273" s="1"/>
      <c r="D273" s="1"/>
      <c r="E273" s="1"/>
      <c r="F273" s="1"/>
      <c r="G273" s="1"/>
      <c r="H273" s="89">
        <v>272</v>
      </c>
      <c r="I273" s="1"/>
      <c r="J273" s="89" t="s">
        <v>7324</v>
      </c>
      <c r="K273" s="89" t="s">
        <v>7325</v>
      </c>
      <c r="L273" s="89" t="s">
        <v>7326</v>
      </c>
      <c r="M273" s="1"/>
      <c r="N273" s="94">
        <v>4200000000</v>
      </c>
      <c r="O273" s="1"/>
      <c r="P273" s="1"/>
    </row>
    <row r="274" spans="1:16" ht="15.75" x14ac:dyDescent="0.3">
      <c r="A274" s="1"/>
      <c r="B274" s="1"/>
      <c r="C274" s="1"/>
      <c r="D274" s="1"/>
      <c r="E274" s="1"/>
      <c r="F274" s="1"/>
      <c r="G274" s="1"/>
      <c r="H274" s="86">
        <v>273</v>
      </c>
      <c r="I274" s="1"/>
      <c r="J274" s="86" t="s">
        <v>7327</v>
      </c>
      <c r="K274" s="86" t="s">
        <v>7328</v>
      </c>
      <c r="L274" s="86" t="s">
        <v>7329</v>
      </c>
      <c r="M274" s="1"/>
      <c r="N274" s="167">
        <v>4200000000</v>
      </c>
      <c r="O274" s="1"/>
      <c r="P274" s="1"/>
    </row>
    <row r="275" spans="1:16" ht="15.75" x14ac:dyDescent="0.3">
      <c r="A275" s="1"/>
      <c r="B275" s="1"/>
      <c r="C275" s="1"/>
      <c r="D275" s="1"/>
      <c r="E275" s="1"/>
      <c r="F275" s="1"/>
      <c r="G275" s="1"/>
      <c r="H275" s="89">
        <v>274</v>
      </c>
      <c r="I275" s="1"/>
      <c r="J275" s="89" t="s">
        <v>7330</v>
      </c>
      <c r="K275" s="89" t="s">
        <v>7331</v>
      </c>
      <c r="L275" s="89" t="s">
        <v>7332</v>
      </c>
      <c r="M275" s="1"/>
      <c r="N275" s="94">
        <v>4200000000</v>
      </c>
      <c r="O275" s="1"/>
      <c r="P275" s="1"/>
    </row>
    <row r="276" spans="1:16" ht="15.75" x14ac:dyDescent="0.3">
      <c r="A276" s="1"/>
      <c r="B276" s="1"/>
      <c r="C276" s="1"/>
      <c r="D276" s="1"/>
      <c r="E276" s="1"/>
      <c r="F276" s="1"/>
      <c r="G276" s="1"/>
      <c r="H276" s="86">
        <v>275</v>
      </c>
      <c r="I276" s="1"/>
      <c r="J276" s="86" t="s">
        <v>7333</v>
      </c>
      <c r="K276" s="86" t="s">
        <v>7334</v>
      </c>
      <c r="L276" s="86" t="s">
        <v>7335</v>
      </c>
      <c r="M276" s="1"/>
      <c r="N276" s="167">
        <v>4200000000</v>
      </c>
      <c r="O276" s="1"/>
      <c r="P276" s="1"/>
    </row>
    <row r="277" spans="1:16" ht="15.75" x14ac:dyDescent="0.3">
      <c r="A277" s="1"/>
      <c r="B277" s="1"/>
      <c r="C277" s="1"/>
      <c r="D277" s="1"/>
      <c r="E277" s="1"/>
      <c r="F277" s="1"/>
      <c r="G277" s="1"/>
      <c r="H277" s="89">
        <v>276</v>
      </c>
      <c r="I277" s="1"/>
      <c r="J277" s="89" t="s">
        <v>7336</v>
      </c>
      <c r="K277" s="89" t="s">
        <v>7337</v>
      </c>
      <c r="L277" s="89" t="s">
        <v>7338</v>
      </c>
      <c r="M277" s="1"/>
      <c r="N277" s="94">
        <v>4200000000</v>
      </c>
      <c r="O277" s="1"/>
      <c r="P277" s="1"/>
    </row>
    <row r="278" spans="1:16" ht="15.75" x14ac:dyDescent="0.3">
      <c r="A278" s="1"/>
      <c r="B278" s="1"/>
      <c r="C278" s="1"/>
      <c r="D278" s="1"/>
      <c r="E278" s="1"/>
      <c r="F278" s="1"/>
      <c r="G278" s="1"/>
      <c r="H278" s="86">
        <v>277</v>
      </c>
      <c r="I278" s="1"/>
      <c r="J278" s="86" t="s">
        <v>7339</v>
      </c>
      <c r="K278" s="86" t="s">
        <v>7340</v>
      </c>
      <c r="L278" s="86" t="s">
        <v>7341</v>
      </c>
      <c r="M278" s="1"/>
      <c r="N278" s="167">
        <v>4200000000</v>
      </c>
      <c r="O278" s="1"/>
      <c r="P278" s="1"/>
    </row>
    <row r="279" spans="1:16" ht="15.75" x14ac:dyDescent="0.3">
      <c r="A279" s="1"/>
      <c r="B279" s="1"/>
      <c r="C279" s="1"/>
      <c r="D279" s="1"/>
      <c r="E279" s="1"/>
      <c r="F279" s="1"/>
      <c r="G279" s="1"/>
      <c r="H279" s="89">
        <v>278</v>
      </c>
      <c r="I279" s="1"/>
      <c r="J279" s="89" t="s">
        <v>7342</v>
      </c>
      <c r="K279" s="89" t="s">
        <v>7343</v>
      </c>
      <c r="L279" s="89" t="s">
        <v>7344</v>
      </c>
      <c r="M279" s="1"/>
      <c r="N279" s="94">
        <v>4200000000</v>
      </c>
      <c r="O279" s="1"/>
      <c r="P279" s="1"/>
    </row>
    <row r="280" spans="1:16" ht="15.75" x14ac:dyDescent="0.3">
      <c r="A280" s="1"/>
      <c r="B280" s="1"/>
      <c r="C280" s="1"/>
      <c r="D280" s="1"/>
      <c r="E280" s="1"/>
      <c r="F280" s="1"/>
      <c r="G280" s="1"/>
      <c r="H280" s="86">
        <v>279</v>
      </c>
      <c r="I280" s="1"/>
      <c r="J280" s="86" t="s">
        <v>7345</v>
      </c>
      <c r="K280" s="86" t="s">
        <v>7346</v>
      </c>
      <c r="L280" s="86" t="s">
        <v>7347</v>
      </c>
      <c r="M280" s="1"/>
      <c r="N280" s="167">
        <v>4200000000</v>
      </c>
      <c r="O280" s="1"/>
      <c r="P280" s="1"/>
    </row>
    <row r="281" spans="1:16" ht="15.75" x14ac:dyDescent="0.3">
      <c r="A281" s="1"/>
      <c r="B281" s="1"/>
      <c r="C281" s="1"/>
      <c r="D281" s="1"/>
      <c r="E281" s="1"/>
      <c r="F281" s="1"/>
      <c r="G281" s="1"/>
      <c r="H281" s="89">
        <v>280</v>
      </c>
      <c r="I281" s="1"/>
      <c r="J281" s="89" t="s">
        <v>7348</v>
      </c>
      <c r="K281" s="89" t="s">
        <v>7349</v>
      </c>
      <c r="L281" s="89" t="s">
        <v>7350</v>
      </c>
      <c r="M281" s="1"/>
      <c r="N281" s="94">
        <v>4200000000</v>
      </c>
      <c r="O281" s="1"/>
      <c r="P281" s="1"/>
    </row>
    <row r="282" spans="1:16" ht="15.75" x14ac:dyDescent="0.3">
      <c r="A282" s="1"/>
      <c r="B282" s="1"/>
      <c r="C282" s="1"/>
      <c r="D282" s="1"/>
      <c r="E282" s="1"/>
      <c r="F282" s="1"/>
      <c r="G282" s="1"/>
      <c r="H282" s="86">
        <v>281</v>
      </c>
      <c r="I282" s="1"/>
      <c r="J282" s="86" t="s">
        <v>7351</v>
      </c>
      <c r="K282" s="86" t="s">
        <v>7352</v>
      </c>
      <c r="L282" s="86" t="s">
        <v>7353</v>
      </c>
      <c r="M282" s="1"/>
      <c r="N282" s="167">
        <v>4200000000</v>
      </c>
      <c r="O282" s="1"/>
      <c r="P282" s="1"/>
    </row>
    <row r="283" spans="1:16" ht="15.75" x14ac:dyDescent="0.3">
      <c r="A283" s="1"/>
      <c r="B283" s="1"/>
      <c r="C283" s="1"/>
      <c r="D283" s="1"/>
      <c r="E283" s="1"/>
      <c r="F283" s="1"/>
      <c r="G283" s="1"/>
      <c r="H283" s="89">
        <v>282</v>
      </c>
      <c r="I283" s="1"/>
      <c r="J283" s="89" t="s">
        <v>7354</v>
      </c>
      <c r="K283" s="89" t="s">
        <v>7355</v>
      </c>
      <c r="L283" s="89" t="s">
        <v>7356</v>
      </c>
      <c r="M283" s="1"/>
      <c r="N283" s="94">
        <v>4200000000</v>
      </c>
      <c r="O283" s="1"/>
      <c r="P283" s="1"/>
    </row>
    <row r="284" spans="1:16" ht="15.75" x14ac:dyDescent="0.3">
      <c r="A284" s="1"/>
      <c r="B284" s="1"/>
      <c r="C284" s="1"/>
      <c r="D284" s="1"/>
      <c r="E284" s="1"/>
      <c r="F284" s="1"/>
      <c r="G284" s="1"/>
      <c r="H284" s="86">
        <v>283</v>
      </c>
      <c r="I284" s="1"/>
      <c r="J284" s="86" t="s">
        <v>7357</v>
      </c>
      <c r="K284" s="86" t="s">
        <v>7358</v>
      </c>
      <c r="L284" s="86" t="s">
        <v>7359</v>
      </c>
      <c r="M284" s="1"/>
      <c r="N284" s="167">
        <v>4200000000</v>
      </c>
      <c r="O284" s="1"/>
      <c r="P284" s="1"/>
    </row>
    <row r="285" spans="1:16" ht="15.75" x14ac:dyDescent="0.3">
      <c r="A285" s="1"/>
      <c r="B285" s="1"/>
      <c r="C285" s="1"/>
      <c r="D285" s="1"/>
      <c r="E285" s="1"/>
      <c r="F285" s="1"/>
      <c r="G285" s="1"/>
      <c r="H285" s="89">
        <v>284</v>
      </c>
      <c r="I285" s="1"/>
      <c r="J285" s="89" t="s">
        <v>7360</v>
      </c>
      <c r="K285" s="89" t="s">
        <v>7361</v>
      </c>
      <c r="L285" s="89" t="s">
        <v>7362</v>
      </c>
      <c r="M285" s="1"/>
      <c r="N285" s="94">
        <v>4200000000</v>
      </c>
      <c r="O285" s="1"/>
      <c r="P285" s="1"/>
    </row>
    <row r="286" spans="1:16" ht="15.75" x14ac:dyDescent="0.3">
      <c r="A286" s="1"/>
      <c r="B286" s="1"/>
      <c r="C286" s="1"/>
      <c r="D286" s="1"/>
      <c r="E286" s="1"/>
      <c r="F286" s="1"/>
      <c r="G286" s="1"/>
      <c r="H286" s="86">
        <v>285</v>
      </c>
      <c r="I286" s="1"/>
      <c r="J286" s="86" t="s">
        <v>7363</v>
      </c>
      <c r="K286" s="86" t="s">
        <v>7364</v>
      </c>
      <c r="L286" s="86" t="s">
        <v>7365</v>
      </c>
      <c r="M286" s="1"/>
      <c r="N286" s="167">
        <v>4200000000</v>
      </c>
      <c r="O286" s="1"/>
      <c r="P286" s="1"/>
    </row>
    <row r="287" spans="1:16" ht="15.75" x14ac:dyDescent="0.3">
      <c r="A287" s="1"/>
      <c r="B287" s="1"/>
      <c r="C287" s="1"/>
      <c r="D287" s="1"/>
      <c r="E287" s="1"/>
      <c r="F287" s="1"/>
      <c r="G287" s="1"/>
      <c r="H287" s="89">
        <v>286</v>
      </c>
      <c r="I287" s="1"/>
      <c r="J287" s="89" t="s">
        <v>7366</v>
      </c>
      <c r="K287" s="89" t="s">
        <v>7367</v>
      </c>
      <c r="L287" s="89" t="s">
        <v>7368</v>
      </c>
      <c r="M287" s="1"/>
      <c r="N287" s="94">
        <v>4200000000</v>
      </c>
      <c r="O287" s="1"/>
      <c r="P287" s="1"/>
    </row>
    <row r="288" spans="1:16" ht="15.75" x14ac:dyDescent="0.3">
      <c r="A288" s="1"/>
      <c r="B288" s="1"/>
      <c r="C288" s="1"/>
      <c r="D288" s="1"/>
      <c r="E288" s="1"/>
      <c r="F288" s="1"/>
      <c r="G288" s="1"/>
      <c r="H288" s="86">
        <v>287</v>
      </c>
      <c r="I288" s="1"/>
      <c r="J288" s="86" t="s">
        <v>7369</v>
      </c>
      <c r="K288" s="86" t="s">
        <v>7370</v>
      </c>
      <c r="L288" s="86" t="s">
        <v>7371</v>
      </c>
      <c r="M288" s="1"/>
      <c r="N288" s="167">
        <v>4200000000</v>
      </c>
      <c r="O288" s="1"/>
      <c r="P288" s="1"/>
    </row>
    <row r="289" spans="1:16" ht="15.75" x14ac:dyDescent="0.3">
      <c r="A289" s="1"/>
      <c r="B289" s="1"/>
      <c r="C289" s="1"/>
      <c r="D289" s="1"/>
      <c r="E289" s="1"/>
      <c r="F289" s="1"/>
      <c r="G289" s="1"/>
      <c r="H289" s="89">
        <v>288</v>
      </c>
      <c r="I289" s="1"/>
      <c r="J289" s="89" t="s">
        <v>7372</v>
      </c>
      <c r="K289" s="89" t="s">
        <v>7373</v>
      </c>
      <c r="L289" s="89" t="s">
        <v>7374</v>
      </c>
      <c r="M289" s="1"/>
      <c r="N289" s="94">
        <v>4200000000</v>
      </c>
      <c r="O289" s="1"/>
      <c r="P289" s="1"/>
    </row>
    <row r="290" spans="1:16" ht="15.75" x14ac:dyDescent="0.3">
      <c r="A290" s="1"/>
      <c r="B290" s="1"/>
      <c r="C290" s="1"/>
      <c r="D290" s="1"/>
      <c r="E290" s="1"/>
      <c r="F290" s="1"/>
      <c r="G290" s="1"/>
      <c r="H290" s="86">
        <v>289</v>
      </c>
      <c r="I290" s="1"/>
      <c r="J290" s="86" t="s">
        <v>7375</v>
      </c>
      <c r="K290" s="86" t="s">
        <v>7376</v>
      </c>
      <c r="L290" s="86" t="s">
        <v>7377</v>
      </c>
      <c r="M290" s="1"/>
      <c r="N290" s="167">
        <v>4200000000</v>
      </c>
      <c r="O290" s="1"/>
      <c r="P290" s="1"/>
    </row>
    <row r="291" spans="1:16" ht="15.75" x14ac:dyDescent="0.3">
      <c r="A291" s="1"/>
      <c r="B291" s="1"/>
      <c r="C291" s="1"/>
      <c r="D291" s="1"/>
      <c r="E291" s="1"/>
      <c r="F291" s="1"/>
      <c r="G291" s="1"/>
      <c r="H291" s="89">
        <v>290</v>
      </c>
      <c r="I291" s="1"/>
      <c r="J291" s="89" t="s">
        <v>7378</v>
      </c>
      <c r="K291" s="89" t="s">
        <v>7379</v>
      </c>
      <c r="L291" s="89" t="s">
        <v>7380</v>
      </c>
      <c r="M291" s="1"/>
      <c r="N291" s="94">
        <v>4200000000</v>
      </c>
      <c r="O291" s="1"/>
      <c r="P291" s="1"/>
    </row>
    <row r="292" spans="1:16" ht="15.75" x14ac:dyDescent="0.3">
      <c r="A292" s="1"/>
      <c r="B292" s="1"/>
      <c r="C292" s="1"/>
      <c r="D292" s="1"/>
      <c r="E292" s="1"/>
      <c r="F292" s="1"/>
      <c r="G292" s="1"/>
      <c r="H292" s="86">
        <v>291</v>
      </c>
      <c r="I292" s="1"/>
      <c r="J292" s="86" t="s">
        <v>7381</v>
      </c>
      <c r="K292" s="86" t="s">
        <v>7382</v>
      </c>
      <c r="L292" s="86" t="s">
        <v>7383</v>
      </c>
      <c r="M292" s="1"/>
      <c r="N292" s="167">
        <v>4200000000</v>
      </c>
      <c r="O292" s="1"/>
      <c r="P292" s="1"/>
    </row>
    <row r="293" spans="1:16" ht="15.75" x14ac:dyDescent="0.3">
      <c r="A293" s="1"/>
      <c r="B293" s="1"/>
      <c r="C293" s="1"/>
      <c r="D293" s="1"/>
      <c r="E293" s="1"/>
      <c r="F293" s="1"/>
      <c r="G293" s="1"/>
      <c r="H293" s="89">
        <v>292</v>
      </c>
      <c r="I293" s="1"/>
      <c r="J293" s="89" t="s">
        <v>7384</v>
      </c>
      <c r="K293" s="89" t="s">
        <v>7385</v>
      </c>
      <c r="L293" s="89" t="s">
        <v>7386</v>
      </c>
      <c r="M293" s="1"/>
      <c r="N293" s="94">
        <v>4200000000</v>
      </c>
      <c r="O293" s="1"/>
      <c r="P293" s="1"/>
    </row>
    <row r="294" spans="1:16" ht="15.75" x14ac:dyDescent="0.3">
      <c r="A294" s="1"/>
      <c r="B294" s="1"/>
      <c r="C294" s="1"/>
      <c r="D294" s="1"/>
      <c r="E294" s="1"/>
      <c r="F294" s="1"/>
      <c r="G294" s="1"/>
      <c r="H294" s="86">
        <v>293</v>
      </c>
      <c r="I294" s="1"/>
      <c r="J294" s="86" t="s">
        <v>7387</v>
      </c>
      <c r="K294" s="86" t="s">
        <v>7388</v>
      </c>
      <c r="L294" s="86" t="s">
        <v>7389</v>
      </c>
      <c r="M294" s="1"/>
      <c r="N294" s="167">
        <v>4200000000</v>
      </c>
      <c r="O294" s="1"/>
      <c r="P294" s="1"/>
    </row>
    <row r="295" spans="1:16" ht="15.75" x14ac:dyDescent="0.3">
      <c r="A295" s="1"/>
      <c r="B295" s="1"/>
      <c r="C295" s="1"/>
      <c r="D295" s="1"/>
      <c r="E295" s="1"/>
      <c r="F295" s="1"/>
      <c r="G295" s="1"/>
      <c r="H295" s="89">
        <v>294</v>
      </c>
      <c r="I295" s="1"/>
      <c r="J295" s="89" t="s">
        <v>7390</v>
      </c>
      <c r="K295" s="89" t="s">
        <v>7391</v>
      </c>
      <c r="L295" s="89" t="s">
        <v>7392</v>
      </c>
      <c r="M295" s="1"/>
      <c r="N295" s="94">
        <v>4200000000</v>
      </c>
      <c r="O295" s="1"/>
      <c r="P295" s="1"/>
    </row>
    <row r="296" spans="1:16" ht="15.75" x14ac:dyDescent="0.3">
      <c r="A296" s="1"/>
      <c r="B296" s="1"/>
      <c r="C296" s="1"/>
      <c r="D296" s="1"/>
      <c r="E296" s="1"/>
      <c r="F296" s="1"/>
      <c r="G296" s="1"/>
      <c r="H296" s="86">
        <v>295</v>
      </c>
      <c r="I296" s="1"/>
      <c r="J296" s="86" t="s">
        <v>7393</v>
      </c>
      <c r="K296" s="86" t="s">
        <v>7394</v>
      </c>
      <c r="L296" s="86" t="s">
        <v>7395</v>
      </c>
      <c r="M296" s="1"/>
      <c r="N296" s="167">
        <v>4200000000</v>
      </c>
      <c r="O296" s="1"/>
      <c r="P296" s="1"/>
    </row>
    <row r="297" spans="1:16" ht="15.75" x14ac:dyDescent="0.3">
      <c r="A297" s="1"/>
      <c r="B297" s="1"/>
      <c r="C297" s="1"/>
      <c r="D297" s="1"/>
      <c r="E297" s="1"/>
      <c r="F297" s="1"/>
      <c r="G297" s="1"/>
      <c r="H297" s="89">
        <v>296</v>
      </c>
      <c r="I297" s="1"/>
      <c r="J297" s="89" t="s">
        <v>7396</v>
      </c>
      <c r="K297" s="89" t="s">
        <v>7397</v>
      </c>
      <c r="L297" s="89" t="s">
        <v>7398</v>
      </c>
      <c r="M297" s="1"/>
      <c r="N297" s="94">
        <v>4200000000</v>
      </c>
      <c r="O297" s="1"/>
      <c r="P297" s="1"/>
    </row>
    <row r="298" spans="1:16" ht="15.75" x14ac:dyDescent="0.3">
      <c r="A298" s="1"/>
      <c r="B298" s="1"/>
      <c r="C298" s="1"/>
      <c r="D298" s="1"/>
      <c r="E298" s="1"/>
      <c r="F298" s="1"/>
      <c r="G298" s="1"/>
      <c r="H298" s="86">
        <v>297</v>
      </c>
      <c r="I298" s="1"/>
      <c r="J298" s="86" t="s">
        <v>7399</v>
      </c>
      <c r="K298" s="86" t="s">
        <v>7400</v>
      </c>
      <c r="L298" s="86" t="s">
        <v>7401</v>
      </c>
      <c r="M298" s="1"/>
      <c r="N298" s="167">
        <v>4200000000</v>
      </c>
      <c r="O298" s="1"/>
      <c r="P298" s="1"/>
    </row>
    <row r="299" spans="1:16" ht="15.75" x14ac:dyDescent="0.3">
      <c r="A299" s="1"/>
      <c r="B299" s="1"/>
      <c r="C299" s="1"/>
      <c r="D299" s="1"/>
      <c r="E299" s="1"/>
      <c r="F299" s="1"/>
      <c r="G299" s="1"/>
      <c r="H299" s="89">
        <v>298</v>
      </c>
      <c r="I299" s="1"/>
      <c r="J299" s="89" t="s">
        <v>7402</v>
      </c>
      <c r="K299" s="89" t="s">
        <v>7403</v>
      </c>
      <c r="L299" s="89" t="s">
        <v>7404</v>
      </c>
      <c r="M299" s="1"/>
      <c r="N299" s="94">
        <v>4200000000</v>
      </c>
      <c r="O299" s="1"/>
      <c r="P299" s="1"/>
    </row>
    <row r="300" spans="1:16" ht="15.75" x14ac:dyDescent="0.3">
      <c r="A300" s="1"/>
      <c r="B300" s="1"/>
      <c r="C300" s="1"/>
      <c r="D300" s="1"/>
      <c r="E300" s="1"/>
      <c r="F300" s="1"/>
      <c r="G300" s="1"/>
      <c r="H300" s="86">
        <v>299</v>
      </c>
      <c r="I300" s="1"/>
      <c r="J300" s="86" t="s">
        <v>7405</v>
      </c>
      <c r="K300" s="86" t="s">
        <v>7406</v>
      </c>
      <c r="L300" s="86" t="s">
        <v>7407</v>
      </c>
      <c r="M300" s="1"/>
      <c r="N300" s="167">
        <v>4200000000</v>
      </c>
      <c r="O300" s="1"/>
      <c r="P300" s="1"/>
    </row>
    <row r="301" spans="1:16" ht="15.75" x14ac:dyDescent="0.3">
      <c r="A301" s="1"/>
      <c r="B301" s="1"/>
      <c r="C301" s="1"/>
      <c r="D301" s="1"/>
      <c r="E301" s="1"/>
      <c r="F301" s="1"/>
      <c r="G301" s="1"/>
      <c r="H301" s="89">
        <v>300</v>
      </c>
      <c r="I301" s="1"/>
      <c r="J301" s="89" t="s">
        <v>7408</v>
      </c>
      <c r="K301" s="89" t="s">
        <v>7409</v>
      </c>
      <c r="L301" s="89" t="s">
        <v>7410</v>
      </c>
      <c r="M301" s="1"/>
      <c r="N301" s="94">
        <v>4200000000</v>
      </c>
      <c r="O301" s="1"/>
      <c r="P301" s="1"/>
    </row>
    <row r="302" spans="1:16" ht="15.75" x14ac:dyDescent="0.3">
      <c r="A302" s="1"/>
      <c r="B302" s="1"/>
      <c r="C302" s="1"/>
      <c r="D302" s="1"/>
      <c r="E302" s="1"/>
      <c r="F302" s="1"/>
      <c r="G302" s="1"/>
      <c r="H302" s="86">
        <v>301</v>
      </c>
      <c r="I302" s="1"/>
      <c r="J302" s="86" t="s">
        <v>7411</v>
      </c>
      <c r="K302" s="86" t="s">
        <v>7412</v>
      </c>
      <c r="L302" s="86" t="s">
        <v>7413</v>
      </c>
      <c r="M302" s="1"/>
      <c r="N302" s="167">
        <v>4200000000</v>
      </c>
      <c r="O302" s="1"/>
      <c r="P302" s="1"/>
    </row>
    <row r="303" spans="1:16" ht="15.75" x14ac:dyDescent="0.3">
      <c r="A303" s="1"/>
      <c r="B303" s="1"/>
      <c r="C303" s="1"/>
      <c r="D303" s="1"/>
      <c r="E303" s="1"/>
      <c r="F303" s="1"/>
      <c r="G303" s="1"/>
      <c r="H303" s="89">
        <v>302</v>
      </c>
      <c r="I303" s="1"/>
      <c r="J303" s="89" t="s">
        <v>7414</v>
      </c>
      <c r="K303" s="89" t="s">
        <v>7415</v>
      </c>
      <c r="L303" s="89" t="s">
        <v>7416</v>
      </c>
      <c r="M303" s="1"/>
      <c r="N303" s="94">
        <v>4200000000</v>
      </c>
      <c r="O303" s="1"/>
      <c r="P303" s="1"/>
    </row>
    <row r="304" spans="1:16" ht="15.75" x14ac:dyDescent="0.3">
      <c r="A304" s="1"/>
      <c r="B304" s="1"/>
      <c r="C304" s="1"/>
      <c r="D304" s="1"/>
      <c r="E304" s="1"/>
      <c r="F304" s="1"/>
      <c r="G304" s="1"/>
      <c r="H304" s="86">
        <v>303</v>
      </c>
      <c r="I304" s="1"/>
      <c r="J304" s="86" t="s">
        <v>7417</v>
      </c>
      <c r="K304" s="86" t="s">
        <v>7418</v>
      </c>
      <c r="L304" s="86" t="s">
        <v>7419</v>
      </c>
      <c r="M304" s="1"/>
      <c r="N304" s="167">
        <v>4200000000</v>
      </c>
      <c r="O304" s="1"/>
      <c r="P304" s="1"/>
    </row>
    <row r="305" spans="1:16" ht="15.75" x14ac:dyDescent="0.3">
      <c r="A305" s="1"/>
      <c r="B305" s="1"/>
      <c r="C305" s="1"/>
      <c r="D305" s="1"/>
      <c r="E305" s="1"/>
      <c r="F305" s="1"/>
      <c r="G305" s="1"/>
      <c r="H305" s="89">
        <v>304</v>
      </c>
      <c r="I305" s="1"/>
      <c r="J305" s="89" t="s">
        <v>7420</v>
      </c>
      <c r="K305" s="89" t="s">
        <v>7421</v>
      </c>
      <c r="L305" s="89" t="s">
        <v>7422</v>
      </c>
      <c r="M305" s="1"/>
      <c r="N305" s="94">
        <v>4200000000</v>
      </c>
      <c r="O305" s="1"/>
      <c r="P305" s="1"/>
    </row>
    <row r="306" spans="1:16" ht="15.75" x14ac:dyDescent="0.3">
      <c r="A306" s="1"/>
      <c r="B306" s="1"/>
      <c r="C306" s="1"/>
      <c r="D306" s="1"/>
      <c r="E306" s="1"/>
      <c r="F306" s="1"/>
      <c r="G306" s="1"/>
      <c r="H306" s="86">
        <v>305</v>
      </c>
      <c r="I306" s="1"/>
      <c r="J306" s="86" t="s">
        <v>7423</v>
      </c>
      <c r="K306" s="86" t="s">
        <v>7424</v>
      </c>
      <c r="L306" s="86" t="s">
        <v>7425</v>
      </c>
      <c r="M306" s="1"/>
      <c r="N306" s="167">
        <v>4200000000</v>
      </c>
      <c r="O306" s="1"/>
      <c r="P306" s="1"/>
    </row>
    <row r="307" spans="1:16" ht="15.75" x14ac:dyDescent="0.3">
      <c r="A307" s="1"/>
      <c r="B307" s="1"/>
      <c r="C307" s="1"/>
      <c r="D307" s="1"/>
      <c r="E307" s="1"/>
      <c r="F307" s="1"/>
      <c r="G307" s="1"/>
      <c r="H307" s="89">
        <v>306</v>
      </c>
      <c r="I307" s="1"/>
      <c r="J307" s="89" t="s">
        <v>7426</v>
      </c>
      <c r="K307" s="89" t="s">
        <v>7427</v>
      </c>
      <c r="L307" s="89" t="s">
        <v>7428</v>
      </c>
      <c r="M307" s="1"/>
      <c r="N307" s="94">
        <v>4200000000</v>
      </c>
      <c r="O307" s="1"/>
      <c r="P307" s="1"/>
    </row>
    <row r="308" spans="1:16" ht="15.75" x14ac:dyDescent="0.3">
      <c r="A308" s="1"/>
      <c r="B308" s="1"/>
      <c r="C308" s="1"/>
      <c r="D308" s="1"/>
      <c r="E308" s="1"/>
      <c r="F308" s="1"/>
      <c r="G308" s="1"/>
      <c r="H308" s="86">
        <v>307</v>
      </c>
      <c r="I308" s="1"/>
      <c r="J308" s="86" t="s">
        <v>7429</v>
      </c>
      <c r="K308" s="86" t="s">
        <v>7430</v>
      </c>
      <c r="L308" s="86" t="s">
        <v>7431</v>
      </c>
      <c r="M308" s="1"/>
      <c r="N308" s="167">
        <v>4200000000</v>
      </c>
      <c r="O308" s="1"/>
      <c r="P308" s="1"/>
    </row>
    <row r="309" spans="1:16" ht="15.75" x14ac:dyDescent="0.3">
      <c r="A309" s="1"/>
      <c r="B309" s="1"/>
      <c r="C309" s="1"/>
      <c r="D309" s="1"/>
      <c r="E309" s="1"/>
      <c r="F309" s="1"/>
      <c r="G309" s="1"/>
      <c r="H309" s="89">
        <v>308</v>
      </c>
      <c r="I309" s="1"/>
      <c r="J309" s="89" t="s">
        <v>7432</v>
      </c>
      <c r="K309" s="89" t="s">
        <v>7433</v>
      </c>
      <c r="L309" s="89" t="s">
        <v>7434</v>
      </c>
      <c r="M309" s="1"/>
      <c r="N309" s="94">
        <v>4200000000</v>
      </c>
      <c r="O309" s="1"/>
      <c r="P309" s="1"/>
    </row>
    <row r="310" spans="1:16" ht="15.75" x14ac:dyDescent="0.3">
      <c r="A310" s="1"/>
      <c r="B310" s="1"/>
      <c r="C310" s="1"/>
      <c r="D310" s="1"/>
      <c r="E310" s="1"/>
      <c r="F310" s="1"/>
      <c r="G310" s="1"/>
      <c r="H310" s="86">
        <v>309</v>
      </c>
      <c r="I310" s="1"/>
      <c r="J310" s="86" t="s">
        <v>7435</v>
      </c>
      <c r="K310" s="86" t="s">
        <v>7436</v>
      </c>
      <c r="L310" s="86" t="s">
        <v>7437</v>
      </c>
      <c r="M310" s="1"/>
      <c r="N310" s="167">
        <v>4200000000</v>
      </c>
      <c r="O310" s="1"/>
      <c r="P310" s="1"/>
    </row>
    <row r="311" spans="1:16" ht="15.75" x14ac:dyDescent="0.3">
      <c r="A311" s="1"/>
      <c r="B311" s="1"/>
      <c r="C311" s="1"/>
      <c r="D311" s="1"/>
      <c r="E311" s="1"/>
      <c r="F311" s="1"/>
      <c r="G311" s="1"/>
      <c r="H311" s="89">
        <v>310</v>
      </c>
      <c r="I311" s="1"/>
      <c r="J311" s="89" t="s">
        <v>7438</v>
      </c>
      <c r="K311" s="89" t="s">
        <v>7439</v>
      </c>
      <c r="L311" s="89" t="s">
        <v>7440</v>
      </c>
      <c r="M311" s="1"/>
      <c r="N311" s="94">
        <v>4200000000</v>
      </c>
      <c r="O311" s="1"/>
      <c r="P311" s="1"/>
    </row>
    <row r="312" spans="1:16" ht="15.75" x14ac:dyDescent="0.3">
      <c r="A312" s="1"/>
      <c r="B312" s="1"/>
      <c r="C312" s="1"/>
      <c r="D312" s="1"/>
      <c r="E312" s="1"/>
      <c r="F312" s="1"/>
      <c r="G312" s="1"/>
      <c r="H312" s="86">
        <v>311</v>
      </c>
      <c r="I312" s="1"/>
      <c r="J312" s="86" t="s">
        <v>7441</v>
      </c>
      <c r="K312" s="86" t="s">
        <v>7442</v>
      </c>
      <c r="L312" s="86" t="s">
        <v>7443</v>
      </c>
      <c r="M312" s="1"/>
      <c r="N312" s="167">
        <v>4200000000</v>
      </c>
      <c r="O312" s="1"/>
      <c r="P312" s="1"/>
    </row>
    <row r="313" spans="1:16" ht="15.75" x14ac:dyDescent="0.3">
      <c r="A313" s="1"/>
      <c r="B313" s="1"/>
      <c r="C313" s="1"/>
      <c r="D313" s="1"/>
      <c r="E313" s="1"/>
      <c r="F313" s="1"/>
      <c r="G313" s="1"/>
      <c r="H313" s="89">
        <v>312</v>
      </c>
      <c r="I313" s="1"/>
      <c r="J313" s="89" t="s">
        <v>7444</v>
      </c>
      <c r="K313" s="89" t="s">
        <v>7445</v>
      </c>
      <c r="L313" s="89" t="s">
        <v>7446</v>
      </c>
      <c r="M313" s="1"/>
      <c r="N313" s="94">
        <v>4200000000</v>
      </c>
      <c r="O313" s="1"/>
      <c r="P313" s="1"/>
    </row>
    <row r="314" spans="1:16" ht="15.75" x14ac:dyDescent="0.3">
      <c r="A314" s="1"/>
      <c r="B314" s="1"/>
      <c r="C314" s="1"/>
      <c r="D314" s="1"/>
      <c r="E314" s="1"/>
      <c r="F314" s="1"/>
      <c r="G314" s="1"/>
      <c r="H314" s="86">
        <v>313</v>
      </c>
      <c r="I314" s="1"/>
      <c r="J314" s="86" t="s">
        <v>7447</v>
      </c>
      <c r="K314" s="86" t="s">
        <v>7448</v>
      </c>
      <c r="L314" s="86" t="s">
        <v>7449</v>
      </c>
      <c r="M314" s="1"/>
      <c r="N314" s="167">
        <v>4200000000</v>
      </c>
      <c r="O314" s="1"/>
      <c r="P314" s="1"/>
    </row>
    <row r="315" spans="1:16" ht="15.75" x14ac:dyDescent="0.3">
      <c r="A315" s="1"/>
      <c r="B315" s="1"/>
      <c r="C315" s="1"/>
      <c r="D315" s="1"/>
      <c r="E315" s="1"/>
      <c r="F315" s="1"/>
      <c r="G315" s="1"/>
      <c r="H315" s="89">
        <v>314</v>
      </c>
      <c r="I315" s="1"/>
      <c r="J315" s="89" t="s">
        <v>7450</v>
      </c>
      <c r="K315" s="89" t="s">
        <v>7451</v>
      </c>
      <c r="L315" s="89" t="s">
        <v>7452</v>
      </c>
      <c r="M315" s="1"/>
      <c r="N315" s="94">
        <v>4200000000</v>
      </c>
      <c r="O315" s="1"/>
      <c r="P315" s="1"/>
    </row>
    <row r="316" spans="1:16" ht="15.75" x14ac:dyDescent="0.3">
      <c r="A316" s="1"/>
      <c r="B316" s="1"/>
      <c r="C316" s="1"/>
      <c r="D316" s="1"/>
      <c r="E316" s="1"/>
      <c r="F316" s="1"/>
      <c r="G316" s="1"/>
      <c r="H316" s="86">
        <v>315</v>
      </c>
      <c r="I316" s="1"/>
      <c r="J316" s="86" t="s">
        <v>7453</v>
      </c>
      <c r="K316" s="86" t="s">
        <v>7454</v>
      </c>
      <c r="L316" s="86" t="s">
        <v>7455</v>
      </c>
      <c r="M316" s="1"/>
      <c r="N316" s="167">
        <v>4200000000</v>
      </c>
      <c r="O316" s="1"/>
      <c r="P316" s="1"/>
    </row>
    <row r="317" spans="1:16" ht="15.75" x14ac:dyDescent="0.3">
      <c r="A317" s="1"/>
      <c r="B317" s="1"/>
      <c r="C317" s="1"/>
      <c r="D317" s="1"/>
      <c r="E317" s="1"/>
      <c r="F317" s="1"/>
      <c r="G317" s="1"/>
      <c r="H317" s="89">
        <v>316</v>
      </c>
      <c r="I317" s="1"/>
      <c r="J317" s="89" t="s">
        <v>7456</v>
      </c>
      <c r="K317" s="89" t="s">
        <v>7457</v>
      </c>
      <c r="L317" s="89" t="s">
        <v>7458</v>
      </c>
      <c r="M317" s="1"/>
      <c r="N317" s="94">
        <v>4200000000</v>
      </c>
      <c r="O317" s="1"/>
      <c r="P317" s="1"/>
    </row>
    <row r="318" spans="1:16" ht="15.75" x14ac:dyDescent="0.3">
      <c r="A318" s="1"/>
      <c r="B318" s="1"/>
      <c r="C318" s="1"/>
      <c r="D318" s="1"/>
      <c r="E318" s="1"/>
      <c r="F318" s="1"/>
      <c r="G318" s="1"/>
      <c r="H318" s="86">
        <v>317</v>
      </c>
      <c r="I318" s="1"/>
      <c r="J318" s="86" t="s">
        <v>7459</v>
      </c>
      <c r="K318" s="86" t="s">
        <v>7460</v>
      </c>
      <c r="L318" s="86" t="s">
        <v>7461</v>
      </c>
      <c r="M318" s="1"/>
      <c r="N318" s="167">
        <v>4200000000</v>
      </c>
      <c r="O318" s="1"/>
      <c r="P318" s="1"/>
    </row>
    <row r="319" spans="1:16" ht="15.75" x14ac:dyDescent="0.3">
      <c r="A319" s="1"/>
      <c r="B319" s="1"/>
      <c r="C319" s="1"/>
      <c r="D319" s="1"/>
      <c r="E319" s="1"/>
      <c r="F319" s="1"/>
      <c r="G319" s="1"/>
      <c r="H319" s="89">
        <v>318</v>
      </c>
      <c r="I319" s="1"/>
      <c r="J319" s="89" t="s">
        <v>7462</v>
      </c>
      <c r="K319" s="89" t="s">
        <v>7463</v>
      </c>
      <c r="L319" s="89" t="s">
        <v>7464</v>
      </c>
      <c r="M319" s="1"/>
      <c r="N319" s="94">
        <v>4200000000</v>
      </c>
      <c r="O319" s="1"/>
      <c r="P319" s="1"/>
    </row>
    <row r="320" spans="1:16" ht="15.75" x14ac:dyDescent="0.3">
      <c r="A320" s="1"/>
      <c r="B320" s="1"/>
      <c r="C320" s="1"/>
      <c r="D320" s="1"/>
      <c r="E320" s="1"/>
      <c r="F320" s="1"/>
      <c r="G320" s="1"/>
      <c r="H320" s="86">
        <v>319</v>
      </c>
      <c r="I320" s="1"/>
      <c r="J320" s="86" t="s">
        <v>7465</v>
      </c>
      <c r="K320" s="86" t="s">
        <v>7466</v>
      </c>
      <c r="L320" s="86" t="s">
        <v>7467</v>
      </c>
      <c r="M320" s="1"/>
      <c r="N320" s="167">
        <v>4200000000</v>
      </c>
      <c r="O320" s="1"/>
      <c r="P320" s="1"/>
    </row>
    <row r="321" spans="1:16" ht="15.75" x14ac:dyDescent="0.3">
      <c r="A321" s="1"/>
      <c r="B321" s="1"/>
      <c r="C321" s="1"/>
      <c r="D321" s="1"/>
      <c r="E321" s="1"/>
      <c r="F321" s="1"/>
      <c r="G321" s="1"/>
      <c r="H321" s="89">
        <v>320</v>
      </c>
      <c r="I321" s="1"/>
      <c r="J321" s="89" t="s">
        <v>7468</v>
      </c>
      <c r="K321" s="89" t="s">
        <v>7469</v>
      </c>
      <c r="L321" s="89" t="s">
        <v>7470</v>
      </c>
      <c r="M321" s="1"/>
      <c r="N321" s="94">
        <v>4200000000</v>
      </c>
      <c r="O321" s="1"/>
      <c r="P321" s="1"/>
    </row>
    <row r="322" spans="1:16" ht="15.75" x14ac:dyDescent="0.3">
      <c r="A322" s="1"/>
      <c r="B322" s="1"/>
      <c r="C322" s="1"/>
      <c r="D322" s="1"/>
      <c r="E322" s="1"/>
      <c r="F322" s="1"/>
      <c r="G322" s="1"/>
      <c r="H322" s="86">
        <v>321</v>
      </c>
      <c r="I322" s="1"/>
      <c r="J322" s="86" t="s">
        <v>7471</v>
      </c>
      <c r="K322" s="86" t="s">
        <v>7472</v>
      </c>
      <c r="L322" s="86" t="s">
        <v>7473</v>
      </c>
      <c r="M322" s="1"/>
      <c r="N322" s="167">
        <v>4200000000</v>
      </c>
      <c r="O322" s="1"/>
      <c r="P322" s="1"/>
    </row>
    <row r="323" spans="1:16" ht="15.75" x14ac:dyDescent="0.3">
      <c r="A323" s="1"/>
      <c r="B323" s="1"/>
      <c r="C323" s="1"/>
      <c r="D323" s="1"/>
      <c r="E323" s="1"/>
      <c r="F323" s="1"/>
      <c r="G323" s="1"/>
      <c r="H323" s="89">
        <v>322</v>
      </c>
      <c r="I323" s="1"/>
      <c r="J323" s="89" t="s">
        <v>7474</v>
      </c>
      <c r="K323" s="89" t="s">
        <v>7475</v>
      </c>
      <c r="L323" s="89" t="s">
        <v>7476</v>
      </c>
      <c r="M323" s="1"/>
      <c r="N323" s="94">
        <v>4200000000</v>
      </c>
      <c r="O323" s="1"/>
      <c r="P323" s="1"/>
    </row>
    <row r="324" spans="1:16" ht="15.75" x14ac:dyDescent="0.3">
      <c r="A324" s="1"/>
      <c r="B324" s="1"/>
      <c r="C324" s="1"/>
      <c r="D324" s="1"/>
      <c r="E324" s="1"/>
      <c r="F324" s="1"/>
      <c r="G324" s="1"/>
      <c r="H324" s="86">
        <v>323</v>
      </c>
      <c r="I324" s="1"/>
      <c r="J324" s="86" t="s">
        <v>7477</v>
      </c>
      <c r="K324" s="86" t="s">
        <v>7478</v>
      </c>
      <c r="L324" s="86" t="s">
        <v>7479</v>
      </c>
      <c r="M324" s="1"/>
      <c r="N324" s="167">
        <v>4200000000</v>
      </c>
      <c r="O324" s="1"/>
      <c r="P324" s="1"/>
    </row>
    <row r="325" spans="1:16" ht="15.75" x14ac:dyDescent="0.3">
      <c r="A325" s="1"/>
      <c r="B325" s="1"/>
      <c r="C325" s="1"/>
      <c r="D325" s="1"/>
      <c r="E325" s="1"/>
      <c r="F325" s="1"/>
      <c r="G325" s="1"/>
      <c r="H325" s="89">
        <v>324</v>
      </c>
      <c r="I325" s="1"/>
      <c r="J325" s="89" t="s">
        <v>7480</v>
      </c>
      <c r="K325" s="89" t="s">
        <v>7481</v>
      </c>
      <c r="L325" s="89" t="s">
        <v>7482</v>
      </c>
      <c r="M325" s="1"/>
      <c r="N325" s="94">
        <v>4200000000</v>
      </c>
      <c r="O325" s="1"/>
      <c r="P325" s="1"/>
    </row>
    <row r="326" spans="1:16" ht="15.75" x14ac:dyDescent="0.3">
      <c r="A326" s="1"/>
      <c r="B326" s="1"/>
      <c r="C326" s="1"/>
      <c r="D326" s="1"/>
      <c r="E326" s="1"/>
      <c r="F326" s="1"/>
      <c r="G326" s="1"/>
      <c r="H326" s="86">
        <v>325</v>
      </c>
      <c r="I326" s="1"/>
      <c r="J326" s="86" t="s">
        <v>7483</v>
      </c>
      <c r="K326" s="86" t="s">
        <v>7484</v>
      </c>
      <c r="L326" s="86" t="s">
        <v>7485</v>
      </c>
      <c r="M326" s="1"/>
      <c r="N326" s="167">
        <v>4200000000</v>
      </c>
      <c r="O326" s="1"/>
      <c r="P326" s="1"/>
    </row>
    <row r="327" spans="1:16" ht="15.75" x14ac:dyDescent="0.3">
      <c r="A327" s="1"/>
      <c r="B327" s="1"/>
      <c r="C327" s="1"/>
      <c r="D327" s="1"/>
      <c r="E327" s="1"/>
      <c r="F327" s="1"/>
      <c r="G327" s="1"/>
      <c r="H327" s="89">
        <v>326</v>
      </c>
      <c r="I327" s="1"/>
      <c r="J327" s="89" t="s">
        <v>7486</v>
      </c>
      <c r="K327" s="89" t="s">
        <v>7487</v>
      </c>
      <c r="L327" s="89" t="s">
        <v>7488</v>
      </c>
      <c r="M327" s="1"/>
      <c r="N327" s="94">
        <v>4200000000</v>
      </c>
      <c r="O327" s="1"/>
      <c r="P327" s="1"/>
    </row>
    <row r="328" spans="1:16" ht="15.75" x14ac:dyDescent="0.3">
      <c r="A328" s="1"/>
      <c r="B328" s="1"/>
      <c r="C328" s="1"/>
      <c r="D328" s="1"/>
      <c r="E328" s="1"/>
      <c r="F328" s="1"/>
      <c r="G328" s="1"/>
      <c r="H328" s="86">
        <v>327</v>
      </c>
      <c r="I328" s="1"/>
      <c r="J328" s="86" t="s">
        <v>7489</v>
      </c>
      <c r="K328" s="86" t="s">
        <v>7490</v>
      </c>
      <c r="L328" s="86" t="s">
        <v>7491</v>
      </c>
      <c r="M328" s="1"/>
      <c r="N328" s="167">
        <v>4200000000</v>
      </c>
      <c r="O328" s="1"/>
      <c r="P328" s="1"/>
    </row>
    <row r="329" spans="1:16" ht="15.75" x14ac:dyDescent="0.3">
      <c r="A329" s="1"/>
      <c r="B329" s="1"/>
      <c r="C329" s="1"/>
      <c r="D329" s="1"/>
      <c r="E329" s="1"/>
      <c r="F329" s="1"/>
      <c r="G329" s="1"/>
      <c r="H329" s="89">
        <v>328</v>
      </c>
      <c r="I329" s="1"/>
      <c r="J329" s="89" t="s">
        <v>7492</v>
      </c>
      <c r="K329" s="89" t="s">
        <v>7493</v>
      </c>
      <c r="L329" s="89" t="s">
        <v>7494</v>
      </c>
      <c r="M329" s="1"/>
      <c r="N329" s="94">
        <v>4200000000</v>
      </c>
      <c r="O329" s="1"/>
      <c r="P329" s="1"/>
    </row>
    <row r="330" spans="1:16" ht="15.75" x14ac:dyDescent="0.3">
      <c r="A330" s="1"/>
      <c r="B330" s="1"/>
      <c r="C330" s="1"/>
      <c r="D330" s="1"/>
      <c r="E330" s="1"/>
      <c r="F330" s="1"/>
      <c r="G330" s="1"/>
      <c r="H330" s="86">
        <v>329</v>
      </c>
      <c r="I330" s="1"/>
      <c r="J330" s="86" t="s">
        <v>7495</v>
      </c>
      <c r="K330" s="86" t="s">
        <v>7496</v>
      </c>
      <c r="L330" s="86" t="s">
        <v>7497</v>
      </c>
      <c r="M330" s="1"/>
      <c r="N330" s="167">
        <v>4200000000</v>
      </c>
      <c r="O330" s="1"/>
      <c r="P330" s="1"/>
    </row>
    <row r="331" spans="1:16" ht="15.75" x14ac:dyDescent="0.3">
      <c r="A331" s="1"/>
      <c r="B331" s="1"/>
      <c r="C331" s="1"/>
      <c r="D331" s="1"/>
      <c r="E331" s="1"/>
      <c r="F331" s="1"/>
      <c r="G331" s="1"/>
      <c r="H331" s="89">
        <v>330</v>
      </c>
      <c r="I331" s="1"/>
      <c r="J331" s="89" t="s">
        <v>7498</v>
      </c>
      <c r="K331" s="89" t="s">
        <v>7499</v>
      </c>
      <c r="L331" s="89" t="s">
        <v>7500</v>
      </c>
      <c r="M331" s="1"/>
      <c r="N331" s="94">
        <v>4200000000</v>
      </c>
      <c r="O331" s="1"/>
      <c r="P331" s="1"/>
    </row>
    <row r="332" spans="1:16" ht="15.75" x14ac:dyDescent="0.3">
      <c r="A332" s="1"/>
      <c r="B332" s="1"/>
      <c r="C332" s="1"/>
      <c r="D332" s="1"/>
      <c r="E332" s="1"/>
      <c r="F332" s="1"/>
      <c r="G332" s="1"/>
      <c r="H332" s="86">
        <v>331</v>
      </c>
      <c r="I332" s="1"/>
      <c r="J332" s="86" t="s">
        <v>7501</v>
      </c>
      <c r="K332" s="86" t="s">
        <v>7502</v>
      </c>
      <c r="L332" s="86" t="s">
        <v>7503</v>
      </c>
      <c r="M332" s="1"/>
      <c r="N332" s="167">
        <v>4200000000</v>
      </c>
      <c r="O332" s="1"/>
      <c r="P332" s="1"/>
    </row>
    <row r="333" spans="1:16" ht="15.75" x14ac:dyDescent="0.3">
      <c r="A333" s="1"/>
      <c r="B333" s="1"/>
      <c r="C333" s="1"/>
      <c r="D333" s="1"/>
      <c r="E333" s="1"/>
      <c r="F333" s="1"/>
      <c r="G333" s="1"/>
      <c r="H333" s="89">
        <v>332</v>
      </c>
      <c r="I333" s="1"/>
      <c r="J333" s="89" t="s">
        <v>7504</v>
      </c>
      <c r="K333" s="89" t="s">
        <v>7505</v>
      </c>
      <c r="L333" s="89" t="s">
        <v>7506</v>
      </c>
      <c r="M333" s="1"/>
      <c r="N333" s="94">
        <v>4200000000</v>
      </c>
      <c r="O333" s="1"/>
      <c r="P333" s="1"/>
    </row>
    <row r="334" spans="1:16" ht="15.75" x14ac:dyDescent="0.3">
      <c r="A334" s="1"/>
      <c r="B334" s="1"/>
      <c r="C334" s="1"/>
      <c r="D334" s="1"/>
      <c r="E334" s="1"/>
      <c r="F334" s="1"/>
      <c r="G334" s="1"/>
      <c r="H334" s="86">
        <v>333</v>
      </c>
      <c r="I334" s="1"/>
      <c r="J334" s="86" t="s">
        <v>7507</v>
      </c>
      <c r="K334" s="86" t="s">
        <v>7508</v>
      </c>
      <c r="L334" s="86" t="s">
        <v>7509</v>
      </c>
      <c r="M334" s="1"/>
      <c r="N334" s="167">
        <v>4200000000</v>
      </c>
      <c r="O334" s="1"/>
      <c r="P334" s="1"/>
    </row>
    <row r="335" spans="1:16" ht="15.75" x14ac:dyDescent="0.3">
      <c r="A335" s="1"/>
      <c r="B335" s="1"/>
      <c r="C335" s="1"/>
      <c r="D335" s="1"/>
      <c r="E335" s="1"/>
      <c r="F335" s="1"/>
      <c r="G335" s="1"/>
      <c r="H335" s="89">
        <v>334</v>
      </c>
      <c r="I335" s="1"/>
      <c r="J335" s="89" t="s">
        <v>7510</v>
      </c>
      <c r="K335" s="89" t="s">
        <v>7511</v>
      </c>
      <c r="L335" s="89" t="s">
        <v>7512</v>
      </c>
      <c r="M335" s="1"/>
      <c r="N335" s="94">
        <v>4200000000</v>
      </c>
      <c r="O335" s="1"/>
      <c r="P335" s="1"/>
    </row>
    <row r="336" spans="1:16" ht="15.75" x14ac:dyDescent="0.3">
      <c r="A336" s="1"/>
      <c r="B336" s="1"/>
      <c r="C336" s="1"/>
      <c r="D336" s="1"/>
      <c r="E336" s="1"/>
      <c r="F336" s="1"/>
      <c r="G336" s="1"/>
      <c r="H336" s="86">
        <v>335</v>
      </c>
      <c r="I336" s="1"/>
      <c r="J336" s="86" t="s">
        <v>7513</v>
      </c>
      <c r="K336" s="86" t="s">
        <v>7514</v>
      </c>
      <c r="L336" s="86" t="s">
        <v>7515</v>
      </c>
      <c r="M336" s="1"/>
      <c r="N336" s="167">
        <v>4200000000</v>
      </c>
      <c r="O336" s="1"/>
      <c r="P336" s="1"/>
    </row>
    <row r="337" spans="1:16" ht="15.75" x14ac:dyDescent="0.3">
      <c r="A337" s="1"/>
      <c r="B337" s="1"/>
      <c r="C337" s="1"/>
      <c r="D337" s="1"/>
      <c r="E337" s="1"/>
      <c r="F337" s="1"/>
      <c r="G337" s="1"/>
      <c r="H337" s="89">
        <v>336</v>
      </c>
      <c r="I337" s="1"/>
      <c r="J337" s="89" t="s">
        <v>7516</v>
      </c>
      <c r="K337" s="89" t="s">
        <v>7517</v>
      </c>
      <c r="L337" s="89" t="s">
        <v>7518</v>
      </c>
      <c r="M337" s="1"/>
      <c r="N337" s="94">
        <v>4200000000</v>
      </c>
      <c r="O337" s="1"/>
      <c r="P337" s="1"/>
    </row>
    <row r="338" spans="1:16" ht="15.75" x14ac:dyDescent="0.3">
      <c r="A338" s="1"/>
      <c r="B338" s="1"/>
      <c r="C338" s="1"/>
      <c r="D338" s="1"/>
      <c r="E338" s="1"/>
      <c r="F338" s="1"/>
      <c r="G338" s="1"/>
      <c r="H338" s="86">
        <v>337</v>
      </c>
      <c r="I338" s="1"/>
      <c r="J338" s="86" t="s">
        <v>7519</v>
      </c>
      <c r="K338" s="86" t="s">
        <v>7520</v>
      </c>
      <c r="L338" s="86" t="s">
        <v>7521</v>
      </c>
      <c r="M338" s="1"/>
      <c r="N338" s="167">
        <v>4200000000</v>
      </c>
      <c r="O338" s="1"/>
      <c r="P338" s="1"/>
    </row>
    <row r="339" spans="1:16" ht="15.75" x14ac:dyDescent="0.3">
      <c r="A339" s="1"/>
      <c r="B339" s="1"/>
      <c r="C339" s="1"/>
      <c r="D339" s="1"/>
      <c r="E339" s="1"/>
      <c r="F339" s="1"/>
      <c r="G339" s="1"/>
      <c r="H339" s="89">
        <v>338</v>
      </c>
      <c r="I339" s="1"/>
      <c r="J339" s="89" t="s">
        <v>7522</v>
      </c>
      <c r="K339" s="89" t="s">
        <v>7523</v>
      </c>
      <c r="L339" s="89" t="s">
        <v>7524</v>
      </c>
      <c r="M339" s="1"/>
      <c r="N339" s="94">
        <v>4200000000</v>
      </c>
      <c r="O339" s="1"/>
      <c r="P339" s="1"/>
    </row>
    <row r="340" spans="1:16" ht="15.75" x14ac:dyDescent="0.3">
      <c r="A340" s="1"/>
      <c r="B340" s="1"/>
      <c r="C340" s="1"/>
      <c r="D340" s="1"/>
      <c r="E340" s="1"/>
      <c r="F340" s="1"/>
      <c r="G340" s="1"/>
      <c r="H340" s="86">
        <v>339</v>
      </c>
      <c r="I340" s="1"/>
      <c r="J340" s="86" t="s">
        <v>7525</v>
      </c>
      <c r="K340" s="86" t="s">
        <v>7526</v>
      </c>
      <c r="L340" s="86" t="s">
        <v>7527</v>
      </c>
      <c r="M340" s="1"/>
      <c r="N340" s="167">
        <v>4200000000</v>
      </c>
      <c r="O340" s="1"/>
      <c r="P340" s="1"/>
    </row>
    <row r="341" spans="1:16" ht="15.75" x14ac:dyDescent="0.3">
      <c r="A341" s="1"/>
      <c r="B341" s="1"/>
      <c r="C341" s="1"/>
      <c r="D341" s="1"/>
      <c r="E341" s="1"/>
      <c r="F341" s="1"/>
      <c r="G341" s="1"/>
      <c r="H341" s="89">
        <v>340</v>
      </c>
      <c r="I341" s="1"/>
      <c r="J341" s="89" t="s">
        <v>7528</v>
      </c>
      <c r="K341" s="89" t="s">
        <v>7529</v>
      </c>
      <c r="L341" s="89" t="s">
        <v>7530</v>
      </c>
      <c r="M341" s="1"/>
      <c r="N341" s="94">
        <v>4200000000</v>
      </c>
      <c r="O341" s="1"/>
      <c r="P341" s="1"/>
    </row>
    <row r="342" spans="1:16" ht="15.75" x14ac:dyDescent="0.3">
      <c r="A342" s="1"/>
      <c r="B342" s="1"/>
      <c r="C342" s="1"/>
      <c r="D342" s="1"/>
      <c r="E342" s="1"/>
      <c r="F342" s="1"/>
      <c r="G342" s="1"/>
      <c r="H342" s="86">
        <v>341</v>
      </c>
      <c r="I342" s="1"/>
      <c r="J342" s="86" t="s">
        <v>7531</v>
      </c>
      <c r="K342" s="86" t="s">
        <v>7532</v>
      </c>
      <c r="L342" s="86" t="s">
        <v>7533</v>
      </c>
      <c r="M342" s="1"/>
      <c r="N342" s="167">
        <v>4200000000</v>
      </c>
      <c r="O342" s="1"/>
      <c r="P342" s="1"/>
    </row>
    <row r="343" spans="1:16" ht="15.75" x14ac:dyDescent="0.3">
      <c r="A343" s="1"/>
      <c r="B343" s="1"/>
      <c r="C343" s="1"/>
      <c r="D343" s="1"/>
      <c r="E343" s="1"/>
      <c r="F343" s="1"/>
      <c r="G343" s="1"/>
      <c r="H343" s="89">
        <v>342</v>
      </c>
      <c r="I343" s="1"/>
      <c r="J343" s="89" t="s">
        <v>7534</v>
      </c>
      <c r="K343" s="89" t="s">
        <v>7535</v>
      </c>
      <c r="L343" s="89" t="s">
        <v>7536</v>
      </c>
      <c r="M343" s="1"/>
      <c r="N343" s="94">
        <v>4200000000</v>
      </c>
      <c r="O343" s="1"/>
      <c r="P343" s="1"/>
    </row>
    <row r="344" spans="1:16" ht="15.75" x14ac:dyDescent="0.3">
      <c r="A344" s="1"/>
      <c r="B344" s="1"/>
      <c r="C344" s="1"/>
      <c r="D344" s="1"/>
      <c r="E344" s="1"/>
      <c r="F344" s="1"/>
      <c r="G344" s="1"/>
      <c r="H344" s="86">
        <v>343</v>
      </c>
      <c r="I344" s="1"/>
      <c r="J344" s="86" t="s">
        <v>7537</v>
      </c>
      <c r="K344" s="86" t="s">
        <v>7538</v>
      </c>
      <c r="L344" s="86" t="s">
        <v>7539</v>
      </c>
      <c r="M344" s="1"/>
      <c r="N344" s="167">
        <v>4200000000</v>
      </c>
      <c r="O344" s="1"/>
      <c r="P344" s="1"/>
    </row>
    <row r="345" spans="1:16" ht="15.75" x14ac:dyDescent="0.3">
      <c r="A345" s="1"/>
      <c r="B345" s="1"/>
      <c r="C345" s="1"/>
      <c r="D345" s="1"/>
      <c r="E345" s="1"/>
      <c r="F345" s="1"/>
      <c r="G345" s="1"/>
      <c r="H345" s="89">
        <v>344</v>
      </c>
      <c r="I345" s="1"/>
      <c r="J345" s="89" t="s">
        <v>7540</v>
      </c>
      <c r="K345" s="89" t="s">
        <v>7541</v>
      </c>
      <c r="L345" s="89" t="s">
        <v>7542</v>
      </c>
      <c r="M345" s="1"/>
      <c r="N345" s="94">
        <v>4200000000</v>
      </c>
      <c r="O345" s="1"/>
      <c r="P345" s="1"/>
    </row>
    <row r="346" spans="1:16" ht="15.75" x14ac:dyDescent="0.3">
      <c r="A346" s="1"/>
      <c r="B346" s="1"/>
      <c r="C346" s="1"/>
      <c r="D346" s="1"/>
      <c r="E346" s="1"/>
      <c r="F346" s="1"/>
      <c r="G346" s="1"/>
      <c r="H346" s="86">
        <v>345</v>
      </c>
      <c r="I346" s="1"/>
      <c r="J346" s="86" t="s">
        <v>7543</v>
      </c>
      <c r="K346" s="86" t="s">
        <v>7544</v>
      </c>
      <c r="L346" s="86" t="s">
        <v>7545</v>
      </c>
      <c r="M346" s="1"/>
      <c r="N346" s="167">
        <v>4200000000</v>
      </c>
      <c r="O346" s="1"/>
      <c r="P346" s="1"/>
    </row>
    <row r="347" spans="1:16" ht="15.75" x14ac:dyDescent="0.3">
      <c r="A347" s="1"/>
      <c r="B347" s="1"/>
      <c r="C347" s="1"/>
      <c r="D347" s="1"/>
      <c r="E347" s="1"/>
      <c r="F347" s="1"/>
      <c r="G347" s="1"/>
      <c r="H347" s="89">
        <v>346</v>
      </c>
      <c r="I347" s="1"/>
      <c r="J347" s="89" t="s">
        <v>7546</v>
      </c>
      <c r="K347" s="89" t="s">
        <v>7547</v>
      </c>
      <c r="L347" s="89" t="s">
        <v>7548</v>
      </c>
      <c r="M347" s="1"/>
      <c r="N347" s="94">
        <v>4200000000</v>
      </c>
      <c r="O347" s="1"/>
      <c r="P347" s="1"/>
    </row>
    <row r="348" spans="1:16" ht="15.75" x14ac:dyDescent="0.3">
      <c r="A348" s="1"/>
      <c r="B348" s="1"/>
      <c r="C348" s="1"/>
      <c r="D348" s="1"/>
      <c r="E348" s="1"/>
      <c r="F348" s="1"/>
      <c r="G348" s="1"/>
      <c r="H348" s="86">
        <v>347</v>
      </c>
      <c r="I348" s="1"/>
      <c r="J348" s="86" t="s">
        <v>7549</v>
      </c>
      <c r="K348" s="86" t="s">
        <v>7550</v>
      </c>
      <c r="L348" s="86" t="s">
        <v>7551</v>
      </c>
      <c r="M348" s="1"/>
      <c r="N348" s="167">
        <v>4200000000</v>
      </c>
      <c r="O348" s="1"/>
      <c r="P348" s="1"/>
    </row>
    <row r="349" spans="1:16" ht="15.75" x14ac:dyDescent="0.3">
      <c r="A349" s="1"/>
      <c r="B349" s="1"/>
      <c r="C349" s="1"/>
      <c r="D349" s="1"/>
      <c r="E349" s="1"/>
      <c r="F349" s="1"/>
      <c r="G349" s="1"/>
      <c r="H349" s="89">
        <v>348</v>
      </c>
      <c r="I349" s="1"/>
      <c r="J349" s="89" t="s">
        <v>7552</v>
      </c>
      <c r="K349" s="89" t="s">
        <v>7553</v>
      </c>
      <c r="L349" s="89" t="s">
        <v>7554</v>
      </c>
      <c r="M349" s="1"/>
      <c r="N349" s="94">
        <v>4200000000</v>
      </c>
      <c r="O349" s="1"/>
      <c r="P349" s="1"/>
    </row>
    <row r="350" spans="1:16" ht="15.75" x14ac:dyDescent="0.3">
      <c r="A350" s="1"/>
      <c r="B350" s="1"/>
      <c r="C350" s="1"/>
      <c r="D350" s="1"/>
      <c r="E350" s="1"/>
      <c r="F350" s="1"/>
      <c r="G350" s="1"/>
      <c r="H350" s="86">
        <v>349</v>
      </c>
      <c r="I350" s="1"/>
      <c r="J350" s="86" t="s">
        <v>7555</v>
      </c>
      <c r="K350" s="86" t="s">
        <v>7556</v>
      </c>
      <c r="L350" s="86" t="s">
        <v>7557</v>
      </c>
      <c r="M350" s="1"/>
      <c r="N350" s="167">
        <v>4200000000</v>
      </c>
      <c r="O350" s="1"/>
      <c r="P350" s="1"/>
    </row>
    <row r="351" spans="1:16" ht="15.75" x14ac:dyDescent="0.3">
      <c r="A351" s="1"/>
      <c r="B351" s="1"/>
      <c r="C351" s="1"/>
      <c r="D351" s="1"/>
      <c r="E351" s="1"/>
      <c r="F351" s="1"/>
      <c r="G351" s="1"/>
      <c r="H351" s="89">
        <v>350</v>
      </c>
      <c r="I351" s="1"/>
      <c r="J351" s="89" t="s">
        <v>7558</v>
      </c>
      <c r="K351" s="89" t="s">
        <v>7559</v>
      </c>
      <c r="L351" s="89" t="s">
        <v>7560</v>
      </c>
      <c r="M351" s="1"/>
      <c r="N351" s="94">
        <v>4200000000</v>
      </c>
      <c r="O351" s="1"/>
      <c r="P351" s="1"/>
    </row>
    <row r="352" spans="1:16" ht="15.75" x14ac:dyDescent="0.3">
      <c r="A352" s="1"/>
      <c r="B352" s="1"/>
      <c r="C352" s="1"/>
      <c r="D352" s="1"/>
      <c r="E352" s="1"/>
      <c r="F352" s="1"/>
      <c r="G352" s="1"/>
      <c r="H352" s="86">
        <v>351</v>
      </c>
      <c r="I352" s="1"/>
      <c r="J352" s="86" t="s">
        <v>7561</v>
      </c>
      <c r="K352" s="86" t="s">
        <v>7562</v>
      </c>
      <c r="L352" s="86" t="s">
        <v>7563</v>
      </c>
      <c r="M352" s="1"/>
      <c r="N352" s="167">
        <v>4200000000</v>
      </c>
      <c r="O352" s="1"/>
      <c r="P352" s="1"/>
    </row>
    <row r="353" spans="1:16" ht="15.75" x14ac:dyDescent="0.3">
      <c r="A353" s="1"/>
      <c r="B353" s="1"/>
      <c r="C353" s="1"/>
      <c r="D353" s="1"/>
      <c r="E353" s="1"/>
      <c r="F353" s="1"/>
      <c r="G353" s="1"/>
      <c r="H353" s="89">
        <v>352</v>
      </c>
      <c r="I353" s="1"/>
      <c r="J353" s="89" t="s">
        <v>7564</v>
      </c>
      <c r="K353" s="89" t="s">
        <v>7565</v>
      </c>
      <c r="L353" s="89" t="s">
        <v>7566</v>
      </c>
      <c r="M353" s="1"/>
      <c r="N353" s="94">
        <v>4200000000</v>
      </c>
      <c r="O353" s="1"/>
      <c r="P353" s="1"/>
    </row>
    <row r="354" spans="1:16" ht="15.75" x14ac:dyDescent="0.3">
      <c r="A354" s="1"/>
      <c r="B354" s="1"/>
      <c r="C354" s="1"/>
      <c r="D354" s="1"/>
      <c r="E354" s="1"/>
      <c r="F354" s="1"/>
      <c r="G354" s="1"/>
      <c r="H354" s="86">
        <v>353</v>
      </c>
      <c r="I354" s="1"/>
      <c r="J354" s="86" t="s">
        <v>7567</v>
      </c>
      <c r="K354" s="86" t="s">
        <v>7568</v>
      </c>
      <c r="L354" s="86" t="s">
        <v>7569</v>
      </c>
      <c r="M354" s="1"/>
      <c r="N354" s="167">
        <v>4200000000</v>
      </c>
      <c r="O354" s="1"/>
      <c r="P354" s="1"/>
    </row>
    <row r="355" spans="1:16" ht="15.75" x14ac:dyDescent="0.3">
      <c r="A355" s="1"/>
      <c r="B355" s="1"/>
      <c r="C355" s="1"/>
      <c r="D355" s="1"/>
      <c r="E355" s="1"/>
      <c r="F355" s="1"/>
      <c r="G355" s="1"/>
      <c r="H355" s="89">
        <v>354</v>
      </c>
      <c r="I355" s="1"/>
      <c r="J355" s="89" t="s">
        <v>7570</v>
      </c>
      <c r="K355" s="89" t="s">
        <v>7571</v>
      </c>
      <c r="L355" s="89" t="s">
        <v>7572</v>
      </c>
      <c r="M355" s="1"/>
      <c r="N355" s="94">
        <v>4200000000</v>
      </c>
      <c r="O355" s="1"/>
      <c r="P355" s="1"/>
    </row>
    <row r="356" spans="1:16" ht="15.75" x14ac:dyDescent="0.3">
      <c r="A356" s="1"/>
      <c r="B356" s="1"/>
      <c r="C356" s="1"/>
      <c r="D356" s="1"/>
      <c r="E356" s="1"/>
      <c r="F356" s="1"/>
      <c r="G356" s="1"/>
      <c r="H356" s="86">
        <v>355</v>
      </c>
      <c r="I356" s="1"/>
      <c r="J356" s="86" t="s">
        <v>7573</v>
      </c>
      <c r="K356" s="86" t="s">
        <v>7574</v>
      </c>
      <c r="L356" s="86" t="s">
        <v>7575</v>
      </c>
      <c r="M356" s="1"/>
      <c r="N356" s="167">
        <v>4200000000</v>
      </c>
      <c r="O356" s="1"/>
      <c r="P356" s="1"/>
    </row>
    <row r="357" spans="1:16" ht="15.75" x14ac:dyDescent="0.3">
      <c r="A357" s="1"/>
      <c r="B357" s="1"/>
      <c r="C357" s="1"/>
      <c r="D357" s="1"/>
      <c r="E357" s="1"/>
      <c r="F357" s="1"/>
      <c r="G357" s="1"/>
      <c r="H357" s="89">
        <v>356</v>
      </c>
      <c r="I357" s="1"/>
      <c r="J357" s="89" t="s">
        <v>7576</v>
      </c>
      <c r="K357" s="89" t="s">
        <v>7577</v>
      </c>
      <c r="L357" s="89" t="s">
        <v>7578</v>
      </c>
      <c r="M357" s="1"/>
      <c r="N357" s="94">
        <v>4200000000</v>
      </c>
      <c r="O357" s="1"/>
      <c r="P357" s="1"/>
    </row>
    <row r="358" spans="1:16" ht="15.75" x14ac:dyDescent="0.3">
      <c r="A358" s="1"/>
      <c r="B358" s="1"/>
      <c r="C358" s="1"/>
      <c r="D358" s="1"/>
      <c r="E358" s="1"/>
      <c r="F358" s="1"/>
      <c r="G358" s="1"/>
      <c r="H358" s="86">
        <v>357</v>
      </c>
      <c r="I358" s="1"/>
      <c r="J358" s="86" t="s">
        <v>7579</v>
      </c>
      <c r="K358" s="86" t="s">
        <v>7580</v>
      </c>
      <c r="L358" s="86" t="s">
        <v>7581</v>
      </c>
      <c r="M358" s="1"/>
      <c r="N358" s="167">
        <v>4200000000</v>
      </c>
      <c r="O358" s="1"/>
      <c r="P358" s="1"/>
    </row>
    <row r="359" spans="1:16" ht="15.75" x14ac:dyDescent="0.3">
      <c r="A359" s="1"/>
      <c r="B359" s="1"/>
      <c r="C359" s="1"/>
      <c r="D359" s="1"/>
      <c r="E359" s="1"/>
      <c r="F359" s="1"/>
      <c r="G359" s="1"/>
      <c r="H359" s="89">
        <v>358</v>
      </c>
      <c r="I359" s="1"/>
      <c r="J359" s="89" t="s">
        <v>7582</v>
      </c>
      <c r="K359" s="89" t="s">
        <v>7583</v>
      </c>
      <c r="L359" s="89" t="s">
        <v>7584</v>
      </c>
      <c r="M359" s="1"/>
      <c r="N359" s="94">
        <v>4200000000</v>
      </c>
      <c r="O359" s="1"/>
      <c r="P359" s="1"/>
    </row>
    <row r="360" spans="1:16" ht="15.75" x14ac:dyDescent="0.3">
      <c r="A360" s="1"/>
      <c r="B360" s="1"/>
      <c r="C360" s="1"/>
      <c r="D360" s="1"/>
      <c r="E360" s="1"/>
      <c r="F360" s="1"/>
      <c r="G360" s="1"/>
      <c r="H360" s="86">
        <v>359</v>
      </c>
      <c r="I360" s="1"/>
      <c r="J360" s="86" t="s">
        <v>7585</v>
      </c>
      <c r="K360" s="86" t="s">
        <v>7586</v>
      </c>
      <c r="L360" s="86" t="s">
        <v>7587</v>
      </c>
      <c r="M360" s="1"/>
      <c r="N360" s="167">
        <v>4200000000</v>
      </c>
      <c r="O360" s="1"/>
      <c r="P360" s="1"/>
    </row>
    <row r="361" spans="1:16" ht="15.75" x14ac:dyDescent="0.3">
      <c r="A361" s="1"/>
      <c r="B361" s="1"/>
      <c r="C361" s="1"/>
      <c r="D361" s="1"/>
      <c r="E361" s="1"/>
      <c r="F361" s="1"/>
      <c r="G361" s="1"/>
      <c r="H361" s="89">
        <v>360</v>
      </c>
      <c r="I361" s="1"/>
      <c r="J361" s="89" t="s">
        <v>7588</v>
      </c>
      <c r="K361" s="89" t="s">
        <v>7589</v>
      </c>
      <c r="L361" s="89" t="s">
        <v>7590</v>
      </c>
      <c r="M361" s="1"/>
      <c r="N361" s="94">
        <v>4200000000</v>
      </c>
      <c r="O361" s="1"/>
      <c r="P361" s="1"/>
    </row>
    <row r="362" spans="1:16" ht="15.75" x14ac:dyDescent="0.3">
      <c r="A362" s="1"/>
      <c r="B362" s="1"/>
      <c r="C362" s="1"/>
      <c r="D362" s="1"/>
      <c r="E362" s="1"/>
      <c r="F362" s="1"/>
      <c r="G362" s="1"/>
      <c r="H362" s="86">
        <v>361</v>
      </c>
      <c r="I362" s="1"/>
      <c r="J362" s="86" t="s">
        <v>7591</v>
      </c>
      <c r="K362" s="86" t="s">
        <v>7592</v>
      </c>
      <c r="L362" s="86" t="s">
        <v>7593</v>
      </c>
      <c r="M362" s="1"/>
      <c r="N362" s="167">
        <v>4200000000</v>
      </c>
      <c r="O362" s="1"/>
      <c r="P362" s="1"/>
    </row>
    <row r="363" spans="1:16" ht="15.75" x14ac:dyDescent="0.3">
      <c r="A363" s="1"/>
      <c r="B363" s="1"/>
      <c r="C363" s="1"/>
      <c r="D363" s="1"/>
      <c r="E363" s="1"/>
      <c r="F363" s="1"/>
      <c r="G363" s="1"/>
      <c r="H363" s="89">
        <v>362</v>
      </c>
      <c r="I363" s="1"/>
      <c r="J363" s="89" t="s">
        <v>7594</v>
      </c>
      <c r="K363" s="89" t="s">
        <v>7595</v>
      </c>
      <c r="L363" s="89" t="s">
        <v>7596</v>
      </c>
      <c r="M363" s="1"/>
      <c r="N363" s="94">
        <v>4200000000</v>
      </c>
      <c r="O363" s="1"/>
      <c r="P363" s="1"/>
    </row>
    <row r="364" spans="1:16" ht="15.75" x14ac:dyDescent="0.3">
      <c r="A364" s="1"/>
      <c r="B364" s="1"/>
      <c r="C364" s="1"/>
      <c r="D364" s="1"/>
      <c r="E364" s="1"/>
      <c r="F364" s="1"/>
      <c r="G364" s="1"/>
      <c r="H364" s="86">
        <v>363</v>
      </c>
      <c r="I364" s="1"/>
      <c r="J364" s="86" t="s">
        <v>7597</v>
      </c>
      <c r="K364" s="86" t="s">
        <v>7598</v>
      </c>
      <c r="L364" s="86" t="s">
        <v>7599</v>
      </c>
      <c r="M364" s="1"/>
      <c r="N364" s="167">
        <v>4200000000</v>
      </c>
      <c r="O364" s="1"/>
      <c r="P364" s="1"/>
    </row>
    <row r="365" spans="1:16" ht="15.75" x14ac:dyDescent="0.3">
      <c r="A365" s="1"/>
      <c r="B365" s="1"/>
      <c r="C365" s="1"/>
      <c r="D365" s="1"/>
      <c r="E365" s="1"/>
      <c r="F365" s="1"/>
      <c r="G365" s="1"/>
      <c r="H365" s="89">
        <v>364</v>
      </c>
      <c r="I365" s="1"/>
      <c r="J365" s="89" t="s">
        <v>7600</v>
      </c>
      <c r="K365" s="89" t="s">
        <v>7601</v>
      </c>
      <c r="L365" s="89" t="s">
        <v>7602</v>
      </c>
      <c r="M365" s="1"/>
      <c r="N365" s="94">
        <v>4200000000</v>
      </c>
      <c r="O365" s="1"/>
      <c r="P365" s="1"/>
    </row>
    <row r="366" spans="1:16" ht="15.75" x14ac:dyDescent="0.3">
      <c r="A366" s="1"/>
      <c r="B366" s="1"/>
      <c r="C366" s="1"/>
      <c r="D366" s="1"/>
      <c r="E366" s="1"/>
      <c r="F366" s="1"/>
      <c r="G366" s="1"/>
      <c r="H366" s="86">
        <v>365</v>
      </c>
      <c r="I366" s="1"/>
      <c r="J366" s="86" t="s">
        <v>7603</v>
      </c>
      <c r="K366" s="86" t="s">
        <v>7604</v>
      </c>
      <c r="L366" s="86" t="s">
        <v>7605</v>
      </c>
      <c r="M366" s="1"/>
      <c r="N366" s="167">
        <v>4200000000</v>
      </c>
      <c r="O366" s="1"/>
      <c r="P366" s="1"/>
    </row>
    <row r="367" spans="1:16" ht="15.75" x14ac:dyDescent="0.3">
      <c r="A367" s="1"/>
      <c r="B367" s="1"/>
      <c r="C367" s="1"/>
      <c r="D367" s="1"/>
      <c r="E367" s="1"/>
      <c r="F367" s="1"/>
      <c r="G367" s="1"/>
      <c r="H367" s="89">
        <v>366</v>
      </c>
      <c r="I367" s="1"/>
      <c r="J367" s="89" t="s">
        <v>7606</v>
      </c>
      <c r="K367" s="89" t="s">
        <v>7607</v>
      </c>
      <c r="L367" s="89" t="s">
        <v>7608</v>
      </c>
      <c r="M367" s="1"/>
      <c r="N367" s="94">
        <v>4200000000</v>
      </c>
      <c r="O367" s="1"/>
      <c r="P367" s="1"/>
    </row>
    <row r="368" spans="1:16" ht="15.75" x14ac:dyDescent="0.3">
      <c r="A368" s="1"/>
      <c r="B368" s="1"/>
      <c r="C368" s="1"/>
      <c r="D368" s="1"/>
      <c r="E368" s="1"/>
      <c r="F368" s="1"/>
      <c r="G368" s="1"/>
      <c r="H368" s="86">
        <v>367</v>
      </c>
      <c r="I368" s="1"/>
      <c r="J368" s="86" t="s">
        <v>7609</v>
      </c>
      <c r="K368" s="86" t="s">
        <v>7610</v>
      </c>
      <c r="L368" s="86" t="s">
        <v>7611</v>
      </c>
      <c r="M368" s="1"/>
      <c r="N368" s="167">
        <v>4200000000</v>
      </c>
      <c r="O368" s="1"/>
      <c r="P368" s="1"/>
    </row>
    <row r="369" spans="1:16" ht="15.75" x14ac:dyDescent="0.3">
      <c r="A369" s="1"/>
      <c r="B369" s="1"/>
      <c r="C369" s="1"/>
      <c r="D369" s="1"/>
      <c r="E369" s="1"/>
      <c r="F369" s="1"/>
      <c r="G369" s="1"/>
      <c r="H369" s="89">
        <v>368</v>
      </c>
      <c r="I369" s="1"/>
      <c r="J369" s="89" t="s">
        <v>7612</v>
      </c>
      <c r="K369" s="89" t="s">
        <v>7613</v>
      </c>
      <c r="L369" s="89" t="s">
        <v>7614</v>
      </c>
      <c r="M369" s="1"/>
      <c r="N369" s="94">
        <v>4200000000</v>
      </c>
      <c r="O369" s="1"/>
      <c r="P369" s="1"/>
    </row>
    <row r="370" spans="1:16" ht="15.75" x14ac:dyDescent="0.3">
      <c r="A370" s="1"/>
      <c r="B370" s="1"/>
      <c r="C370" s="1"/>
      <c r="D370" s="1"/>
      <c r="E370" s="1"/>
      <c r="F370" s="1"/>
      <c r="G370" s="1"/>
      <c r="H370" s="86">
        <v>369</v>
      </c>
      <c r="I370" s="1"/>
      <c r="J370" s="86" t="s">
        <v>7615</v>
      </c>
      <c r="K370" s="86" t="s">
        <v>7616</v>
      </c>
      <c r="L370" s="86" t="s">
        <v>7617</v>
      </c>
      <c r="M370" s="1"/>
      <c r="N370" s="167">
        <v>4200000000</v>
      </c>
      <c r="O370" s="1"/>
      <c r="P370" s="1"/>
    </row>
    <row r="371" spans="1:16" ht="15.75" x14ac:dyDescent="0.3">
      <c r="A371" s="1"/>
      <c r="B371" s="1"/>
      <c r="C371" s="1"/>
      <c r="D371" s="1"/>
      <c r="E371" s="1"/>
      <c r="F371" s="1"/>
      <c r="G371" s="1"/>
      <c r="H371" s="89">
        <v>370</v>
      </c>
      <c r="I371" s="1"/>
      <c r="J371" s="89" t="s">
        <v>7618</v>
      </c>
      <c r="K371" s="89" t="s">
        <v>7619</v>
      </c>
      <c r="L371" s="89" t="s">
        <v>7620</v>
      </c>
      <c r="M371" s="1"/>
      <c r="N371" s="94">
        <v>4200000000</v>
      </c>
      <c r="O371" s="1"/>
      <c r="P371" s="1"/>
    </row>
    <row r="372" spans="1:16" ht="15.75" x14ac:dyDescent="0.3">
      <c r="A372" s="1"/>
      <c r="B372" s="1"/>
      <c r="C372" s="1"/>
      <c r="D372" s="1"/>
      <c r="E372" s="1"/>
      <c r="F372" s="1"/>
      <c r="G372" s="1"/>
      <c r="H372" s="86">
        <v>371</v>
      </c>
      <c r="I372" s="1"/>
      <c r="J372" s="86" t="s">
        <v>7621</v>
      </c>
      <c r="K372" s="86" t="s">
        <v>7622</v>
      </c>
      <c r="L372" s="86" t="s">
        <v>7623</v>
      </c>
      <c r="M372" s="1"/>
      <c r="N372" s="167">
        <v>4200000000</v>
      </c>
      <c r="O372" s="1"/>
      <c r="P372" s="1"/>
    </row>
    <row r="373" spans="1:16" ht="15.75" x14ac:dyDescent="0.3">
      <c r="A373" s="1"/>
      <c r="B373" s="1"/>
      <c r="C373" s="1"/>
      <c r="D373" s="1"/>
      <c r="E373" s="1"/>
      <c r="F373" s="1"/>
      <c r="G373" s="1"/>
      <c r="H373" s="89">
        <v>372</v>
      </c>
      <c r="I373" s="1"/>
      <c r="J373" s="89" t="s">
        <v>7624</v>
      </c>
      <c r="K373" s="89" t="s">
        <v>7625</v>
      </c>
      <c r="L373" s="89" t="s">
        <v>7626</v>
      </c>
      <c r="M373" s="1"/>
      <c r="N373" s="94">
        <v>4200000000</v>
      </c>
      <c r="O373" s="1"/>
      <c r="P373" s="1"/>
    </row>
    <row r="374" spans="1:16" ht="15.75" x14ac:dyDescent="0.3">
      <c r="A374" s="1"/>
      <c r="B374" s="1"/>
      <c r="C374" s="1"/>
      <c r="D374" s="1"/>
      <c r="E374" s="1"/>
      <c r="F374" s="1"/>
      <c r="G374" s="1"/>
      <c r="H374" s="86">
        <v>373</v>
      </c>
      <c r="I374" s="1"/>
      <c r="J374" s="86" t="s">
        <v>7627</v>
      </c>
      <c r="K374" s="86" t="s">
        <v>7628</v>
      </c>
      <c r="L374" s="86" t="s">
        <v>7629</v>
      </c>
      <c r="M374" s="1"/>
      <c r="N374" s="167">
        <v>4200000000</v>
      </c>
      <c r="O374" s="1"/>
      <c r="P374" s="1"/>
    </row>
    <row r="375" spans="1:16" ht="15.75" x14ac:dyDescent="0.3">
      <c r="A375" s="1"/>
      <c r="B375" s="1"/>
      <c r="C375" s="1"/>
      <c r="D375" s="1"/>
      <c r="E375" s="1"/>
      <c r="F375" s="1"/>
      <c r="G375" s="1"/>
      <c r="H375" s="89">
        <v>374</v>
      </c>
      <c r="I375" s="1"/>
      <c r="J375" s="89" t="s">
        <v>7630</v>
      </c>
      <c r="K375" s="89" t="s">
        <v>7631</v>
      </c>
      <c r="L375" s="89" t="s">
        <v>7632</v>
      </c>
      <c r="M375" s="1"/>
      <c r="N375" s="94">
        <v>4200000000</v>
      </c>
      <c r="O375" s="1"/>
      <c r="P375" s="1"/>
    </row>
    <row r="376" spans="1:16" ht="15.75" x14ac:dyDescent="0.3">
      <c r="A376" s="1"/>
      <c r="B376" s="1"/>
      <c r="C376" s="1"/>
      <c r="D376" s="1"/>
      <c r="E376" s="1"/>
      <c r="F376" s="1"/>
      <c r="G376" s="1"/>
      <c r="H376" s="86">
        <v>375</v>
      </c>
      <c r="I376" s="1"/>
      <c r="J376" s="86" t="s">
        <v>7633</v>
      </c>
      <c r="K376" s="86" t="s">
        <v>7634</v>
      </c>
      <c r="L376" s="86" t="s">
        <v>7635</v>
      </c>
      <c r="M376" s="1"/>
      <c r="N376" s="167">
        <v>4200000000</v>
      </c>
      <c r="O376" s="1"/>
      <c r="P376" s="1"/>
    </row>
    <row r="377" spans="1:16" ht="15.75" x14ac:dyDescent="0.3">
      <c r="A377" s="1"/>
      <c r="B377" s="1"/>
      <c r="C377" s="1"/>
      <c r="D377" s="1"/>
      <c r="E377" s="1"/>
      <c r="F377" s="1"/>
      <c r="G377" s="1"/>
      <c r="H377" s="89">
        <v>376</v>
      </c>
      <c r="I377" s="1"/>
      <c r="J377" s="89" t="s">
        <v>7636</v>
      </c>
      <c r="K377" s="89" t="s">
        <v>7637</v>
      </c>
      <c r="L377" s="89" t="s">
        <v>7638</v>
      </c>
      <c r="M377" s="1"/>
      <c r="N377" s="94">
        <v>4200000000</v>
      </c>
      <c r="O377" s="1"/>
      <c r="P377" s="1"/>
    </row>
    <row r="378" spans="1:16" ht="15.75" x14ac:dyDescent="0.3">
      <c r="A378" s="1"/>
      <c r="B378" s="1"/>
      <c r="C378" s="1"/>
      <c r="D378" s="1"/>
      <c r="E378" s="1"/>
      <c r="F378" s="1"/>
      <c r="G378" s="1"/>
      <c r="H378" s="86">
        <v>377</v>
      </c>
      <c r="I378" s="1"/>
      <c r="J378" s="86" t="s">
        <v>7639</v>
      </c>
      <c r="K378" s="86" t="s">
        <v>7640</v>
      </c>
      <c r="L378" s="86" t="s">
        <v>7641</v>
      </c>
      <c r="M378" s="1"/>
      <c r="N378" s="167">
        <v>4200000000</v>
      </c>
      <c r="O378" s="1"/>
      <c r="P378" s="1"/>
    </row>
    <row r="379" spans="1:16" ht="15.75" x14ac:dyDescent="0.3">
      <c r="A379" s="1"/>
      <c r="B379" s="1"/>
      <c r="C379" s="1"/>
      <c r="D379" s="1"/>
      <c r="E379" s="1"/>
      <c r="F379" s="1"/>
      <c r="G379" s="1"/>
      <c r="H379" s="89">
        <v>378</v>
      </c>
      <c r="I379" s="1"/>
      <c r="J379" s="89" t="s">
        <v>7642</v>
      </c>
      <c r="K379" s="89" t="s">
        <v>7643</v>
      </c>
      <c r="L379" s="89" t="s">
        <v>7644</v>
      </c>
      <c r="M379" s="1"/>
      <c r="N379" s="94">
        <v>4200000000</v>
      </c>
      <c r="O379" s="1"/>
      <c r="P379" s="1"/>
    </row>
    <row r="380" spans="1:16" ht="15.75" x14ac:dyDescent="0.3">
      <c r="A380" s="1"/>
      <c r="B380" s="1"/>
      <c r="C380" s="1"/>
      <c r="D380" s="1"/>
      <c r="E380" s="1"/>
      <c r="F380" s="1"/>
      <c r="G380" s="1"/>
      <c r="H380" s="86">
        <v>379</v>
      </c>
      <c r="I380" s="1"/>
      <c r="J380" s="86" t="s">
        <v>7645</v>
      </c>
      <c r="K380" s="86" t="s">
        <v>7646</v>
      </c>
      <c r="L380" s="86" t="s">
        <v>7647</v>
      </c>
      <c r="M380" s="1"/>
      <c r="N380" s="167">
        <v>4200000000</v>
      </c>
      <c r="O380" s="1"/>
      <c r="P380" s="1"/>
    </row>
    <row r="381" spans="1:16" ht="15.75" x14ac:dyDescent="0.3">
      <c r="A381" s="1"/>
      <c r="B381" s="1"/>
      <c r="C381" s="1"/>
      <c r="D381" s="1"/>
      <c r="E381" s="1"/>
      <c r="F381" s="1"/>
      <c r="G381" s="1"/>
      <c r="H381" s="89">
        <v>380</v>
      </c>
      <c r="I381" s="1"/>
      <c r="J381" s="89" t="s">
        <v>7648</v>
      </c>
      <c r="K381" s="89" t="s">
        <v>7649</v>
      </c>
      <c r="L381" s="89" t="s">
        <v>7650</v>
      </c>
      <c r="M381" s="1"/>
      <c r="N381" s="94">
        <v>4200000000</v>
      </c>
      <c r="O381" s="1"/>
      <c r="P381" s="1"/>
    </row>
    <row r="382" spans="1:16" ht="15.75" x14ac:dyDescent="0.3">
      <c r="A382" s="1"/>
      <c r="B382" s="1"/>
      <c r="C382" s="1"/>
      <c r="D382" s="1"/>
      <c r="E382" s="1"/>
      <c r="F382" s="1"/>
      <c r="G382" s="1"/>
      <c r="H382" s="86">
        <v>381</v>
      </c>
      <c r="I382" s="1"/>
      <c r="J382" s="86" t="s">
        <v>7651</v>
      </c>
      <c r="K382" s="86" t="s">
        <v>7652</v>
      </c>
      <c r="L382" s="86" t="s">
        <v>7653</v>
      </c>
      <c r="M382" s="1"/>
      <c r="N382" s="167">
        <v>4200000000</v>
      </c>
      <c r="O382" s="1"/>
      <c r="P382" s="1"/>
    </row>
    <row r="383" spans="1:16" ht="15.75" x14ac:dyDescent="0.3">
      <c r="A383" s="1"/>
      <c r="B383" s="1"/>
      <c r="C383" s="1"/>
      <c r="D383" s="1"/>
      <c r="E383" s="1"/>
      <c r="F383" s="1"/>
      <c r="G383" s="1"/>
      <c r="H383" s="89">
        <v>382</v>
      </c>
      <c r="I383" s="1"/>
      <c r="J383" s="89" t="s">
        <v>7654</v>
      </c>
      <c r="K383" s="89" t="s">
        <v>7655</v>
      </c>
      <c r="L383" s="89" t="s">
        <v>7656</v>
      </c>
      <c r="M383" s="1"/>
      <c r="N383" s="94">
        <v>4200000000</v>
      </c>
      <c r="O383" s="1"/>
      <c r="P383" s="1"/>
    </row>
    <row r="384" spans="1:16" ht="15.75" x14ac:dyDescent="0.3">
      <c r="A384" s="1"/>
      <c r="B384" s="1"/>
      <c r="C384" s="1"/>
      <c r="D384" s="1"/>
      <c r="E384" s="1"/>
      <c r="F384" s="1"/>
      <c r="G384" s="1"/>
      <c r="H384" s="86">
        <v>383</v>
      </c>
      <c r="I384" s="1"/>
      <c r="J384" s="86" t="s">
        <v>7657</v>
      </c>
      <c r="K384" s="86" t="s">
        <v>7658</v>
      </c>
      <c r="L384" s="86" t="s">
        <v>7659</v>
      </c>
      <c r="M384" s="1"/>
      <c r="N384" s="167">
        <v>4200000000</v>
      </c>
      <c r="O384" s="1"/>
      <c r="P384" s="1"/>
    </row>
    <row r="385" spans="1:16" ht="15.75" x14ac:dyDescent="0.3">
      <c r="A385" s="1"/>
      <c r="B385" s="1"/>
      <c r="C385" s="1"/>
      <c r="D385" s="1"/>
      <c r="E385" s="1"/>
      <c r="F385" s="1"/>
      <c r="G385" s="1"/>
      <c r="H385" s="89">
        <v>384</v>
      </c>
      <c r="I385" s="1"/>
      <c r="J385" s="89" t="s">
        <v>7660</v>
      </c>
      <c r="K385" s="89" t="s">
        <v>7661</v>
      </c>
      <c r="L385" s="89" t="s">
        <v>7662</v>
      </c>
      <c r="M385" s="1"/>
      <c r="N385" s="94">
        <v>4200000000</v>
      </c>
      <c r="O385" s="1"/>
      <c r="P385" s="1"/>
    </row>
    <row r="386" spans="1:16" ht="15.75" x14ac:dyDescent="0.3">
      <c r="A386" s="1"/>
      <c r="B386" s="1"/>
      <c r="C386" s="1"/>
      <c r="D386" s="1"/>
      <c r="E386" s="1"/>
      <c r="F386" s="1"/>
      <c r="G386" s="1"/>
      <c r="H386" s="86">
        <v>385</v>
      </c>
      <c r="I386" s="1"/>
      <c r="J386" s="86" t="s">
        <v>7663</v>
      </c>
      <c r="K386" s="86" t="s">
        <v>7664</v>
      </c>
      <c r="L386" s="86" t="s">
        <v>7665</v>
      </c>
      <c r="M386" s="1"/>
      <c r="N386" s="167">
        <v>4200000000</v>
      </c>
      <c r="O386" s="1"/>
      <c r="P386" s="1"/>
    </row>
    <row r="387" spans="1:16" ht="15.75" x14ac:dyDescent="0.3">
      <c r="A387" s="1"/>
      <c r="B387" s="1"/>
      <c r="C387" s="1"/>
      <c r="D387" s="1"/>
      <c r="E387" s="1"/>
      <c r="F387" s="1"/>
      <c r="G387" s="1"/>
      <c r="H387" s="89">
        <v>386</v>
      </c>
      <c r="I387" s="1"/>
      <c r="J387" s="89" t="s">
        <v>7666</v>
      </c>
      <c r="K387" s="89" t="s">
        <v>7667</v>
      </c>
      <c r="L387" s="89" t="s">
        <v>7668</v>
      </c>
      <c r="M387" s="1"/>
      <c r="N387" s="94">
        <v>4200000000</v>
      </c>
      <c r="O387" s="1"/>
      <c r="P387" s="1"/>
    </row>
    <row r="388" spans="1:16" ht="15.75" x14ac:dyDescent="0.3">
      <c r="A388" s="1"/>
      <c r="B388" s="1"/>
      <c r="C388" s="1"/>
      <c r="D388" s="1"/>
      <c r="E388" s="1"/>
      <c r="F388" s="1"/>
      <c r="G388" s="1"/>
      <c r="H388" s="86">
        <v>387</v>
      </c>
      <c r="I388" s="1"/>
      <c r="J388" s="86" t="s">
        <v>7669</v>
      </c>
      <c r="K388" s="86" t="s">
        <v>7670</v>
      </c>
      <c r="L388" s="86" t="s">
        <v>7671</v>
      </c>
      <c r="M388" s="1"/>
      <c r="N388" s="167">
        <v>4200000000</v>
      </c>
      <c r="O388" s="1"/>
      <c r="P388" s="1"/>
    </row>
    <row r="389" spans="1:16" ht="15.75" x14ac:dyDescent="0.3">
      <c r="A389" s="1"/>
      <c r="B389" s="1"/>
      <c r="C389" s="1"/>
      <c r="D389" s="1"/>
      <c r="E389" s="1"/>
      <c r="F389" s="1"/>
      <c r="G389" s="1"/>
      <c r="H389" s="89">
        <v>388</v>
      </c>
      <c r="I389" s="1"/>
      <c r="J389" s="89" t="s">
        <v>7672</v>
      </c>
      <c r="K389" s="89" t="s">
        <v>7673</v>
      </c>
      <c r="L389" s="89" t="s">
        <v>7674</v>
      </c>
      <c r="M389" s="1"/>
      <c r="N389" s="94">
        <v>4200000000</v>
      </c>
      <c r="O389" s="1"/>
      <c r="P389" s="1"/>
    </row>
    <row r="390" spans="1:16" ht="15.75" x14ac:dyDescent="0.3">
      <c r="A390" s="1"/>
      <c r="B390" s="1"/>
      <c r="C390" s="1"/>
      <c r="D390" s="1"/>
      <c r="E390" s="1"/>
      <c r="F390" s="1"/>
      <c r="G390" s="1"/>
      <c r="H390" s="86">
        <v>389</v>
      </c>
      <c r="I390" s="1"/>
      <c r="J390" s="86" t="s">
        <v>7675</v>
      </c>
      <c r="K390" s="86" t="s">
        <v>7676</v>
      </c>
      <c r="L390" s="86" t="s">
        <v>7677</v>
      </c>
      <c r="M390" s="1"/>
      <c r="N390" s="167">
        <v>4200000000</v>
      </c>
      <c r="O390" s="1"/>
      <c r="P390" s="1"/>
    </row>
    <row r="391" spans="1:16" ht="15.75" x14ac:dyDescent="0.3">
      <c r="A391" s="1"/>
      <c r="B391" s="1"/>
      <c r="C391" s="1"/>
      <c r="D391" s="1"/>
      <c r="E391" s="1"/>
      <c r="F391" s="1"/>
      <c r="G391" s="1"/>
      <c r="H391" s="89">
        <v>390</v>
      </c>
      <c r="I391" s="1"/>
      <c r="J391" s="89" t="s">
        <v>7678</v>
      </c>
      <c r="K391" s="89" t="s">
        <v>7679</v>
      </c>
      <c r="L391" s="89" t="s">
        <v>7680</v>
      </c>
      <c r="M391" s="1"/>
      <c r="N391" s="94">
        <v>4200000000</v>
      </c>
      <c r="O391" s="1"/>
      <c r="P391" s="1"/>
    </row>
    <row r="392" spans="1:16" ht="15.75" x14ac:dyDescent="0.3">
      <c r="A392" s="1"/>
      <c r="B392" s="1"/>
      <c r="C392" s="1"/>
      <c r="D392" s="1"/>
      <c r="E392" s="1"/>
      <c r="F392" s="1"/>
      <c r="G392" s="1"/>
      <c r="H392" s="86">
        <v>391</v>
      </c>
      <c r="I392" s="1"/>
      <c r="J392" s="86" t="s">
        <v>7681</v>
      </c>
      <c r="K392" s="86" t="s">
        <v>7682</v>
      </c>
      <c r="L392" s="86" t="s">
        <v>7683</v>
      </c>
      <c r="M392" s="1"/>
      <c r="N392" s="167">
        <v>4200000000</v>
      </c>
      <c r="O392" s="1"/>
      <c r="P392" s="1"/>
    </row>
    <row r="393" spans="1:16" ht="15.75" x14ac:dyDescent="0.3">
      <c r="A393" s="1"/>
      <c r="B393" s="1"/>
      <c r="C393" s="1"/>
      <c r="D393" s="1"/>
      <c r="E393" s="1"/>
      <c r="F393" s="1"/>
      <c r="G393" s="1"/>
      <c r="H393" s="89">
        <v>392</v>
      </c>
      <c r="I393" s="1"/>
      <c r="J393" s="89" t="s">
        <v>7684</v>
      </c>
      <c r="K393" s="89" t="s">
        <v>7685</v>
      </c>
      <c r="L393" s="89" t="s">
        <v>7686</v>
      </c>
      <c r="M393" s="1"/>
      <c r="N393" s="94">
        <v>4200000000</v>
      </c>
      <c r="O393" s="1"/>
      <c r="P393" s="1"/>
    </row>
    <row r="394" spans="1:16" ht="15.75" x14ac:dyDescent="0.3">
      <c r="A394" s="1"/>
      <c r="B394" s="1"/>
      <c r="C394" s="1"/>
      <c r="D394" s="1"/>
      <c r="E394" s="1"/>
      <c r="F394" s="1"/>
      <c r="G394" s="1"/>
      <c r="H394" s="86">
        <v>393</v>
      </c>
      <c r="I394" s="1"/>
      <c r="J394" s="86" t="s">
        <v>7687</v>
      </c>
      <c r="K394" s="86" t="s">
        <v>7688</v>
      </c>
      <c r="L394" s="86" t="s">
        <v>7689</v>
      </c>
      <c r="M394" s="1"/>
      <c r="N394" s="167">
        <v>4200000000</v>
      </c>
      <c r="O394" s="1"/>
      <c r="P394" s="1"/>
    </row>
    <row r="395" spans="1:16" ht="15.75" x14ac:dyDescent="0.3">
      <c r="A395" s="1"/>
      <c r="B395" s="1"/>
      <c r="C395" s="1"/>
      <c r="D395" s="1"/>
      <c r="E395" s="1"/>
      <c r="F395" s="1"/>
      <c r="G395" s="1"/>
      <c r="H395" s="89">
        <v>394</v>
      </c>
      <c r="I395" s="1"/>
      <c r="J395" s="89" t="s">
        <v>7690</v>
      </c>
      <c r="K395" s="89" t="s">
        <v>7691</v>
      </c>
      <c r="L395" s="89" t="s">
        <v>7692</v>
      </c>
      <c r="M395" s="1"/>
      <c r="N395" s="94">
        <v>4200000000</v>
      </c>
      <c r="O395" s="1"/>
      <c r="P395" s="1"/>
    </row>
    <row r="396" spans="1:16" ht="15.75" x14ac:dyDescent="0.3">
      <c r="A396" s="1"/>
      <c r="B396" s="1"/>
      <c r="C396" s="1"/>
      <c r="D396" s="1"/>
      <c r="E396" s="1"/>
      <c r="F396" s="1"/>
      <c r="G396" s="1"/>
      <c r="H396" s="86">
        <v>395</v>
      </c>
      <c r="I396" s="1"/>
      <c r="J396" s="86" t="s">
        <v>7693</v>
      </c>
      <c r="K396" s="86" t="s">
        <v>7694</v>
      </c>
      <c r="L396" s="86" t="s">
        <v>7695</v>
      </c>
      <c r="M396" s="1"/>
      <c r="N396" s="167">
        <v>4200000000</v>
      </c>
      <c r="O396" s="1"/>
      <c r="P396" s="1"/>
    </row>
    <row r="397" spans="1:16" ht="15.75" x14ac:dyDescent="0.3">
      <c r="A397" s="1"/>
      <c r="B397" s="1"/>
      <c r="C397" s="1"/>
      <c r="D397" s="1"/>
      <c r="E397" s="1"/>
      <c r="F397" s="1"/>
      <c r="G397" s="1"/>
      <c r="H397" s="89">
        <v>396</v>
      </c>
      <c r="I397" s="1"/>
      <c r="J397" s="89" t="s">
        <v>7696</v>
      </c>
      <c r="K397" s="89" t="s">
        <v>7697</v>
      </c>
      <c r="L397" s="89" t="s">
        <v>7698</v>
      </c>
      <c r="M397" s="1"/>
      <c r="N397" s="94">
        <v>4200000000</v>
      </c>
      <c r="O397" s="1"/>
      <c r="P397" s="1"/>
    </row>
    <row r="398" spans="1:16" ht="15.75" x14ac:dyDescent="0.3">
      <c r="A398" s="1"/>
      <c r="B398" s="1"/>
      <c r="C398" s="1"/>
      <c r="D398" s="1"/>
      <c r="E398" s="1"/>
      <c r="F398" s="1"/>
      <c r="G398" s="1"/>
      <c r="H398" s="86">
        <v>397</v>
      </c>
      <c r="I398" s="1"/>
      <c r="J398" s="86" t="s">
        <v>7699</v>
      </c>
      <c r="K398" s="86" t="s">
        <v>7700</v>
      </c>
      <c r="L398" s="86" t="s">
        <v>7701</v>
      </c>
      <c r="M398" s="1"/>
      <c r="N398" s="167">
        <v>4200000000</v>
      </c>
      <c r="O398" s="1"/>
      <c r="P398" s="1"/>
    </row>
    <row r="399" spans="1:16" ht="15.75" x14ac:dyDescent="0.3">
      <c r="A399" s="1"/>
      <c r="B399" s="1"/>
      <c r="C399" s="1"/>
      <c r="D399" s="1"/>
      <c r="E399" s="1"/>
      <c r="F399" s="1"/>
      <c r="G399" s="1"/>
      <c r="H399" s="89">
        <v>398</v>
      </c>
      <c r="I399" s="1"/>
      <c r="J399" s="89" t="s">
        <v>7702</v>
      </c>
      <c r="K399" s="89" t="s">
        <v>7703</v>
      </c>
      <c r="L399" s="89" t="s">
        <v>7704</v>
      </c>
      <c r="M399" s="1"/>
      <c r="N399" s="94">
        <v>4200000000</v>
      </c>
      <c r="O399" s="1"/>
      <c r="P399" s="1"/>
    </row>
    <row r="400" spans="1:16" ht="15.75" x14ac:dyDescent="0.3">
      <c r="A400" s="1"/>
      <c r="B400" s="1"/>
      <c r="C400" s="1"/>
      <c r="D400" s="1"/>
      <c r="E400" s="1"/>
      <c r="F400" s="1"/>
      <c r="G400" s="1"/>
      <c r="H400" s="86">
        <v>399</v>
      </c>
      <c r="I400" s="1"/>
      <c r="J400" s="86" t="s">
        <v>7705</v>
      </c>
      <c r="K400" s="86" t="s">
        <v>7706</v>
      </c>
      <c r="L400" s="86" t="s">
        <v>7707</v>
      </c>
      <c r="M400" s="1"/>
      <c r="N400" s="167">
        <v>4200000000</v>
      </c>
      <c r="O400" s="1"/>
      <c r="P400" s="1"/>
    </row>
    <row r="401" spans="1:16" ht="15.75" x14ac:dyDescent="0.3">
      <c r="A401" s="1"/>
      <c r="B401" s="1"/>
      <c r="C401" s="1"/>
      <c r="D401" s="1"/>
      <c r="E401" s="1"/>
      <c r="F401" s="1"/>
      <c r="G401" s="1"/>
      <c r="H401" s="89">
        <v>400</v>
      </c>
      <c r="I401" s="1"/>
      <c r="J401" s="89" t="s">
        <v>7708</v>
      </c>
      <c r="K401" s="89" t="s">
        <v>7709</v>
      </c>
      <c r="L401" s="89" t="s">
        <v>7710</v>
      </c>
      <c r="M401" s="1"/>
      <c r="N401" s="94">
        <v>4200000000</v>
      </c>
      <c r="O401" s="1"/>
      <c r="P401" s="1"/>
    </row>
    <row r="402" spans="1:16" ht="15.75" x14ac:dyDescent="0.3">
      <c r="A402" s="1"/>
      <c r="B402" s="1"/>
      <c r="C402" s="1"/>
      <c r="D402" s="1"/>
      <c r="E402" s="1"/>
      <c r="F402" s="1"/>
      <c r="G402" s="1"/>
      <c r="H402" s="86">
        <v>401</v>
      </c>
      <c r="I402" s="1"/>
      <c r="J402" s="86" t="s">
        <v>7711</v>
      </c>
      <c r="K402" s="86" t="s">
        <v>7712</v>
      </c>
      <c r="L402" s="86" t="s">
        <v>7713</v>
      </c>
      <c r="M402" s="1"/>
      <c r="N402" s="167">
        <v>4200000000</v>
      </c>
      <c r="O402" s="1"/>
      <c r="P402" s="1"/>
    </row>
    <row r="403" spans="1:16" ht="15.75" x14ac:dyDescent="0.3">
      <c r="A403" s="1"/>
      <c r="B403" s="1"/>
      <c r="C403" s="1"/>
      <c r="D403" s="1"/>
      <c r="E403" s="1"/>
      <c r="F403" s="1"/>
      <c r="G403" s="1"/>
      <c r="H403" s="89">
        <v>402</v>
      </c>
      <c r="I403" s="1"/>
      <c r="J403" s="89" t="s">
        <v>7714</v>
      </c>
      <c r="K403" s="89" t="s">
        <v>7715</v>
      </c>
      <c r="L403" s="89" t="s">
        <v>7716</v>
      </c>
      <c r="M403" s="1"/>
      <c r="N403" s="94">
        <v>4200000000</v>
      </c>
      <c r="O403" s="1"/>
      <c r="P403" s="1"/>
    </row>
    <row r="404" spans="1:16" ht="15.75" x14ac:dyDescent="0.3">
      <c r="A404" s="1"/>
      <c r="B404" s="1"/>
      <c r="C404" s="1"/>
      <c r="D404" s="1"/>
      <c r="E404" s="1"/>
      <c r="F404" s="1"/>
      <c r="G404" s="1"/>
      <c r="H404" s="86">
        <v>403</v>
      </c>
      <c r="I404" s="1"/>
      <c r="J404" s="86" t="s">
        <v>7717</v>
      </c>
      <c r="K404" s="86" t="s">
        <v>7718</v>
      </c>
      <c r="L404" s="86" t="s">
        <v>7719</v>
      </c>
      <c r="M404" s="1"/>
      <c r="N404" s="167">
        <v>4200000000</v>
      </c>
      <c r="O404" s="1"/>
      <c r="P404" s="1"/>
    </row>
    <row r="405" spans="1:16" ht="15.75" x14ac:dyDescent="0.3">
      <c r="A405" s="1"/>
      <c r="B405" s="1"/>
      <c r="C405" s="1"/>
      <c r="D405" s="1"/>
      <c r="E405" s="1"/>
      <c r="F405" s="1"/>
      <c r="G405" s="1"/>
      <c r="H405" s="89">
        <v>404</v>
      </c>
      <c r="I405" s="1"/>
      <c r="J405" s="89" t="s">
        <v>7720</v>
      </c>
      <c r="K405" s="89" t="s">
        <v>7721</v>
      </c>
      <c r="L405" s="89" t="s">
        <v>7722</v>
      </c>
      <c r="M405" s="1"/>
      <c r="N405" s="94">
        <v>4200000000</v>
      </c>
      <c r="O405" s="1"/>
      <c r="P405" s="1"/>
    </row>
    <row r="406" spans="1:16" ht="15.75" x14ac:dyDescent="0.3">
      <c r="A406" s="1"/>
      <c r="B406" s="1"/>
      <c r="C406" s="1"/>
      <c r="D406" s="1"/>
      <c r="E406" s="1"/>
      <c r="F406" s="1"/>
      <c r="G406" s="1"/>
      <c r="H406" s="86">
        <v>405</v>
      </c>
      <c r="I406" s="1"/>
      <c r="J406" s="86" t="s">
        <v>7723</v>
      </c>
      <c r="K406" s="86" t="s">
        <v>7724</v>
      </c>
      <c r="L406" s="86" t="s">
        <v>7725</v>
      </c>
      <c r="M406" s="1"/>
      <c r="N406" s="167">
        <v>4200000000</v>
      </c>
      <c r="O406" s="1"/>
      <c r="P406" s="1"/>
    </row>
    <row r="407" spans="1:16" ht="15.75" x14ac:dyDescent="0.3">
      <c r="A407" s="1"/>
      <c r="B407" s="1"/>
      <c r="C407" s="1"/>
      <c r="D407" s="1"/>
      <c r="E407" s="1"/>
      <c r="F407" s="1"/>
      <c r="G407" s="1"/>
      <c r="H407" s="89">
        <v>406</v>
      </c>
      <c r="I407" s="1"/>
      <c r="J407" s="89" t="s">
        <v>7726</v>
      </c>
      <c r="K407" s="89" t="s">
        <v>7727</v>
      </c>
      <c r="L407" s="89" t="s">
        <v>7728</v>
      </c>
      <c r="M407" s="1"/>
      <c r="N407" s="94">
        <v>4200000000</v>
      </c>
      <c r="O407" s="1"/>
      <c r="P407" s="1"/>
    </row>
    <row r="408" spans="1:16" ht="15.75" x14ac:dyDescent="0.3">
      <c r="A408" s="1"/>
      <c r="B408" s="1"/>
      <c r="C408" s="1"/>
      <c r="D408" s="1"/>
      <c r="E408" s="1"/>
      <c r="F408" s="1"/>
      <c r="G408" s="1"/>
      <c r="H408" s="86">
        <v>407</v>
      </c>
      <c r="I408" s="1"/>
      <c r="J408" s="86" t="s">
        <v>7729</v>
      </c>
      <c r="K408" s="86" t="s">
        <v>7730</v>
      </c>
      <c r="L408" s="86" t="s">
        <v>7731</v>
      </c>
      <c r="M408" s="1"/>
      <c r="N408" s="167">
        <v>4200000000</v>
      </c>
      <c r="O408" s="1"/>
      <c r="P408" s="1"/>
    </row>
    <row r="409" spans="1:16" ht="15.75" x14ac:dyDescent="0.3">
      <c r="A409" s="1"/>
      <c r="B409" s="1"/>
      <c r="C409" s="1"/>
      <c r="D409" s="1"/>
      <c r="E409" s="1"/>
      <c r="F409" s="1"/>
      <c r="G409" s="1"/>
      <c r="H409" s="89">
        <v>408</v>
      </c>
      <c r="I409" s="1"/>
      <c r="J409" s="89" t="s">
        <v>7732</v>
      </c>
      <c r="K409" s="89" t="s">
        <v>7733</v>
      </c>
      <c r="L409" s="89" t="s">
        <v>7734</v>
      </c>
      <c r="M409" s="1"/>
      <c r="N409" s="94">
        <v>4200000000</v>
      </c>
      <c r="O409" s="1"/>
      <c r="P409" s="1"/>
    </row>
    <row r="410" spans="1:16" ht="15.75" x14ac:dyDescent="0.3">
      <c r="A410" s="1"/>
      <c r="B410" s="1"/>
      <c r="C410" s="1"/>
      <c r="D410" s="1"/>
      <c r="E410" s="1"/>
      <c r="F410" s="1"/>
      <c r="G410" s="1"/>
      <c r="H410" s="86">
        <v>409</v>
      </c>
      <c r="I410" s="1"/>
      <c r="J410" s="86" t="s">
        <v>7735</v>
      </c>
      <c r="K410" s="86" t="s">
        <v>7736</v>
      </c>
      <c r="L410" s="86" t="s">
        <v>7737</v>
      </c>
      <c r="M410" s="1"/>
      <c r="N410" s="167">
        <v>4200000000</v>
      </c>
      <c r="O410" s="1"/>
      <c r="P410" s="1"/>
    </row>
    <row r="411" spans="1:16" ht="15.75" x14ac:dyDescent="0.3">
      <c r="A411" s="1"/>
      <c r="B411" s="1"/>
      <c r="C411" s="1"/>
      <c r="D411" s="1"/>
      <c r="E411" s="1"/>
      <c r="F411" s="1"/>
      <c r="G411" s="1"/>
      <c r="H411" s="89">
        <v>410</v>
      </c>
      <c r="I411" s="1"/>
      <c r="J411" s="89" t="s">
        <v>7738</v>
      </c>
      <c r="K411" s="89" t="s">
        <v>7739</v>
      </c>
      <c r="L411" s="89" t="s">
        <v>7740</v>
      </c>
      <c r="M411" s="1"/>
      <c r="N411" s="94">
        <v>4200000000</v>
      </c>
      <c r="O411" s="1"/>
      <c r="P411" s="1"/>
    </row>
    <row r="412" spans="1:16" ht="15.75" x14ac:dyDescent="0.3">
      <c r="A412" s="1"/>
      <c r="B412" s="1"/>
      <c r="C412" s="1"/>
      <c r="D412" s="1"/>
      <c r="E412" s="1"/>
      <c r="F412" s="1"/>
      <c r="G412" s="1"/>
      <c r="H412" s="86">
        <v>411</v>
      </c>
      <c r="I412" s="1"/>
      <c r="J412" s="86" t="s">
        <v>7741</v>
      </c>
      <c r="K412" s="86" t="s">
        <v>7742</v>
      </c>
      <c r="L412" s="86" t="s">
        <v>7743</v>
      </c>
      <c r="M412" s="1"/>
      <c r="N412" s="167">
        <v>4200000000</v>
      </c>
      <c r="O412" s="1"/>
      <c r="P412" s="1"/>
    </row>
    <row r="413" spans="1:16" ht="15.75" x14ac:dyDescent="0.3">
      <c r="A413" s="1"/>
      <c r="B413" s="1"/>
      <c r="C413" s="1"/>
      <c r="D413" s="1"/>
      <c r="E413" s="1"/>
      <c r="F413" s="1"/>
      <c r="G413" s="1"/>
      <c r="H413" s="89">
        <v>412</v>
      </c>
      <c r="I413" s="1"/>
      <c r="J413" s="89" t="s">
        <v>7744</v>
      </c>
      <c r="K413" s="89" t="s">
        <v>7745</v>
      </c>
      <c r="L413" s="89" t="s">
        <v>7746</v>
      </c>
      <c r="M413" s="1"/>
      <c r="N413" s="94">
        <v>4200000000</v>
      </c>
      <c r="O413" s="1"/>
      <c r="P413" s="1"/>
    </row>
    <row r="414" spans="1:16" ht="15.75" x14ac:dyDescent="0.3">
      <c r="A414" s="1"/>
      <c r="B414" s="1"/>
      <c r="C414" s="1"/>
      <c r="D414" s="1"/>
      <c r="E414" s="1"/>
      <c r="F414" s="1"/>
      <c r="G414" s="1"/>
      <c r="H414" s="86">
        <v>413</v>
      </c>
      <c r="I414" s="1"/>
      <c r="J414" s="86" t="s">
        <v>7747</v>
      </c>
      <c r="K414" s="86" t="s">
        <v>7748</v>
      </c>
      <c r="L414" s="86" t="s">
        <v>7749</v>
      </c>
      <c r="M414" s="1"/>
      <c r="N414" s="167">
        <v>4200000000</v>
      </c>
      <c r="O414" s="1"/>
      <c r="P414" s="1"/>
    </row>
    <row r="415" spans="1:16" ht="15.75" x14ac:dyDescent="0.3">
      <c r="A415" s="1"/>
      <c r="B415" s="1"/>
      <c r="C415" s="1"/>
      <c r="D415" s="1"/>
      <c r="E415" s="1"/>
      <c r="F415" s="1"/>
      <c r="G415" s="1"/>
      <c r="H415" s="89">
        <v>414</v>
      </c>
      <c r="I415" s="1"/>
      <c r="J415" s="89" t="s">
        <v>7750</v>
      </c>
      <c r="K415" s="89" t="s">
        <v>7751</v>
      </c>
      <c r="L415" s="89" t="s">
        <v>7752</v>
      </c>
      <c r="M415" s="1"/>
      <c r="N415" s="94">
        <v>4200000000</v>
      </c>
      <c r="O415" s="1"/>
      <c r="P415" s="1"/>
    </row>
    <row r="416" spans="1:16" ht="15.75" x14ac:dyDescent="0.3">
      <c r="A416" s="1"/>
      <c r="B416" s="1"/>
      <c r="C416" s="1"/>
      <c r="D416" s="1"/>
      <c r="E416" s="1"/>
      <c r="F416" s="1"/>
      <c r="G416" s="1"/>
      <c r="H416" s="86">
        <v>415</v>
      </c>
      <c r="I416" s="1"/>
      <c r="J416" s="86" t="s">
        <v>7753</v>
      </c>
      <c r="K416" s="86" t="s">
        <v>7754</v>
      </c>
      <c r="L416" s="86" t="s">
        <v>7755</v>
      </c>
      <c r="M416" s="1"/>
      <c r="N416" s="167">
        <v>4200000000</v>
      </c>
      <c r="O416" s="1"/>
      <c r="P416" s="1"/>
    </row>
    <row r="417" spans="1:16" ht="15.75" x14ac:dyDescent="0.3">
      <c r="A417" s="1"/>
      <c r="B417" s="1"/>
      <c r="C417" s="1"/>
      <c r="D417" s="1"/>
      <c r="E417" s="1"/>
      <c r="F417" s="1"/>
      <c r="G417" s="1"/>
      <c r="H417" s="89">
        <v>416</v>
      </c>
      <c r="I417" s="1"/>
      <c r="J417" s="89" t="s">
        <v>7756</v>
      </c>
      <c r="K417" s="89" t="s">
        <v>7757</v>
      </c>
      <c r="L417" s="89" t="s">
        <v>7758</v>
      </c>
      <c r="M417" s="1"/>
      <c r="N417" s="94">
        <v>4200000000</v>
      </c>
      <c r="O417" s="1"/>
      <c r="P417" s="1"/>
    </row>
    <row r="418" spans="1:16" ht="15.75" x14ac:dyDescent="0.3">
      <c r="A418" s="1"/>
      <c r="B418" s="1"/>
      <c r="C418" s="1"/>
      <c r="D418" s="1"/>
      <c r="E418" s="1"/>
      <c r="F418" s="1"/>
      <c r="G418" s="1"/>
      <c r="H418" s="86">
        <v>417</v>
      </c>
      <c r="I418" s="1"/>
      <c r="J418" s="86" t="s">
        <v>7759</v>
      </c>
      <c r="K418" s="86" t="s">
        <v>7760</v>
      </c>
      <c r="L418" s="86" t="s">
        <v>7761</v>
      </c>
      <c r="M418" s="1"/>
      <c r="N418" s="167">
        <v>4200000000</v>
      </c>
      <c r="O418" s="1"/>
      <c r="P418" s="1"/>
    </row>
    <row r="419" spans="1:16" ht="15.75" x14ac:dyDescent="0.3">
      <c r="A419" s="1"/>
      <c r="B419" s="1"/>
      <c r="C419" s="1"/>
      <c r="D419" s="1"/>
      <c r="E419" s="1"/>
      <c r="F419" s="1"/>
      <c r="G419" s="1"/>
      <c r="H419" s="89">
        <v>418</v>
      </c>
      <c r="I419" s="1"/>
      <c r="J419" s="89" t="s">
        <v>7762</v>
      </c>
      <c r="K419" s="89" t="s">
        <v>7763</v>
      </c>
      <c r="L419" s="89" t="s">
        <v>7764</v>
      </c>
      <c r="M419" s="1"/>
      <c r="N419" s="94">
        <v>4200000000</v>
      </c>
      <c r="O419" s="1"/>
      <c r="P419" s="1"/>
    </row>
    <row r="420" spans="1:16" ht="15.75" x14ac:dyDescent="0.3">
      <c r="A420" s="1"/>
      <c r="B420" s="1"/>
      <c r="C420" s="1"/>
      <c r="D420" s="1"/>
      <c r="E420" s="1"/>
      <c r="F420" s="1"/>
      <c r="G420" s="1"/>
      <c r="H420" s="86">
        <v>419</v>
      </c>
      <c r="I420" s="1"/>
      <c r="J420" s="86" t="s">
        <v>7765</v>
      </c>
      <c r="K420" s="86" t="s">
        <v>7766</v>
      </c>
      <c r="L420" s="86" t="s">
        <v>7767</v>
      </c>
      <c r="M420" s="1"/>
      <c r="N420" s="167">
        <v>4200000000</v>
      </c>
      <c r="O420" s="1"/>
      <c r="P420" s="1"/>
    </row>
    <row r="421" spans="1:16" ht="15.75" x14ac:dyDescent="0.3">
      <c r="A421" s="1"/>
      <c r="B421" s="1"/>
      <c r="C421" s="1"/>
      <c r="D421" s="1"/>
      <c r="E421" s="1"/>
      <c r="F421" s="1"/>
      <c r="G421" s="1"/>
      <c r="H421" s="89">
        <v>420</v>
      </c>
      <c r="I421" s="1"/>
      <c r="J421" s="89" t="s">
        <v>7768</v>
      </c>
      <c r="K421" s="89" t="s">
        <v>7769</v>
      </c>
      <c r="L421" s="89" t="s">
        <v>7770</v>
      </c>
      <c r="M421" s="1"/>
      <c r="N421" s="94">
        <v>4200000000</v>
      </c>
      <c r="O421" s="1"/>
      <c r="P421" s="1"/>
    </row>
    <row r="422" spans="1:16" ht="15.75" x14ac:dyDescent="0.3">
      <c r="A422" s="1"/>
      <c r="B422" s="1"/>
      <c r="C422" s="1"/>
      <c r="D422" s="1"/>
      <c r="E422" s="1"/>
      <c r="F422" s="1"/>
      <c r="G422" s="1"/>
      <c r="H422" s="86">
        <v>421</v>
      </c>
      <c r="I422" s="1"/>
      <c r="J422" s="86" t="s">
        <v>7771</v>
      </c>
      <c r="K422" s="86" t="s">
        <v>7772</v>
      </c>
      <c r="L422" s="86" t="s">
        <v>7773</v>
      </c>
      <c r="M422" s="1"/>
      <c r="N422" s="167">
        <v>4200000000</v>
      </c>
      <c r="O422" s="1"/>
      <c r="P422" s="1"/>
    </row>
    <row r="423" spans="1:16" ht="15.75" x14ac:dyDescent="0.3">
      <c r="A423" s="1"/>
      <c r="B423" s="1"/>
      <c r="C423" s="1"/>
      <c r="D423" s="1"/>
      <c r="E423" s="1"/>
      <c r="F423" s="1"/>
      <c r="G423" s="1"/>
      <c r="H423" s="89">
        <v>422</v>
      </c>
      <c r="I423" s="1"/>
      <c r="J423" s="89" t="s">
        <v>7774</v>
      </c>
      <c r="K423" s="89" t="s">
        <v>7775</v>
      </c>
      <c r="L423" s="89" t="s">
        <v>7776</v>
      </c>
      <c r="M423" s="1"/>
      <c r="N423" s="94">
        <v>4200000000</v>
      </c>
      <c r="O423" s="1"/>
      <c r="P423" s="1"/>
    </row>
    <row r="424" spans="1:16" ht="15.75" x14ac:dyDescent="0.3">
      <c r="A424" s="1"/>
      <c r="B424" s="1"/>
      <c r="C424" s="1"/>
      <c r="D424" s="1"/>
      <c r="E424" s="1"/>
      <c r="F424" s="1"/>
      <c r="G424" s="1"/>
      <c r="H424" s="86">
        <v>423</v>
      </c>
      <c r="I424" s="1"/>
      <c r="J424" s="86" t="s">
        <v>7777</v>
      </c>
      <c r="K424" s="86" t="s">
        <v>7778</v>
      </c>
      <c r="L424" s="86" t="s">
        <v>7779</v>
      </c>
      <c r="M424" s="1"/>
      <c r="N424" s="167">
        <v>4200000000</v>
      </c>
      <c r="O424" s="1"/>
      <c r="P424" s="1"/>
    </row>
    <row r="425" spans="1:16" ht="15.75" x14ac:dyDescent="0.3">
      <c r="A425" s="1"/>
      <c r="B425" s="1"/>
      <c r="C425" s="1"/>
      <c r="D425" s="1"/>
      <c r="E425" s="1"/>
      <c r="F425" s="1"/>
      <c r="G425" s="1"/>
      <c r="H425" s="89">
        <v>424</v>
      </c>
      <c r="I425" s="1"/>
      <c r="J425" s="89" t="s">
        <v>7780</v>
      </c>
      <c r="K425" s="89" t="s">
        <v>7781</v>
      </c>
      <c r="L425" s="89" t="s">
        <v>7782</v>
      </c>
      <c r="M425" s="1"/>
      <c r="N425" s="94">
        <v>4200000000</v>
      </c>
      <c r="O425" s="1"/>
      <c r="P425" s="1"/>
    </row>
    <row r="426" spans="1:16" ht="15.75" x14ac:dyDescent="0.3">
      <c r="A426" s="1"/>
      <c r="B426" s="1"/>
      <c r="C426" s="1"/>
      <c r="D426" s="1"/>
      <c r="E426" s="1"/>
      <c r="F426" s="1"/>
      <c r="G426" s="1"/>
      <c r="H426" s="86">
        <v>425</v>
      </c>
      <c r="I426" s="1"/>
      <c r="J426" s="86" t="s">
        <v>7783</v>
      </c>
      <c r="K426" s="86" t="s">
        <v>7784</v>
      </c>
      <c r="L426" s="86" t="s">
        <v>7785</v>
      </c>
      <c r="M426" s="1"/>
      <c r="N426" s="167">
        <v>4200000000</v>
      </c>
      <c r="O426" s="1"/>
      <c r="P426" s="1"/>
    </row>
    <row r="427" spans="1:16" ht="15.75" x14ac:dyDescent="0.3">
      <c r="A427" s="1"/>
      <c r="B427" s="1"/>
      <c r="C427" s="1"/>
      <c r="D427" s="1"/>
      <c r="E427" s="1"/>
      <c r="F427" s="1"/>
      <c r="G427" s="1"/>
      <c r="H427" s="89">
        <v>426</v>
      </c>
      <c r="I427" s="1"/>
      <c r="J427" s="89" t="s">
        <v>7786</v>
      </c>
      <c r="K427" s="89" t="s">
        <v>7787</v>
      </c>
      <c r="L427" s="89" t="s">
        <v>7788</v>
      </c>
      <c r="M427" s="1"/>
      <c r="N427" s="94">
        <v>4200000000</v>
      </c>
      <c r="O427" s="1"/>
      <c r="P427" s="1"/>
    </row>
    <row r="428" spans="1:16" ht="15.75" x14ac:dyDescent="0.3">
      <c r="A428" s="1"/>
      <c r="B428" s="1"/>
      <c r="C428" s="1"/>
      <c r="D428" s="1"/>
      <c r="E428" s="1"/>
      <c r="F428" s="1"/>
      <c r="G428" s="1"/>
      <c r="H428" s="86">
        <v>427</v>
      </c>
      <c r="I428" s="1"/>
      <c r="J428" s="86" t="s">
        <v>7789</v>
      </c>
      <c r="K428" s="86" t="s">
        <v>7790</v>
      </c>
      <c r="L428" s="86" t="s">
        <v>7791</v>
      </c>
      <c r="M428" s="1"/>
      <c r="N428" s="167">
        <v>4200000000</v>
      </c>
      <c r="O428" s="1"/>
      <c r="P428" s="1"/>
    </row>
    <row r="429" spans="1:16" ht="15.75" x14ac:dyDescent="0.3">
      <c r="A429" s="1"/>
      <c r="B429" s="1"/>
      <c r="C429" s="1"/>
      <c r="D429" s="1"/>
      <c r="E429" s="1"/>
      <c r="F429" s="1"/>
      <c r="G429" s="1"/>
      <c r="H429" s="89">
        <v>428</v>
      </c>
      <c r="I429" s="1"/>
      <c r="J429" s="89" t="s">
        <v>7792</v>
      </c>
      <c r="K429" s="89" t="s">
        <v>7793</v>
      </c>
      <c r="L429" s="89" t="s">
        <v>7794</v>
      </c>
      <c r="M429" s="1"/>
      <c r="N429" s="94">
        <v>4200000000</v>
      </c>
      <c r="O429" s="1"/>
      <c r="P429" s="1"/>
    </row>
    <row r="430" spans="1:16" ht="15.75" x14ac:dyDescent="0.3">
      <c r="A430" s="1"/>
      <c r="B430" s="1"/>
      <c r="C430" s="1"/>
      <c r="D430" s="1"/>
      <c r="E430" s="1"/>
      <c r="F430" s="1"/>
      <c r="G430" s="1"/>
      <c r="H430" s="86">
        <v>429</v>
      </c>
      <c r="I430" s="1"/>
      <c r="J430" s="86" t="s">
        <v>7795</v>
      </c>
      <c r="K430" s="86" t="s">
        <v>7796</v>
      </c>
      <c r="L430" s="86" t="s">
        <v>7797</v>
      </c>
      <c r="M430" s="1"/>
      <c r="N430" s="167">
        <v>4200000000</v>
      </c>
      <c r="O430" s="1"/>
      <c r="P430" s="1"/>
    </row>
    <row r="431" spans="1:16" ht="15.75" x14ac:dyDescent="0.3">
      <c r="A431" s="1"/>
      <c r="B431" s="1"/>
      <c r="C431" s="1"/>
      <c r="D431" s="1"/>
      <c r="E431" s="1"/>
      <c r="F431" s="1"/>
      <c r="G431" s="1"/>
      <c r="H431" s="89">
        <v>430</v>
      </c>
      <c r="I431" s="1"/>
      <c r="J431" s="89" t="s">
        <v>7798</v>
      </c>
      <c r="K431" s="89" t="s">
        <v>7799</v>
      </c>
      <c r="L431" s="89" t="s">
        <v>7800</v>
      </c>
      <c r="M431" s="1"/>
      <c r="N431" s="94">
        <v>4200000000</v>
      </c>
      <c r="O431" s="1"/>
      <c r="P431" s="1"/>
    </row>
    <row r="432" spans="1:16" ht="15.75" x14ac:dyDescent="0.3">
      <c r="A432" s="1"/>
      <c r="B432" s="1"/>
      <c r="C432" s="1"/>
      <c r="D432" s="1"/>
      <c r="E432" s="1"/>
      <c r="F432" s="1"/>
      <c r="G432" s="1"/>
      <c r="H432" s="86">
        <v>431</v>
      </c>
      <c r="I432" s="1"/>
      <c r="J432" s="86" t="s">
        <v>7801</v>
      </c>
      <c r="K432" s="86" t="s">
        <v>7802</v>
      </c>
      <c r="L432" s="86" t="s">
        <v>7803</v>
      </c>
      <c r="M432" s="1"/>
      <c r="N432" s="167">
        <v>4200000000</v>
      </c>
      <c r="O432" s="1"/>
      <c r="P432" s="1"/>
    </row>
    <row r="433" spans="1:16" ht="15.75" x14ac:dyDescent="0.3">
      <c r="A433" s="1"/>
      <c r="B433" s="1"/>
      <c r="C433" s="1"/>
      <c r="D433" s="1"/>
      <c r="E433" s="1"/>
      <c r="F433" s="1"/>
      <c r="G433" s="1"/>
      <c r="H433" s="89">
        <v>432</v>
      </c>
      <c r="I433" s="1"/>
      <c r="J433" s="89" t="s">
        <v>7804</v>
      </c>
      <c r="K433" s="89" t="s">
        <v>7805</v>
      </c>
      <c r="L433" s="89" t="s">
        <v>7806</v>
      </c>
      <c r="M433" s="1"/>
      <c r="N433" s="94">
        <v>4200000000</v>
      </c>
      <c r="O433" s="1"/>
      <c r="P433" s="1"/>
    </row>
    <row r="434" spans="1:16" ht="15.75" x14ac:dyDescent="0.3">
      <c r="A434" s="1"/>
      <c r="B434" s="1"/>
      <c r="C434" s="1"/>
      <c r="D434" s="1"/>
      <c r="E434" s="1"/>
      <c r="F434" s="1"/>
      <c r="G434" s="1"/>
      <c r="H434" s="86">
        <v>433</v>
      </c>
      <c r="I434" s="1"/>
      <c r="J434" s="86" t="s">
        <v>7807</v>
      </c>
      <c r="K434" s="86" t="s">
        <v>7808</v>
      </c>
      <c r="L434" s="86" t="s">
        <v>7809</v>
      </c>
      <c r="M434" s="1"/>
      <c r="N434" s="167">
        <v>4200000000</v>
      </c>
      <c r="O434" s="1"/>
      <c r="P434" s="1"/>
    </row>
    <row r="435" spans="1:16" ht="15.75" x14ac:dyDescent="0.3">
      <c r="A435" s="1"/>
      <c r="B435" s="1"/>
      <c r="C435" s="1"/>
      <c r="D435" s="1"/>
      <c r="E435" s="1"/>
      <c r="F435" s="1"/>
      <c r="G435" s="1"/>
      <c r="H435" s="89">
        <v>434</v>
      </c>
      <c r="I435" s="1"/>
      <c r="J435" s="89" t="s">
        <v>7810</v>
      </c>
      <c r="K435" s="89" t="s">
        <v>7811</v>
      </c>
      <c r="L435" s="89" t="s">
        <v>7812</v>
      </c>
      <c r="M435" s="1"/>
      <c r="N435" s="94">
        <v>4200000000</v>
      </c>
      <c r="O435" s="1"/>
      <c r="P435" s="1"/>
    </row>
    <row r="436" spans="1:16" ht="15.75" x14ac:dyDescent="0.3">
      <c r="A436" s="1"/>
      <c r="B436" s="1"/>
      <c r="C436" s="1"/>
      <c r="D436" s="1"/>
      <c r="E436" s="1"/>
      <c r="F436" s="1"/>
      <c r="G436" s="1"/>
      <c r="H436" s="86">
        <v>435</v>
      </c>
      <c r="I436" s="1"/>
      <c r="J436" s="86" t="s">
        <v>7813</v>
      </c>
      <c r="K436" s="86" t="s">
        <v>7814</v>
      </c>
      <c r="L436" s="86" t="s">
        <v>7815</v>
      </c>
      <c r="M436" s="1"/>
      <c r="N436" s="167">
        <v>4200000000</v>
      </c>
      <c r="O436" s="1"/>
      <c r="P436" s="1"/>
    </row>
    <row r="437" spans="1:16" ht="15.75" x14ac:dyDescent="0.3">
      <c r="A437" s="1"/>
      <c r="B437" s="1"/>
      <c r="C437" s="1"/>
      <c r="D437" s="1"/>
      <c r="E437" s="1"/>
      <c r="F437" s="1"/>
      <c r="G437" s="1"/>
      <c r="H437" s="89">
        <v>436</v>
      </c>
      <c r="I437" s="1"/>
      <c r="J437" s="89" t="s">
        <v>7816</v>
      </c>
      <c r="K437" s="89" t="s">
        <v>7817</v>
      </c>
      <c r="L437" s="89" t="s">
        <v>7818</v>
      </c>
      <c r="M437" s="1"/>
      <c r="N437" s="94">
        <v>4200000000</v>
      </c>
      <c r="O437" s="1"/>
      <c r="P437" s="1"/>
    </row>
    <row r="438" spans="1:16" ht="15.75" x14ac:dyDescent="0.3">
      <c r="A438" s="1"/>
      <c r="B438" s="1"/>
      <c r="C438" s="1"/>
      <c r="D438" s="1"/>
      <c r="E438" s="1"/>
      <c r="F438" s="1"/>
      <c r="G438" s="1"/>
      <c r="H438" s="86">
        <v>437</v>
      </c>
      <c r="I438" s="1"/>
      <c r="J438" s="86" t="s">
        <v>7819</v>
      </c>
      <c r="K438" s="86" t="s">
        <v>7820</v>
      </c>
      <c r="L438" s="86" t="s">
        <v>7821</v>
      </c>
      <c r="M438" s="1"/>
      <c r="N438" s="167">
        <v>4200000000</v>
      </c>
      <c r="O438" s="1"/>
      <c r="P438" s="1"/>
    </row>
    <row r="439" spans="1:16" ht="15.75" x14ac:dyDescent="0.3">
      <c r="A439" s="1"/>
      <c r="B439" s="1"/>
      <c r="C439" s="1"/>
      <c r="D439" s="1"/>
      <c r="E439" s="1"/>
      <c r="F439" s="1"/>
      <c r="G439" s="1"/>
      <c r="H439" s="89">
        <v>438</v>
      </c>
      <c r="I439" s="1"/>
      <c r="J439" s="89" t="s">
        <v>7822</v>
      </c>
      <c r="K439" s="89" t="s">
        <v>7823</v>
      </c>
      <c r="L439" s="89" t="s">
        <v>7824</v>
      </c>
      <c r="M439" s="1"/>
      <c r="N439" s="94">
        <v>4200000000</v>
      </c>
      <c r="O439" s="1"/>
      <c r="P439" s="1"/>
    </row>
    <row r="440" spans="1:16" ht="15.75" x14ac:dyDescent="0.3">
      <c r="A440" s="1"/>
      <c r="B440" s="1"/>
      <c r="C440" s="1"/>
      <c r="D440" s="1"/>
      <c r="E440" s="1"/>
      <c r="F440" s="1"/>
      <c r="G440" s="1"/>
      <c r="H440" s="86">
        <v>439</v>
      </c>
      <c r="I440" s="1"/>
      <c r="J440" s="86" t="s">
        <v>7825</v>
      </c>
      <c r="K440" s="86" t="s">
        <v>7826</v>
      </c>
      <c r="L440" s="86" t="s">
        <v>7827</v>
      </c>
      <c r="M440" s="1"/>
      <c r="N440" s="167">
        <v>4200000000</v>
      </c>
      <c r="O440" s="1"/>
      <c r="P440" s="1"/>
    </row>
    <row r="441" spans="1:16" ht="15.75" x14ac:dyDescent="0.3">
      <c r="A441" s="1"/>
      <c r="B441" s="1"/>
      <c r="C441" s="1"/>
      <c r="D441" s="1"/>
      <c r="E441" s="1"/>
      <c r="F441" s="1"/>
      <c r="G441" s="1"/>
      <c r="H441" s="89">
        <v>440</v>
      </c>
      <c r="I441" s="1"/>
      <c r="J441" s="89" t="s">
        <v>7828</v>
      </c>
      <c r="K441" s="89" t="s">
        <v>7829</v>
      </c>
      <c r="L441" s="89" t="s">
        <v>7830</v>
      </c>
      <c r="M441" s="1"/>
      <c r="N441" s="94">
        <v>4200000000</v>
      </c>
      <c r="O441" s="1"/>
      <c r="P441" s="1"/>
    </row>
    <row r="442" spans="1:16" ht="15.75" x14ac:dyDescent="0.3">
      <c r="A442" s="1"/>
      <c r="B442" s="1"/>
      <c r="C442" s="1"/>
      <c r="D442" s="1"/>
      <c r="E442" s="1"/>
      <c r="F442" s="1"/>
      <c r="G442" s="1"/>
      <c r="H442" s="86">
        <v>441</v>
      </c>
      <c r="I442" s="1"/>
      <c r="J442" s="86" t="s">
        <v>7831</v>
      </c>
      <c r="K442" s="86" t="s">
        <v>7832</v>
      </c>
      <c r="L442" s="86" t="s">
        <v>7833</v>
      </c>
      <c r="M442" s="1"/>
      <c r="N442" s="167">
        <v>4200000000</v>
      </c>
      <c r="O442" s="1"/>
      <c r="P442" s="1"/>
    </row>
    <row r="443" spans="1:16" ht="15.75" x14ac:dyDescent="0.3">
      <c r="A443" s="1"/>
      <c r="B443" s="1"/>
      <c r="C443" s="1"/>
      <c r="D443" s="1"/>
      <c r="E443" s="1"/>
      <c r="F443" s="1"/>
      <c r="G443" s="1"/>
      <c r="H443" s="89">
        <v>442</v>
      </c>
      <c r="I443" s="1"/>
      <c r="J443" s="89" t="s">
        <v>7834</v>
      </c>
      <c r="K443" s="89" t="s">
        <v>7835</v>
      </c>
      <c r="L443" s="89" t="s">
        <v>7836</v>
      </c>
      <c r="M443" s="1"/>
      <c r="N443" s="94">
        <v>4200000000</v>
      </c>
      <c r="O443" s="1"/>
      <c r="P443" s="1"/>
    </row>
    <row r="444" spans="1:16" ht="15.75" x14ac:dyDescent="0.3">
      <c r="A444" s="1"/>
      <c r="B444" s="1"/>
      <c r="C444" s="1"/>
      <c r="D444" s="1"/>
      <c r="E444" s="1"/>
      <c r="F444" s="1"/>
      <c r="G444" s="1"/>
      <c r="H444" s="86">
        <v>443</v>
      </c>
      <c r="I444" s="1"/>
      <c r="J444" s="86" t="s">
        <v>7837</v>
      </c>
      <c r="K444" s="86" t="s">
        <v>7838</v>
      </c>
      <c r="L444" s="86" t="s">
        <v>7839</v>
      </c>
      <c r="M444" s="1"/>
      <c r="N444" s="167">
        <v>4200000000</v>
      </c>
      <c r="O444" s="1"/>
      <c r="P444" s="1"/>
    </row>
    <row r="445" spans="1:16" ht="15.75" x14ac:dyDescent="0.3">
      <c r="A445" s="1"/>
      <c r="B445" s="1"/>
      <c r="C445" s="1"/>
      <c r="D445" s="1"/>
      <c r="E445" s="1"/>
      <c r="F445" s="1"/>
      <c r="G445" s="1"/>
      <c r="H445" s="89">
        <v>444</v>
      </c>
      <c r="I445" s="1"/>
      <c r="J445" s="89" t="s">
        <v>7840</v>
      </c>
      <c r="K445" s="89" t="s">
        <v>7841</v>
      </c>
      <c r="L445" s="89" t="s">
        <v>7842</v>
      </c>
      <c r="M445" s="1"/>
      <c r="N445" s="94">
        <v>4200000000</v>
      </c>
      <c r="O445" s="1"/>
      <c r="P445" s="1"/>
    </row>
    <row r="446" spans="1:16" ht="15.75" x14ac:dyDescent="0.3">
      <c r="A446" s="1"/>
      <c r="B446" s="1"/>
      <c r="C446" s="1"/>
      <c r="D446" s="1"/>
      <c r="E446" s="1"/>
      <c r="F446" s="1"/>
      <c r="G446" s="1"/>
      <c r="H446" s="86">
        <v>445</v>
      </c>
      <c r="I446" s="1"/>
      <c r="J446" s="86" t="s">
        <v>7843</v>
      </c>
      <c r="K446" s="86" t="s">
        <v>7844</v>
      </c>
      <c r="L446" s="86" t="s">
        <v>7845</v>
      </c>
      <c r="M446" s="1"/>
      <c r="N446" s="167">
        <v>4200000000</v>
      </c>
      <c r="O446" s="1"/>
      <c r="P446" s="1"/>
    </row>
    <row r="447" spans="1:16" ht="15.75" x14ac:dyDescent="0.3">
      <c r="A447" s="1"/>
      <c r="B447" s="1"/>
      <c r="C447" s="1"/>
      <c r="D447" s="1"/>
      <c r="E447" s="1"/>
      <c r="F447" s="1"/>
      <c r="G447" s="1"/>
      <c r="H447" s="89">
        <v>446</v>
      </c>
      <c r="I447" s="1"/>
      <c r="J447" s="89" t="s">
        <v>7846</v>
      </c>
      <c r="K447" s="89" t="s">
        <v>7847</v>
      </c>
      <c r="L447" s="89" t="s">
        <v>7848</v>
      </c>
      <c r="M447" s="1"/>
      <c r="N447" s="94">
        <v>4200000000</v>
      </c>
      <c r="O447" s="1"/>
      <c r="P447" s="1"/>
    </row>
    <row r="448" spans="1:16" ht="15.75" x14ac:dyDescent="0.3">
      <c r="A448" s="1"/>
      <c r="B448" s="1"/>
      <c r="C448" s="1"/>
      <c r="D448" s="1"/>
      <c r="E448" s="1"/>
      <c r="F448" s="1"/>
      <c r="G448" s="1"/>
      <c r="H448" s="86">
        <v>447</v>
      </c>
      <c r="I448" s="1"/>
      <c r="J448" s="86" t="s">
        <v>7849</v>
      </c>
      <c r="K448" s="86" t="s">
        <v>7850</v>
      </c>
      <c r="L448" s="86" t="s">
        <v>7851</v>
      </c>
      <c r="M448" s="1"/>
      <c r="N448" s="167">
        <v>4200000000</v>
      </c>
      <c r="O448" s="1"/>
      <c r="P448" s="1"/>
    </row>
    <row r="449" spans="1:16" ht="15.75" x14ac:dyDescent="0.3">
      <c r="A449" s="1"/>
      <c r="B449" s="1"/>
      <c r="C449" s="1"/>
      <c r="D449" s="1"/>
      <c r="E449" s="1"/>
      <c r="F449" s="1"/>
      <c r="G449" s="1"/>
      <c r="H449" s="89">
        <v>448</v>
      </c>
      <c r="I449" s="1"/>
      <c r="J449" s="89" t="s">
        <v>7852</v>
      </c>
      <c r="K449" s="89" t="s">
        <v>7853</v>
      </c>
      <c r="L449" s="89" t="s">
        <v>7854</v>
      </c>
      <c r="M449" s="1"/>
      <c r="N449" s="94">
        <v>4200000000</v>
      </c>
      <c r="O449" s="1"/>
      <c r="P449" s="1"/>
    </row>
    <row r="450" spans="1:16" ht="15.75" x14ac:dyDescent="0.3">
      <c r="A450" s="1"/>
      <c r="B450" s="1"/>
      <c r="C450" s="1"/>
      <c r="D450" s="1"/>
      <c r="E450" s="1"/>
      <c r="F450" s="1"/>
      <c r="G450" s="1"/>
      <c r="H450" s="86">
        <v>449</v>
      </c>
      <c r="I450" s="1"/>
      <c r="J450" s="86" t="s">
        <v>7855</v>
      </c>
      <c r="K450" s="86" t="s">
        <v>7856</v>
      </c>
      <c r="L450" s="86" t="s">
        <v>7857</v>
      </c>
      <c r="M450" s="1"/>
      <c r="N450" s="167">
        <v>4200000000</v>
      </c>
      <c r="O450" s="1"/>
      <c r="P450" s="1"/>
    </row>
    <row r="451" spans="1:16" ht="15.75" x14ac:dyDescent="0.3">
      <c r="A451" s="1"/>
      <c r="B451" s="1"/>
      <c r="C451" s="1"/>
      <c r="D451" s="1"/>
      <c r="E451" s="1"/>
      <c r="F451" s="1"/>
      <c r="G451" s="1"/>
      <c r="H451" s="89">
        <v>450</v>
      </c>
      <c r="I451" s="1"/>
      <c r="J451" s="89" t="s">
        <v>7858</v>
      </c>
      <c r="K451" s="89" t="s">
        <v>7859</v>
      </c>
      <c r="L451" s="89" t="s">
        <v>7860</v>
      </c>
      <c r="M451" s="1"/>
      <c r="N451" s="94">
        <v>4200000000</v>
      </c>
      <c r="O451" s="1"/>
      <c r="P451" s="1"/>
    </row>
    <row r="452" spans="1:16" ht="15.75" x14ac:dyDescent="0.3">
      <c r="A452" s="1"/>
      <c r="B452" s="1"/>
      <c r="C452" s="1"/>
      <c r="D452" s="1"/>
      <c r="E452" s="1"/>
      <c r="F452" s="1"/>
      <c r="G452" s="1"/>
      <c r="H452" s="86">
        <v>451</v>
      </c>
      <c r="I452" s="1"/>
      <c r="J452" s="86" t="s">
        <v>7861</v>
      </c>
      <c r="K452" s="86" t="s">
        <v>7862</v>
      </c>
      <c r="L452" s="86" t="s">
        <v>7863</v>
      </c>
      <c r="M452" s="1"/>
      <c r="N452" s="167">
        <v>4200000000</v>
      </c>
      <c r="O452" s="1"/>
      <c r="P452" s="1"/>
    </row>
    <row r="453" spans="1:16" ht="15.75" x14ac:dyDescent="0.3">
      <c r="A453" s="1"/>
      <c r="B453" s="1"/>
      <c r="C453" s="1"/>
      <c r="D453" s="1"/>
      <c r="E453" s="1"/>
      <c r="F453" s="1"/>
      <c r="G453" s="1"/>
      <c r="H453" s="89">
        <v>452</v>
      </c>
      <c r="I453" s="1"/>
      <c r="J453" s="89" t="s">
        <v>7864</v>
      </c>
      <c r="K453" s="89" t="s">
        <v>7865</v>
      </c>
      <c r="L453" s="89" t="s">
        <v>7866</v>
      </c>
      <c r="M453" s="1"/>
      <c r="N453" s="94">
        <v>4200000000</v>
      </c>
      <c r="O453" s="1"/>
      <c r="P453" s="1"/>
    </row>
    <row r="454" spans="1:16" ht="15.75" x14ac:dyDescent="0.3">
      <c r="A454" s="1"/>
      <c r="B454" s="1"/>
      <c r="C454" s="1"/>
      <c r="D454" s="1"/>
      <c r="E454" s="1"/>
      <c r="F454" s="1"/>
      <c r="G454" s="1"/>
      <c r="H454" s="86">
        <v>453</v>
      </c>
      <c r="I454" s="1"/>
      <c r="J454" s="86" t="s">
        <v>7867</v>
      </c>
      <c r="K454" s="86" t="s">
        <v>7868</v>
      </c>
      <c r="L454" s="86" t="s">
        <v>7869</v>
      </c>
      <c r="M454" s="1"/>
      <c r="N454" s="167">
        <v>4200000000</v>
      </c>
      <c r="O454" s="1"/>
      <c r="P454" s="1"/>
    </row>
    <row r="455" spans="1:16" ht="15.75" x14ac:dyDescent="0.3">
      <c r="A455" s="1"/>
      <c r="B455" s="1"/>
      <c r="C455" s="1"/>
      <c r="D455" s="1"/>
      <c r="E455" s="1"/>
      <c r="F455" s="1"/>
      <c r="G455" s="1"/>
      <c r="H455" s="89">
        <v>454</v>
      </c>
      <c r="I455" s="1"/>
      <c r="J455" s="89" t="s">
        <v>7870</v>
      </c>
      <c r="K455" s="89" t="s">
        <v>7871</v>
      </c>
      <c r="L455" s="89" t="s">
        <v>7872</v>
      </c>
      <c r="M455" s="1"/>
      <c r="N455" s="94">
        <v>4200000000</v>
      </c>
      <c r="O455" s="1"/>
      <c r="P455" s="1"/>
    </row>
    <row r="456" spans="1:16" ht="15.75" x14ac:dyDescent="0.3">
      <c r="A456" s="1"/>
      <c r="B456" s="1"/>
      <c r="C456" s="1"/>
      <c r="D456" s="1"/>
      <c r="E456" s="1"/>
      <c r="F456" s="1"/>
      <c r="G456" s="1"/>
      <c r="H456" s="86">
        <v>455</v>
      </c>
      <c r="I456" s="1"/>
      <c r="J456" s="86" t="s">
        <v>7873</v>
      </c>
      <c r="K456" s="86" t="s">
        <v>7874</v>
      </c>
      <c r="L456" s="86" t="s">
        <v>7875</v>
      </c>
      <c r="M456" s="1"/>
      <c r="N456" s="167">
        <v>4200000000</v>
      </c>
      <c r="O456" s="1"/>
      <c r="P456" s="1"/>
    </row>
    <row r="457" spans="1:16" ht="15.75" x14ac:dyDescent="0.3">
      <c r="A457" s="1"/>
      <c r="B457" s="1"/>
      <c r="C457" s="1"/>
      <c r="D457" s="1"/>
      <c r="E457" s="1"/>
      <c r="F457" s="1"/>
      <c r="G457" s="1"/>
      <c r="H457" s="89">
        <v>456</v>
      </c>
      <c r="I457" s="1"/>
      <c r="J457" s="89" t="s">
        <v>7876</v>
      </c>
      <c r="K457" s="89" t="s">
        <v>7877</v>
      </c>
      <c r="L457" s="89" t="s">
        <v>7878</v>
      </c>
      <c r="M457" s="1"/>
      <c r="N457" s="94">
        <v>4200000000</v>
      </c>
      <c r="O457" s="1"/>
      <c r="P457" s="1"/>
    </row>
    <row r="458" spans="1:16" ht="15.75" x14ac:dyDescent="0.3">
      <c r="A458" s="1"/>
      <c r="B458" s="1"/>
      <c r="C458" s="1"/>
      <c r="D458" s="1"/>
      <c r="E458" s="1"/>
      <c r="F458" s="1"/>
      <c r="G458" s="1"/>
      <c r="H458" s="86">
        <v>457</v>
      </c>
      <c r="I458" s="1"/>
      <c r="J458" s="86" t="s">
        <v>7879</v>
      </c>
      <c r="K458" s="86" t="s">
        <v>7880</v>
      </c>
      <c r="L458" s="86" t="s">
        <v>7881</v>
      </c>
      <c r="M458" s="1"/>
      <c r="N458" s="167">
        <v>4200000000</v>
      </c>
      <c r="O458" s="1"/>
      <c r="P458" s="1"/>
    </row>
    <row r="459" spans="1:16" ht="15.75" x14ac:dyDescent="0.3">
      <c r="A459" s="1"/>
      <c r="B459" s="1"/>
      <c r="C459" s="1"/>
      <c r="D459" s="1"/>
      <c r="E459" s="1"/>
      <c r="F459" s="1"/>
      <c r="G459" s="1"/>
      <c r="H459" s="89">
        <v>458</v>
      </c>
      <c r="I459" s="1"/>
      <c r="J459" s="89" t="s">
        <v>7882</v>
      </c>
      <c r="K459" s="89" t="s">
        <v>7883</v>
      </c>
      <c r="L459" s="89" t="s">
        <v>7884</v>
      </c>
      <c r="M459" s="1"/>
      <c r="N459" s="94">
        <v>4200000000</v>
      </c>
      <c r="O459" s="1"/>
      <c r="P459" s="1"/>
    </row>
    <row r="460" spans="1:16" ht="15.75" x14ac:dyDescent="0.3">
      <c r="A460" s="1"/>
      <c r="B460" s="1"/>
      <c r="C460" s="1"/>
      <c r="D460" s="1"/>
      <c r="E460" s="1"/>
      <c r="F460" s="1"/>
      <c r="G460" s="1"/>
      <c r="H460" s="86">
        <v>459</v>
      </c>
      <c r="I460" s="1"/>
      <c r="J460" s="86" t="s">
        <v>7885</v>
      </c>
      <c r="K460" s="86" t="s">
        <v>7886</v>
      </c>
      <c r="L460" s="86" t="s">
        <v>7887</v>
      </c>
      <c r="M460" s="1"/>
      <c r="N460" s="167">
        <v>4200000000</v>
      </c>
      <c r="O460" s="1"/>
      <c r="P460" s="1"/>
    </row>
    <row r="461" spans="1:16" ht="15.75" x14ac:dyDescent="0.3">
      <c r="A461" s="1"/>
      <c r="B461" s="1"/>
      <c r="C461" s="1"/>
      <c r="D461" s="1"/>
      <c r="E461" s="1"/>
      <c r="F461" s="1"/>
      <c r="G461" s="1"/>
      <c r="H461" s="89">
        <v>460</v>
      </c>
      <c r="I461" s="1"/>
      <c r="J461" s="89" t="s">
        <v>7888</v>
      </c>
      <c r="K461" s="89" t="s">
        <v>7889</v>
      </c>
      <c r="L461" s="89" t="s">
        <v>7890</v>
      </c>
      <c r="M461" s="1"/>
      <c r="N461" s="94">
        <v>4200000000</v>
      </c>
      <c r="O461" s="1"/>
      <c r="P461" s="1"/>
    </row>
    <row r="462" spans="1:16" ht="15.75" x14ac:dyDescent="0.3">
      <c r="A462" s="1"/>
      <c r="B462" s="1"/>
      <c r="C462" s="1"/>
      <c r="D462" s="1"/>
      <c r="E462" s="1"/>
      <c r="F462" s="1"/>
      <c r="G462" s="1"/>
      <c r="H462" s="86">
        <v>461</v>
      </c>
      <c r="I462" s="1"/>
      <c r="J462" s="86" t="s">
        <v>7891</v>
      </c>
      <c r="K462" s="86" t="s">
        <v>7892</v>
      </c>
      <c r="L462" s="86" t="s">
        <v>7893</v>
      </c>
      <c r="M462" s="1"/>
      <c r="N462" s="167">
        <v>4200000000</v>
      </c>
      <c r="O462" s="1"/>
      <c r="P462" s="1"/>
    </row>
    <row r="463" spans="1:16" ht="15.75" x14ac:dyDescent="0.3">
      <c r="A463" s="1"/>
      <c r="B463" s="1"/>
      <c r="C463" s="1"/>
      <c r="D463" s="1"/>
      <c r="E463" s="1"/>
      <c r="F463" s="1"/>
      <c r="G463" s="1"/>
      <c r="H463" s="89">
        <v>462</v>
      </c>
      <c r="I463" s="1"/>
      <c r="J463" s="89" t="s">
        <v>7894</v>
      </c>
      <c r="K463" s="89" t="s">
        <v>7895</v>
      </c>
      <c r="L463" s="89" t="s">
        <v>7896</v>
      </c>
      <c r="M463" s="1"/>
      <c r="N463" s="94">
        <v>4200000000</v>
      </c>
      <c r="O463" s="1"/>
      <c r="P463" s="1"/>
    </row>
    <row r="464" spans="1:16" ht="15.75" x14ac:dyDescent="0.3">
      <c r="A464" s="1"/>
      <c r="B464" s="1"/>
      <c r="C464" s="1"/>
      <c r="D464" s="1"/>
      <c r="E464" s="1"/>
      <c r="F464" s="1"/>
      <c r="G464" s="1"/>
      <c r="H464" s="86">
        <v>463</v>
      </c>
      <c r="I464" s="1"/>
      <c r="J464" s="86" t="s">
        <v>7897</v>
      </c>
      <c r="K464" s="86" t="s">
        <v>7898</v>
      </c>
      <c r="L464" s="86" t="s">
        <v>7899</v>
      </c>
      <c r="M464" s="1"/>
      <c r="N464" s="167">
        <v>4200000000</v>
      </c>
      <c r="O464" s="1"/>
      <c r="P464" s="1"/>
    </row>
    <row r="465" spans="1:16" ht="15.75" x14ac:dyDescent="0.3">
      <c r="A465" s="1"/>
      <c r="B465" s="1"/>
      <c r="C465" s="1"/>
      <c r="D465" s="1"/>
      <c r="E465" s="1"/>
      <c r="F465" s="1"/>
      <c r="G465" s="1"/>
      <c r="H465" s="89">
        <v>464</v>
      </c>
      <c r="I465" s="1"/>
      <c r="J465" s="89" t="s">
        <v>7900</v>
      </c>
      <c r="K465" s="89" t="s">
        <v>7901</v>
      </c>
      <c r="L465" s="89" t="s">
        <v>7902</v>
      </c>
      <c r="M465" s="1"/>
      <c r="N465" s="94">
        <v>4200000000</v>
      </c>
      <c r="O465" s="1"/>
      <c r="P465" s="1"/>
    </row>
    <row r="466" spans="1:16" ht="15.75" x14ac:dyDescent="0.3">
      <c r="A466" s="1"/>
      <c r="B466" s="1"/>
      <c r="C466" s="1"/>
      <c r="D466" s="1"/>
      <c r="E466" s="1"/>
      <c r="F466" s="1"/>
      <c r="G466" s="1"/>
      <c r="H466" s="86">
        <v>465</v>
      </c>
      <c r="I466" s="1"/>
      <c r="J466" s="86" t="s">
        <v>7903</v>
      </c>
      <c r="K466" s="86" t="s">
        <v>7904</v>
      </c>
      <c r="L466" s="86" t="s">
        <v>7905</v>
      </c>
      <c r="M466" s="1"/>
      <c r="N466" s="167">
        <v>4200000000</v>
      </c>
      <c r="O466" s="1"/>
      <c r="P466" s="1"/>
    </row>
    <row r="467" spans="1:16" ht="15.75" x14ac:dyDescent="0.3">
      <c r="A467" s="1"/>
      <c r="B467" s="1"/>
      <c r="C467" s="1"/>
      <c r="D467" s="1"/>
      <c r="E467" s="1"/>
      <c r="F467" s="1"/>
      <c r="G467" s="1"/>
      <c r="H467" s="89">
        <v>466</v>
      </c>
      <c r="I467" s="1"/>
      <c r="J467" s="89" t="s">
        <v>7906</v>
      </c>
      <c r="K467" s="89" t="s">
        <v>7907</v>
      </c>
      <c r="L467" s="89" t="s">
        <v>7908</v>
      </c>
      <c r="M467" s="1"/>
      <c r="N467" s="94">
        <v>4200000000</v>
      </c>
      <c r="O467" s="1"/>
      <c r="P467" s="1"/>
    </row>
    <row r="468" spans="1:16" ht="15.75" x14ac:dyDescent="0.3">
      <c r="A468" s="1"/>
      <c r="B468" s="1"/>
      <c r="C468" s="1"/>
      <c r="D468" s="1"/>
      <c r="E468" s="1"/>
      <c r="F468" s="1"/>
      <c r="G468" s="1"/>
      <c r="H468" s="86">
        <v>467</v>
      </c>
      <c r="I468" s="1"/>
      <c r="J468" s="86" t="s">
        <v>7909</v>
      </c>
      <c r="K468" s="86" t="s">
        <v>7910</v>
      </c>
      <c r="L468" s="86" t="s">
        <v>7911</v>
      </c>
      <c r="M468" s="1"/>
      <c r="N468" s="167">
        <v>4200000000</v>
      </c>
      <c r="O468" s="1"/>
      <c r="P468" s="1"/>
    </row>
    <row r="469" spans="1:16" ht="15.75" x14ac:dyDescent="0.3">
      <c r="A469" s="1"/>
      <c r="B469" s="1"/>
      <c r="C469" s="1"/>
      <c r="D469" s="1"/>
      <c r="E469" s="1"/>
      <c r="F469" s="1"/>
      <c r="G469" s="1"/>
      <c r="H469" s="89">
        <v>468</v>
      </c>
      <c r="I469" s="1"/>
      <c r="J469" s="89" t="s">
        <v>7912</v>
      </c>
      <c r="K469" s="89" t="s">
        <v>7913</v>
      </c>
      <c r="L469" s="89" t="s">
        <v>7914</v>
      </c>
      <c r="M469" s="1"/>
      <c r="N469" s="94">
        <v>4200000000</v>
      </c>
      <c r="O469" s="1"/>
      <c r="P469" s="1"/>
    </row>
    <row r="470" spans="1:16" ht="15.75" x14ac:dyDescent="0.3">
      <c r="A470" s="1"/>
      <c r="B470" s="1"/>
      <c r="C470" s="1"/>
      <c r="D470" s="1"/>
      <c r="E470" s="1"/>
      <c r="F470" s="1"/>
      <c r="G470" s="1"/>
      <c r="H470" s="86">
        <v>469</v>
      </c>
      <c r="I470" s="1"/>
      <c r="J470" s="86" t="s">
        <v>7915</v>
      </c>
      <c r="K470" s="86" t="s">
        <v>7916</v>
      </c>
      <c r="L470" s="86" t="s">
        <v>7917</v>
      </c>
      <c r="M470" s="1"/>
      <c r="N470" s="167">
        <v>4200000000</v>
      </c>
      <c r="O470" s="1"/>
      <c r="P470" s="1"/>
    </row>
    <row r="471" spans="1:16" ht="15.75" x14ac:dyDescent="0.3">
      <c r="A471" s="1"/>
      <c r="B471" s="1"/>
      <c r="C471" s="1"/>
      <c r="D471" s="1"/>
      <c r="E471" s="1"/>
      <c r="F471" s="1"/>
      <c r="G471" s="1"/>
      <c r="H471" s="89">
        <v>470</v>
      </c>
      <c r="I471" s="1"/>
      <c r="J471" s="89" t="s">
        <v>7918</v>
      </c>
      <c r="K471" s="89" t="s">
        <v>7919</v>
      </c>
      <c r="L471" s="89" t="s">
        <v>7920</v>
      </c>
      <c r="M471" s="1"/>
      <c r="N471" s="94">
        <v>4200000000</v>
      </c>
      <c r="O471" s="1"/>
      <c r="P471" s="1"/>
    </row>
    <row r="472" spans="1:16" ht="15.75" x14ac:dyDescent="0.3">
      <c r="A472" s="1"/>
      <c r="B472" s="1"/>
      <c r="C472" s="1"/>
      <c r="D472" s="1"/>
      <c r="E472" s="1"/>
      <c r="F472" s="1"/>
      <c r="G472" s="1"/>
      <c r="H472" s="86">
        <v>471</v>
      </c>
      <c r="I472" s="1"/>
      <c r="J472" s="86" t="s">
        <v>7921</v>
      </c>
      <c r="K472" s="86" t="s">
        <v>7922</v>
      </c>
      <c r="L472" s="86" t="s">
        <v>7923</v>
      </c>
      <c r="M472" s="1"/>
      <c r="N472" s="167">
        <v>4200000000</v>
      </c>
      <c r="O472" s="1"/>
      <c r="P472" s="1"/>
    </row>
    <row r="473" spans="1:16" ht="15.75" x14ac:dyDescent="0.3">
      <c r="A473" s="1"/>
      <c r="B473" s="1"/>
      <c r="C473" s="1"/>
      <c r="D473" s="1"/>
      <c r="E473" s="1"/>
      <c r="F473" s="1"/>
      <c r="G473" s="1"/>
      <c r="H473" s="89">
        <v>472</v>
      </c>
      <c r="I473" s="1"/>
      <c r="J473" s="89" t="s">
        <v>7924</v>
      </c>
      <c r="K473" s="89" t="s">
        <v>7925</v>
      </c>
      <c r="L473" s="89" t="s">
        <v>7926</v>
      </c>
      <c r="M473" s="1"/>
      <c r="N473" s="94">
        <v>4200000000</v>
      </c>
      <c r="O473" s="1"/>
      <c r="P473" s="1"/>
    </row>
    <row r="474" spans="1:16" ht="15.75" x14ac:dyDescent="0.3">
      <c r="A474" s="1"/>
      <c r="B474" s="1"/>
      <c r="C474" s="1"/>
      <c r="D474" s="1"/>
      <c r="E474" s="1"/>
      <c r="F474" s="1"/>
      <c r="G474" s="1"/>
      <c r="H474" s="86">
        <v>473</v>
      </c>
      <c r="I474" s="1"/>
      <c r="J474" s="86" t="s">
        <v>7927</v>
      </c>
      <c r="K474" s="86" t="s">
        <v>7928</v>
      </c>
      <c r="L474" s="86" t="s">
        <v>7929</v>
      </c>
      <c r="M474" s="1"/>
      <c r="N474" s="167">
        <v>4200000000</v>
      </c>
      <c r="O474" s="1"/>
      <c r="P474" s="1"/>
    </row>
    <row r="475" spans="1:16" ht="15.75" x14ac:dyDescent="0.3">
      <c r="A475" s="1"/>
      <c r="B475" s="1"/>
      <c r="C475" s="1"/>
      <c r="D475" s="1"/>
      <c r="E475" s="1"/>
      <c r="F475" s="1"/>
      <c r="G475" s="1"/>
      <c r="H475" s="89">
        <v>474</v>
      </c>
      <c r="I475" s="1"/>
      <c r="J475" s="89" t="s">
        <v>7930</v>
      </c>
      <c r="K475" s="89" t="s">
        <v>7931</v>
      </c>
      <c r="L475" s="89" t="s">
        <v>7932</v>
      </c>
      <c r="M475" s="1"/>
      <c r="N475" s="94">
        <v>4200000000</v>
      </c>
      <c r="O475" s="1"/>
      <c r="P475" s="1"/>
    </row>
    <row r="476" spans="1:16" ht="15.75" x14ac:dyDescent="0.3">
      <c r="A476" s="1"/>
      <c r="B476" s="1"/>
      <c r="C476" s="1"/>
      <c r="D476" s="1"/>
      <c r="E476" s="1"/>
      <c r="F476" s="1"/>
      <c r="G476" s="1"/>
      <c r="H476" s="86">
        <v>475</v>
      </c>
      <c r="I476" s="1"/>
      <c r="J476" s="86" t="s">
        <v>7933</v>
      </c>
      <c r="K476" s="86" t="s">
        <v>7934</v>
      </c>
      <c r="L476" s="86" t="s">
        <v>7935</v>
      </c>
      <c r="M476" s="1"/>
      <c r="N476" s="167">
        <v>4200000000</v>
      </c>
      <c r="O476" s="1"/>
      <c r="P476" s="1"/>
    </row>
    <row r="477" spans="1:16" ht="15.75" x14ac:dyDescent="0.3">
      <c r="A477" s="1"/>
      <c r="B477" s="1"/>
      <c r="C477" s="1"/>
      <c r="D477" s="1"/>
      <c r="E477" s="1"/>
      <c r="F477" s="1"/>
      <c r="G477" s="1"/>
      <c r="H477" s="89">
        <v>476</v>
      </c>
      <c r="I477" s="1"/>
      <c r="J477" s="89" t="s">
        <v>7936</v>
      </c>
      <c r="K477" s="89" t="s">
        <v>7937</v>
      </c>
      <c r="L477" s="89" t="s">
        <v>7938</v>
      </c>
      <c r="M477" s="1"/>
      <c r="N477" s="94">
        <v>4200000000</v>
      </c>
      <c r="O477" s="1"/>
      <c r="P477" s="1"/>
    </row>
    <row r="478" spans="1:16" ht="15.75" x14ac:dyDescent="0.3">
      <c r="A478" s="1"/>
      <c r="B478" s="1"/>
      <c r="C478" s="1"/>
      <c r="D478" s="1"/>
      <c r="E478" s="1"/>
      <c r="F478" s="1"/>
      <c r="G478" s="1"/>
      <c r="H478" s="86">
        <v>477</v>
      </c>
      <c r="I478" s="1"/>
      <c r="J478" s="86" t="s">
        <v>7939</v>
      </c>
      <c r="K478" s="86" t="s">
        <v>7940</v>
      </c>
      <c r="L478" s="86" t="s">
        <v>7941</v>
      </c>
      <c r="M478" s="1"/>
      <c r="N478" s="167">
        <v>4200000000</v>
      </c>
      <c r="O478" s="1"/>
      <c r="P478" s="1"/>
    </row>
    <row r="479" spans="1:16" ht="15.75" x14ac:dyDescent="0.3">
      <c r="A479" s="1"/>
      <c r="B479" s="1"/>
      <c r="C479" s="1"/>
      <c r="D479" s="1"/>
      <c r="E479" s="1"/>
      <c r="F479" s="1"/>
      <c r="G479" s="1"/>
      <c r="H479" s="89">
        <v>478</v>
      </c>
      <c r="I479" s="1"/>
      <c r="J479" s="89" t="s">
        <v>7942</v>
      </c>
      <c r="K479" s="89" t="s">
        <v>7943</v>
      </c>
      <c r="L479" s="89" t="s">
        <v>7944</v>
      </c>
      <c r="M479" s="1"/>
      <c r="N479" s="94">
        <v>4200000000</v>
      </c>
      <c r="O479" s="1"/>
      <c r="P479" s="1"/>
    </row>
    <row r="480" spans="1:16" ht="15.75" x14ac:dyDescent="0.3">
      <c r="A480" s="1"/>
      <c r="B480" s="1"/>
      <c r="C480" s="1"/>
      <c r="D480" s="1"/>
      <c r="E480" s="1"/>
      <c r="F480" s="1"/>
      <c r="G480" s="1"/>
      <c r="H480" s="86">
        <v>479</v>
      </c>
      <c r="I480" s="1"/>
      <c r="J480" s="86" t="s">
        <v>7945</v>
      </c>
      <c r="K480" s="86" t="s">
        <v>7946</v>
      </c>
      <c r="L480" s="86" t="s">
        <v>7947</v>
      </c>
      <c r="M480" s="1"/>
      <c r="N480" s="167">
        <v>4200000000</v>
      </c>
      <c r="O480" s="1"/>
      <c r="P480" s="1"/>
    </row>
    <row r="481" spans="1:16" ht="15.75" x14ac:dyDescent="0.3">
      <c r="A481" s="1"/>
      <c r="B481" s="1"/>
      <c r="C481" s="1"/>
      <c r="D481" s="1"/>
      <c r="E481" s="1"/>
      <c r="F481" s="1"/>
      <c r="G481" s="1"/>
      <c r="H481" s="89">
        <v>480</v>
      </c>
      <c r="I481" s="1"/>
      <c r="J481" s="89" t="s">
        <v>7948</v>
      </c>
      <c r="K481" s="89" t="s">
        <v>7949</v>
      </c>
      <c r="L481" s="89" t="s">
        <v>7950</v>
      </c>
      <c r="M481" s="1"/>
      <c r="N481" s="94">
        <v>4200000000</v>
      </c>
      <c r="O481" s="1"/>
      <c r="P481" s="1"/>
    </row>
    <row r="482" spans="1:16" ht="15.75" x14ac:dyDescent="0.3">
      <c r="A482" s="1"/>
      <c r="B482" s="1"/>
      <c r="C482" s="1"/>
      <c r="D482" s="1"/>
      <c r="E482" s="1"/>
      <c r="F482" s="1"/>
      <c r="G482" s="1"/>
      <c r="H482" s="86">
        <v>481</v>
      </c>
      <c r="I482" s="1"/>
      <c r="J482" s="86" t="s">
        <v>7951</v>
      </c>
      <c r="K482" s="86" t="s">
        <v>7952</v>
      </c>
      <c r="L482" s="86" t="s">
        <v>7953</v>
      </c>
      <c r="M482" s="1"/>
      <c r="N482" s="167">
        <v>4200000000</v>
      </c>
      <c r="O482" s="1"/>
      <c r="P482" s="1"/>
    </row>
    <row r="483" spans="1:16" ht="15.75" x14ac:dyDescent="0.3">
      <c r="A483" s="1"/>
      <c r="B483" s="1"/>
      <c r="C483" s="1"/>
      <c r="D483" s="1"/>
      <c r="E483" s="1"/>
      <c r="F483" s="1"/>
      <c r="G483" s="1"/>
      <c r="H483" s="89">
        <v>482</v>
      </c>
      <c r="I483" s="1"/>
      <c r="J483" s="89" t="s">
        <v>7954</v>
      </c>
      <c r="K483" s="89" t="s">
        <v>7955</v>
      </c>
      <c r="L483" s="89" t="s">
        <v>7956</v>
      </c>
      <c r="M483" s="1"/>
      <c r="N483" s="94">
        <v>4200000000</v>
      </c>
      <c r="O483" s="1"/>
      <c r="P483" s="1"/>
    </row>
    <row r="484" spans="1:16" ht="15.75" x14ac:dyDescent="0.3">
      <c r="A484" s="1"/>
      <c r="B484" s="1"/>
      <c r="C484" s="1"/>
      <c r="D484" s="1"/>
      <c r="E484" s="1"/>
      <c r="F484" s="1"/>
      <c r="G484" s="1"/>
      <c r="H484" s="86">
        <v>483</v>
      </c>
      <c r="I484" s="1"/>
      <c r="J484" s="86" t="s">
        <v>7957</v>
      </c>
      <c r="K484" s="86" t="s">
        <v>7958</v>
      </c>
      <c r="L484" s="86" t="s">
        <v>7959</v>
      </c>
      <c r="M484" s="1"/>
      <c r="N484" s="167">
        <v>4200000000</v>
      </c>
      <c r="O484" s="1"/>
      <c r="P484" s="1"/>
    </row>
    <row r="485" spans="1:16" ht="15.75" x14ac:dyDescent="0.3">
      <c r="A485" s="1"/>
      <c r="B485" s="1"/>
      <c r="C485" s="1"/>
      <c r="D485" s="1"/>
      <c r="E485" s="1"/>
      <c r="F485" s="1"/>
      <c r="G485" s="1"/>
      <c r="H485" s="89">
        <v>484</v>
      </c>
      <c r="I485" s="1"/>
      <c r="J485" s="89" t="s">
        <v>7960</v>
      </c>
      <c r="K485" s="89" t="s">
        <v>7961</v>
      </c>
      <c r="L485" s="89" t="s">
        <v>7962</v>
      </c>
      <c r="M485" s="1"/>
      <c r="N485" s="94">
        <v>4200000000</v>
      </c>
      <c r="O485" s="1"/>
      <c r="P485" s="1"/>
    </row>
    <row r="486" spans="1:16" ht="15.75" x14ac:dyDescent="0.3">
      <c r="A486" s="1"/>
      <c r="B486" s="1"/>
      <c r="C486" s="1"/>
      <c r="D486" s="1"/>
      <c r="E486" s="1"/>
      <c r="F486" s="1"/>
      <c r="G486" s="1"/>
      <c r="H486" s="86">
        <v>485</v>
      </c>
      <c r="I486" s="1"/>
      <c r="J486" s="86" t="s">
        <v>7963</v>
      </c>
      <c r="K486" s="86" t="s">
        <v>7964</v>
      </c>
      <c r="L486" s="86" t="s">
        <v>7965</v>
      </c>
      <c r="M486" s="1"/>
      <c r="N486" s="167">
        <v>4200000000</v>
      </c>
      <c r="O486" s="1"/>
      <c r="P486" s="1"/>
    </row>
    <row r="487" spans="1:16" ht="15.75" x14ac:dyDescent="0.3">
      <c r="A487" s="1"/>
      <c r="B487" s="1"/>
      <c r="C487" s="1"/>
      <c r="D487" s="1"/>
      <c r="E487" s="1"/>
      <c r="F487" s="1"/>
      <c r="G487" s="1"/>
      <c r="H487" s="89">
        <v>486</v>
      </c>
      <c r="I487" s="1"/>
      <c r="J487" s="89" t="s">
        <v>7966</v>
      </c>
      <c r="K487" s="89" t="s">
        <v>7967</v>
      </c>
      <c r="L487" s="89" t="s">
        <v>7968</v>
      </c>
      <c r="M487" s="1"/>
      <c r="N487" s="94">
        <v>4200000000</v>
      </c>
      <c r="O487" s="1"/>
      <c r="P487" s="1"/>
    </row>
    <row r="488" spans="1:16" ht="15.75" x14ac:dyDescent="0.3">
      <c r="A488" s="1"/>
      <c r="B488" s="1"/>
      <c r="C488" s="1"/>
      <c r="D488" s="1"/>
      <c r="E488" s="1"/>
      <c r="F488" s="1"/>
      <c r="G488" s="1"/>
      <c r="H488" s="86">
        <v>487</v>
      </c>
      <c r="I488" s="1"/>
      <c r="J488" s="86" t="s">
        <v>7969</v>
      </c>
      <c r="K488" s="86" t="s">
        <v>7970</v>
      </c>
      <c r="L488" s="86" t="s">
        <v>7971</v>
      </c>
      <c r="M488" s="1"/>
      <c r="N488" s="167">
        <v>4200000000</v>
      </c>
      <c r="O488" s="1"/>
      <c r="P488" s="1"/>
    </row>
    <row r="489" spans="1:16" ht="15.75" x14ac:dyDescent="0.3">
      <c r="A489" s="1"/>
      <c r="B489" s="1"/>
      <c r="C489" s="1"/>
      <c r="D489" s="1"/>
      <c r="E489" s="1"/>
      <c r="F489" s="1"/>
      <c r="G489" s="1"/>
      <c r="H489" s="89">
        <v>488</v>
      </c>
      <c r="I489" s="1"/>
      <c r="J489" s="89" t="s">
        <v>7972</v>
      </c>
      <c r="K489" s="89" t="s">
        <v>7973</v>
      </c>
      <c r="L489" s="89" t="s">
        <v>7974</v>
      </c>
      <c r="M489" s="1"/>
      <c r="N489" s="94">
        <v>4200000000</v>
      </c>
      <c r="O489" s="1"/>
      <c r="P489" s="1"/>
    </row>
    <row r="490" spans="1:16" ht="15.75" x14ac:dyDescent="0.3">
      <c r="A490" s="1"/>
      <c r="B490" s="1"/>
      <c r="C490" s="1"/>
      <c r="D490" s="1"/>
      <c r="E490" s="1"/>
      <c r="F490" s="1"/>
      <c r="G490" s="1"/>
      <c r="H490" s="86">
        <v>489</v>
      </c>
      <c r="I490" s="1"/>
      <c r="J490" s="86" t="s">
        <v>7975</v>
      </c>
      <c r="K490" s="86" t="s">
        <v>7976</v>
      </c>
      <c r="L490" s="86" t="s">
        <v>7977</v>
      </c>
      <c r="M490" s="1"/>
      <c r="N490" s="167">
        <v>4200000000</v>
      </c>
      <c r="O490" s="1"/>
      <c r="P490" s="1"/>
    </row>
    <row r="491" spans="1:16" ht="15.75" x14ac:dyDescent="0.3">
      <c r="A491" s="1"/>
      <c r="B491" s="1"/>
      <c r="C491" s="1"/>
      <c r="D491" s="1"/>
      <c r="E491" s="1"/>
      <c r="F491" s="1"/>
      <c r="G491" s="1"/>
      <c r="H491" s="89">
        <v>490</v>
      </c>
      <c r="I491" s="1"/>
      <c r="J491" s="89" t="s">
        <v>7978</v>
      </c>
      <c r="K491" s="89" t="s">
        <v>7979</v>
      </c>
      <c r="L491" s="89" t="s">
        <v>7980</v>
      </c>
      <c r="M491" s="1"/>
      <c r="N491" s="94">
        <v>4200000000</v>
      </c>
      <c r="O491" s="1"/>
      <c r="P491" s="1"/>
    </row>
    <row r="492" spans="1:16" ht="15.75" x14ac:dyDescent="0.3">
      <c r="A492" s="1"/>
      <c r="B492" s="1"/>
      <c r="C492" s="1"/>
      <c r="D492" s="1"/>
      <c r="E492" s="1"/>
      <c r="F492" s="1"/>
      <c r="G492" s="1"/>
      <c r="H492" s="86">
        <v>491</v>
      </c>
      <c r="I492" s="1"/>
      <c r="J492" s="86" t="s">
        <v>7981</v>
      </c>
      <c r="K492" s="86" t="s">
        <v>7982</v>
      </c>
      <c r="L492" s="86" t="s">
        <v>7983</v>
      </c>
      <c r="M492" s="1"/>
      <c r="N492" s="167">
        <v>4200000000</v>
      </c>
      <c r="O492" s="1"/>
      <c r="P492" s="1"/>
    </row>
    <row r="493" spans="1:16" ht="15.75" x14ac:dyDescent="0.3">
      <c r="A493" s="1"/>
      <c r="B493" s="1"/>
      <c r="C493" s="1"/>
      <c r="D493" s="1"/>
      <c r="E493" s="1"/>
      <c r="F493" s="1"/>
      <c r="G493" s="1"/>
      <c r="H493" s="89">
        <v>492</v>
      </c>
      <c r="I493" s="1"/>
      <c r="J493" s="89" t="s">
        <v>7984</v>
      </c>
      <c r="K493" s="89" t="s">
        <v>7985</v>
      </c>
      <c r="L493" s="89" t="s">
        <v>7986</v>
      </c>
      <c r="M493" s="1"/>
      <c r="N493" s="94">
        <v>4200000000</v>
      </c>
      <c r="O493" s="1"/>
      <c r="P493" s="1"/>
    </row>
    <row r="494" spans="1:16" ht="15.75" x14ac:dyDescent="0.3">
      <c r="A494" s="1"/>
      <c r="B494" s="1"/>
      <c r="C494" s="1"/>
      <c r="D494" s="1"/>
      <c r="E494" s="1"/>
      <c r="F494" s="1"/>
      <c r="G494" s="1"/>
      <c r="H494" s="86">
        <v>493</v>
      </c>
      <c r="I494" s="1"/>
      <c r="J494" s="86" t="s">
        <v>7987</v>
      </c>
      <c r="K494" s="86" t="s">
        <v>7988</v>
      </c>
      <c r="L494" s="86" t="s">
        <v>7989</v>
      </c>
      <c r="M494" s="1"/>
      <c r="N494" s="167">
        <v>4200000000</v>
      </c>
      <c r="O494" s="1"/>
      <c r="P494" s="1"/>
    </row>
    <row r="495" spans="1:16" ht="15.75" x14ac:dyDescent="0.3">
      <c r="A495" s="1"/>
      <c r="B495" s="1"/>
      <c r="C495" s="1"/>
      <c r="D495" s="1"/>
      <c r="E495" s="1"/>
      <c r="F495" s="1"/>
      <c r="G495" s="1"/>
      <c r="H495" s="89">
        <v>494</v>
      </c>
      <c r="I495" s="1"/>
      <c r="J495" s="89" t="s">
        <v>7990</v>
      </c>
      <c r="K495" s="89" t="s">
        <v>7991</v>
      </c>
      <c r="L495" s="89" t="s">
        <v>7992</v>
      </c>
      <c r="M495" s="1"/>
      <c r="N495" s="94">
        <v>4200000000</v>
      </c>
      <c r="O495" s="1"/>
      <c r="P495" s="1"/>
    </row>
    <row r="496" spans="1:16" ht="15.75" x14ac:dyDescent="0.3">
      <c r="A496" s="1"/>
      <c r="B496" s="1"/>
      <c r="C496" s="1"/>
      <c r="D496" s="1"/>
      <c r="E496" s="1"/>
      <c r="F496" s="1"/>
      <c r="G496" s="1"/>
      <c r="H496" s="86">
        <v>495</v>
      </c>
      <c r="I496" s="1"/>
      <c r="J496" s="86" t="s">
        <v>7993</v>
      </c>
      <c r="K496" s="86" t="s">
        <v>7994</v>
      </c>
      <c r="L496" s="86" t="s">
        <v>7995</v>
      </c>
      <c r="M496" s="1"/>
      <c r="N496" s="167">
        <v>4200000000</v>
      </c>
      <c r="O496" s="1"/>
      <c r="P496" s="1"/>
    </row>
    <row r="497" spans="1:16" ht="15.75" x14ac:dyDescent="0.3">
      <c r="A497" s="1"/>
      <c r="B497" s="1"/>
      <c r="C497" s="1"/>
      <c r="D497" s="1"/>
      <c r="E497" s="1"/>
      <c r="F497" s="1"/>
      <c r="G497" s="1"/>
      <c r="H497" s="89">
        <v>496</v>
      </c>
      <c r="I497" s="1"/>
      <c r="J497" s="89" t="s">
        <v>7996</v>
      </c>
      <c r="K497" s="89" t="s">
        <v>7997</v>
      </c>
      <c r="L497" s="89" t="s">
        <v>7998</v>
      </c>
      <c r="M497" s="1"/>
      <c r="N497" s="94">
        <v>4200000000</v>
      </c>
      <c r="O497" s="1"/>
      <c r="P497" s="1"/>
    </row>
    <row r="498" spans="1:16" ht="15.75" x14ac:dyDescent="0.3">
      <c r="A498" s="1"/>
      <c r="B498" s="1"/>
      <c r="C498" s="1"/>
      <c r="D498" s="1"/>
      <c r="E498" s="1"/>
      <c r="F498" s="1"/>
      <c r="G498" s="1"/>
      <c r="H498" s="86">
        <v>497</v>
      </c>
      <c r="I498" s="1"/>
      <c r="J498" s="86" t="s">
        <v>7999</v>
      </c>
      <c r="K498" s="86" t="s">
        <v>8000</v>
      </c>
      <c r="L498" s="86" t="s">
        <v>8001</v>
      </c>
      <c r="M498" s="1"/>
      <c r="N498" s="167">
        <v>4200000000</v>
      </c>
      <c r="O498" s="1"/>
      <c r="P498" s="1"/>
    </row>
    <row r="499" spans="1:16" ht="15.75" x14ac:dyDescent="0.3">
      <c r="A499" s="1"/>
      <c r="B499" s="1"/>
      <c r="C499" s="1"/>
      <c r="D499" s="1"/>
      <c r="E499" s="1"/>
      <c r="F499" s="1"/>
      <c r="G499" s="1"/>
      <c r="H499" s="89">
        <v>498</v>
      </c>
      <c r="I499" s="1"/>
      <c r="J499" s="89" t="s">
        <v>8002</v>
      </c>
      <c r="K499" s="89" t="s">
        <v>8003</v>
      </c>
      <c r="L499" s="89" t="s">
        <v>8004</v>
      </c>
      <c r="M499" s="1"/>
      <c r="N499" s="94">
        <v>4200000000</v>
      </c>
      <c r="O499" s="1"/>
      <c r="P499" s="1"/>
    </row>
    <row r="500" spans="1:16" ht="15.75" x14ac:dyDescent="0.3">
      <c r="A500" s="1"/>
      <c r="B500" s="1"/>
      <c r="C500" s="1"/>
      <c r="D500" s="1"/>
      <c r="E500" s="1"/>
      <c r="F500" s="1"/>
      <c r="G500" s="1"/>
      <c r="H500" s="86">
        <v>499</v>
      </c>
      <c r="I500" s="1"/>
      <c r="J500" s="86" t="s">
        <v>8005</v>
      </c>
      <c r="K500" s="86" t="s">
        <v>8006</v>
      </c>
      <c r="L500" s="86" t="s">
        <v>8007</v>
      </c>
      <c r="M500" s="1"/>
      <c r="N500" s="167">
        <v>4200000000</v>
      </c>
      <c r="O500" s="1"/>
      <c r="P500" s="1"/>
    </row>
    <row r="501" spans="1:16" ht="15.75" x14ac:dyDescent="0.3">
      <c r="A501" s="1"/>
      <c r="B501" s="1"/>
      <c r="C501" s="1"/>
      <c r="D501" s="1"/>
      <c r="E501" s="1"/>
      <c r="F501" s="1"/>
      <c r="G501" s="1"/>
      <c r="H501" s="89">
        <v>500</v>
      </c>
      <c r="I501" s="1"/>
      <c r="J501" s="89" t="s">
        <v>8008</v>
      </c>
      <c r="K501" s="89" t="s">
        <v>8009</v>
      </c>
      <c r="L501" s="89" t="s">
        <v>8010</v>
      </c>
      <c r="M501" s="1"/>
      <c r="N501" s="94">
        <v>4200000000</v>
      </c>
      <c r="O501" s="1"/>
      <c r="P501" s="1"/>
    </row>
  </sheetData>
  <autoFilter ref="A1:P501" xr:uid="{F3080BAA-89BF-413E-A107-6200EA8FDF3F}"/>
  <dataConsolidate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16AB-CE7B-4C1F-9E2B-10B16340D034}">
  <sheetPr>
    <tabColor rgb="FF92D050"/>
  </sheetPr>
  <dimension ref="A1:R17"/>
  <sheetViews>
    <sheetView workbookViewId="0">
      <selection activeCell="F13" sqref="F13"/>
    </sheetView>
  </sheetViews>
  <sheetFormatPr defaultRowHeight="14.25" x14ac:dyDescent="0.2"/>
  <cols>
    <col min="1" max="9" width="10.875" customWidth="1"/>
    <col min="10" max="10" width="50.625" customWidth="1"/>
    <col min="11" max="11" width="12.75" customWidth="1"/>
    <col min="12" max="12" width="37.375" customWidth="1"/>
    <col min="13" max="14" width="15.375" customWidth="1"/>
    <col min="15" max="16" width="20" customWidth="1"/>
    <col min="17" max="17" width="13.875" customWidth="1"/>
    <col min="18" max="18" width="35.125" customWidth="1"/>
  </cols>
  <sheetData>
    <row r="1" spans="1:18" s="96" customFormat="1" ht="18" x14ac:dyDescent="0.2">
      <c r="A1" s="88" t="s">
        <v>0</v>
      </c>
      <c r="B1" s="88" t="s">
        <v>1</v>
      </c>
      <c r="C1" s="88" t="s">
        <v>3</v>
      </c>
      <c r="D1" s="88" t="s">
        <v>2</v>
      </c>
      <c r="E1" s="88" t="s">
        <v>60</v>
      </c>
      <c r="F1" s="88" t="s">
        <v>50</v>
      </c>
      <c r="G1" s="88" t="s">
        <v>9</v>
      </c>
      <c r="H1" s="88" t="s">
        <v>51</v>
      </c>
      <c r="I1" s="88" t="s">
        <v>52</v>
      </c>
      <c r="J1" s="88" t="s">
        <v>54</v>
      </c>
      <c r="K1" s="88" t="s">
        <v>243</v>
      </c>
      <c r="L1" s="88" t="s">
        <v>5061</v>
      </c>
      <c r="M1" s="46" t="s">
        <v>241</v>
      </c>
      <c r="N1" s="88" t="s">
        <v>242</v>
      </c>
    </row>
    <row r="2" spans="1:18" ht="15.75" x14ac:dyDescent="0.3">
      <c r="A2" s="1" t="s">
        <v>1957</v>
      </c>
      <c r="B2" s="1" t="s">
        <v>1957</v>
      </c>
      <c r="C2" s="1" t="s">
        <v>1957</v>
      </c>
      <c r="D2" s="1"/>
      <c r="E2" s="1"/>
      <c r="F2" s="2" t="s">
        <v>5072</v>
      </c>
      <c r="G2" s="1">
        <v>0</v>
      </c>
      <c r="H2" s="90"/>
      <c r="I2" s="1"/>
      <c r="J2" s="86"/>
      <c r="K2" s="1"/>
      <c r="L2" s="87" t="s">
        <v>5074</v>
      </c>
      <c r="M2" s="32" t="s">
        <v>240</v>
      </c>
      <c r="N2" s="1" t="s">
        <v>245</v>
      </c>
    </row>
    <row r="3" spans="1:18" ht="15.75" x14ac:dyDescent="0.3">
      <c r="A3" s="1" t="s">
        <v>1957</v>
      </c>
      <c r="B3" s="1" t="s">
        <v>1957</v>
      </c>
      <c r="C3" s="1" t="s">
        <v>1957</v>
      </c>
      <c r="D3" s="1"/>
      <c r="E3" s="1"/>
      <c r="F3" s="2" t="s">
        <v>5073</v>
      </c>
      <c r="G3" s="1">
        <v>1</v>
      </c>
      <c r="H3" s="90"/>
      <c r="I3" s="1"/>
      <c r="J3" s="86" t="s">
        <v>5096</v>
      </c>
      <c r="K3" s="1" t="s">
        <v>5085</v>
      </c>
      <c r="L3" s="87" t="s">
        <v>5076</v>
      </c>
      <c r="M3" s="33" t="s">
        <v>240</v>
      </c>
      <c r="N3" s="1" t="s">
        <v>244</v>
      </c>
    </row>
    <row r="4" spans="1:18" ht="18" x14ac:dyDescent="0.3">
      <c r="A4" s="1" t="s">
        <v>1957</v>
      </c>
      <c r="B4" s="1" t="s">
        <v>1957</v>
      </c>
      <c r="C4" s="1" t="s">
        <v>1957</v>
      </c>
      <c r="D4" s="1"/>
      <c r="E4" s="1"/>
      <c r="F4" s="1" t="s">
        <v>5075</v>
      </c>
      <c r="G4" s="1">
        <v>2</v>
      </c>
      <c r="H4" s="1"/>
      <c r="I4" s="1"/>
      <c r="J4" s="86" t="s">
        <v>5095</v>
      </c>
      <c r="K4" s="1" t="s">
        <v>5086</v>
      </c>
      <c r="L4" s="87" t="s">
        <v>5078</v>
      </c>
      <c r="M4" s="273" t="s">
        <v>8079</v>
      </c>
      <c r="N4" s="273"/>
      <c r="O4" s="273"/>
      <c r="P4" s="273"/>
      <c r="Q4" s="183" t="s">
        <v>8164</v>
      </c>
    </row>
    <row r="5" spans="1:18" ht="18" x14ac:dyDescent="0.3">
      <c r="A5" s="1" t="s">
        <v>1957</v>
      </c>
      <c r="B5" s="1" t="s">
        <v>1957</v>
      </c>
      <c r="C5" s="1" t="s">
        <v>1957</v>
      </c>
      <c r="D5" s="1"/>
      <c r="E5" s="1"/>
      <c r="F5" s="1" t="s">
        <v>5077</v>
      </c>
      <c r="G5" s="1">
        <v>3</v>
      </c>
      <c r="H5" s="1"/>
      <c r="I5" s="1"/>
      <c r="J5" s="86" t="s">
        <v>5094</v>
      </c>
      <c r="K5" s="1" t="s">
        <v>5087</v>
      </c>
      <c r="L5" s="87" t="s">
        <v>5079</v>
      </c>
      <c r="M5" s="115" t="s">
        <v>8081</v>
      </c>
      <c r="N5" s="115" t="s">
        <v>8080</v>
      </c>
      <c r="O5" s="115" t="s">
        <v>8082</v>
      </c>
      <c r="P5" s="115" t="s">
        <v>8084</v>
      </c>
      <c r="Q5" s="183" t="s">
        <v>8163</v>
      </c>
      <c r="R5" s="183" t="s">
        <v>8165</v>
      </c>
    </row>
    <row r="6" spans="1:18" ht="15.75" x14ac:dyDescent="0.3">
      <c r="A6" s="1" t="s">
        <v>1957</v>
      </c>
      <c r="B6" s="1" t="s">
        <v>1957</v>
      </c>
      <c r="C6" s="1" t="s">
        <v>1957</v>
      </c>
      <c r="D6" s="1"/>
      <c r="E6" s="1"/>
      <c r="F6" s="1" t="s">
        <v>5080</v>
      </c>
      <c r="G6" s="1">
        <v>4</v>
      </c>
      <c r="H6" s="1"/>
      <c r="I6" s="1"/>
      <c r="J6" s="86" t="s">
        <v>5093</v>
      </c>
      <c r="K6" s="1" t="s">
        <v>5088</v>
      </c>
      <c r="L6" s="87" t="s">
        <v>5081</v>
      </c>
      <c r="M6" s="116" t="s">
        <v>55</v>
      </c>
      <c r="N6" s="116">
        <f>30*43.2+120*43.2</f>
        <v>6480</v>
      </c>
      <c r="O6" s="120">
        <f>(36548+18965+7965+5589+3845+2243+1159+668+384+192+102+52+25+9+3)*'道具价值参考（暂定）'!D9+(30000000+15000000+10000000+5000000+3000000+1000000+500000+300000+150000+80000+50000+30000+20000+10000+5000)*'道具价值参考（暂定）'!D2</f>
        <v>1817685</v>
      </c>
      <c r="P6" s="120">
        <f>N6/O6</f>
        <v>3.5649741291807987E-3</v>
      </c>
      <c r="Q6">
        <f>1</f>
        <v>1</v>
      </c>
    </row>
    <row r="7" spans="1:18" ht="15.75" x14ac:dyDescent="0.3">
      <c r="A7" s="1" t="s">
        <v>1957</v>
      </c>
      <c r="B7" s="1" t="s">
        <v>1957</v>
      </c>
      <c r="C7" s="1" t="s">
        <v>1957</v>
      </c>
      <c r="D7" s="1"/>
      <c r="E7" s="1"/>
      <c r="F7" s="1" t="s">
        <v>5082</v>
      </c>
      <c r="G7" s="1">
        <v>5</v>
      </c>
      <c r="H7" s="1"/>
      <c r="I7" s="1"/>
      <c r="J7" s="86" t="s">
        <v>5092</v>
      </c>
      <c r="K7" s="1" t="s">
        <v>5089</v>
      </c>
      <c r="L7" s="87" t="s">
        <v>5083</v>
      </c>
      <c r="M7" s="116" t="s">
        <v>56</v>
      </c>
      <c r="N7" s="116">
        <f t="shared" ref="N7:N8" si="0">30*43.2+120*43.2</f>
        <v>6480</v>
      </c>
      <c r="O7" s="120">
        <f>(36548+18965+7965+5589+3845+2243+1159+668+384+192+102+52+25+9+3)*'道具价值参考（暂定）'!D9+(30000000+15000000+10000000+5000000+3000000+1000000+500000+300000+150000+80000+50000+30000+20000+10000+5000)*'道具价值参考（暂定）'!D2</f>
        <v>1817685</v>
      </c>
      <c r="P7" s="120">
        <f t="shared" ref="P7:P8" si="1">N7/O7</f>
        <v>3.5649741291807987E-3</v>
      </c>
      <c r="Q7">
        <f>1</f>
        <v>1</v>
      </c>
    </row>
    <row r="8" spans="1:18" ht="15.75" x14ac:dyDescent="0.3">
      <c r="A8" s="1" t="s">
        <v>1957</v>
      </c>
      <c r="B8" s="1" t="s">
        <v>1957</v>
      </c>
      <c r="C8" s="1" t="s">
        <v>1957</v>
      </c>
      <c r="D8" s="1"/>
      <c r="E8" s="1"/>
      <c r="F8" s="1" t="s">
        <v>5084</v>
      </c>
      <c r="G8" s="1">
        <v>6</v>
      </c>
      <c r="H8" s="1"/>
      <c r="I8" s="1"/>
      <c r="J8" s="86" t="s">
        <v>5091</v>
      </c>
      <c r="K8" s="1" t="s">
        <v>5090</v>
      </c>
      <c r="L8" s="87" t="s">
        <v>5097</v>
      </c>
      <c r="M8" s="116" t="s">
        <v>57</v>
      </c>
      <c r="N8" s="116">
        <f t="shared" si="0"/>
        <v>6480</v>
      </c>
      <c r="O8" s="120">
        <f>(36548+18965+7965+5589+3845+2243+1159+668+384+192+102+52+25+9+3)*'道具价值参考（暂定）'!D9+(30000000+15000000+10000000+5000000+3000000+1000000+500000+300000+150000+80000+50000+30000+20000+10000+5000)*'道具价值参考（暂定）'!D2</f>
        <v>1817685</v>
      </c>
      <c r="P8" s="120">
        <f t="shared" si="1"/>
        <v>3.5649741291807987E-3</v>
      </c>
      <c r="Q8">
        <f>1</f>
        <v>1</v>
      </c>
    </row>
    <row r="9" spans="1:18" ht="15.75" x14ac:dyDescent="0.3">
      <c r="A9" s="1" t="s">
        <v>1957</v>
      </c>
      <c r="B9" s="1" t="s">
        <v>1957</v>
      </c>
      <c r="C9" s="1" t="s">
        <v>1957</v>
      </c>
      <c r="D9" s="1"/>
      <c r="E9" s="1"/>
      <c r="F9" s="1" t="s">
        <v>5098</v>
      </c>
      <c r="G9" s="1">
        <v>7</v>
      </c>
      <c r="H9" s="1"/>
      <c r="I9" s="1"/>
      <c r="J9" s="86" t="s">
        <v>5099</v>
      </c>
      <c r="K9" s="1" t="s">
        <v>5100</v>
      </c>
      <c r="L9" s="87" t="s">
        <v>5101</v>
      </c>
      <c r="M9" s="64"/>
      <c r="N9" s="64"/>
    </row>
    <row r="10" spans="1:18" ht="15.75" x14ac:dyDescent="0.3">
      <c r="A10" s="1" t="s">
        <v>1957</v>
      </c>
      <c r="B10" s="1" t="s">
        <v>1957</v>
      </c>
      <c r="C10" s="1" t="s">
        <v>1957</v>
      </c>
      <c r="D10" s="1"/>
      <c r="E10" s="1"/>
      <c r="F10" s="1" t="s">
        <v>5102</v>
      </c>
      <c r="G10" s="1">
        <v>8</v>
      </c>
      <c r="H10" s="1"/>
      <c r="I10" s="1"/>
      <c r="J10" s="86" t="s">
        <v>5103</v>
      </c>
      <c r="K10" s="1" t="s">
        <v>5104</v>
      </c>
      <c r="L10" s="87" t="s">
        <v>5105</v>
      </c>
      <c r="M10" s="64"/>
      <c r="N10" s="64"/>
    </row>
    <row r="11" spans="1:18" ht="15.75" x14ac:dyDescent="0.3">
      <c r="A11" s="1" t="s">
        <v>1957</v>
      </c>
      <c r="B11" s="1" t="s">
        <v>1957</v>
      </c>
      <c r="C11" s="1" t="s">
        <v>1957</v>
      </c>
      <c r="D11" s="1"/>
      <c r="E11" s="1"/>
      <c r="F11" s="1" t="s">
        <v>5106</v>
      </c>
      <c r="G11" s="1">
        <v>9</v>
      </c>
      <c r="H11" s="1"/>
      <c r="I11" s="1"/>
      <c r="J11" s="86" t="s">
        <v>5107</v>
      </c>
      <c r="K11" s="1" t="s">
        <v>5108</v>
      </c>
      <c r="L11" s="87" t="s">
        <v>5109</v>
      </c>
      <c r="M11" s="64"/>
      <c r="N11" s="64"/>
    </row>
    <row r="12" spans="1:18" ht="15.75" x14ac:dyDescent="0.3">
      <c r="A12" s="1" t="s">
        <v>1957</v>
      </c>
      <c r="B12" s="1" t="s">
        <v>1957</v>
      </c>
      <c r="C12" s="1" t="s">
        <v>1957</v>
      </c>
      <c r="D12" s="1"/>
      <c r="E12" s="1"/>
      <c r="F12" s="1" t="s">
        <v>5111</v>
      </c>
      <c r="G12" s="1">
        <v>10</v>
      </c>
      <c r="H12" s="1"/>
      <c r="I12" s="1"/>
      <c r="J12" s="86" t="s">
        <v>5112</v>
      </c>
      <c r="K12" s="1" t="s">
        <v>5113</v>
      </c>
      <c r="L12" s="87" t="s">
        <v>5114</v>
      </c>
      <c r="M12" s="64"/>
      <c r="N12" s="64"/>
    </row>
    <row r="13" spans="1:18" ht="15.75" x14ac:dyDescent="0.3">
      <c r="A13" s="1" t="s">
        <v>1957</v>
      </c>
      <c r="B13" s="1" t="s">
        <v>1957</v>
      </c>
      <c r="C13" s="1" t="s">
        <v>1957</v>
      </c>
      <c r="D13" s="1"/>
      <c r="E13" s="1"/>
      <c r="F13" s="1" t="s">
        <v>5115</v>
      </c>
      <c r="G13" s="1">
        <v>11</v>
      </c>
      <c r="H13" s="1"/>
      <c r="I13" s="1"/>
      <c r="J13" s="86" t="s">
        <v>5116</v>
      </c>
      <c r="K13" s="1" t="s">
        <v>5117</v>
      </c>
      <c r="L13" s="87" t="s">
        <v>5120</v>
      </c>
      <c r="M13" s="64"/>
      <c r="N13" s="64"/>
    </row>
    <row r="14" spans="1:18" ht="15.75" x14ac:dyDescent="0.3">
      <c r="A14" s="1" t="s">
        <v>1957</v>
      </c>
      <c r="B14" s="71" t="s">
        <v>1957</v>
      </c>
      <c r="C14" s="71" t="s">
        <v>5118</v>
      </c>
      <c r="D14" s="71"/>
      <c r="E14" s="71"/>
      <c r="F14" s="71" t="s">
        <v>5119</v>
      </c>
      <c r="G14" s="71">
        <v>12</v>
      </c>
      <c r="H14" s="71"/>
      <c r="I14" s="71"/>
      <c r="J14" s="91" t="s">
        <v>5121</v>
      </c>
      <c r="K14" s="71" t="s">
        <v>5117</v>
      </c>
      <c r="L14" s="92" t="s">
        <v>5122</v>
      </c>
      <c r="M14" s="64"/>
      <c r="N14" s="64"/>
    </row>
    <row r="15" spans="1:18" ht="15.75" x14ac:dyDescent="0.3">
      <c r="A15" s="1" t="s">
        <v>1957</v>
      </c>
      <c r="B15" s="71" t="s">
        <v>1957</v>
      </c>
      <c r="C15" s="71" t="s">
        <v>5118</v>
      </c>
      <c r="D15" s="71"/>
      <c r="E15" s="71"/>
      <c r="F15" s="71" t="s">
        <v>5123</v>
      </c>
      <c r="G15" s="71">
        <v>13</v>
      </c>
      <c r="H15" s="71"/>
      <c r="I15" s="71"/>
      <c r="J15" s="91" t="s">
        <v>5124</v>
      </c>
      <c r="K15" s="71" t="s">
        <v>5117</v>
      </c>
      <c r="L15" s="92" t="s">
        <v>5125</v>
      </c>
      <c r="M15" s="64"/>
      <c r="N15" s="64"/>
    </row>
    <row r="16" spans="1:18" ht="15.75" x14ac:dyDescent="0.3">
      <c r="A16" s="1" t="s">
        <v>1957</v>
      </c>
      <c r="B16" s="71" t="s">
        <v>1957</v>
      </c>
      <c r="C16" s="71" t="s">
        <v>5118</v>
      </c>
      <c r="D16" s="71"/>
      <c r="E16" s="71"/>
      <c r="F16" s="71" t="s">
        <v>5126</v>
      </c>
      <c r="G16" s="71">
        <v>14</v>
      </c>
      <c r="H16" s="71"/>
      <c r="I16" s="71"/>
      <c r="J16" s="91" t="s">
        <v>5127</v>
      </c>
      <c r="K16" s="71" t="s">
        <v>5117</v>
      </c>
      <c r="L16" s="92" t="s">
        <v>5128</v>
      </c>
      <c r="M16" s="64"/>
      <c r="N16" s="64"/>
    </row>
    <row r="17" spans="1:14" ht="15.75" x14ac:dyDescent="0.3">
      <c r="A17" s="1" t="s">
        <v>1957</v>
      </c>
      <c r="B17" s="71" t="s">
        <v>1957</v>
      </c>
      <c r="C17" s="71" t="s">
        <v>5118</v>
      </c>
      <c r="D17" s="71"/>
      <c r="E17" s="71"/>
      <c r="F17" s="71" t="s">
        <v>5129</v>
      </c>
      <c r="G17" s="71">
        <v>15</v>
      </c>
      <c r="H17" s="71"/>
      <c r="I17" s="71"/>
      <c r="J17" s="91" t="s">
        <v>5130</v>
      </c>
      <c r="K17" s="71" t="s">
        <v>5117</v>
      </c>
      <c r="L17" s="71"/>
      <c r="M17" s="64"/>
      <c r="N17" s="64"/>
    </row>
  </sheetData>
  <mergeCells count="1">
    <mergeCell ref="M4:P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1</vt:i4>
      </vt:variant>
    </vt:vector>
  </HeadingPairs>
  <TitlesOfParts>
    <vt:vector size="32" baseType="lpstr">
      <vt:lpstr>进度（完成后删除）</vt:lpstr>
      <vt:lpstr>属性价值参考（暂定）</vt:lpstr>
      <vt:lpstr>道具价值参考（暂定）</vt:lpstr>
      <vt:lpstr>养成线价值比</vt:lpstr>
      <vt:lpstr>养成体感期望</vt:lpstr>
      <vt:lpstr>怪物属性参考</vt:lpstr>
      <vt:lpstr>产出总量表</vt:lpstr>
      <vt:lpstr>升级</vt:lpstr>
      <vt:lpstr>官职</vt:lpstr>
      <vt:lpstr>转生</vt:lpstr>
      <vt:lpstr>官印</vt:lpstr>
      <vt:lpstr>基本装备</vt:lpstr>
      <vt:lpstr>八卦（铭文）</vt:lpstr>
      <vt:lpstr>龙魂炼体</vt:lpstr>
      <vt:lpstr>附件合成</vt:lpstr>
      <vt:lpstr>特戒</vt:lpstr>
      <vt:lpstr>星座装备</vt:lpstr>
      <vt:lpstr>装备强化</vt:lpstr>
      <vt:lpstr>幸运强化</vt:lpstr>
      <vt:lpstr>火龙元神</vt:lpstr>
      <vt:lpstr>天尊洗炼</vt:lpstr>
      <vt:lpstr>天尊进阶</vt:lpstr>
      <vt:lpstr>等级突破</vt:lpstr>
      <vt:lpstr>装备注灵</vt:lpstr>
      <vt:lpstr>称号</vt:lpstr>
      <vt:lpstr>技能等级</vt:lpstr>
      <vt:lpstr>活动周历</vt:lpstr>
      <vt:lpstr>属性种类参考</vt:lpstr>
      <vt:lpstr>技能参考</vt:lpstr>
      <vt:lpstr>掉落组参考</vt:lpstr>
      <vt:lpstr>商城道具价格参考</vt:lpstr>
      <vt:lpstr>属性种类参考!stditems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lvan</dc:creator>
  <cp:lastModifiedBy>Administrator</cp:lastModifiedBy>
  <dcterms:created xsi:type="dcterms:W3CDTF">2015-06-05T18:19:34Z</dcterms:created>
  <dcterms:modified xsi:type="dcterms:W3CDTF">2023-08-15T02:50:20Z</dcterms:modified>
</cp:coreProperties>
</file>