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3.xml" ContentType="application/vnd.openxmlformats-officedocument.spreadsheetml.pivotTab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hidePivotFieldList="1"/>
  <xr:revisionPtr revIDLastSave="0" documentId="13_ncr:1_{2CD553AE-722B-4EA3-AE1D-B0459C8CC48D}" xr6:coauthVersionLast="41" xr6:coauthVersionMax="41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Question 1" sheetId="1" r:id="rId1"/>
    <sheet name="Question 2" sheetId="2" r:id="rId2"/>
    <sheet name="Question 3|Part 1" sheetId="4" r:id="rId3"/>
    <sheet name="Question 3|Part 3" sheetId="8" r:id="rId4"/>
    <sheet name="Question 3|Part 4" sheetId="5" r:id="rId5"/>
    <sheet name="Question 4" sheetId="6" r:id="rId6"/>
  </sheets>
  <definedNames>
    <definedName name="_xlchart.v1.0" hidden="1">'Question 3|Part 3'!$P$18:$P$23</definedName>
    <definedName name="_xlchart.v1.1" hidden="1">'Question 3|Part 3'!$Q$17</definedName>
    <definedName name="_xlchart.v1.2" hidden="1">'Question 3|Part 3'!$Q$18:$Q$23</definedName>
    <definedName name="_xlchart.v1.3" hidden="1">'Question 3|Part 3'!$R$17</definedName>
    <definedName name="_xlchart.v1.4" hidden="1">'Question 3|Part 3'!$R$18:$R$23</definedName>
    <definedName name="_xlchart.v1.5" hidden="1">'Question 3|Part 3'!$S$17</definedName>
    <definedName name="_xlchart.v1.6" hidden="1">'Question 3|Part 3'!$S$18:$S$23</definedName>
    <definedName name="_xlchart.v1.7" hidden="1">'Question 3|Part 3'!$T$17</definedName>
    <definedName name="_xlchart.v1.8" hidden="1">'Question 3|Part 3'!$T$18:$T$23</definedName>
  </definedNames>
  <calcPr calcId="191029" concurrentCalc="0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  <pivotCache cacheId="8" r:id="rId15"/>
    <pivotCache cacheId="9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2" i="8" l="1"/>
  <c r="L52" i="8"/>
  <c r="M52" i="8"/>
  <c r="K51" i="8"/>
  <c r="L51" i="8"/>
  <c r="M51" i="8"/>
  <c r="K50" i="8"/>
  <c r="L50" i="8"/>
  <c r="M50" i="8"/>
  <c r="K49" i="8"/>
  <c r="L49" i="8"/>
  <c r="M49" i="8"/>
  <c r="J52" i="8"/>
  <c r="J51" i="8"/>
  <c r="J50" i="8"/>
  <c r="J49" i="8"/>
  <c r="J48" i="8"/>
  <c r="K48" i="8"/>
  <c r="L48" i="8"/>
  <c r="M48" i="8"/>
  <c r="J47" i="8"/>
  <c r="K47" i="8"/>
  <c r="L47" i="8"/>
  <c r="M47" i="8"/>
  <c r="K46" i="8"/>
  <c r="L46" i="8"/>
  <c r="M46" i="8"/>
  <c r="K45" i="8"/>
  <c r="L45" i="8"/>
  <c r="M45" i="8"/>
  <c r="K44" i="8"/>
  <c r="L44" i="8"/>
  <c r="M44" i="8"/>
  <c r="J46" i="8"/>
  <c r="J45" i="8"/>
  <c r="J44" i="8"/>
  <c r="J43" i="8"/>
  <c r="K43" i="8"/>
  <c r="L43" i="8"/>
  <c r="M43" i="8"/>
  <c r="J42" i="8"/>
  <c r="K42" i="8"/>
  <c r="L42" i="8"/>
  <c r="M42" i="8"/>
  <c r="K41" i="8"/>
  <c r="L41" i="8"/>
  <c r="M41" i="8"/>
  <c r="K40" i="8"/>
  <c r="L40" i="8"/>
  <c r="M40" i="8"/>
  <c r="K39" i="8"/>
  <c r="L39" i="8"/>
  <c r="M39" i="8"/>
  <c r="J41" i="8"/>
  <c r="J40" i="8"/>
  <c r="J39" i="8"/>
  <c r="J38" i="8"/>
  <c r="K38" i="8"/>
  <c r="L38" i="8"/>
  <c r="M38" i="8"/>
  <c r="J37" i="8"/>
  <c r="K37" i="8"/>
  <c r="L37" i="8"/>
  <c r="M37" i="8"/>
  <c r="K36" i="8"/>
  <c r="L36" i="8"/>
  <c r="M36" i="8"/>
  <c r="K35" i="8"/>
  <c r="L35" i="8"/>
  <c r="M35" i="8"/>
  <c r="K34" i="8"/>
  <c r="L34" i="8"/>
  <c r="M34" i="8"/>
  <c r="J36" i="8"/>
  <c r="J35" i="8"/>
  <c r="J34" i="8"/>
  <c r="J33" i="8"/>
  <c r="K33" i="8"/>
  <c r="L33" i="8"/>
  <c r="M33" i="8"/>
  <c r="J6" i="8"/>
  <c r="J28" i="8"/>
  <c r="K32" i="8"/>
  <c r="L32" i="8"/>
  <c r="M32" i="8"/>
  <c r="K31" i="8"/>
  <c r="L31" i="8"/>
  <c r="M31" i="8"/>
  <c r="K30" i="8"/>
  <c r="L30" i="8"/>
  <c r="M30" i="8"/>
  <c r="K29" i="8"/>
  <c r="L29" i="8"/>
  <c r="M29" i="8"/>
  <c r="J32" i="8"/>
  <c r="J31" i="8"/>
  <c r="J30" i="8"/>
  <c r="J29" i="8"/>
  <c r="M28" i="8"/>
  <c r="K28" i="8"/>
  <c r="L28" i="8"/>
  <c r="N24" i="8"/>
  <c r="M24" i="8"/>
  <c r="L24" i="8"/>
  <c r="K24" i="8"/>
  <c r="J24" i="8"/>
  <c r="N19" i="8"/>
  <c r="M19" i="8"/>
  <c r="L19" i="8"/>
  <c r="K19" i="8"/>
  <c r="J19" i="8"/>
  <c r="J9" i="8"/>
  <c r="N23" i="8"/>
  <c r="M23" i="8"/>
  <c r="L23" i="8"/>
  <c r="K23" i="8"/>
  <c r="J23" i="8"/>
  <c r="J18" i="8"/>
  <c r="N18" i="8"/>
  <c r="M18" i="8"/>
  <c r="L18" i="8"/>
  <c r="K18" i="8"/>
  <c r="J8" i="8"/>
  <c r="N22" i="8"/>
  <c r="M22" i="8"/>
  <c r="L22" i="8"/>
  <c r="K22" i="8"/>
  <c r="J22" i="8"/>
  <c r="J17" i="8"/>
  <c r="N17" i="8"/>
  <c r="M17" i="8"/>
  <c r="L17" i="8"/>
  <c r="K17" i="8"/>
  <c r="J7" i="8"/>
  <c r="N21" i="8"/>
  <c r="M21" i="8"/>
  <c r="L21" i="8"/>
  <c r="K21" i="8"/>
  <c r="J21" i="8"/>
  <c r="N16" i="8"/>
  <c r="M16" i="8"/>
  <c r="L16" i="8"/>
  <c r="K16" i="8"/>
  <c r="J16" i="8"/>
  <c r="N20" i="8"/>
  <c r="M20" i="8"/>
  <c r="L20" i="8"/>
  <c r="K20" i="8"/>
  <c r="J20" i="8"/>
  <c r="J15" i="8"/>
  <c r="N14" i="8"/>
  <c r="M14" i="8"/>
  <c r="L14" i="8"/>
  <c r="K14" i="8"/>
  <c r="J14" i="8"/>
  <c r="N13" i="8"/>
  <c r="M13" i="8"/>
  <c r="L13" i="8"/>
  <c r="K13" i="8"/>
  <c r="J13" i="8"/>
  <c r="N12" i="8"/>
  <c r="M12" i="8"/>
  <c r="L12" i="8"/>
  <c r="K12" i="8"/>
  <c r="J12" i="8"/>
  <c r="N15" i="8"/>
  <c r="M15" i="8"/>
  <c r="L15" i="8"/>
  <c r="K15" i="8"/>
  <c r="J5" i="8"/>
  <c r="N11" i="8"/>
  <c r="M11" i="8"/>
  <c r="L11" i="8"/>
  <c r="K11" i="8"/>
  <c r="J11" i="8"/>
  <c r="N10" i="8"/>
  <c r="M10" i="8"/>
  <c r="L10" i="8"/>
  <c r="K10" i="8"/>
  <c r="J10" i="8"/>
  <c r="N9" i="8"/>
  <c r="M9" i="8"/>
  <c r="L9" i="8"/>
  <c r="K9" i="8"/>
  <c r="N8" i="8"/>
  <c r="M8" i="8"/>
  <c r="L8" i="8"/>
  <c r="K8" i="8"/>
  <c r="N7" i="8"/>
  <c r="M7" i="8"/>
  <c r="L7" i="8"/>
  <c r="K7" i="8"/>
  <c r="N6" i="8"/>
  <c r="M6" i="8"/>
  <c r="L6" i="8"/>
  <c r="K6" i="8"/>
  <c r="N5" i="8"/>
  <c r="M5" i="8"/>
  <c r="L5" i="8"/>
  <c r="K5" i="8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G112" i="6"/>
  <c r="G111" i="6"/>
  <c r="G110" i="6"/>
  <c r="G109" i="6"/>
  <c r="G108" i="6"/>
  <c r="G107" i="6"/>
  <c r="G106" i="6"/>
  <c r="G105" i="6"/>
  <c r="G104" i="6"/>
  <c r="G103" i="6"/>
  <c r="G102" i="6"/>
  <c r="G100" i="6"/>
  <c r="E112" i="6"/>
  <c r="E111" i="6"/>
  <c r="E110" i="6"/>
  <c r="E109" i="6"/>
  <c r="E108" i="6"/>
  <c r="E107" i="6"/>
  <c r="E106" i="6"/>
  <c r="E105" i="6"/>
  <c r="E104" i="6"/>
  <c r="E103" i="6"/>
  <c r="E102" i="6"/>
  <c r="E100" i="6"/>
  <c r="C112" i="6"/>
  <c r="C111" i="6"/>
  <c r="C110" i="6"/>
  <c r="C109" i="6"/>
  <c r="C108" i="6"/>
  <c r="C107" i="6"/>
  <c r="C106" i="6"/>
  <c r="C105" i="6"/>
  <c r="C104" i="6"/>
  <c r="C103" i="6"/>
  <c r="C102" i="6"/>
  <c r="C100" i="6"/>
  <c r="G101" i="6"/>
  <c r="E101" i="6"/>
  <c r="C101" i="6"/>
  <c r="D94" i="6"/>
  <c r="D93" i="6"/>
  <c r="D92" i="6"/>
  <c r="D91" i="6"/>
  <c r="D90" i="6"/>
  <c r="C83" i="6"/>
  <c r="C84" i="6"/>
  <c r="C85" i="6"/>
  <c r="C94" i="6"/>
  <c r="C76" i="6"/>
  <c r="C77" i="6"/>
  <c r="C78" i="6"/>
  <c r="C79" i="6"/>
  <c r="C80" i="6"/>
  <c r="C93" i="6"/>
  <c r="C69" i="6"/>
  <c r="C70" i="6"/>
  <c r="C71" i="6"/>
  <c r="C72" i="6"/>
  <c r="C73" i="6"/>
  <c r="C92" i="6"/>
  <c r="C62" i="6"/>
  <c r="C63" i="6"/>
  <c r="C64" i="6"/>
  <c r="C65" i="6"/>
  <c r="C66" i="6"/>
  <c r="C91" i="6"/>
  <c r="C55" i="6"/>
  <c r="C56" i="6"/>
  <c r="C57" i="6"/>
  <c r="C58" i="6"/>
  <c r="C59" i="6"/>
  <c r="C90" i="6"/>
  <c r="D84" i="6"/>
  <c r="D85" i="6"/>
  <c r="D83" i="6"/>
  <c r="D32" i="6"/>
  <c r="D80" i="6"/>
  <c r="D77" i="6"/>
  <c r="D78" i="6"/>
  <c r="D79" i="6"/>
  <c r="D76" i="6"/>
  <c r="D69" i="6"/>
  <c r="D70" i="6"/>
  <c r="D71" i="6"/>
  <c r="D72" i="6"/>
  <c r="D73" i="6"/>
  <c r="D63" i="6"/>
  <c r="D62" i="6"/>
  <c r="D64" i="6"/>
  <c r="D65" i="6"/>
  <c r="D66" i="6"/>
  <c r="D56" i="6"/>
  <c r="D57" i="6"/>
  <c r="D58" i="6"/>
  <c r="D59" i="6"/>
  <c r="D55" i="6"/>
  <c r="M85" i="6"/>
  <c r="M84" i="6"/>
  <c r="M83" i="6"/>
  <c r="M80" i="6"/>
  <c r="M79" i="6"/>
  <c r="M78" i="6"/>
  <c r="M77" i="6"/>
  <c r="M76" i="6"/>
  <c r="M73" i="6"/>
  <c r="M72" i="6"/>
  <c r="M71" i="6"/>
  <c r="M70" i="6"/>
  <c r="M69" i="6"/>
  <c r="M66" i="6"/>
  <c r="M65" i="6"/>
  <c r="M64" i="6"/>
  <c r="M63" i="6"/>
  <c r="M62" i="6"/>
  <c r="M59" i="6"/>
  <c r="M58" i="6"/>
  <c r="M57" i="6"/>
  <c r="M56" i="6"/>
  <c r="M55" i="6"/>
  <c r="D47" i="6"/>
  <c r="D46" i="6"/>
  <c r="D45" i="6"/>
  <c r="D44" i="6"/>
  <c r="D43" i="6"/>
  <c r="C35" i="6"/>
  <c r="C36" i="6"/>
  <c r="C37" i="6"/>
  <c r="C47" i="6"/>
  <c r="C28" i="6"/>
  <c r="C29" i="6"/>
  <c r="C30" i="6"/>
  <c r="C31" i="6"/>
  <c r="C32" i="6"/>
  <c r="C46" i="6"/>
  <c r="C21" i="6"/>
  <c r="C22" i="6"/>
  <c r="C23" i="6"/>
  <c r="C24" i="6"/>
  <c r="C25" i="6"/>
  <c r="C45" i="6"/>
  <c r="C14" i="6"/>
  <c r="C15" i="6"/>
  <c r="C16" i="6"/>
  <c r="C17" i="6"/>
  <c r="C18" i="6"/>
  <c r="C44" i="6"/>
  <c r="C7" i="6"/>
  <c r="C8" i="6"/>
  <c r="C9" i="6"/>
  <c r="C10" i="6"/>
  <c r="C11" i="6"/>
  <c r="C43" i="6"/>
  <c r="D36" i="6"/>
  <c r="D37" i="6"/>
  <c r="D29" i="6"/>
  <c r="D30" i="6"/>
  <c r="D31" i="6"/>
  <c r="D22" i="6"/>
  <c r="D23" i="6"/>
  <c r="D24" i="6"/>
  <c r="D25" i="6"/>
  <c r="D21" i="6"/>
  <c r="D15" i="6"/>
  <c r="D16" i="6"/>
  <c r="D17" i="6"/>
  <c r="D18" i="6"/>
  <c r="D14" i="6"/>
  <c r="D35" i="6"/>
  <c r="D28" i="6"/>
  <c r="D8" i="6"/>
  <c r="D9" i="6"/>
  <c r="D10" i="6"/>
  <c r="D11" i="6"/>
  <c r="D7" i="6"/>
  <c r="M37" i="6"/>
  <c r="M36" i="6"/>
  <c r="M35" i="6"/>
  <c r="M32" i="6"/>
  <c r="M31" i="6"/>
  <c r="M30" i="6"/>
  <c r="M29" i="6"/>
  <c r="M28" i="6"/>
  <c r="M25" i="6"/>
  <c r="M24" i="6"/>
  <c r="M23" i="6"/>
  <c r="M22" i="6"/>
  <c r="M21" i="6"/>
  <c r="M18" i="6"/>
  <c r="M17" i="6"/>
  <c r="M16" i="6"/>
  <c r="M15" i="6"/>
  <c r="M14" i="6"/>
  <c r="M11" i="6"/>
  <c r="M10" i="6"/>
  <c r="M9" i="6"/>
  <c r="M8" i="6"/>
  <c r="M7" i="6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183" i="4"/>
  <c r="O384" i="4"/>
  <c r="N384" i="4"/>
  <c r="M384" i="4"/>
  <c r="L384" i="4"/>
  <c r="K384" i="4"/>
  <c r="J384" i="4"/>
  <c r="I384" i="4"/>
  <c r="H384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I243" i="4"/>
  <c r="J243" i="4"/>
  <c r="K243" i="4"/>
  <c r="L243" i="4"/>
  <c r="M243" i="4"/>
  <c r="H243" i="4"/>
  <c r="J175" i="4"/>
  <c r="K175" i="4"/>
  <c r="L175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I175" i="4"/>
  <c r="H175" i="4"/>
  <c r="J108" i="4"/>
  <c r="K108" i="4"/>
  <c r="L108" i="4"/>
  <c r="M108" i="4"/>
  <c r="I10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I175" i="2"/>
  <c r="H175" i="2"/>
  <c r="G175" i="2"/>
  <c r="F175" i="2"/>
  <c r="E175" i="2"/>
  <c r="J175" i="2"/>
  <c r="E167" i="2"/>
  <c r="F167" i="2"/>
  <c r="G167" i="2"/>
  <c r="H167" i="2"/>
  <c r="I167" i="2"/>
  <c r="J167" i="2"/>
  <c r="M100" i="2"/>
  <c r="N100" i="2"/>
  <c r="O100" i="2"/>
  <c r="P100" i="2"/>
  <c r="Q100" i="2"/>
  <c r="R100" i="2"/>
  <c r="M101" i="2"/>
  <c r="N101" i="2"/>
  <c r="O101" i="2"/>
  <c r="P101" i="2"/>
  <c r="Q101" i="2"/>
  <c r="R101" i="2"/>
  <c r="M102" i="2"/>
  <c r="N102" i="2"/>
  <c r="O102" i="2"/>
  <c r="P102" i="2"/>
  <c r="Q102" i="2"/>
  <c r="R102" i="2"/>
  <c r="M103" i="2"/>
  <c r="N103" i="2"/>
  <c r="O103" i="2"/>
  <c r="P103" i="2"/>
  <c r="Q103" i="2"/>
  <c r="R103" i="2"/>
  <c r="M104" i="2"/>
  <c r="N104" i="2"/>
  <c r="O104" i="2"/>
  <c r="P104" i="2"/>
  <c r="Q104" i="2"/>
  <c r="R104" i="2"/>
  <c r="M105" i="2"/>
  <c r="N105" i="2"/>
  <c r="O105" i="2"/>
  <c r="P105" i="2"/>
  <c r="Q105" i="2"/>
  <c r="R105" i="2"/>
  <c r="M106" i="2"/>
  <c r="N106" i="2"/>
  <c r="O106" i="2"/>
  <c r="P106" i="2"/>
  <c r="Q106" i="2"/>
  <c r="R106" i="2"/>
  <c r="M107" i="2"/>
  <c r="N107" i="2"/>
  <c r="O107" i="2"/>
  <c r="P107" i="2"/>
  <c r="Q107" i="2"/>
  <c r="R107" i="2"/>
  <c r="M108" i="2"/>
  <c r="N108" i="2"/>
  <c r="O108" i="2"/>
  <c r="P108" i="2"/>
  <c r="Q108" i="2"/>
  <c r="R108" i="2"/>
  <c r="M109" i="2"/>
  <c r="N109" i="2"/>
  <c r="O109" i="2"/>
  <c r="P109" i="2"/>
  <c r="Q109" i="2"/>
  <c r="R109" i="2"/>
  <c r="M110" i="2"/>
  <c r="N110" i="2"/>
  <c r="O110" i="2"/>
  <c r="P110" i="2"/>
  <c r="Q110" i="2"/>
  <c r="R110" i="2"/>
  <c r="M111" i="2"/>
  <c r="N111" i="2"/>
  <c r="O111" i="2"/>
  <c r="P111" i="2"/>
  <c r="Q111" i="2"/>
  <c r="R111" i="2"/>
  <c r="M112" i="2"/>
  <c r="N112" i="2"/>
  <c r="O112" i="2"/>
  <c r="P112" i="2"/>
  <c r="Q112" i="2"/>
  <c r="R112" i="2"/>
  <c r="M113" i="2"/>
  <c r="N113" i="2"/>
  <c r="O113" i="2"/>
  <c r="P113" i="2"/>
  <c r="Q113" i="2"/>
  <c r="R113" i="2"/>
  <c r="M114" i="2"/>
  <c r="N114" i="2"/>
  <c r="O114" i="2"/>
  <c r="P114" i="2"/>
  <c r="Q114" i="2"/>
  <c r="R114" i="2"/>
  <c r="M115" i="2"/>
  <c r="N115" i="2"/>
  <c r="O115" i="2"/>
  <c r="P115" i="2"/>
  <c r="Q115" i="2"/>
  <c r="R115" i="2"/>
  <c r="M116" i="2"/>
  <c r="N116" i="2"/>
  <c r="O116" i="2"/>
  <c r="P116" i="2"/>
  <c r="Q116" i="2"/>
  <c r="R116" i="2"/>
  <c r="M117" i="2"/>
  <c r="N117" i="2"/>
  <c r="O117" i="2"/>
  <c r="P117" i="2"/>
  <c r="Q117" i="2"/>
  <c r="R117" i="2"/>
  <c r="M118" i="2"/>
  <c r="N118" i="2"/>
  <c r="O118" i="2"/>
  <c r="P118" i="2"/>
  <c r="Q118" i="2"/>
  <c r="R118" i="2"/>
  <c r="M119" i="2"/>
  <c r="N119" i="2"/>
  <c r="O119" i="2"/>
  <c r="P119" i="2"/>
  <c r="Q119" i="2"/>
  <c r="R119" i="2"/>
  <c r="M120" i="2"/>
  <c r="N120" i="2"/>
  <c r="O120" i="2"/>
  <c r="P120" i="2"/>
  <c r="Q120" i="2"/>
  <c r="R120" i="2"/>
  <c r="M121" i="2"/>
  <c r="N121" i="2"/>
  <c r="O121" i="2"/>
  <c r="P121" i="2"/>
  <c r="Q121" i="2"/>
  <c r="R121" i="2"/>
  <c r="M122" i="2"/>
  <c r="N122" i="2"/>
  <c r="O122" i="2"/>
  <c r="P122" i="2"/>
  <c r="Q122" i="2"/>
  <c r="R122" i="2"/>
  <c r="M123" i="2"/>
  <c r="N123" i="2"/>
  <c r="O123" i="2"/>
  <c r="P123" i="2"/>
  <c r="Q123" i="2"/>
  <c r="R123" i="2"/>
  <c r="M124" i="2"/>
  <c r="N124" i="2"/>
  <c r="O124" i="2"/>
  <c r="P124" i="2"/>
  <c r="Q124" i="2"/>
  <c r="R124" i="2"/>
  <c r="M125" i="2"/>
  <c r="N125" i="2"/>
  <c r="O125" i="2"/>
  <c r="P125" i="2"/>
  <c r="Q125" i="2"/>
  <c r="R125" i="2"/>
  <c r="M126" i="2"/>
  <c r="N126" i="2"/>
  <c r="O126" i="2"/>
  <c r="P126" i="2"/>
  <c r="Q126" i="2"/>
  <c r="R126" i="2"/>
  <c r="M127" i="2"/>
  <c r="N127" i="2"/>
  <c r="O127" i="2"/>
  <c r="P127" i="2"/>
  <c r="Q127" i="2"/>
  <c r="R127" i="2"/>
  <c r="M128" i="2"/>
  <c r="N128" i="2"/>
  <c r="O128" i="2"/>
  <c r="P128" i="2"/>
  <c r="Q128" i="2"/>
  <c r="R128" i="2"/>
  <c r="M129" i="2"/>
  <c r="N129" i="2"/>
  <c r="O129" i="2"/>
  <c r="P129" i="2"/>
  <c r="Q129" i="2"/>
  <c r="R129" i="2"/>
  <c r="M130" i="2"/>
  <c r="N130" i="2"/>
  <c r="O130" i="2"/>
  <c r="P130" i="2"/>
  <c r="Q130" i="2"/>
  <c r="R130" i="2"/>
  <c r="M131" i="2"/>
  <c r="N131" i="2"/>
  <c r="O131" i="2"/>
  <c r="P131" i="2"/>
  <c r="Q131" i="2"/>
  <c r="R131" i="2"/>
  <c r="M132" i="2"/>
  <c r="N132" i="2"/>
  <c r="O132" i="2"/>
  <c r="P132" i="2"/>
  <c r="Q132" i="2"/>
  <c r="R132" i="2"/>
  <c r="M133" i="2"/>
  <c r="N133" i="2"/>
  <c r="O133" i="2"/>
  <c r="P133" i="2"/>
  <c r="Q133" i="2"/>
  <c r="R133" i="2"/>
  <c r="M134" i="2"/>
  <c r="N134" i="2"/>
  <c r="O134" i="2"/>
  <c r="P134" i="2"/>
  <c r="Q134" i="2"/>
  <c r="R134" i="2"/>
  <c r="M135" i="2"/>
  <c r="N135" i="2"/>
  <c r="O135" i="2"/>
  <c r="P135" i="2"/>
  <c r="Q135" i="2"/>
  <c r="R135" i="2"/>
  <c r="M136" i="2"/>
  <c r="N136" i="2"/>
  <c r="O136" i="2"/>
  <c r="P136" i="2"/>
  <c r="Q136" i="2"/>
  <c r="R136" i="2"/>
  <c r="M137" i="2"/>
  <c r="N137" i="2"/>
  <c r="O137" i="2"/>
  <c r="P137" i="2"/>
  <c r="Q137" i="2"/>
  <c r="R137" i="2"/>
  <c r="M138" i="2"/>
  <c r="N138" i="2"/>
  <c r="O138" i="2"/>
  <c r="P138" i="2"/>
  <c r="Q138" i="2"/>
  <c r="R138" i="2"/>
  <c r="M139" i="2"/>
  <c r="N139" i="2"/>
  <c r="O139" i="2"/>
  <c r="P139" i="2"/>
  <c r="Q139" i="2"/>
  <c r="R139" i="2"/>
  <c r="M140" i="2"/>
  <c r="N140" i="2"/>
  <c r="O140" i="2"/>
  <c r="P140" i="2"/>
  <c r="Q140" i="2"/>
  <c r="R140" i="2"/>
  <c r="M141" i="2"/>
  <c r="N141" i="2"/>
  <c r="O141" i="2"/>
  <c r="P141" i="2"/>
  <c r="Q141" i="2"/>
  <c r="R141" i="2"/>
  <c r="M142" i="2"/>
  <c r="N142" i="2"/>
  <c r="O142" i="2"/>
  <c r="P142" i="2"/>
  <c r="Q142" i="2"/>
  <c r="R142" i="2"/>
  <c r="M143" i="2"/>
  <c r="N143" i="2"/>
  <c r="O143" i="2"/>
  <c r="P143" i="2"/>
  <c r="Q143" i="2"/>
  <c r="R143" i="2"/>
  <c r="M144" i="2"/>
  <c r="N144" i="2"/>
  <c r="O144" i="2"/>
  <c r="P144" i="2"/>
  <c r="Q144" i="2"/>
  <c r="R144" i="2"/>
  <c r="M145" i="2"/>
  <c r="N145" i="2"/>
  <c r="O145" i="2"/>
  <c r="P145" i="2"/>
  <c r="Q145" i="2"/>
  <c r="R145" i="2"/>
  <c r="M146" i="2"/>
  <c r="N146" i="2"/>
  <c r="O146" i="2"/>
  <c r="P146" i="2"/>
  <c r="Q146" i="2"/>
  <c r="R146" i="2"/>
  <c r="M147" i="2"/>
  <c r="N147" i="2"/>
  <c r="O147" i="2"/>
  <c r="P147" i="2"/>
  <c r="Q147" i="2"/>
  <c r="R147" i="2"/>
  <c r="M148" i="2"/>
  <c r="N148" i="2"/>
  <c r="O148" i="2"/>
  <c r="P148" i="2"/>
  <c r="Q148" i="2"/>
  <c r="R148" i="2"/>
  <c r="M149" i="2"/>
  <c r="N149" i="2"/>
  <c r="O149" i="2"/>
  <c r="P149" i="2"/>
  <c r="Q149" i="2"/>
  <c r="R149" i="2"/>
  <c r="M150" i="2"/>
  <c r="N150" i="2"/>
  <c r="O150" i="2"/>
  <c r="P150" i="2"/>
  <c r="Q150" i="2"/>
  <c r="R150" i="2"/>
  <c r="M151" i="2"/>
  <c r="N151" i="2"/>
  <c r="O151" i="2"/>
  <c r="P151" i="2"/>
  <c r="Q151" i="2"/>
  <c r="R151" i="2"/>
  <c r="M152" i="2"/>
  <c r="N152" i="2"/>
  <c r="O152" i="2"/>
  <c r="P152" i="2"/>
  <c r="Q152" i="2"/>
  <c r="R152" i="2"/>
  <c r="M153" i="2"/>
  <c r="N153" i="2"/>
  <c r="O153" i="2"/>
  <c r="P153" i="2"/>
  <c r="Q153" i="2"/>
  <c r="R153" i="2"/>
  <c r="M154" i="2"/>
  <c r="N154" i="2"/>
  <c r="O154" i="2"/>
  <c r="P154" i="2"/>
  <c r="Q154" i="2"/>
  <c r="R154" i="2"/>
  <c r="M155" i="2"/>
  <c r="N155" i="2"/>
  <c r="O155" i="2"/>
  <c r="P155" i="2"/>
  <c r="Q155" i="2"/>
  <c r="R155" i="2"/>
  <c r="M156" i="2"/>
  <c r="N156" i="2"/>
  <c r="O156" i="2"/>
  <c r="P156" i="2"/>
  <c r="Q156" i="2"/>
  <c r="R156" i="2"/>
  <c r="M157" i="2"/>
  <c r="N157" i="2"/>
  <c r="O157" i="2"/>
  <c r="P157" i="2"/>
  <c r="Q157" i="2"/>
  <c r="R157" i="2"/>
  <c r="M158" i="2"/>
  <c r="N158" i="2"/>
  <c r="O158" i="2"/>
  <c r="P158" i="2"/>
  <c r="Q158" i="2"/>
  <c r="R158" i="2"/>
  <c r="M99" i="2"/>
  <c r="N99" i="2"/>
  <c r="O99" i="2"/>
  <c r="P99" i="2"/>
  <c r="Q99" i="2"/>
  <c r="R9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M81" i="2"/>
  <c r="N81" i="2"/>
  <c r="O81" i="2"/>
  <c r="P81" i="2"/>
  <c r="Q81" i="2"/>
  <c r="M82" i="2"/>
  <c r="N82" i="2"/>
  <c r="O82" i="2"/>
  <c r="P82" i="2"/>
  <c r="Q82" i="2"/>
  <c r="M83" i="2"/>
  <c r="N83" i="2"/>
  <c r="O83" i="2"/>
  <c r="P83" i="2"/>
  <c r="Q83" i="2"/>
  <c r="M84" i="2"/>
  <c r="N84" i="2"/>
  <c r="O84" i="2"/>
  <c r="P84" i="2"/>
  <c r="Q84" i="2"/>
  <c r="M85" i="2"/>
  <c r="N85" i="2"/>
  <c r="O85" i="2"/>
  <c r="P85" i="2"/>
  <c r="Q85" i="2"/>
  <c r="M86" i="2"/>
  <c r="N86" i="2"/>
  <c r="O86" i="2"/>
  <c r="P86" i="2"/>
  <c r="Q86" i="2"/>
  <c r="M87" i="2"/>
  <c r="N87" i="2"/>
  <c r="O87" i="2"/>
  <c r="P87" i="2"/>
  <c r="Q87" i="2"/>
  <c r="M88" i="2"/>
  <c r="N88" i="2"/>
  <c r="O88" i="2"/>
  <c r="P88" i="2"/>
  <c r="Q88" i="2"/>
  <c r="M89" i="2"/>
  <c r="N89" i="2"/>
  <c r="O89" i="2"/>
  <c r="P89" i="2"/>
  <c r="Q89" i="2"/>
  <c r="M90" i="2"/>
  <c r="N90" i="2"/>
  <c r="O90" i="2"/>
  <c r="P90" i="2"/>
  <c r="Q90" i="2"/>
  <c r="M91" i="2"/>
  <c r="N91" i="2"/>
  <c r="O91" i="2"/>
  <c r="P91" i="2"/>
  <c r="Q91" i="2"/>
  <c r="N80" i="2"/>
  <c r="O80" i="2"/>
  <c r="P80" i="2"/>
  <c r="Q80" i="2"/>
  <c r="M80" i="2"/>
  <c r="M69" i="2"/>
  <c r="N69" i="2"/>
  <c r="O69" i="2"/>
  <c r="P69" i="2"/>
  <c r="Q69" i="2"/>
  <c r="M70" i="2"/>
  <c r="N70" i="2"/>
  <c r="O70" i="2"/>
  <c r="P70" i="2"/>
  <c r="Q70" i="2"/>
  <c r="M71" i="2"/>
  <c r="N71" i="2"/>
  <c r="O71" i="2"/>
  <c r="P71" i="2"/>
  <c r="Q71" i="2"/>
  <c r="M72" i="2"/>
  <c r="N72" i="2"/>
  <c r="O72" i="2"/>
  <c r="P72" i="2"/>
  <c r="Q72" i="2"/>
  <c r="M73" i="2"/>
  <c r="N73" i="2"/>
  <c r="O73" i="2"/>
  <c r="P73" i="2"/>
  <c r="Q73" i="2"/>
  <c r="M74" i="2"/>
  <c r="N74" i="2"/>
  <c r="O74" i="2"/>
  <c r="P74" i="2"/>
  <c r="Q74" i="2"/>
  <c r="M75" i="2"/>
  <c r="N75" i="2"/>
  <c r="O75" i="2"/>
  <c r="P75" i="2"/>
  <c r="Q75" i="2"/>
  <c r="M76" i="2"/>
  <c r="N76" i="2"/>
  <c r="O76" i="2"/>
  <c r="P76" i="2"/>
  <c r="Q76" i="2"/>
  <c r="M77" i="2"/>
  <c r="N77" i="2"/>
  <c r="O77" i="2"/>
  <c r="P77" i="2"/>
  <c r="Q77" i="2"/>
  <c r="M78" i="2"/>
  <c r="N78" i="2"/>
  <c r="O78" i="2"/>
  <c r="P78" i="2"/>
  <c r="Q78" i="2"/>
  <c r="M79" i="2"/>
  <c r="N79" i="2"/>
  <c r="O79" i="2"/>
  <c r="P79" i="2"/>
  <c r="Q79" i="2"/>
  <c r="N68" i="2"/>
  <c r="O68" i="2"/>
  <c r="P68" i="2"/>
  <c r="Q68" i="2"/>
  <c r="M68" i="2"/>
  <c r="M57" i="2"/>
  <c r="N57" i="2"/>
  <c r="O57" i="2"/>
  <c r="P57" i="2"/>
  <c r="Q57" i="2"/>
  <c r="M58" i="2"/>
  <c r="N58" i="2"/>
  <c r="O58" i="2"/>
  <c r="P58" i="2"/>
  <c r="Q58" i="2"/>
  <c r="M59" i="2"/>
  <c r="N59" i="2"/>
  <c r="O59" i="2"/>
  <c r="P59" i="2"/>
  <c r="Q59" i="2"/>
  <c r="M60" i="2"/>
  <c r="N60" i="2"/>
  <c r="O60" i="2"/>
  <c r="P60" i="2"/>
  <c r="Q60" i="2"/>
  <c r="M61" i="2"/>
  <c r="N61" i="2"/>
  <c r="O61" i="2"/>
  <c r="P61" i="2"/>
  <c r="Q61" i="2"/>
  <c r="M62" i="2"/>
  <c r="N62" i="2"/>
  <c r="O62" i="2"/>
  <c r="P62" i="2"/>
  <c r="Q62" i="2"/>
  <c r="M63" i="2"/>
  <c r="N63" i="2"/>
  <c r="O63" i="2"/>
  <c r="P63" i="2"/>
  <c r="Q63" i="2"/>
  <c r="M64" i="2"/>
  <c r="N64" i="2"/>
  <c r="O64" i="2"/>
  <c r="P64" i="2"/>
  <c r="Q64" i="2"/>
  <c r="M65" i="2"/>
  <c r="N65" i="2"/>
  <c r="O65" i="2"/>
  <c r="P65" i="2"/>
  <c r="Q65" i="2"/>
  <c r="M66" i="2"/>
  <c r="N66" i="2"/>
  <c r="O66" i="2"/>
  <c r="P66" i="2"/>
  <c r="Q66" i="2"/>
  <c r="M67" i="2"/>
  <c r="N67" i="2"/>
  <c r="O67" i="2"/>
  <c r="P67" i="2"/>
  <c r="Q67" i="2"/>
  <c r="N56" i="2"/>
  <c r="O56" i="2"/>
  <c r="P56" i="2"/>
  <c r="Q56" i="2"/>
  <c r="M56" i="2"/>
  <c r="M55" i="2"/>
  <c r="M33" i="2"/>
  <c r="N33" i="2"/>
  <c r="O33" i="2"/>
  <c r="P33" i="2"/>
  <c r="Q33" i="2"/>
  <c r="R33" i="2"/>
  <c r="M34" i="2"/>
  <c r="N34" i="2"/>
  <c r="O34" i="2"/>
  <c r="P34" i="2"/>
  <c r="Q34" i="2"/>
  <c r="R34" i="2"/>
  <c r="M35" i="2"/>
  <c r="N35" i="2"/>
  <c r="O35" i="2"/>
  <c r="P35" i="2"/>
  <c r="Q35" i="2"/>
  <c r="R35" i="2"/>
  <c r="M36" i="2"/>
  <c r="N36" i="2"/>
  <c r="O36" i="2"/>
  <c r="P36" i="2"/>
  <c r="Q36" i="2"/>
  <c r="R36" i="2"/>
  <c r="M37" i="2"/>
  <c r="N37" i="2"/>
  <c r="O37" i="2"/>
  <c r="P37" i="2"/>
  <c r="Q37" i="2"/>
  <c r="R37" i="2"/>
  <c r="M38" i="2"/>
  <c r="N38" i="2"/>
  <c r="O38" i="2"/>
  <c r="P38" i="2"/>
  <c r="Q38" i="2"/>
  <c r="R38" i="2"/>
  <c r="M39" i="2"/>
  <c r="N39" i="2"/>
  <c r="O39" i="2"/>
  <c r="P39" i="2"/>
  <c r="Q39" i="2"/>
  <c r="R39" i="2"/>
  <c r="M40" i="2"/>
  <c r="N40" i="2"/>
  <c r="O40" i="2"/>
  <c r="P40" i="2"/>
  <c r="Q40" i="2"/>
  <c r="R40" i="2"/>
  <c r="M41" i="2"/>
  <c r="N41" i="2"/>
  <c r="O41" i="2"/>
  <c r="P41" i="2"/>
  <c r="Q41" i="2"/>
  <c r="R41" i="2"/>
  <c r="M42" i="2"/>
  <c r="N42" i="2"/>
  <c r="O42" i="2"/>
  <c r="P42" i="2"/>
  <c r="Q42" i="2"/>
  <c r="R42" i="2"/>
  <c r="M43" i="2"/>
  <c r="N43" i="2"/>
  <c r="O43" i="2"/>
  <c r="P43" i="2"/>
  <c r="Q43" i="2"/>
  <c r="R43" i="2"/>
  <c r="M44" i="2"/>
  <c r="N44" i="2"/>
  <c r="O44" i="2"/>
  <c r="P44" i="2"/>
  <c r="Q44" i="2"/>
  <c r="R44" i="2"/>
  <c r="M45" i="2"/>
  <c r="N45" i="2"/>
  <c r="O45" i="2"/>
  <c r="P45" i="2"/>
  <c r="Q45" i="2"/>
  <c r="R45" i="2"/>
  <c r="M46" i="2"/>
  <c r="N46" i="2"/>
  <c r="O46" i="2"/>
  <c r="P46" i="2"/>
  <c r="Q46" i="2"/>
  <c r="R46" i="2"/>
  <c r="M47" i="2"/>
  <c r="N47" i="2"/>
  <c r="O47" i="2"/>
  <c r="P47" i="2"/>
  <c r="Q47" i="2"/>
  <c r="R47" i="2"/>
  <c r="M48" i="2"/>
  <c r="N48" i="2"/>
  <c r="O48" i="2"/>
  <c r="P48" i="2"/>
  <c r="Q48" i="2"/>
  <c r="R48" i="2"/>
  <c r="M49" i="2"/>
  <c r="N49" i="2"/>
  <c r="O49" i="2"/>
  <c r="P49" i="2"/>
  <c r="Q49" i="2"/>
  <c r="R49" i="2"/>
  <c r="M50" i="2"/>
  <c r="N50" i="2"/>
  <c r="O50" i="2"/>
  <c r="P50" i="2"/>
  <c r="Q50" i="2"/>
  <c r="R50" i="2"/>
  <c r="M51" i="2"/>
  <c r="N51" i="2"/>
  <c r="O51" i="2"/>
  <c r="P51" i="2"/>
  <c r="Q51" i="2"/>
  <c r="R51" i="2"/>
  <c r="M52" i="2"/>
  <c r="N52" i="2"/>
  <c r="O52" i="2"/>
  <c r="P52" i="2"/>
  <c r="Q52" i="2"/>
  <c r="R52" i="2"/>
  <c r="M53" i="2"/>
  <c r="N53" i="2"/>
  <c r="O53" i="2"/>
  <c r="P53" i="2"/>
  <c r="Q53" i="2"/>
  <c r="R53" i="2"/>
  <c r="M54" i="2"/>
  <c r="N54" i="2"/>
  <c r="O54" i="2"/>
  <c r="P54" i="2"/>
  <c r="Q54" i="2"/>
  <c r="R54" i="2"/>
  <c r="N55" i="2"/>
  <c r="O55" i="2"/>
  <c r="P55" i="2"/>
  <c r="Q55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N32" i="2"/>
  <c r="O32" i="2"/>
  <c r="P32" i="2"/>
  <c r="Q32" i="2"/>
  <c r="M32" i="2"/>
  <c r="R3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</calcChain>
</file>

<file path=xl/sharedStrings.xml><?xml version="1.0" encoding="utf-8"?>
<sst xmlns="http://schemas.openxmlformats.org/spreadsheetml/2006/main" count="1168" uniqueCount="244">
  <si>
    <t>Customer Survey</t>
  </si>
  <si>
    <t>Engines</t>
  </si>
  <si>
    <t>Blade Weight</t>
  </si>
  <si>
    <t>Mower Test</t>
  </si>
  <si>
    <t>Employee Retention</t>
  </si>
  <si>
    <t>Purchasing Survey</t>
  </si>
  <si>
    <t>Response Time</t>
  </si>
  <si>
    <t>Defects After Delivery</t>
  </si>
  <si>
    <t>On-Time Delivery</t>
  </si>
  <si>
    <t>Tractor Unit Sales</t>
  </si>
  <si>
    <t>Mower Unit Sales</t>
  </si>
  <si>
    <t>Complaints</t>
  </si>
  <si>
    <t>Dealer Satisfaction</t>
  </si>
  <si>
    <t>End-User Satisfaction</t>
  </si>
  <si>
    <t>Unit Tractor Transmission Costs</t>
  </si>
  <si>
    <t>Unit Production Costs</t>
  </si>
  <si>
    <t>Source of Data</t>
  </si>
  <si>
    <t>External Source</t>
  </si>
  <si>
    <t>Internal Source</t>
  </si>
  <si>
    <t>Special Study</t>
  </si>
  <si>
    <t>Worksheet Name</t>
  </si>
  <si>
    <t>S No.</t>
  </si>
  <si>
    <t>Measures (Metrics)</t>
  </si>
  <si>
    <t>Classification Level</t>
  </si>
  <si>
    <t>Region</t>
  </si>
  <si>
    <t>Quality</t>
  </si>
  <si>
    <t>Ease of Use</t>
  </si>
  <si>
    <t xml:space="preserve">Price </t>
  </si>
  <si>
    <t>Service</t>
  </si>
  <si>
    <t>Categorical</t>
  </si>
  <si>
    <t>Ordinal</t>
  </si>
  <si>
    <t xml:space="preserve">Sample </t>
  </si>
  <si>
    <t>Production Time (min)</t>
  </si>
  <si>
    <t>Ratio</t>
  </si>
  <si>
    <t>Weight</t>
  </si>
  <si>
    <t>Observations</t>
  </si>
  <si>
    <t>YearsPLE</t>
  </si>
  <si>
    <t>YrsEducation</t>
  </si>
  <si>
    <t>College GPA</t>
  </si>
  <si>
    <t>Age</t>
  </si>
  <si>
    <t>Gender</t>
  </si>
  <si>
    <t>College Grad</t>
  </si>
  <si>
    <t>Local</t>
  </si>
  <si>
    <t>Delivery Speed</t>
  </si>
  <si>
    <t>Price Level</t>
  </si>
  <si>
    <t>Price Flexibility</t>
  </si>
  <si>
    <t>Manufacturing Image</t>
  </si>
  <si>
    <t>Overall Service</t>
  </si>
  <si>
    <t>Salesforce Image</t>
  </si>
  <si>
    <t xml:space="preserve">Product Quality </t>
  </si>
  <si>
    <t>Usage Level</t>
  </si>
  <si>
    <t>Satisfaction Level</t>
  </si>
  <si>
    <t>Size of Firm</t>
  </si>
  <si>
    <t>Purchasing Structure</t>
  </si>
  <si>
    <t>Industry</t>
  </si>
  <si>
    <t>Buying Type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</si>
  <si>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</si>
  <si>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</si>
  <si>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</si>
  <si>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</si>
  <si>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</si>
  <si>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</si>
  <si>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</si>
  <si>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</si>
  <si>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Month</t>
  </si>
  <si>
    <t>Number of Deliveries</t>
  </si>
  <si>
    <t>Number on Time</t>
  </si>
  <si>
    <t>Percent</t>
  </si>
  <si>
    <t>NA</t>
  </si>
  <si>
    <t>SA</t>
  </si>
  <si>
    <t>Eur</t>
  </si>
  <si>
    <t>Pac</t>
  </si>
  <si>
    <t>China</t>
  </si>
  <si>
    <t>World</t>
  </si>
  <si>
    <t xml:space="preserve">Years </t>
  </si>
  <si>
    <t>Survey Scale</t>
  </si>
  <si>
    <t>Dealer Satisfaction Results</t>
  </si>
  <si>
    <t>Sample Size</t>
  </si>
  <si>
    <t>End-User Satisfaction Results</t>
  </si>
  <si>
    <t>Current</t>
  </si>
  <si>
    <t>Process A</t>
  </si>
  <si>
    <t>Process B</t>
  </si>
  <si>
    <t>Tractor</t>
  </si>
  <si>
    <t>Mower</t>
  </si>
  <si>
    <t>Interval</t>
  </si>
  <si>
    <t>Year</t>
  </si>
  <si>
    <t>Sum of 0</t>
  </si>
  <si>
    <t>Sum of 1</t>
  </si>
  <si>
    <t>Sum of 2</t>
  </si>
  <si>
    <t>Sum of 4</t>
  </si>
  <si>
    <t>Sum of 5</t>
  </si>
  <si>
    <t>Sum of 3</t>
  </si>
  <si>
    <t>Grand Total</t>
  </si>
  <si>
    <t>Total no. of responses to each level of the survey scale across all regions for each year</t>
  </si>
  <si>
    <t>Europe</t>
  </si>
  <si>
    <t>Pacific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</si>
  <si>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</si>
  <si>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</si>
  <si>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</si>
  <si>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</si>
  <si>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</si>
  <si>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</si>
  <si>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</si>
  <si>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</si>
  <si>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</si>
  <si>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</si>
  <si>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</si>
  <si>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</si>
  <si>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NA</t>
  </si>
  <si>
    <t>Sum of SA</t>
  </si>
  <si>
    <t>Sum of Europe</t>
  </si>
  <si>
    <t>Sum of Pacific</t>
  </si>
  <si>
    <t>Sum of World</t>
  </si>
  <si>
    <t>Sum of China</t>
  </si>
  <si>
    <t xml:space="preserve">Year </t>
  </si>
  <si>
    <t>Mower Price</t>
  </si>
  <si>
    <t>Tractor Price</t>
  </si>
  <si>
    <t>Gross Revenue (Mower Unit Sales)</t>
  </si>
  <si>
    <t>Gross Revenue by Month and Region and Worldwide Totals for Mowers</t>
  </si>
  <si>
    <t>Month | Region</t>
  </si>
  <si>
    <t>Gross Revenue (Tractor Unit Sales)</t>
  </si>
  <si>
    <t>Sum of Eur</t>
  </si>
  <si>
    <t>Gross Revenue by Month and Region and Worldwide Totals for Tractors</t>
  </si>
  <si>
    <t>Market Share For Mowers Across Each Region</t>
  </si>
  <si>
    <t>Market Share</t>
  </si>
  <si>
    <t>Mower Unit Total Sales</t>
  </si>
  <si>
    <t>Market Share For Tractors Across Each Region</t>
  </si>
  <si>
    <t>Tractor Unit Total Sales</t>
  </si>
  <si>
    <t>Total</t>
  </si>
  <si>
    <t>Year | Survey Scale</t>
  </si>
  <si>
    <t>Charts</t>
  </si>
  <si>
    <t>A. Dealer Satisfaction</t>
  </si>
  <si>
    <t>B. End-User Satisfaction</t>
  </si>
  <si>
    <t>C. Complaints</t>
  </si>
  <si>
    <t>Sum of Survey Scales</t>
  </si>
  <si>
    <t>No. of Complaints</t>
  </si>
  <si>
    <t>Month &amp; Year</t>
  </si>
  <si>
    <t>Number of deliveries</t>
  </si>
  <si>
    <t>E. Tractor Unit Sales</t>
  </si>
  <si>
    <t>Question 3| Part I</t>
  </si>
  <si>
    <t>ON TIME DELIVERY</t>
  </si>
  <si>
    <t xml:space="preserve">Number On Time 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</si>
  <si>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</si>
  <si>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</si>
  <si>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</si>
  <si>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</si>
  <si>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</si>
  <si>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</si>
  <si>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</si>
  <si>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</si>
  <si>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</si>
  <si>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</si>
  <si>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</si>
  <si>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DEFECTS AFTER DELIVERY</t>
  </si>
  <si>
    <t>Average</t>
  </si>
  <si>
    <t xml:space="preserve">RESPONSE TIME </t>
  </si>
  <si>
    <t>Question 3| Part 3</t>
  </si>
  <si>
    <t>Average of Quality</t>
  </si>
  <si>
    <t>Average of Price</t>
  </si>
  <si>
    <t>Average of Service</t>
  </si>
  <si>
    <t>Pacific Rim</t>
  </si>
  <si>
    <t>South America</t>
  </si>
  <si>
    <t>North America</t>
  </si>
  <si>
    <t>Price</t>
  </si>
  <si>
    <t>Q</t>
  </si>
  <si>
    <t>Average of Q1 2017</t>
  </si>
  <si>
    <t>Average of Q2 2017</t>
  </si>
  <si>
    <t>Average of Q3 2017</t>
  </si>
  <si>
    <t>Average of Q4 2017</t>
  </si>
  <si>
    <t>Average of Q1 2018</t>
  </si>
  <si>
    <t>Average of Q2 2018</t>
  </si>
  <si>
    <t>Average of Q3 2018</t>
  </si>
  <si>
    <t>Average of Q4 2018</t>
  </si>
  <si>
    <t>2014</t>
  </si>
  <si>
    <t>2015</t>
  </si>
  <si>
    <t>2016</t>
  </si>
  <si>
    <t>2017</t>
  </si>
  <si>
    <t>2018</t>
  </si>
  <si>
    <t xml:space="preserve">Europe </t>
  </si>
  <si>
    <t xml:space="preserve">Pacific </t>
  </si>
  <si>
    <t xml:space="preserve">China </t>
  </si>
  <si>
    <t xml:space="preserve">World </t>
  </si>
  <si>
    <t>Survey Scale:</t>
  </si>
  <si>
    <t xml:space="preserve">North America </t>
  </si>
  <si>
    <t xml:space="preserve">South America </t>
  </si>
  <si>
    <t>D. Mower Unit Sales</t>
  </si>
  <si>
    <t>F. On Time Delivery</t>
  </si>
  <si>
    <t>G. Defects After Delivery</t>
  </si>
  <si>
    <t>H. Response Time</t>
  </si>
  <si>
    <t>Quarter|Year</t>
  </si>
  <si>
    <t xml:space="preserve">Q1 2017 </t>
  </si>
  <si>
    <t xml:space="preserve">Q2 2017 </t>
  </si>
  <si>
    <t xml:space="preserve">Q3 2017 </t>
  </si>
  <si>
    <t xml:space="preserve">Q4 2017 </t>
  </si>
  <si>
    <t xml:space="preserve">Q1 2018 </t>
  </si>
  <si>
    <t xml:space="preserve">Q2 2018 </t>
  </si>
  <si>
    <t xml:space="preserve">Q3 2018 </t>
  </si>
  <si>
    <t xml:space="preserve">Q4 2018 </t>
  </si>
  <si>
    <t>AVERAGE RESPONSE TIME (DAYS)</t>
  </si>
  <si>
    <t>Question 4</t>
  </si>
  <si>
    <t xml:space="preserve">A. </t>
  </si>
  <si>
    <t xml:space="preserve">Mean </t>
  </si>
  <si>
    <t>Standard Deviation</t>
  </si>
  <si>
    <t>Size</t>
  </si>
  <si>
    <t xml:space="preserve"> </t>
  </si>
  <si>
    <t>End User Satisfaction</t>
  </si>
  <si>
    <t>B. Descriptive Statistical Summary of the 2016 Customer Survey Data</t>
  </si>
  <si>
    <t>C. Response Times Differ in Each Quarter of the Worksheet Response Time</t>
  </si>
  <si>
    <t>Mean</t>
  </si>
  <si>
    <t>Standard Error</t>
  </si>
  <si>
    <t>Median</t>
  </si>
  <si>
    <t>Mode</t>
  </si>
  <si>
    <t>Sample Variance</t>
  </si>
  <si>
    <t xml:space="preserve">Kurtosis </t>
  </si>
  <si>
    <t>Skewness</t>
  </si>
  <si>
    <t xml:space="preserve">Range </t>
  </si>
  <si>
    <t xml:space="preserve">Minimum </t>
  </si>
  <si>
    <t>Maximum</t>
  </si>
  <si>
    <t>Sum</t>
  </si>
  <si>
    <t>Count</t>
  </si>
  <si>
    <t>Parameters</t>
  </si>
  <si>
    <t>Quality (Values)</t>
  </si>
  <si>
    <t>Ease of Use (Values)</t>
  </si>
  <si>
    <t>Price (Values)</t>
  </si>
  <si>
    <t>Service (Values)</t>
  </si>
  <si>
    <t xml:space="preserve"> 2016 Customer Survey Data</t>
  </si>
  <si>
    <t>Dealer Satisfaction (By Year)</t>
  </si>
  <si>
    <t>End User Satisfaction (By Year)</t>
  </si>
  <si>
    <t>Dealer Satisfaction (By Region)</t>
  </si>
  <si>
    <t>End User Satisfaction (By Region)</t>
  </si>
  <si>
    <t>Total No. of deliveries</t>
  </si>
  <si>
    <t xml:space="preserve">Total No. of Deliveries On Time </t>
  </si>
  <si>
    <t>Average Percentage</t>
  </si>
  <si>
    <t>Average of Ease of Use</t>
  </si>
  <si>
    <t>Attributes</t>
  </si>
  <si>
    <t>Rating 1</t>
  </si>
  <si>
    <t>Rating 2</t>
  </si>
  <si>
    <t>Rating 3</t>
  </si>
  <si>
    <t>Rating 4</t>
  </si>
  <si>
    <t>Rating 5</t>
  </si>
  <si>
    <t>Frequency Distribution Table</t>
  </si>
  <si>
    <t>Quantitative Summary - Cross Tabulation - Average of Responses - Across all regions</t>
  </si>
  <si>
    <t>Quartiles</t>
  </si>
  <si>
    <t>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</si>
</sst>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CE4D6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1" fillId="0" borderId="0"/>
  </cellStyleXfs>
  <cellXfs count="1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pivotButton="1" applyBorder="1"/>
    <xf numFmtId="0" fontId="0" fillId="0" borderId="1" xfId="0" applyNumberFormat="1" applyBorder="1"/>
    <xf numFmtId="0" fontId="1" fillId="3" borderId="1" xfId="0" applyFont="1" applyFill="1" applyBorder="1"/>
    <xf numFmtId="0" fontId="6" fillId="3" borderId="1" xfId="0" applyFont="1" applyFill="1" applyBorder="1"/>
    <xf numFmtId="0" fontId="8" fillId="3" borderId="1" xfId="0" applyFont="1" applyFill="1" applyBorder="1"/>
    <xf numFmtId="0" fontId="8" fillId="3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center"/>
    </xf>
    <xf numFmtId="0" fontId="9" fillId="0" borderId="1" xfId="0" applyNumberFormat="1" applyFont="1" applyBorder="1"/>
    <xf numFmtId="0" fontId="6" fillId="4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0" fontId="8" fillId="3" borderId="2" xfId="0" applyFont="1" applyFill="1" applyBorder="1" applyAlignment="1">
      <alignment vertical="center"/>
    </xf>
    <xf numFmtId="0" fontId="0" fillId="0" borderId="0" xfId="0" applyBorder="1"/>
    <xf numFmtId="0" fontId="8" fillId="0" borderId="0" xfId="0" applyFont="1"/>
    <xf numFmtId="0" fontId="13" fillId="0" borderId="1" xfId="0" applyFont="1" applyBorder="1"/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17" fontId="6" fillId="5" borderId="1" xfId="0" applyNumberFormat="1" applyFont="1" applyFill="1" applyBorder="1"/>
    <xf numFmtId="0" fontId="7" fillId="5" borderId="1" xfId="0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NumberFormat="1" applyFill="1" applyBorder="1"/>
    <xf numFmtId="164" fontId="7" fillId="5" borderId="1" xfId="1" applyNumberFormat="1" applyFont="1" applyFill="1" applyBorder="1"/>
    <xf numFmtId="2" fontId="7" fillId="5" borderId="1" xfId="0" applyNumberFormat="1" applyFont="1" applyFill="1" applyBorder="1"/>
    <xf numFmtId="0" fontId="6" fillId="5" borderId="1" xfId="0" applyFont="1" applyFill="1" applyBorder="1"/>
    <xf numFmtId="0" fontId="8" fillId="5" borderId="1" xfId="0" applyFont="1" applyFill="1" applyBorder="1"/>
    <xf numFmtId="2" fontId="6" fillId="4" borderId="1" xfId="0" applyNumberFormat="1" applyFont="1" applyFill="1" applyBorder="1"/>
    <xf numFmtId="0" fontId="2" fillId="5" borderId="1" xfId="0" applyFont="1" applyFill="1" applyBorder="1"/>
    <xf numFmtId="0" fontId="8" fillId="2" borderId="1" xfId="0" applyFont="1" applyFill="1" applyBorder="1"/>
    <xf numFmtId="0" fontId="13" fillId="5" borderId="1" xfId="0" applyFont="1" applyFill="1" applyBorder="1"/>
    <xf numFmtId="0" fontId="13" fillId="5" borderId="1" xfId="0" applyFont="1" applyFill="1" applyBorder="1" applyAlignment="1">
      <alignment horizontal="left"/>
    </xf>
    <xf numFmtId="0" fontId="9" fillId="0" borderId="4" xfId="0" pivotButton="1" applyFont="1" applyBorder="1"/>
    <xf numFmtId="0" fontId="9" fillId="0" borderId="4" xfId="0" applyFont="1" applyBorder="1"/>
    <xf numFmtId="17" fontId="9" fillId="0" borderId="1" xfId="0" applyNumberFormat="1" applyFont="1" applyBorder="1" applyAlignment="1">
      <alignment horizontal="left"/>
    </xf>
    <xf numFmtId="17" fontId="10" fillId="5" borderId="1" xfId="0" applyNumberFormat="1" applyFont="1" applyFill="1" applyBorder="1" applyAlignment="1">
      <alignment horizontal="left"/>
    </xf>
    <xf numFmtId="0" fontId="10" fillId="5" borderId="1" xfId="0" applyNumberFormat="1" applyFont="1" applyFill="1" applyBorder="1"/>
    <xf numFmtId="0" fontId="13" fillId="0" borderId="4" xfId="0" pivotButton="1" applyFont="1" applyBorder="1"/>
    <xf numFmtId="0" fontId="13" fillId="0" borderId="4" xfId="0" applyFont="1" applyBorder="1"/>
    <xf numFmtId="17" fontId="13" fillId="5" borderId="1" xfId="0" applyNumberFormat="1" applyFont="1" applyFill="1" applyBorder="1" applyAlignment="1">
      <alignment horizontal="left"/>
    </xf>
    <xf numFmtId="0" fontId="13" fillId="5" borderId="1" xfId="0" applyNumberFormat="1" applyFont="1" applyFill="1" applyBorder="1"/>
    <xf numFmtId="17" fontId="13" fillId="0" borderId="1" xfId="0" applyNumberFormat="1" applyFont="1" applyBorder="1" applyAlignment="1">
      <alignment horizontal="left"/>
    </xf>
    <xf numFmtId="0" fontId="13" fillId="0" borderId="1" xfId="0" applyNumberFormat="1" applyFont="1" applyBorder="1"/>
    <xf numFmtId="0" fontId="13" fillId="0" borderId="1" xfId="0" pivotButton="1" applyFont="1" applyBorder="1"/>
    <xf numFmtId="0" fontId="13" fillId="4" borderId="1" xfId="0" applyFont="1" applyFill="1" applyBorder="1" applyAlignment="1">
      <alignment horizontal="left"/>
    </xf>
    <xf numFmtId="0" fontId="13" fillId="4" borderId="1" xfId="0" applyNumberFormat="1" applyFont="1" applyFill="1" applyBorder="1"/>
    <xf numFmtId="10" fontId="13" fillId="5" borderId="1" xfId="0" applyNumberFormat="1" applyFont="1" applyFill="1" applyBorder="1"/>
    <xf numFmtId="0" fontId="4" fillId="6" borderId="0" xfId="0" applyFont="1" applyFill="1"/>
    <xf numFmtId="0" fontId="5" fillId="6" borderId="0" xfId="0" applyFont="1" applyFill="1"/>
    <xf numFmtId="0" fontId="13" fillId="3" borderId="1" xfId="0" applyFont="1" applyFill="1" applyBorder="1" applyAlignment="1">
      <alignment horizontal="left"/>
    </xf>
    <xf numFmtId="0" fontId="13" fillId="3" borderId="1" xfId="0" applyNumberFormat="1" applyFont="1" applyFill="1" applyBorder="1"/>
    <xf numFmtId="0" fontId="6" fillId="3" borderId="4" xfId="0" applyFont="1" applyFill="1" applyBorder="1"/>
    <xf numFmtId="0" fontId="12" fillId="0" borderId="1" xfId="0" pivotButton="1" applyFont="1" applyBorder="1"/>
    <xf numFmtId="0" fontId="12" fillId="0" borderId="1" xfId="0" applyFont="1" applyBorder="1"/>
    <xf numFmtId="0" fontId="12" fillId="5" borderId="1" xfId="0" applyFont="1" applyFill="1" applyBorder="1" applyAlignment="1">
      <alignment horizontal="left"/>
    </xf>
    <xf numFmtId="0" fontId="12" fillId="5" borderId="1" xfId="0" applyNumberFormat="1" applyFont="1" applyFill="1" applyBorder="1"/>
    <xf numFmtId="0" fontId="12" fillId="0" borderId="1" xfId="0" applyFont="1" applyBorder="1" applyAlignment="1">
      <alignment horizontal="left"/>
    </xf>
    <xf numFmtId="0" fontId="12" fillId="0" borderId="1" xfId="0" applyNumberFormat="1" applyFont="1" applyBorder="1"/>
    <xf numFmtId="0" fontId="6" fillId="4" borderId="1" xfId="2" applyFont="1" applyFill="1" applyBorder="1"/>
    <xf numFmtId="0" fontId="7" fillId="5" borderId="1" xfId="2" applyFont="1" applyFill="1" applyBorder="1"/>
    <xf numFmtId="2" fontId="8" fillId="5" borderId="1" xfId="0" applyNumberFormat="1" applyFont="1" applyFill="1" applyBorder="1" applyAlignment="1">
      <alignment horizontal="center"/>
    </xf>
    <xf numFmtId="2" fontId="13" fillId="5" borderId="1" xfId="0" applyNumberFormat="1" applyFont="1" applyFill="1" applyBorder="1"/>
    <xf numFmtId="0" fontId="6" fillId="2" borderId="1" xfId="2" applyFont="1" applyFill="1" applyBorder="1"/>
    <xf numFmtId="0" fontId="14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14" fillId="6" borderId="1" xfId="0" applyFont="1" applyFill="1" applyBorder="1"/>
    <xf numFmtId="0" fontId="6" fillId="6" borderId="1" xfId="0" applyFont="1" applyFill="1" applyBorder="1"/>
    <xf numFmtId="0" fontId="7" fillId="6" borderId="1" xfId="0" applyFont="1" applyFill="1" applyBorder="1"/>
    <xf numFmtId="0" fontId="8" fillId="6" borderId="0" xfId="0" applyFont="1" applyFill="1"/>
    <xf numFmtId="0" fontId="0" fillId="0" borderId="11" xfId="0" applyNumberFormat="1" applyBorder="1"/>
    <xf numFmtId="0" fontId="0" fillId="0" borderId="14" xfId="0" applyNumberFormat="1" applyBorder="1"/>
    <xf numFmtId="0" fontId="0" fillId="0" borderId="4" xfId="0" pivotButton="1" applyBorder="1"/>
    <xf numFmtId="0" fontId="0" fillId="0" borderId="4" xfId="0" applyBorder="1" applyAlignment="1">
      <alignment horizontal="left"/>
    </xf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0" fillId="5" borderId="12" xfId="0" applyNumberFormat="1" applyFill="1" applyBorder="1"/>
    <xf numFmtId="0" fontId="0" fillId="5" borderId="0" xfId="0" applyNumberFormat="1" applyFill="1" applyBorder="1"/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10" fontId="0" fillId="0" borderId="15" xfId="0" applyNumberFormat="1" applyBorder="1"/>
    <xf numFmtId="10" fontId="0" fillId="5" borderId="13" xfId="0" applyNumberFormat="1" applyFill="1" applyBorder="1"/>
    <xf numFmtId="0" fontId="0" fillId="0" borderId="4" xfId="0" applyBorder="1"/>
    <xf numFmtId="2" fontId="0" fillId="5" borderId="4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2" fontId="0" fillId="4" borderId="1" xfId="0" applyNumberFormat="1" applyFill="1" applyBorder="1"/>
    <xf numFmtId="0" fontId="15" fillId="4" borderId="1" xfId="0" applyFont="1" applyFill="1" applyBorder="1"/>
    <xf numFmtId="2" fontId="0" fillId="5" borderId="1" xfId="0" applyNumberFormat="1" applyFill="1" applyBorder="1"/>
    <xf numFmtId="0" fontId="0" fillId="5" borderId="1" xfId="0" applyFill="1" applyBorder="1"/>
    <xf numFmtId="0" fontId="17" fillId="8" borderId="19" xfId="0" applyFont="1" applyFill="1" applyBorder="1" applyAlignment="1">
      <alignment vertical="center"/>
    </xf>
    <xf numFmtId="0" fontId="17" fillId="8" borderId="20" xfId="0" applyFont="1" applyFill="1" applyBorder="1" applyAlignment="1">
      <alignment vertical="center"/>
    </xf>
    <xf numFmtId="0" fontId="18" fillId="9" borderId="19" xfId="0" applyFont="1" applyFill="1" applyBorder="1" applyAlignment="1">
      <alignment vertical="center"/>
    </xf>
    <xf numFmtId="0" fontId="18" fillId="9" borderId="20" xfId="0" applyFont="1" applyFill="1" applyBorder="1" applyAlignment="1">
      <alignment horizontal="right" vertical="center"/>
    </xf>
    <xf numFmtId="0" fontId="17" fillId="8" borderId="20" xfId="0" applyFont="1" applyFill="1" applyBorder="1" applyAlignment="1">
      <alignment horizontal="right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left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16" fillId="7" borderId="16" xfId="0" applyFont="1" applyFill="1" applyBorder="1" applyAlignment="1">
      <alignment horizontal="center" vertical="center"/>
    </xf>
    <xf numFmtId="0" fontId="16" fillId="7" borderId="17" xfId="0" applyFont="1" applyFill="1" applyBorder="1" applyAlignment="1">
      <alignment horizontal="center" vertical="center"/>
    </xf>
    <xf numFmtId="0" fontId="16" fillId="7" borderId="18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left"/>
    </xf>
  </cellXfs>
  <cellStyles count="3">
    <cellStyle name="Normal" xfId="0" builtinId="0"/>
    <cellStyle name="Normal 2" xfId="2" xr:uid="{90A65B89-F65D-45AE-AB5B-F829C1220C74}"/>
    <cellStyle name="Percent" xfId="1" builtinId="5"/>
  </cellStyles>
  <dxfs count="285"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 patternType="solid">
          <bgColor theme="5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b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auto="1"/>
      </font>
    </dxf>
    <dxf>
      <font>
        <color auto="1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ill>
        <patternFill patternType="solid">
          <bgColor theme="5" tint="0.79998168889431442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Share of PLE Mowers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2'!$D$167</c:f>
              <c:strCache>
                <c:ptCount val="1"/>
                <c:pt idx="0">
                  <c:v>Mower Unit Total 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F7-47CB-9B69-2476D40395A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F7-47CB-9B69-2476D40395A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F7-47CB-9B69-2476D40395A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1F7-47CB-9B69-2476D40395A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1F7-47CB-9B69-2476D40395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2'!$E$166:$I$166</c:f>
              <c:strCache>
                <c:ptCount val="5"/>
                <c:pt idx="0">
                  <c:v>NA</c:v>
                </c:pt>
                <c:pt idx="1">
                  <c:v>SA</c:v>
                </c:pt>
                <c:pt idx="2">
                  <c:v>Europe</c:v>
                </c:pt>
                <c:pt idx="3">
                  <c:v>Pacific</c:v>
                </c:pt>
                <c:pt idx="4">
                  <c:v>China</c:v>
                </c:pt>
              </c:strCache>
            </c:strRef>
          </c:cat>
          <c:val>
            <c:numRef>
              <c:f>'Question 2'!$E$167:$I$167</c:f>
              <c:numCache>
                <c:formatCode>0.00%</c:formatCode>
                <c:ptCount val="5"/>
                <c:pt idx="0">
                  <c:v>0.82486905000014499</c:v>
                </c:pt>
                <c:pt idx="1">
                  <c:v>3.1082119698383297E-2</c:v>
                </c:pt>
                <c:pt idx="2">
                  <c:v>0.12469547835831001</c:v>
                </c:pt>
                <c:pt idx="3">
                  <c:v>1.913108168488931E-2</c:v>
                </c:pt>
                <c:pt idx="4">
                  <c:v>2.222702582724497E-4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A-4A6F-BEEB-A2E1F515B93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[DataAnalysis-PLE-KarthikSelvaraj.xlsx]Question 3|Part 1!PivotTable34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Response Time (in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772815804490697E-2"/>
          <c:y val="6.1886781308233489E-2"/>
          <c:w val="0.90772107185052819"/>
          <c:h val="0.7405909805664464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'Question 3|Part 1'!$Q$333</c:f>
              <c:strCache>
                <c:ptCount val="1"/>
                <c:pt idx="0">
                  <c:v>Q1 2017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1'!$Q$334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3|Part 1'!$Q$334</c:f>
              <c:numCache>
                <c:formatCode>0.00</c:formatCode>
                <c:ptCount val="1"/>
                <c:pt idx="0">
                  <c:v>3.9159544272973692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B-43EF-AC02-787AB73956DA}"/>
            </c:ext>
          </c:extLst>
        </c:ser>
        <c:ser>
          <c:idx val="1"/>
          <c:order val="1"/>
          <c:tx>
            <c:strRef>
              <c:f>'Question 3|Part 1'!$R$333</c:f>
              <c:strCache>
                <c:ptCount val="1"/>
                <c:pt idx="0">
                  <c:v>Q2 2017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1'!$Q$334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3|Part 1'!$R$334</c:f>
              <c:numCache>
                <c:formatCode>0.00</c:formatCode>
                <c:ptCount val="1"/>
                <c:pt idx="0">
                  <c:v>3.7250609702057007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B-43EF-AC02-787AB73956DA}"/>
            </c:ext>
          </c:extLst>
        </c:ser>
        <c:ser>
          <c:idx val="2"/>
          <c:order val="2"/>
          <c:tx>
            <c:strRef>
              <c:f>'Question 3|Part 1'!$S$333</c:f>
              <c:strCache>
                <c:ptCount val="1"/>
                <c:pt idx="0">
                  <c:v>Q3 2017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1'!$Q$334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3|Part 1'!$S$334</c:f>
              <c:numCache>
                <c:formatCode>0.00</c:formatCode>
                <c:ptCount val="1"/>
                <c:pt idx="0">
                  <c:v>3.7473638139719139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B-43EF-AC02-787AB73956DA}"/>
            </c:ext>
          </c:extLst>
        </c:ser>
        <c:ser>
          <c:idx val="3"/>
          <c:order val="3"/>
          <c:tx>
            <c:strRef>
              <c:f>'Question 3|Part 1'!$T$333</c:f>
              <c:strCache>
                <c:ptCount val="1"/>
                <c:pt idx="0">
                  <c:v>Q4 2017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1'!$Q$334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3|Part 1'!$T$334</c:f>
              <c:numCache>
                <c:formatCode>0.00</c:formatCode>
                <c:ptCount val="1"/>
                <c:pt idx="0">
                  <c:v>4.4529305590447334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B-43EF-AC02-787AB73956DA}"/>
            </c:ext>
          </c:extLst>
        </c:ser>
        <c:ser>
          <c:idx val="4"/>
          <c:order val="4"/>
          <c:tx>
            <c:strRef>
              <c:f>'Question 3|Part 1'!$U$333</c:f>
              <c:strCache>
                <c:ptCount val="1"/>
                <c:pt idx="0">
                  <c:v>Q1 2018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1'!$Q$334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3|Part 1'!$U$334</c:f>
              <c:numCache>
                <c:formatCode>0.00</c:formatCode>
                <c:ptCount val="1"/>
                <c:pt idx="0">
                  <c:v>3.0883394829342996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BB-43EF-AC02-787AB73956DA}"/>
            </c:ext>
          </c:extLst>
        </c:ser>
        <c:ser>
          <c:idx val="5"/>
          <c:order val="5"/>
          <c:tx>
            <c:strRef>
              <c:f>'Question 3|Part 1'!$V$333</c:f>
              <c:strCache>
                <c:ptCount val="1"/>
                <c:pt idx="0">
                  <c:v>Q2 2018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1'!$Q$334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3|Part 1'!$V$334</c:f>
              <c:numCache>
                <c:formatCode>0.00</c:formatCode>
                <c:ptCount val="1"/>
                <c:pt idx="0">
                  <c:v>3.1137527677199683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BB-43EF-AC02-787AB73956DA}"/>
            </c:ext>
          </c:extLst>
        </c:ser>
        <c:ser>
          <c:idx val="6"/>
          <c:order val="6"/>
          <c:tx>
            <c:strRef>
              <c:f>'Question 3|Part 1'!$W$333</c:f>
              <c:strCache>
                <c:ptCount val="1"/>
                <c:pt idx="0">
                  <c:v>Q3 2018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1'!$Q$334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3|Part 1'!$W$334</c:f>
              <c:numCache>
                <c:formatCode>0.00</c:formatCode>
                <c:ptCount val="1"/>
                <c:pt idx="0">
                  <c:v>3.2027074467859347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BB-43EF-AC02-787AB73956DA}"/>
            </c:ext>
          </c:extLst>
        </c:ser>
        <c:ser>
          <c:idx val="7"/>
          <c:order val="7"/>
          <c:tx>
            <c:strRef>
              <c:f>'Question 3|Part 1'!$X$333</c:f>
              <c:strCache>
                <c:ptCount val="1"/>
                <c:pt idx="0">
                  <c:v>Q4 2018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1'!$Q$334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3|Part 1'!$X$334</c:f>
              <c:numCache>
                <c:formatCode>0.00</c:formatCode>
                <c:ptCount val="1"/>
                <c:pt idx="0">
                  <c:v>2.5278295831975428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BB-43EF-AC02-787AB7395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3805360"/>
        <c:axId val="453804048"/>
        <c:axId val="279747048"/>
      </c:bar3DChart>
      <c:catAx>
        <c:axId val="45380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layout>
            <c:manualLayout>
              <c:xMode val="edge"/>
              <c:yMode val="edge"/>
              <c:x val="0.54150513983512882"/>
              <c:y val="0.88476404788985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04048"/>
        <c:crosses val="autoZero"/>
        <c:auto val="1"/>
        <c:lblAlgn val="ctr"/>
        <c:lblOffset val="100"/>
        <c:noMultiLvlLbl val="0"/>
      </c:catAx>
      <c:valAx>
        <c:axId val="4538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RESPONSE TIME (DAYS)</a:t>
                </a:r>
              </a:p>
            </c:rich>
          </c:tx>
          <c:layout>
            <c:manualLayout>
              <c:xMode val="edge"/>
              <c:yMode val="edge"/>
              <c:x val="0.2069649320448694"/>
              <c:y val="0.25425583946627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05360"/>
        <c:crosses val="autoZero"/>
        <c:crossBetween val="between"/>
      </c:valAx>
      <c:serAx>
        <c:axId val="27974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0404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[DataAnalysis-PLE-KarthikSelvaraj.xlsx]Question 3|Part 1!PivotTable12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Dealer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1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1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  <c:pivotFmt>
        <c:idx val="1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</c:pivotFmt>
      <c:pivotFmt>
        <c:idx val="1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3|Part 1'!$H$10</c:f>
              <c:strCache>
                <c:ptCount val="1"/>
                <c:pt idx="0">
                  <c:v>Sum of 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'Question 3|Part 1'!$G$11:$G$16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1'!$H$11:$H$16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D-42CF-A7D9-E02C2BC795F8}"/>
            </c:ext>
          </c:extLst>
        </c:ser>
        <c:ser>
          <c:idx val="1"/>
          <c:order val="1"/>
          <c:tx>
            <c:strRef>
              <c:f>'Question 3|Part 1'!$I$10</c:f>
              <c:strCache>
                <c:ptCount val="1"/>
                <c:pt idx="0">
                  <c:v>Sum of 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'Question 3|Part 1'!$G$11:$G$16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1'!$I$11:$I$16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D-42CF-A7D9-E02C2BC795F8}"/>
            </c:ext>
          </c:extLst>
        </c:ser>
        <c:ser>
          <c:idx val="2"/>
          <c:order val="2"/>
          <c:tx>
            <c:strRef>
              <c:f>'Question 3|Part 1'!$J$10</c:f>
              <c:strCache>
                <c:ptCount val="1"/>
                <c:pt idx="0">
                  <c:v>Sum of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'Question 3|Part 1'!$G$11:$G$16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1'!$J$11:$J$16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D-42CF-A7D9-E02C2BC795F8}"/>
            </c:ext>
          </c:extLst>
        </c:ser>
        <c:ser>
          <c:idx val="3"/>
          <c:order val="3"/>
          <c:tx>
            <c:strRef>
              <c:f>'Question 3|Part 1'!$K$10</c:f>
              <c:strCache>
                <c:ptCount val="1"/>
                <c:pt idx="0">
                  <c:v>Sum of 3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'Question 3|Part 1'!$G$11:$G$16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1'!$K$11:$K$16</c:f>
              <c:numCache>
                <c:formatCode>General</c:formatCode>
                <c:ptCount val="5"/>
                <c:pt idx="0">
                  <c:v>21</c:v>
                </c:pt>
                <c:pt idx="1">
                  <c:v>19</c:v>
                </c:pt>
                <c:pt idx="2">
                  <c:v>16</c:v>
                </c:pt>
                <c:pt idx="3">
                  <c:v>23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D-42CF-A7D9-E02C2BC795F8}"/>
            </c:ext>
          </c:extLst>
        </c:ser>
        <c:ser>
          <c:idx val="4"/>
          <c:order val="4"/>
          <c:tx>
            <c:strRef>
              <c:f>'Question 3|Part 1'!$L$10</c:f>
              <c:strCache>
                <c:ptCount val="1"/>
                <c:pt idx="0">
                  <c:v>Sum of 4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'Question 3|Part 1'!$G$11:$G$16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1'!$L$11:$L$16</c:f>
              <c:numCache>
                <c:formatCode>General</c:formatCode>
                <c:ptCount val="5"/>
                <c:pt idx="0">
                  <c:v>37</c:v>
                </c:pt>
                <c:pt idx="1">
                  <c:v>37</c:v>
                </c:pt>
                <c:pt idx="2">
                  <c:v>63</c:v>
                </c:pt>
                <c:pt idx="3">
                  <c:v>74</c:v>
                </c:pt>
                <c:pt idx="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9D-42CF-A7D9-E02C2BC795F8}"/>
            </c:ext>
          </c:extLst>
        </c:ser>
        <c:ser>
          <c:idx val="5"/>
          <c:order val="5"/>
          <c:tx>
            <c:strRef>
              <c:f>'Question 3|Part 1'!$M$10</c:f>
              <c:strCache>
                <c:ptCount val="1"/>
                <c:pt idx="0">
                  <c:v>Sum of 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'Question 3|Part 1'!$G$11:$G$16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1'!$M$11:$M$16</c:f>
              <c:numCache>
                <c:formatCode>General</c:formatCode>
                <c:ptCount val="5"/>
                <c:pt idx="0">
                  <c:v>17</c:v>
                </c:pt>
                <c:pt idx="1">
                  <c:v>20</c:v>
                </c:pt>
                <c:pt idx="2">
                  <c:v>37</c:v>
                </c:pt>
                <c:pt idx="3">
                  <c:v>87</c:v>
                </c:pt>
                <c:pt idx="4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9D-42CF-A7D9-E02C2BC7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033488"/>
        <c:axId val="462034800"/>
      </c:lineChart>
      <c:catAx>
        <c:axId val="462033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4800"/>
        <c:crosses val="autoZero"/>
        <c:auto val="1"/>
        <c:lblAlgn val="ctr"/>
        <c:lblOffset val="100"/>
        <c:noMultiLvlLbl val="0"/>
      </c:catAx>
      <c:valAx>
        <c:axId val="462034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</a:t>
                </a:r>
                <a:r>
                  <a:rPr lang="en-CA" baseline="0"/>
                  <a:t> of Survey Scales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[DataAnalysis-PLE-KarthikSelvaraj.xlsx]Question 3|Part 1!PivotTable14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End</a:t>
            </a:r>
            <a:r>
              <a:rPr lang="en-CA" baseline="0"/>
              <a:t> User Satisfaction</a:t>
            </a:r>
            <a:endParaRPr lang="en-CA"/>
          </a:p>
        </c:rich>
      </c:tx>
      <c:layout>
        <c:manualLayout>
          <c:xMode val="edge"/>
          <c:yMode val="edge"/>
          <c:x val="0.27648389904264581"/>
          <c:y val="0.13228351416704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1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1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  <c:pivotFmt>
        <c:idx val="1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</c:pivotFmt>
      <c:pivotFmt>
        <c:idx val="1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3|Part 1'!$H$29</c:f>
              <c:strCache>
                <c:ptCount val="1"/>
                <c:pt idx="0">
                  <c:v>Sum of 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'Question 3|Part 1'!$G$30:$G$35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1'!$H$30:$H$35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7-4E35-BDE8-0BD1B7596151}"/>
            </c:ext>
          </c:extLst>
        </c:ser>
        <c:ser>
          <c:idx val="1"/>
          <c:order val="1"/>
          <c:tx>
            <c:strRef>
              <c:f>'Question 3|Part 1'!$I$29</c:f>
              <c:strCache>
                <c:ptCount val="1"/>
                <c:pt idx="0">
                  <c:v>Sum of 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'Question 3|Part 1'!$G$30:$G$35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1'!$I$30:$I$35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7-4E35-BDE8-0BD1B7596151}"/>
            </c:ext>
          </c:extLst>
        </c:ser>
        <c:ser>
          <c:idx val="2"/>
          <c:order val="2"/>
          <c:tx>
            <c:strRef>
              <c:f>'Question 3|Part 1'!$J$29</c:f>
              <c:strCache>
                <c:ptCount val="1"/>
                <c:pt idx="0">
                  <c:v>Sum of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'Question 3|Part 1'!$G$30:$G$35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1'!$J$30:$J$35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23</c:v>
                </c:pt>
                <c:pt idx="3">
                  <c:v>18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7-4E35-BDE8-0BD1B7596151}"/>
            </c:ext>
          </c:extLst>
        </c:ser>
        <c:ser>
          <c:idx val="3"/>
          <c:order val="3"/>
          <c:tx>
            <c:strRef>
              <c:f>'Question 3|Part 1'!$K$29</c:f>
              <c:strCache>
                <c:ptCount val="1"/>
                <c:pt idx="0">
                  <c:v>Sum of 3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'Question 3|Part 1'!$G$30:$G$35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1'!$K$30:$K$35</c:f>
              <c:numCache>
                <c:formatCode>General</c:formatCode>
                <c:ptCount val="5"/>
                <c:pt idx="0">
                  <c:v>69</c:v>
                </c:pt>
                <c:pt idx="1">
                  <c:v>71</c:v>
                </c:pt>
                <c:pt idx="2">
                  <c:v>84</c:v>
                </c:pt>
                <c:pt idx="3">
                  <c:v>73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7-4E35-BDE8-0BD1B7596151}"/>
            </c:ext>
          </c:extLst>
        </c:ser>
        <c:ser>
          <c:idx val="4"/>
          <c:order val="4"/>
          <c:tx>
            <c:strRef>
              <c:f>'Question 3|Part 1'!$L$29</c:f>
              <c:strCache>
                <c:ptCount val="1"/>
                <c:pt idx="0">
                  <c:v>Sum of 4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'Question 3|Part 1'!$G$30:$G$35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1'!$L$30:$L$35</c:f>
              <c:numCache>
                <c:formatCode>General</c:formatCode>
                <c:ptCount val="5"/>
                <c:pt idx="0">
                  <c:v>150</c:v>
                </c:pt>
                <c:pt idx="1">
                  <c:v>146</c:v>
                </c:pt>
                <c:pt idx="2">
                  <c:v>176</c:v>
                </c:pt>
                <c:pt idx="3">
                  <c:v>181</c:v>
                </c:pt>
                <c:pt idx="4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17-4E35-BDE8-0BD1B7596151}"/>
            </c:ext>
          </c:extLst>
        </c:ser>
        <c:ser>
          <c:idx val="5"/>
          <c:order val="5"/>
          <c:tx>
            <c:strRef>
              <c:f>'Question 3|Part 1'!$M$29</c:f>
              <c:strCache>
                <c:ptCount val="1"/>
                <c:pt idx="0">
                  <c:v>Sum of 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'Question 3|Part 1'!$G$30:$G$35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1'!$M$30:$M$35</c:f>
              <c:numCache>
                <c:formatCode>General</c:formatCode>
                <c:ptCount val="5"/>
                <c:pt idx="0">
                  <c:v>146</c:v>
                </c:pt>
                <c:pt idx="1">
                  <c:v>148</c:v>
                </c:pt>
                <c:pt idx="2">
                  <c:v>154</c:v>
                </c:pt>
                <c:pt idx="3">
                  <c:v>167</c:v>
                </c:pt>
                <c:pt idx="4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17-4E35-BDE8-0BD1B7596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885584"/>
        <c:axId val="658891488"/>
      </c:lineChart>
      <c:catAx>
        <c:axId val="658885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91488"/>
        <c:crosses val="autoZero"/>
        <c:auto val="1"/>
        <c:lblAlgn val="ctr"/>
        <c:lblOffset val="100"/>
        <c:noMultiLvlLbl val="0"/>
      </c:catAx>
      <c:valAx>
        <c:axId val="658891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</a:t>
                </a:r>
                <a:r>
                  <a:rPr lang="en-CA" baseline="0"/>
                  <a:t> of Survey Scales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[DataAnalysis-PLE-KarthikSelvaraj.xlsx]Question 3|Part 1!PivotTable17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400"/>
              <a:t>Mower</a:t>
            </a:r>
            <a:r>
              <a:rPr lang="en-CA"/>
              <a:t> </a:t>
            </a:r>
            <a:r>
              <a:rPr lang="en-CA" sz="1400"/>
              <a:t>Unit</a:t>
            </a:r>
            <a:r>
              <a:rPr lang="en-CA"/>
              <a:t> </a:t>
            </a:r>
            <a:r>
              <a:rPr lang="en-CA" sz="1400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'Question 3|Part 1'!$P$114</c:f>
              <c:strCache>
                <c:ptCount val="1"/>
                <c:pt idx="0">
                  <c:v>North America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1'!$O$115:$O$120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1'!$P$115:$P$120</c:f>
              <c:numCache>
                <c:formatCode>General</c:formatCode>
                <c:ptCount val="5"/>
                <c:pt idx="0">
                  <c:v>90500</c:v>
                </c:pt>
                <c:pt idx="1">
                  <c:v>88240</c:v>
                </c:pt>
                <c:pt idx="2">
                  <c:v>90350</c:v>
                </c:pt>
                <c:pt idx="3">
                  <c:v>91600</c:v>
                </c:pt>
                <c:pt idx="4">
                  <c:v>91850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6-4190-B479-A272A988C246}"/>
            </c:ext>
          </c:extLst>
        </c:ser>
        <c:ser>
          <c:idx val="1"/>
          <c:order val="1"/>
          <c:tx>
            <c:strRef>
              <c:f>'Question 3|Part 1'!$Q$114</c:f>
              <c:strCache>
                <c:ptCount val="1"/>
                <c:pt idx="0">
                  <c:v>South America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1'!$O$115:$O$120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1'!$Q$115:$Q$120</c:f>
              <c:numCache>
                <c:formatCode>General</c:formatCode>
                <c:ptCount val="5"/>
                <c:pt idx="0">
                  <c:v>2930</c:v>
                </c:pt>
                <c:pt idx="1">
                  <c:v>3140</c:v>
                </c:pt>
                <c:pt idx="2">
                  <c:v>3390</c:v>
                </c:pt>
                <c:pt idx="3">
                  <c:v>3610</c:v>
                </c:pt>
                <c:pt idx="4">
                  <c:v>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6-4190-B479-A272A988C246}"/>
            </c:ext>
          </c:extLst>
        </c:ser>
        <c:ser>
          <c:idx val="2"/>
          <c:order val="2"/>
          <c:tx>
            <c:strRef>
              <c:f>'Question 3|Part 1'!$R$114</c:f>
              <c:strCache>
                <c:ptCount val="1"/>
                <c:pt idx="0">
                  <c:v>Europe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1'!$O$115:$O$120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1'!$R$115:$R$120</c:f>
              <c:numCache>
                <c:formatCode>General</c:formatCode>
                <c:ptCount val="5"/>
                <c:pt idx="0">
                  <c:v>15600</c:v>
                </c:pt>
                <c:pt idx="1">
                  <c:v>15360</c:v>
                </c:pt>
                <c:pt idx="2">
                  <c:v>13500</c:v>
                </c:pt>
                <c:pt idx="3">
                  <c:v>12870</c:v>
                </c:pt>
                <c:pt idx="4">
                  <c:v>11610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6-4190-B479-A272A988C246}"/>
            </c:ext>
          </c:extLst>
        </c:ser>
        <c:ser>
          <c:idx val="3"/>
          <c:order val="3"/>
          <c:tx>
            <c:strRef>
              <c:f>'Question 3|Part 1'!$S$114</c:f>
              <c:strCache>
                <c:ptCount val="1"/>
                <c:pt idx="0">
                  <c:v>Pacific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1'!$O$115:$O$120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1'!$S$115:$S$120</c:f>
              <c:numCache>
                <c:formatCode>General</c:formatCode>
                <c:ptCount val="5"/>
                <c:pt idx="0">
                  <c:v>1490</c:v>
                </c:pt>
                <c:pt idx="1">
                  <c:v>1750</c:v>
                </c:pt>
                <c:pt idx="2">
                  <c:v>2030</c:v>
                </c:pt>
                <c:pt idx="3">
                  <c:v>2480</c:v>
                </c:pt>
                <c:pt idx="4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76-4190-B479-A272A988C246}"/>
            </c:ext>
          </c:extLst>
        </c:ser>
        <c:ser>
          <c:idx val="4"/>
          <c:order val="4"/>
          <c:tx>
            <c:strRef>
              <c:f>'Question 3|Part 1'!$T$114</c:f>
              <c:strCache>
                <c:ptCount val="1"/>
                <c:pt idx="0">
                  <c:v>China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1'!$O$115:$O$120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1'!$T$115:$T$120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76-4190-B479-A272A988C246}"/>
            </c:ext>
          </c:extLst>
        </c:ser>
        <c:ser>
          <c:idx val="5"/>
          <c:order val="5"/>
          <c:tx>
            <c:strRef>
              <c:f>'Question 3|Part 1'!$U$114</c:f>
              <c:strCache>
                <c:ptCount val="1"/>
                <c:pt idx="0">
                  <c:v>World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1'!$O$115:$O$120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1'!$U$115:$U$120</c:f>
              <c:numCache>
                <c:formatCode>General</c:formatCode>
                <c:ptCount val="5"/>
                <c:pt idx="0">
                  <c:v>110520</c:v>
                </c:pt>
                <c:pt idx="1">
                  <c:v>108490</c:v>
                </c:pt>
                <c:pt idx="2">
                  <c:v>109270</c:v>
                </c:pt>
                <c:pt idx="3">
                  <c:v>110560</c:v>
                </c:pt>
                <c:pt idx="4">
                  <c:v>110043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76-4190-B479-A272A988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9690656"/>
        <c:axId val="589691968"/>
        <c:axId val="0"/>
      </c:bar3DChart>
      <c:catAx>
        <c:axId val="58969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91968"/>
        <c:crosses val="autoZero"/>
        <c:auto val="1"/>
        <c:lblAlgn val="ctr"/>
        <c:lblOffset val="100"/>
        <c:noMultiLvlLbl val="0"/>
      </c:catAx>
      <c:valAx>
        <c:axId val="589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No. of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[DataAnalysis-PLE-KarthikSelvaraj.xlsx]Question 3|Part 1!PivotTable18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400"/>
              <a:t>Tractor</a:t>
            </a:r>
            <a:r>
              <a:rPr lang="en-CA" sz="1400" baseline="0"/>
              <a:t> Unit Sales</a:t>
            </a:r>
            <a:endParaRPr lang="en-CA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'Question 3|Part 1'!$P$182</c:f>
              <c:strCache>
                <c:ptCount val="1"/>
                <c:pt idx="0">
                  <c:v>North America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1'!$O$183:$O$188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1'!$P$183:$P$188</c:f>
              <c:numCache>
                <c:formatCode>General</c:formatCode>
                <c:ptCount val="5"/>
                <c:pt idx="0">
                  <c:v>6457</c:v>
                </c:pt>
                <c:pt idx="1">
                  <c:v>8105</c:v>
                </c:pt>
                <c:pt idx="2">
                  <c:v>10129</c:v>
                </c:pt>
                <c:pt idx="3">
                  <c:v>15363</c:v>
                </c:pt>
                <c:pt idx="4">
                  <c:v>24448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B-4125-81DF-CEE7FBC95F47}"/>
            </c:ext>
          </c:extLst>
        </c:ser>
        <c:ser>
          <c:idx val="1"/>
          <c:order val="1"/>
          <c:tx>
            <c:strRef>
              <c:f>'Question 3|Part 1'!$Q$182</c:f>
              <c:strCache>
                <c:ptCount val="1"/>
                <c:pt idx="0">
                  <c:v>Pacific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1'!$O$183:$O$188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1'!$Q$183:$Q$188</c:f>
              <c:numCache>
                <c:formatCode>General</c:formatCode>
                <c:ptCount val="5"/>
                <c:pt idx="0">
                  <c:v>3045</c:v>
                </c:pt>
                <c:pt idx="1">
                  <c:v>3322</c:v>
                </c:pt>
                <c:pt idx="2">
                  <c:v>3433</c:v>
                </c:pt>
                <c:pt idx="3">
                  <c:v>3788</c:v>
                </c:pt>
                <c:pt idx="4">
                  <c:v>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B-4125-81DF-CEE7FBC95F47}"/>
            </c:ext>
          </c:extLst>
        </c:ser>
        <c:ser>
          <c:idx val="2"/>
          <c:order val="2"/>
          <c:tx>
            <c:strRef>
              <c:f>'Question 3|Part 1'!$R$182</c:f>
              <c:strCache>
                <c:ptCount val="1"/>
                <c:pt idx="0">
                  <c:v>Europe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1'!$O$183:$O$188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1'!$R$183:$R$188</c:f>
              <c:numCache>
                <c:formatCode>General</c:formatCode>
                <c:ptCount val="5"/>
                <c:pt idx="0">
                  <c:v>8123</c:v>
                </c:pt>
                <c:pt idx="1">
                  <c:v>8386</c:v>
                </c:pt>
                <c:pt idx="2">
                  <c:v>8400</c:v>
                </c:pt>
                <c:pt idx="3">
                  <c:v>7409</c:v>
                </c:pt>
                <c:pt idx="4">
                  <c:v>6560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B-4125-81DF-CEE7FBC95F47}"/>
            </c:ext>
          </c:extLst>
        </c:ser>
        <c:ser>
          <c:idx val="3"/>
          <c:order val="3"/>
          <c:tx>
            <c:strRef>
              <c:f>'Question 3|Part 1'!$S$182</c:f>
              <c:strCache>
                <c:ptCount val="1"/>
                <c:pt idx="0">
                  <c:v>South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1'!$O$183:$O$188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1'!$S$183:$S$188</c:f>
              <c:numCache>
                <c:formatCode>General</c:formatCode>
                <c:ptCount val="5"/>
                <c:pt idx="0">
                  <c:v>3284</c:v>
                </c:pt>
                <c:pt idx="1">
                  <c:v>5157</c:v>
                </c:pt>
                <c:pt idx="2">
                  <c:v>7340</c:v>
                </c:pt>
                <c:pt idx="3">
                  <c:v>9221</c:v>
                </c:pt>
                <c:pt idx="4">
                  <c:v>10899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B-4125-81DF-CEE7FBC95F47}"/>
            </c:ext>
          </c:extLst>
        </c:ser>
        <c:ser>
          <c:idx val="4"/>
          <c:order val="4"/>
          <c:tx>
            <c:strRef>
              <c:f>'Question 3|Part 1'!$T$182</c:f>
              <c:strCache>
                <c:ptCount val="1"/>
                <c:pt idx="0">
                  <c:v>China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1'!$O$183:$O$188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1'!$T$183:$T$188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291</c:v>
                </c:pt>
                <c:pt idx="3">
                  <c:v>964</c:v>
                </c:pt>
                <c:pt idx="4">
                  <c:v>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B-4125-81DF-CEE7FBC95F47}"/>
            </c:ext>
          </c:extLst>
        </c:ser>
        <c:ser>
          <c:idx val="5"/>
          <c:order val="5"/>
          <c:tx>
            <c:strRef>
              <c:f>'Question 3|Part 1'!$U$182</c:f>
              <c:strCache>
                <c:ptCount val="1"/>
                <c:pt idx="0">
                  <c:v>World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1'!$O$183:$O$188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1'!$U$183:$U$188</c:f>
              <c:numCache>
                <c:formatCode>General</c:formatCode>
                <c:ptCount val="5"/>
                <c:pt idx="0">
                  <c:v>20909</c:v>
                </c:pt>
                <c:pt idx="1">
                  <c:v>24970</c:v>
                </c:pt>
                <c:pt idx="2">
                  <c:v>29593</c:v>
                </c:pt>
                <c:pt idx="3">
                  <c:v>36745</c:v>
                </c:pt>
                <c:pt idx="4">
                  <c:v>46194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B-4125-81DF-CEE7FBC95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7493680"/>
        <c:axId val="447494992"/>
        <c:axId val="0"/>
      </c:bar3DChart>
      <c:catAx>
        <c:axId val="44749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94992"/>
        <c:crosses val="autoZero"/>
        <c:auto val="1"/>
        <c:lblAlgn val="ctr"/>
        <c:lblOffset val="100"/>
        <c:noMultiLvlLbl val="0"/>
      </c:catAx>
      <c:valAx>
        <c:axId val="4474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No.</a:t>
                </a:r>
                <a:r>
                  <a:rPr lang="en-CA" baseline="0"/>
                  <a:t> of units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[DataAnalysis-PLE-KarthikSelvaraj.xlsx]Question 3|Part 1!PivotTable32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400"/>
              <a:t>Complaints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'Question 3|Part 1'!$P$47</c:f>
              <c:strCache>
                <c:ptCount val="1"/>
                <c:pt idx="0">
                  <c:v>World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1'!$O$48:$O$53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1'!$P$48:$P$53</c:f>
              <c:numCache>
                <c:formatCode>General</c:formatCode>
                <c:ptCount val="5"/>
                <c:pt idx="0">
                  <c:v>2439</c:v>
                </c:pt>
                <c:pt idx="1">
                  <c:v>2841</c:v>
                </c:pt>
                <c:pt idx="2">
                  <c:v>3009</c:v>
                </c:pt>
                <c:pt idx="3">
                  <c:v>3251</c:v>
                </c:pt>
                <c:pt idx="4">
                  <c:v>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B-43E0-847E-5A4714CD760B}"/>
            </c:ext>
          </c:extLst>
        </c:ser>
        <c:ser>
          <c:idx val="1"/>
          <c:order val="1"/>
          <c:tx>
            <c:strRef>
              <c:f>'Question 3|Part 1'!$Q$47</c:f>
              <c:strCache>
                <c:ptCount val="1"/>
                <c:pt idx="0">
                  <c:v>North America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1'!$O$48:$O$53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1'!$Q$48:$Q$53</c:f>
              <c:numCache>
                <c:formatCode>General</c:formatCode>
                <c:ptCount val="5"/>
                <c:pt idx="0">
                  <c:v>1419</c:v>
                </c:pt>
                <c:pt idx="1">
                  <c:v>1696</c:v>
                </c:pt>
                <c:pt idx="2">
                  <c:v>1621</c:v>
                </c:pt>
                <c:pt idx="3">
                  <c:v>1681</c:v>
                </c:pt>
                <c:pt idx="4">
                  <c:v>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B-43E0-847E-5A4714CD760B}"/>
            </c:ext>
          </c:extLst>
        </c:ser>
        <c:ser>
          <c:idx val="2"/>
          <c:order val="2"/>
          <c:tx>
            <c:strRef>
              <c:f>'Question 3|Part 1'!$R$47</c:f>
              <c:strCache>
                <c:ptCount val="1"/>
                <c:pt idx="0">
                  <c:v>South America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1'!$O$48:$O$53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1'!$R$48:$R$53</c:f>
              <c:numCache>
                <c:formatCode>General</c:formatCode>
                <c:ptCount val="5"/>
                <c:pt idx="0">
                  <c:v>175</c:v>
                </c:pt>
                <c:pt idx="1">
                  <c:v>217</c:v>
                </c:pt>
                <c:pt idx="2">
                  <c:v>264</c:v>
                </c:pt>
                <c:pt idx="3">
                  <c:v>336</c:v>
                </c:pt>
                <c:pt idx="4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B-43E0-847E-5A4714CD760B}"/>
            </c:ext>
          </c:extLst>
        </c:ser>
        <c:ser>
          <c:idx val="3"/>
          <c:order val="3"/>
          <c:tx>
            <c:strRef>
              <c:f>'Question 3|Part 1'!$S$47</c:f>
              <c:strCache>
                <c:ptCount val="1"/>
                <c:pt idx="0">
                  <c:v>Europe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1'!$O$48:$O$53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1'!$S$48:$S$53</c:f>
              <c:numCache>
                <c:formatCode>General</c:formatCode>
                <c:ptCount val="5"/>
                <c:pt idx="0">
                  <c:v>794</c:v>
                </c:pt>
                <c:pt idx="1">
                  <c:v>846</c:v>
                </c:pt>
                <c:pt idx="2">
                  <c:v>944</c:v>
                </c:pt>
                <c:pt idx="3">
                  <c:v>1013</c:v>
                </c:pt>
                <c:pt idx="4">
                  <c:v>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9B-43E0-847E-5A4714CD760B}"/>
            </c:ext>
          </c:extLst>
        </c:ser>
        <c:ser>
          <c:idx val="4"/>
          <c:order val="4"/>
          <c:tx>
            <c:strRef>
              <c:f>'Question 3|Part 1'!$T$47</c:f>
              <c:strCache>
                <c:ptCount val="1"/>
                <c:pt idx="0">
                  <c:v>Pacific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1'!$O$48:$O$53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1'!$T$48:$T$53</c:f>
              <c:numCache>
                <c:formatCode>General</c:formatCode>
                <c:ptCount val="5"/>
                <c:pt idx="0">
                  <c:v>51</c:v>
                </c:pt>
                <c:pt idx="1">
                  <c:v>82</c:v>
                </c:pt>
                <c:pt idx="2">
                  <c:v>134</c:v>
                </c:pt>
                <c:pt idx="3">
                  <c:v>151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9B-43E0-847E-5A4714CD760B}"/>
            </c:ext>
          </c:extLst>
        </c:ser>
        <c:ser>
          <c:idx val="5"/>
          <c:order val="5"/>
          <c:tx>
            <c:strRef>
              <c:f>'Question 3|Part 1'!$U$47</c:f>
              <c:strCache>
                <c:ptCount val="1"/>
                <c:pt idx="0">
                  <c:v>China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1'!$O$48:$O$53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1'!$U$48:$U$53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46</c:v>
                </c:pt>
                <c:pt idx="3">
                  <c:v>70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9B-43E0-847E-5A4714CD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6917328"/>
        <c:axId val="446917656"/>
        <c:axId val="0"/>
      </c:bar3DChart>
      <c:catAx>
        <c:axId val="44691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17656"/>
        <c:crosses val="autoZero"/>
        <c:auto val="1"/>
        <c:lblAlgn val="ctr"/>
        <c:lblOffset val="100"/>
        <c:noMultiLvlLbl val="0"/>
      </c:catAx>
      <c:valAx>
        <c:axId val="44691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No.</a:t>
                </a:r>
                <a:r>
                  <a:rPr lang="en-CA" baseline="0"/>
                  <a:t> of complaints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[DataAnalysis-PLE-KarthikSelvaraj.xlsx]Question 3|Part 1!PivotTable34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400"/>
              <a:t>Average Response Time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539370078740143E-2"/>
          <c:y val="0.24680336832895888"/>
          <c:w val="0.63442082239720032"/>
          <c:h val="0.6457972440944882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'Question 3|Part 1'!$Q$333</c:f>
              <c:strCache>
                <c:ptCount val="1"/>
                <c:pt idx="0">
                  <c:v>Q1 2017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1'!$Q$334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3|Part 1'!$Q$334</c:f>
              <c:numCache>
                <c:formatCode>0.00</c:formatCode>
                <c:ptCount val="1"/>
                <c:pt idx="0">
                  <c:v>3.9159544272973692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E-4065-BB99-29DB6C3BB5AC}"/>
            </c:ext>
          </c:extLst>
        </c:ser>
        <c:ser>
          <c:idx val="1"/>
          <c:order val="1"/>
          <c:tx>
            <c:strRef>
              <c:f>'Question 3|Part 1'!$R$333</c:f>
              <c:strCache>
                <c:ptCount val="1"/>
                <c:pt idx="0">
                  <c:v>Q2 2017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1'!$Q$334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3|Part 1'!$R$334</c:f>
              <c:numCache>
                <c:formatCode>0.00</c:formatCode>
                <c:ptCount val="1"/>
                <c:pt idx="0">
                  <c:v>3.7250609702057007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E-4065-BB99-29DB6C3BB5AC}"/>
            </c:ext>
          </c:extLst>
        </c:ser>
        <c:ser>
          <c:idx val="2"/>
          <c:order val="2"/>
          <c:tx>
            <c:strRef>
              <c:f>'Question 3|Part 1'!$S$333</c:f>
              <c:strCache>
                <c:ptCount val="1"/>
                <c:pt idx="0">
                  <c:v>Q3 2017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1'!$Q$334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3|Part 1'!$S$334</c:f>
              <c:numCache>
                <c:formatCode>0.00</c:formatCode>
                <c:ptCount val="1"/>
                <c:pt idx="0">
                  <c:v>3.7473638139719139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E-4065-BB99-29DB6C3BB5AC}"/>
            </c:ext>
          </c:extLst>
        </c:ser>
        <c:ser>
          <c:idx val="3"/>
          <c:order val="3"/>
          <c:tx>
            <c:strRef>
              <c:f>'Question 3|Part 1'!$T$333</c:f>
              <c:strCache>
                <c:ptCount val="1"/>
                <c:pt idx="0">
                  <c:v>Q4 2017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1'!$Q$334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3|Part 1'!$T$334</c:f>
              <c:numCache>
                <c:formatCode>0.00</c:formatCode>
                <c:ptCount val="1"/>
                <c:pt idx="0">
                  <c:v>4.4529305590447334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E-4065-BB99-29DB6C3BB5AC}"/>
            </c:ext>
          </c:extLst>
        </c:ser>
        <c:ser>
          <c:idx val="4"/>
          <c:order val="4"/>
          <c:tx>
            <c:strRef>
              <c:f>'Question 3|Part 1'!$U$333</c:f>
              <c:strCache>
                <c:ptCount val="1"/>
                <c:pt idx="0">
                  <c:v>Q1 2018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1'!$Q$334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3|Part 1'!$U$334</c:f>
              <c:numCache>
                <c:formatCode>0.00</c:formatCode>
                <c:ptCount val="1"/>
                <c:pt idx="0">
                  <c:v>3.0883394829342996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E-4065-BB99-29DB6C3BB5AC}"/>
            </c:ext>
          </c:extLst>
        </c:ser>
        <c:ser>
          <c:idx val="5"/>
          <c:order val="5"/>
          <c:tx>
            <c:strRef>
              <c:f>'Question 3|Part 1'!$V$333</c:f>
              <c:strCache>
                <c:ptCount val="1"/>
                <c:pt idx="0">
                  <c:v>Q2 2018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1'!$Q$334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3|Part 1'!$V$334</c:f>
              <c:numCache>
                <c:formatCode>0.00</c:formatCode>
                <c:ptCount val="1"/>
                <c:pt idx="0">
                  <c:v>3.1137527677199683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E-4065-BB99-29DB6C3BB5AC}"/>
            </c:ext>
          </c:extLst>
        </c:ser>
        <c:ser>
          <c:idx val="6"/>
          <c:order val="6"/>
          <c:tx>
            <c:strRef>
              <c:f>'Question 3|Part 1'!$W$333</c:f>
              <c:strCache>
                <c:ptCount val="1"/>
                <c:pt idx="0">
                  <c:v>Q3 2018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1'!$Q$334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3|Part 1'!$W$334</c:f>
              <c:numCache>
                <c:formatCode>0.00</c:formatCode>
                <c:ptCount val="1"/>
                <c:pt idx="0">
                  <c:v>3.2027074467859347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E-4065-BB99-29DB6C3BB5AC}"/>
            </c:ext>
          </c:extLst>
        </c:ser>
        <c:ser>
          <c:idx val="7"/>
          <c:order val="7"/>
          <c:tx>
            <c:strRef>
              <c:f>'Question 3|Part 1'!$X$333</c:f>
              <c:strCache>
                <c:ptCount val="1"/>
                <c:pt idx="0">
                  <c:v>Q4 2018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3|Part 1'!$Q$334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3|Part 1'!$X$334</c:f>
              <c:numCache>
                <c:formatCode>0.00</c:formatCode>
                <c:ptCount val="1"/>
                <c:pt idx="0">
                  <c:v>2.5278295831975428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E-4065-BB99-29DB6C3B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4645504"/>
        <c:axId val="584645832"/>
        <c:axId val="351116520"/>
      </c:bar3DChart>
      <c:catAx>
        <c:axId val="58464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645832"/>
        <c:crosses val="autoZero"/>
        <c:auto val="1"/>
        <c:lblAlgn val="ctr"/>
        <c:lblOffset val="100"/>
        <c:noMultiLvlLbl val="0"/>
      </c:catAx>
      <c:valAx>
        <c:axId val="58464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 Time (Days)</a:t>
                </a:r>
              </a:p>
            </c:rich>
          </c:tx>
          <c:layout>
            <c:manualLayout>
              <c:xMode val="edge"/>
              <c:yMode val="edge"/>
              <c:x val="9.0835577667674042E-2"/>
              <c:y val="0.44017210348706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45504"/>
        <c:crosses val="autoZero"/>
        <c:crossBetween val="between"/>
      </c:valAx>
      <c:serAx>
        <c:axId val="35111652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4583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[DataAnalysis-PLE-KarthikSelvaraj.xlsx]Question 4!PivotTable3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ysClr val="windowText" lastClr="000000"/>
                </a:solidFill>
              </a:rPr>
              <a:t>Response</a:t>
            </a:r>
            <a:r>
              <a:rPr lang="en-CA" b="1" baseline="0">
                <a:solidFill>
                  <a:sysClr val="windowText" lastClr="000000"/>
                </a:solidFill>
              </a:rPr>
              <a:t> Time Variance</a:t>
            </a:r>
            <a:endParaRPr lang="en-CA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4'!$B$116</c:f>
              <c:strCache>
                <c:ptCount val="1"/>
                <c:pt idx="0">
                  <c:v>Average of Q1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4'!$B$117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4'!$B$117</c:f>
              <c:numCache>
                <c:formatCode>0.00</c:formatCode>
                <c:ptCount val="1"/>
                <c:pt idx="0">
                  <c:v>3.9159544272973692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5-429F-AFA5-8E2FD2E8C2A9}"/>
            </c:ext>
          </c:extLst>
        </c:ser>
        <c:ser>
          <c:idx val="1"/>
          <c:order val="1"/>
          <c:tx>
            <c:strRef>
              <c:f>'Question 4'!$C$116</c:f>
              <c:strCache>
                <c:ptCount val="1"/>
                <c:pt idx="0">
                  <c:v>Average of Q2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4'!$B$117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4'!$C$117</c:f>
              <c:numCache>
                <c:formatCode>0.00</c:formatCode>
                <c:ptCount val="1"/>
                <c:pt idx="0">
                  <c:v>3.7250609702057007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5-429F-AFA5-8E2FD2E8C2A9}"/>
            </c:ext>
          </c:extLst>
        </c:ser>
        <c:ser>
          <c:idx val="2"/>
          <c:order val="2"/>
          <c:tx>
            <c:strRef>
              <c:f>'Question 4'!$D$116</c:f>
              <c:strCache>
                <c:ptCount val="1"/>
                <c:pt idx="0">
                  <c:v>Average of Q3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4'!$B$117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4'!$D$117</c:f>
              <c:numCache>
                <c:formatCode>0.00</c:formatCode>
                <c:ptCount val="1"/>
                <c:pt idx="0">
                  <c:v>3.7473638139719139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75-429F-AFA5-8E2FD2E8C2A9}"/>
            </c:ext>
          </c:extLst>
        </c:ser>
        <c:ser>
          <c:idx val="3"/>
          <c:order val="3"/>
          <c:tx>
            <c:strRef>
              <c:f>'Question 4'!$E$116</c:f>
              <c:strCache>
                <c:ptCount val="1"/>
                <c:pt idx="0">
                  <c:v>Average of Q4 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4'!$B$117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4'!$E$117</c:f>
              <c:numCache>
                <c:formatCode>0.00</c:formatCode>
                <c:ptCount val="1"/>
                <c:pt idx="0">
                  <c:v>4.4529305590447334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75-429F-AFA5-8E2FD2E8C2A9}"/>
            </c:ext>
          </c:extLst>
        </c:ser>
        <c:ser>
          <c:idx val="4"/>
          <c:order val="4"/>
          <c:tx>
            <c:strRef>
              <c:f>'Question 4'!$F$116</c:f>
              <c:strCache>
                <c:ptCount val="1"/>
                <c:pt idx="0">
                  <c:v>Average of Q1 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4'!$B$117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4'!$F$117</c:f>
              <c:numCache>
                <c:formatCode>0.00</c:formatCode>
                <c:ptCount val="1"/>
                <c:pt idx="0">
                  <c:v>3.0883394829342996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75-429F-AFA5-8E2FD2E8C2A9}"/>
            </c:ext>
          </c:extLst>
        </c:ser>
        <c:ser>
          <c:idx val="5"/>
          <c:order val="5"/>
          <c:tx>
            <c:strRef>
              <c:f>'Question 4'!$G$116</c:f>
              <c:strCache>
                <c:ptCount val="1"/>
                <c:pt idx="0">
                  <c:v>Average of Q2 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4'!$B$117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4'!$G$117</c:f>
              <c:numCache>
                <c:formatCode>0.00</c:formatCode>
                <c:ptCount val="1"/>
                <c:pt idx="0">
                  <c:v>3.1137527677199683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75-429F-AFA5-8E2FD2E8C2A9}"/>
            </c:ext>
          </c:extLst>
        </c:ser>
        <c:ser>
          <c:idx val="6"/>
          <c:order val="6"/>
          <c:tx>
            <c:strRef>
              <c:f>'Question 4'!$H$116</c:f>
              <c:strCache>
                <c:ptCount val="1"/>
                <c:pt idx="0">
                  <c:v>Average of Q3 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4'!$B$117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4'!$H$117</c:f>
              <c:numCache>
                <c:formatCode>0.00</c:formatCode>
                <c:ptCount val="1"/>
                <c:pt idx="0">
                  <c:v>3.2027074467859347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75-429F-AFA5-8E2FD2E8C2A9}"/>
            </c:ext>
          </c:extLst>
        </c:ser>
        <c:ser>
          <c:idx val="7"/>
          <c:order val="7"/>
          <c:tx>
            <c:strRef>
              <c:f>'Question 4'!$I$116</c:f>
              <c:strCache>
                <c:ptCount val="1"/>
                <c:pt idx="0">
                  <c:v>Average of Q4 2018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4'!$B$117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4'!$I$117</c:f>
              <c:numCache>
                <c:formatCode>0.00</c:formatCode>
                <c:ptCount val="1"/>
                <c:pt idx="0">
                  <c:v>2.5278295831975428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75-429F-AFA5-8E2FD2E8C2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9944472"/>
        <c:axId val="659944800"/>
      </c:barChart>
      <c:catAx>
        <c:axId val="6599444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Quarter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59944800"/>
        <c:crosses val="autoZero"/>
        <c:auto val="1"/>
        <c:lblAlgn val="ctr"/>
        <c:lblOffset val="100"/>
        <c:noMultiLvlLbl val="0"/>
      </c:catAx>
      <c:valAx>
        <c:axId val="6599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Response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4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Market</a:t>
            </a:r>
            <a:r>
              <a:rPr lang="en-CA" baseline="0"/>
              <a:t> Share of PLE Tractors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E4-4350-9D9C-3303A1B0C8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E4-4350-9D9C-3303A1B0C8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E4-4350-9D9C-3303A1B0C8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E4-4350-9D9C-3303A1B0C8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CE4-4350-9D9C-3303A1B0C8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2'!$E$174:$I$174</c:f>
              <c:strCache>
                <c:ptCount val="5"/>
                <c:pt idx="0">
                  <c:v>NA</c:v>
                </c:pt>
                <c:pt idx="1">
                  <c:v>SA</c:v>
                </c:pt>
                <c:pt idx="2">
                  <c:v>Europe</c:v>
                </c:pt>
                <c:pt idx="3">
                  <c:v>Pacific</c:v>
                </c:pt>
                <c:pt idx="4">
                  <c:v>China</c:v>
                </c:pt>
              </c:strCache>
            </c:strRef>
          </c:cat>
          <c:val>
            <c:numRef>
              <c:f>'Question 2'!$E$175:$I$175</c:f>
              <c:numCache>
                <c:formatCode>0.00%</c:formatCode>
                <c:ptCount val="5"/>
                <c:pt idx="0">
                  <c:v>0.41121048485169626</c:v>
                </c:pt>
                <c:pt idx="1">
                  <c:v>0.22800681228084849</c:v>
                </c:pt>
                <c:pt idx="2">
                  <c:v>0.24084443204644754</c:v>
                </c:pt>
                <c:pt idx="3">
                  <c:v>0.10157786893322292</c:v>
                </c:pt>
                <c:pt idx="4">
                  <c:v>1.8360401887784795E-2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7-4A3E-8BE1-4FA76CA971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[DataAnalysis-PLE-KarthikSelvaraj.xlsx]Question 3|Part 1!PivotTable12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Dealer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3|Part 1'!$H$10</c:f>
              <c:strCache>
                <c:ptCount val="1"/>
                <c:pt idx="0">
                  <c:v>Sum of 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3|Part 1'!$G$11:$G$16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1'!$H$11:$H$16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4-4858-9581-5FB7AD7E2ACA}"/>
            </c:ext>
          </c:extLst>
        </c:ser>
        <c:ser>
          <c:idx val="1"/>
          <c:order val="1"/>
          <c:tx>
            <c:strRef>
              <c:f>'Question 3|Part 1'!$I$10</c:f>
              <c:strCache>
                <c:ptCount val="1"/>
                <c:pt idx="0">
                  <c:v>Sum of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3|Part 1'!$G$11:$G$16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1'!$I$11:$I$16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4-4858-9581-5FB7AD7E2ACA}"/>
            </c:ext>
          </c:extLst>
        </c:ser>
        <c:ser>
          <c:idx val="2"/>
          <c:order val="2"/>
          <c:tx>
            <c:strRef>
              <c:f>'Question 3|Part 1'!$J$10</c:f>
              <c:strCache>
                <c:ptCount val="1"/>
                <c:pt idx="0">
                  <c:v>Sum of 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3|Part 1'!$G$11:$G$16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1'!$J$11:$J$16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94-4858-9581-5FB7AD7E2ACA}"/>
            </c:ext>
          </c:extLst>
        </c:ser>
        <c:ser>
          <c:idx val="3"/>
          <c:order val="3"/>
          <c:tx>
            <c:strRef>
              <c:f>'Question 3|Part 1'!$K$10</c:f>
              <c:strCache>
                <c:ptCount val="1"/>
                <c:pt idx="0">
                  <c:v>Sum of 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3|Part 1'!$G$11:$G$16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1'!$K$11:$K$16</c:f>
              <c:numCache>
                <c:formatCode>General</c:formatCode>
                <c:ptCount val="5"/>
                <c:pt idx="0">
                  <c:v>21</c:v>
                </c:pt>
                <c:pt idx="1">
                  <c:v>19</c:v>
                </c:pt>
                <c:pt idx="2">
                  <c:v>16</c:v>
                </c:pt>
                <c:pt idx="3">
                  <c:v>23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94-4858-9581-5FB7AD7E2ACA}"/>
            </c:ext>
          </c:extLst>
        </c:ser>
        <c:ser>
          <c:idx val="4"/>
          <c:order val="4"/>
          <c:tx>
            <c:strRef>
              <c:f>'Question 3|Part 1'!$L$10</c:f>
              <c:strCache>
                <c:ptCount val="1"/>
                <c:pt idx="0">
                  <c:v>Sum of 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3|Part 1'!$G$11:$G$16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1'!$L$11:$L$16</c:f>
              <c:numCache>
                <c:formatCode>General</c:formatCode>
                <c:ptCount val="5"/>
                <c:pt idx="0">
                  <c:v>37</c:v>
                </c:pt>
                <c:pt idx="1">
                  <c:v>37</c:v>
                </c:pt>
                <c:pt idx="2">
                  <c:v>63</c:v>
                </c:pt>
                <c:pt idx="3">
                  <c:v>74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94-4858-9581-5FB7AD7E2ACA}"/>
            </c:ext>
          </c:extLst>
        </c:ser>
        <c:ser>
          <c:idx val="5"/>
          <c:order val="5"/>
          <c:tx>
            <c:strRef>
              <c:f>'Question 3|Part 1'!$M$10</c:f>
              <c:strCache>
                <c:ptCount val="1"/>
                <c:pt idx="0">
                  <c:v>Sum of 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'Question 3|Part 1'!$G$11:$G$16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1'!$M$11:$M$16</c:f>
              <c:numCache>
                <c:formatCode>General</c:formatCode>
                <c:ptCount val="5"/>
                <c:pt idx="0">
                  <c:v>17</c:v>
                </c:pt>
                <c:pt idx="1">
                  <c:v>20</c:v>
                </c:pt>
                <c:pt idx="2">
                  <c:v>37</c:v>
                </c:pt>
                <c:pt idx="3">
                  <c:v>87</c:v>
                </c:pt>
                <c:pt idx="4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94-4858-9581-5FB7AD7E2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3297336"/>
        <c:axId val="326120528"/>
      </c:barChart>
      <c:catAx>
        <c:axId val="32329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20528"/>
        <c:crosses val="autoZero"/>
        <c:auto val="1"/>
        <c:lblAlgn val="ctr"/>
        <c:lblOffset val="100"/>
        <c:noMultiLvlLbl val="0"/>
      </c:catAx>
      <c:valAx>
        <c:axId val="3261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Survey Scales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9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[DataAnalysis-PLE-KarthikSelvaraj.xlsx]Question 3|Part 1!PivotTable14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End-User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3|Part 1'!$H$29</c:f>
              <c:strCache>
                <c:ptCount val="1"/>
                <c:pt idx="0">
                  <c:v>Sum of 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3|Part 1'!$G$30:$G$35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1'!$H$30:$H$35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7-4DC9-AF8F-40A4BEE23DFE}"/>
            </c:ext>
          </c:extLst>
        </c:ser>
        <c:ser>
          <c:idx val="1"/>
          <c:order val="1"/>
          <c:tx>
            <c:strRef>
              <c:f>'Question 3|Part 1'!$I$29</c:f>
              <c:strCache>
                <c:ptCount val="1"/>
                <c:pt idx="0">
                  <c:v>Sum of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3|Part 1'!$G$30:$G$35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1'!$I$30:$I$35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7-4DC9-AF8F-40A4BEE23DFE}"/>
            </c:ext>
          </c:extLst>
        </c:ser>
        <c:ser>
          <c:idx val="2"/>
          <c:order val="2"/>
          <c:tx>
            <c:strRef>
              <c:f>'Question 3|Part 1'!$J$29</c:f>
              <c:strCache>
                <c:ptCount val="1"/>
                <c:pt idx="0">
                  <c:v>Sum of 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3|Part 1'!$G$30:$G$35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1'!$J$30:$J$35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23</c:v>
                </c:pt>
                <c:pt idx="3">
                  <c:v>18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07-4DC9-AF8F-40A4BEE23DFE}"/>
            </c:ext>
          </c:extLst>
        </c:ser>
        <c:ser>
          <c:idx val="3"/>
          <c:order val="3"/>
          <c:tx>
            <c:strRef>
              <c:f>'Question 3|Part 1'!$K$29</c:f>
              <c:strCache>
                <c:ptCount val="1"/>
                <c:pt idx="0">
                  <c:v>Sum of 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3|Part 1'!$G$30:$G$35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1'!$K$30:$K$35</c:f>
              <c:numCache>
                <c:formatCode>General</c:formatCode>
                <c:ptCount val="5"/>
                <c:pt idx="0">
                  <c:v>69</c:v>
                </c:pt>
                <c:pt idx="1">
                  <c:v>71</c:v>
                </c:pt>
                <c:pt idx="2">
                  <c:v>84</c:v>
                </c:pt>
                <c:pt idx="3">
                  <c:v>73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07-4DC9-AF8F-40A4BEE23DFE}"/>
            </c:ext>
          </c:extLst>
        </c:ser>
        <c:ser>
          <c:idx val="4"/>
          <c:order val="4"/>
          <c:tx>
            <c:strRef>
              <c:f>'Question 3|Part 1'!$L$29</c:f>
              <c:strCache>
                <c:ptCount val="1"/>
                <c:pt idx="0">
                  <c:v>Sum of 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3|Part 1'!$G$30:$G$35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1'!$L$30:$L$35</c:f>
              <c:numCache>
                <c:formatCode>General</c:formatCode>
                <c:ptCount val="5"/>
                <c:pt idx="0">
                  <c:v>150</c:v>
                </c:pt>
                <c:pt idx="1">
                  <c:v>146</c:v>
                </c:pt>
                <c:pt idx="2">
                  <c:v>176</c:v>
                </c:pt>
                <c:pt idx="3">
                  <c:v>181</c:v>
                </c:pt>
                <c:pt idx="4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07-4DC9-AF8F-40A4BEE23DFE}"/>
            </c:ext>
          </c:extLst>
        </c:ser>
        <c:ser>
          <c:idx val="5"/>
          <c:order val="5"/>
          <c:tx>
            <c:strRef>
              <c:f>'Question 3|Part 1'!$M$29</c:f>
              <c:strCache>
                <c:ptCount val="1"/>
                <c:pt idx="0">
                  <c:v>Sum of 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'Question 3|Part 1'!$G$30:$G$35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'Question 3|Part 1'!$M$30:$M$35</c:f>
              <c:numCache>
                <c:formatCode>General</c:formatCode>
                <c:ptCount val="5"/>
                <c:pt idx="0">
                  <c:v>146</c:v>
                </c:pt>
                <c:pt idx="1">
                  <c:v>148</c:v>
                </c:pt>
                <c:pt idx="2">
                  <c:v>154</c:v>
                </c:pt>
                <c:pt idx="3">
                  <c:v>167</c:v>
                </c:pt>
                <c:pt idx="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07-4DC9-AF8F-40A4BEE23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2302824"/>
        <c:axId val="652312008"/>
      </c:barChart>
      <c:catAx>
        <c:axId val="652302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12008"/>
        <c:crosses val="autoZero"/>
        <c:auto val="1"/>
        <c:lblAlgn val="ctr"/>
        <c:lblOffset val="100"/>
        <c:noMultiLvlLbl val="0"/>
      </c:catAx>
      <c:valAx>
        <c:axId val="65231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Survey Scales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0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Complaints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3|Part 1'!$H$47</c:f>
              <c:strCache>
                <c:ptCount val="1"/>
                <c:pt idx="0">
                  <c:v>World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'Question 3|Part 1'!$G$48:$G$107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'Question 3|Part 1'!$H$48:$H$107</c:f>
              <c:numCache>
                <c:formatCode>General</c:formatCode>
                <c:ptCount val="60"/>
                <c:pt idx="0">
                  <c:v>169</c:v>
                </c:pt>
                <c:pt idx="1">
                  <c:v>187</c:v>
                </c:pt>
                <c:pt idx="2">
                  <c:v>210</c:v>
                </c:pt>
                <c:pt idx="3">
                  <c:v>226</c:v>
                </c:pt>
                <c:pt idx="4">
                  <c:v>232</c:v>
                </c:pt>
                <c:pt idx="5">
                  <c:v>261</c:v>
                </c:pt>
                <c:pt idx="6">
                  <c:v>245</c:v>
                </c:pt>
                <c:pt idx="7">
                  <c:v>223</c:v>
                </c:pt>
                <c:pt idx="8">
                  <c:v>195</c:v>
                </c:pt>
                <c:pt idx="9">
                  <c:v>174</c:v>
                </c:pt>
                <c:pt idx="10">
                  <c:v>154</c:v>
                </c:pt>
                <c:pt idx="11">
                  <c:v>163</c:v>
                </c:pt>
                <c:pt idx="12">
                  <c:v>195</c:v>
                </c:pt>
                <c:pt idx="13">
                  <c:v>221</c:v>
                </c:pt>
                <c:pt idx="14">
                  <c:v>240</c:v>
                </c:pt>
                <c:pt idx="15">
                  <c:v>264</c:v>
                </c:pt>
                <c:pt idx="16">
                  <c:v>283</c:v>
                </c:pt>
                <c:pt idx="17">
                  <c:v>296</c:v>
                </c:pt>
                <c:pt idx="18">
                  <c:v>269</c:v>
                </c:pt>
                <c:pt idx="19">
                  <c:v>256</c:v>
                </c:pt>
                <c:pt idx="20">
                  <c:v>231</c:v>
                </c:pt>
                <c:pt idx="21">
                  <c:v>214</c:v>
                </c:pt>
                <c:pt idx="22">
                  <c:v>201</c:v>
                </c:pt>
                <c:pt idx="23">
                  <c:v>171</c:v>
                </c:pt>
                <c:pt idx="24">
                  <c:v>200</c:v>
                </c:pt>
                <c:pt idx="25">
                  <c:v>216</c:v>
                </c:pt>
                <c:pt idx="26">
                  <c:v>234</c:v>
                </c:pt>
                <c:pt idx="27">
                  <c:v>253</c:v>
                </c:pt>
                <c:pt idx="28">
                  <c:v>282</c:v>
                </c:pt>
                <c:pt idx="29">
                  <c:v>305</c:v>
                </c:pt>
                <c:pt idx="30">
                  <c:v>296</c:v>
                </c:pt>
                <c:pt idx="31">
                  <c:v>279</c:v>
                </c:pt>
                <c:pt idx="32">
                  <c:v>266</c:v>
                </c:pt>
                <c:pt idx="33">
                  <c:v>243</c:v>
                </c:pt>
                <c:pt idx="34">
                  <c:v>232</c:v>
                </c:pt>
                <c:pt idx="35">
                  <c:v>203</c:v>
                </c:pt>
                <c:pt idx="36">
                  <c:v>216</c:v>
                </c:pt>
                <c:pt idx="37">
                  <c:v>239</c:v>
                </c:pt>
                <c:pt idx="38">
                  <c:v>266</c:v>
                </c:pt>
                <c:pt idx="39">
                  <c:v>284</c:v>
                </c:pt>
                <c:pt idx="40">
                  <c:v>315</c:v>
                </c:pt>
                <c:pt idx="41">
                  <c:v>340</c:v>
                </c:pt>
                <c:pt idx="42">
                  <c:v>319</c:v>
                </c:pt>
                <c:pt idx="43">
                  <c:v>304</c:v>
                </c:pt>
                <c:pt idx="44">
                  <c:v>277</c:v>
                </c:pt>
                <c:pt idx="45">
                  <c:v>250</c:v>
                </c:pt>
                <c:pt idx="46">
                  <c:v>228</c:v>
                </c:pt>
                <c:pt idx="47">
                  <c:v>213</c:v>
                </c:pt>
                <c:pt idx="48">
                  <c:v>240</c:v>
                </c:pt>
                <c:pt idx="49">
                  <c:v>251</c:v>
                </c:pt>
                <c:pt idx="50">
                  <c:v>281</c:v>
                </c:pt>
                <c:pt idx="51">
                  <c:v>298</c:v>
                </c:pt>
                <c:pt idx="52">
                  <c:v>322</c:v>
                </c:pt>
                <c:pt idx="53">
                  <c:v>350</c:v>
                </c:pt>
                <c:pt idx="54">
                  <c:v>330</c:v>
                </c:pt>
                <c:pt idx="55">
                  <c:v>311</c:v>
                </c:pt>
                <c:pt idx="56">
                  <c:v>289</c:v>
                </c:pt>
                <c:pt idx="57">
                  <c:v>265</c:v>
                </c:pt>
                <c:pt idx="58">
                  <c:v>239</c:v>
                </c:pt>
                <c:pt idx="59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B-4D81-9EEE-7DC2C8290C95}"/>
            </c:ext>
          </c:extLst>
        </c:ser>
        <c:ser>
          <c:idx val="1"/>
          <c:order val="1"/>
          <c:tx>
            <c:strRef>
              <c:f>'Question 3|Part 1'!$I$47</c:f>
              <c:strCache>
                <c:ptCount val="1"/>
                <c:pt idx="0">
                  <c:v>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'Question 3|Part 1'!$G$48:$G$107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'Question 3|Part 1'!$I$48:$I$107</c:f>
              <c:numCache>
                <c:formatCode>General</c:formatCode>
                <c:ptCount val="60"/>
                <c:pt idx="0">
                  <c:v>102</c:v>
                </c:pt>
                <c:pt idx="1">
                  <c:v>115</c:v>
                </c:pt>
                <c:pt idx="2">
                  <c:v>128</c:v>
                </c:pt>
                <c:pt idx="3">
                  <c:v>136</c:v>
                </c:pt>
                <c:pt idx="4">
                  <c:v>137</c:v>
                </c:pt>
                <c:pt idx="5">
                  <c:v>151</c:v>
                </c:pt>
                <c:pt idx="6">
                  <c:v>140</c:v>
                </c:pt>
                <c:pt idx="7">
                  <c:v>128</c:v>
                </c:pt>
                <c:pt idx="8">
                  <c:v>103</c:v>
                </c:pt>
                <c:pt idx="9">
                  <c:v>96</c:v>
                </c:pt>
                <c:pt idx="10">
                  <c:v>84</c:v>
                </c:pt>
                <c:pt idx="11">
                  <c:v>99</c:v>
                </c:pt>
                <c:pt idx="12">
                  <c:v>123</c:v>
                </c:pt>
                <c:pt idx="13">
                  <c:v>141</c:v>
                </c:pt>
                <c:pt idx="14">
                  <c:v>152</c:v>
                </c:pt>
                <c:pt idx="15">
                  <c:v>163</c:v>
                </c:pt>
                <c:pt idx="16">
                  <c:v>178</c:v>
                </c:pt>
                <c:pt idx="17">
                  <c:v>170</c:v>
                </c:pt>
                <c:pt idx="18">
                  <c:v>153</c:v>
                </c:pt>
                <c:pt idx="19">
                  <c:v>146</c:v>
                </c:pt>
                <c:pt idx="20">
                  <c:v>131</c:v>
                </c:pt>
                <c:pt idx="21">
                  <c:v>125</c:v>
                </c:pt>
                <c:pt idx="22">
                  <c:v>118</c:v>
                </c:pt>
                <c:pt idx="23">
                  <c:v>96</c:v>
                </c:pt>
                <c:pt idx="24">
                  <c:v>112</c:v>
                </c:pt>
                <c:pt idx="25">
                  <c:v>117</c:v>
                </c:pt>
                <c:pt idx="26">
                  <c:v>126</c:v>
                </c:pt>
                <c:pt idx="27">
                  <c:v>138</c:v>
                </c:pt>
                <c:pt idx="28">
                  <c:v>152</c:v>
                </c:pt>
                <c:pt idx="29">
                  <c:v>163</c:v>
                </c:pt>
                <c:pt idx="30">
                  <c:v>156</c:v>
                </c:pt>
                <c:pt idx="31">
                  <c:v>148</c:v>
                </c:pt>
                <c:pt idx="32">
                  <c:v>143</c:v>
                </c:pt>
                <c:pt idx="33">
                  <c:v>131</c:v>
                </c:pt>
                <c:pt idx="34">
                  <c:v>128</c:v>
                </c:pt>
                <c:pt idx="35">
                  <c:v>107</c:v>
                </c:pt>
                <c:pt idx="36">
                  <c:v>110</c:v>
                </c:pt>
                <c:pt idx="37">
                  <c:v>123</c:v>
                </c:pt>
                <c:pt idx="38">
                  <c:v>138</c:v>
                </c:pt>
                <c:pt idx="39">
                  <c:v>150</c:v>
                </c:pt>
                <c:pt idx="40">
                  <c:v>169</c:v>
                </c:pt>
                <c:pt idx="41">
                  <c:v>181</c:v>
                </c:pt>
                <c:pt idx="42">
                  <c:v>169</c:v>
                </c:pt>
                <c:pt idx="43">
                  <c:v>160</c:v>
                </c:pt>
                <c:pt idx="44">
                  <c:v>141</c:v>
                </c:pt>
                <c:pt idx="45">
                  <c:v>123</c:v>
                </c:pt>
                <c:pt idx="46">
                  <c:v>112</c:v>
                </c:pt>
                <c:pt idx="47">
                  <c:v>105</c:v>
                </c:pt>
                <c:pt idx="48">
                  <c:v>121</c:v>
                </c:pt>
                <c:pt idx="49">
                  <c:v>126</c:v>
                </c:pt>
                <c:pt idx="50">
                  <c:v>148</c:v>
                </c:pt>
                <c:pt idx="51">
                  <c:v>155</c:v>
                </c:pt>
                <c:pt idx="52">
                  <c:v>168</c:v>
                </c:pt>
                <c:pt idx="53">
                  <c:v>183</c:v>
                </c:pt>
                <c:pt idx="54">
                  <c:v>170</c:v>
                </c:pt>
                <c:pt idx="55">
                  <c:v>158</c:v>
                </c:pt>
                <c:pt idx="56">
                  <c:v>149</c:v>
                </c:pt>
                <c:pt idx="57">
                  <c:v>136</c:v>
                </c:pt>
                <c:pt idx="58">
                  <c:v>121</c:v>
                </c:pt>
                <c:pt idx="5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B-4D81-9EEE-7DC2C8290C95}"/>
            </c:ext>
          </c:extLst>
        </c:ser>
        <c:ser>
          <c:idx val="2"/>
          <c:order val="2"/>
          <c:tx>
            <c:strRef>
              <c:f>'Question 3|Part 1'!$J$47</c:f>
              <c:strCache>
                <c:ptCount val="1"/>
                <c:pt idx="0">
                  <c:v>SA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'Question 3|Part 1'!$G$48:$G$107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'Question 3|Part 1'!$J$48:$J$107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18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11</c:v>
                </c:pt>
                <c:pt idx="11">
                  <c:v>9</c:v>
                </c:pt>
                <c:pt idx="12">
                  <c:v>10</c:v>
                </c:pt>
                <c:pt idx="13">
                  <c:v>13</c:v>
                </c:pt>
                <c:pt idx="14">
                  <c:v>16</c:v>
                </c:pt>
                <c:pt idx="15">
                  <c:v>20</c:v>
                </c:pt>
                <c:pt idx="16">
                  <c:v>22</c:v>
                </c:pt>
                <c:pt idx="17">
                  <c:v>28</c:v>
                </c:pt>
                <c:pt idx="18">
                  <c:v>25</c:v>
                </c:pt>
                <c:pt idx="19">
                  <c:v>23</c:v>
                </c:pt>
                <c:pt idx="20">
                  <c:v>20</c:v>
                </c:pt>
                <c:pt idx="21">
                  <c:v>16</c:v>
                </c:pt>
                <c:pt idx="22">
                  <c:v>13</c:v>
                </c:pt>
                <c:pt idx="23">
                  <c:v>11</c:v>
                </c:pt>
                <c:pt idx="24">
                  <c:v>15</c:v>
                </c:pt>
                <c:pt idx="25">
                  <c:v>18</c:v>
                </c:pt>
                <c:pt idx="26">
                  <c:v>20</c:v>
                </c:pt>
                <c:pt idx="27">
                  <c:v>23</c:v>
                </c:pt>
                <c:pt idx="28">
                  <c:v>26</c:v>
                </c:pt>
                <c:pt idx="29">
                  <c:v>30</c:v>
                </c:pt>
                <c:pt idx="30">
                  <c:v>28</c:v>
                </c:pt>
                <c:pt idx="31">
                  <c:v>26</c:v>
                </c:pt>
                <c:pt idx="32">
                  <c:v>24</c:v>
                </c:pt>
                <c:pt idx="33">
                  <c:v>21</c:v>
                </c:pt>
                <c:pt idx="34">
                  <c:v>18</c:v>
                </c:pt>
                <c:pt idx="35">
                  <c:v>15</c:v>
                </c:pt>
                <c:pt idx="36">
                  <c:v>19</c:v>
                </c:pt>
                <c:pt idx="37">
                  <c:v>23</c:v>
                </c:pt>
                <c:pt idx="38">
                  <c:v>26</c:v>
                </c:pt>
                <c:pt idx="39">
                  <c:v>30</c:v>
                </c:pt>
                <c:pt idx="40">
                  <c:v>33</c:v>
                </c:pt>
                <c:pt idx="41">
                  <c:v>37</c:v>
                </c:pt>
                <c:pt idx="42">
                  <c:v>34</c:v>
                </c:pt>
                <c:pt idx="43">
                  <c:v>32</c:v>
                </c:pt>
                <c:pt idx="44">
                  <c:v>29</c:v>
                </c:pt>
                <c:pt idx="45">
                  <c:v>26</c:v>
                </c:pt>
                <c:pt idx="46">
                  <c:v>24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31</c:v>
                </c:pt>
                <c:pt idx="51">
                  <c:v>35</c:v>
                </c:pt>
                <c:pt idx="52">
                  <c:v>39</c:v>
                </c:pt>
                <c:pt idx="53">
                  <c:v>43</c:v>
                </c:pt>
                <c:pt idx="54">
                  <c:v>41</c:v>
                </c:pt>
                <c:pt idx="55">
                  <c:v>38</c:v>
                </c:pt>
                <c:pt idx="56">
                  <c:v>33</c:v>
                </c:pt>
                <c:pt idx="57">
                  <c:v>30</c:v>
                </c:pt>
                <c:pt idx="58">
                  <c:v>26</c:v>
                </c:pt>
                <c:pt idx="5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AB-4D81-9EEE-7DC2C8290C95}"/>
            </c:ext>
          </c:extLst>
        </c:ser>
        <c:ser>
          <c:idx val="3"/>
          <c:order val="3"/>
          <c:tx>
            <c:strRef>
              <c:f>'Question 3|Part 1'!$K$47</c:f>
              <c:strCache>
                <c:ptCount val="1"/>
                <c:pt idx="0">
                  <c:v>Eur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'Question 3|Part 1'!$G$48:$G$107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'Question 3|Part 1'!$K$48:$K$107</c:f>
              <c:numCache>
                <c:formatCode>General</c:formatCode>
                <c:ptCount val="60"/>
                <c:pt idx="0">
                  <c:v>52</c:v>
                </c:pt>
                <c:pt idx="1">
                  <c:v>55</c:v>
                </c:pt>
                <c:pt idx="2">
                  <c:v>61</c:v>
                </c:pt>
                <c:pt idx="3">
                  <c:v>67</c:v>
                </c:pt>
                <c:pt idx="4">
                  <c:v>73</c:v>
                </c:pt>
                <c:pt idx="5">
                  <c:v>82</c:v>
                </c:pt>
                <c:pt idx="6">
                  <c:v>80</c:v>
                </c:pt>
                <c:pt idx="7">
                  <c:v>76</c:v>
                </c:pt>
                <c:pt idx="8">
                  <c:v>73</c:v>
                </c:pt>
                <c:pt idx="9">
                  <c:v>62</c:v>
                </c:pt>
                <c:pt idx="10">
                  <c:v>59</c:v>
                </c:pt>
                <c:pt idx="11">
                  <c:v>54</c:v>
                </c:pt>
                <c:pt idx="12">
                  <c:v>59</c:v>
                </c:pt>
                <c:pt idx="13">
                  <c:v>62</c:v>
                </c:pt>
                <c:pt idx="14">
                  <c:v>66</c:v>
                </c:pt>
                <c:pt idx="15">
                  <c:v>70</c:v>
                </c:pt>
                <c:pt idx="16">
                  <c:v>75</c:v>
                </c:pt>
                <c:pt idx="17">
                  <c:v>86</c:v>
                </c:pt>
                <c:pt idx="18">
                  <c:v>81</c:v>
                </c:pt>
                <c:pt idx="19">
                  <c:v>79</c:v>
                </c:pt>
                <c:pt idx="20">
                  <c:v>73</c:v>
                </c:pt>
                <c:pt idx="21">
                  <c:v>68</c:v>
                </c:pt>
                <c:pt idx="22">
                  <c:v>66</c:v>
                </c:pt>
                <c:pt idx="23">
                  <c:v>61</c:v>
                </c:pt>
                <c:pt idx="24">
                  <c:v>66</c:v>
                </c:pt>
                <c:pt idx="25">
                  <c:v>71</c:v>
                </c:pt>
                <c:pt idx="26">
                  <c:v>76</c:v>
                </c:pt>
                <c:pt idx="27">
                  <c:v>79</c:v>
                </c:pt>
                <c:pt idx="28">
                  <c:v>85</c:v>
                </c:pt>
                <c:pt idx="29">
                  <c:v>91</c:v>
                </c:pt>
                <c:pt idx="30">
                  <c:v>89</c:v>
                </c:pt>
                <c:pt idx="31">
                  <c:v>86</c:v>
                </c:pt>
                <c:pt idx="32">
                  <c:v>82</c:v>
                </c:pt>
                <c:pt idx="33">
                  <c:v>76</c:v>
                </c:pt>
                <c:pt idx="34">
                  <c:v>73</c:v>
                </c:pt>
                <c:pt idx="35">
                  <c:v>70</c:v>
                </c:pt>
                <c:pt idx="36">
                  <c:v>74</c:v>
                </c:pt>
                <c:pt idx="37">
                  <c:v>79</c:v>
                </c:pt>
                <c:pt idx="38">
                  <c:v>83</c:v>
                </c:pt>
                <c:pt idx="39">
                  <c:v>88</c:v>
                </c:pt>
                <c:pt idx="40">
                  <c:v>91</c:v>
                </c:pt>
                <c:pt idx="41">
                  <c:v>95</c:v>
                </c:pt>
                <c:pt idx="42">
                  <c:v>92</c:v>
                </c:pt>
                <c:pt idx="43">
                  <c:v>90</c:v>
                </c:pt>
                <c:pt idx="44">
                  <c:v>87</c:v>
                </c:pt>
                <c:pt idx="45">
                  <c:v>83</c:v>
                </c:pt>
                <c:pt idx="46">
                  <c:v>77</c:v>
                </c:pt>
                <c:pt idx="47">
                  <c:v>74</c:v>
                </c:pt>
                <c:pt idx="48">
                  <c:v>80</c:v>
                </c:pt>
                <c:pt idx="49">
                  <c:v>82</c:v>
                </c:pt>
                <c:pt idx="50">
                  <c:v>85</c:v>
                </c:pt>
                <c:pt idx="51">
                  <c:v>89</c:v>
                </c:pt>
                <c:pt idx="52">
                  <c:v>95</c:v>
                </c:pt>
                <c:pt idx="53">
                  <c:v>98</c:v>
                </c:pt>
                <c:pt idx="54">
                  <c:v>95</c:v>
                </c:pt>
                <c:pt idx="55">
                  <c:v>93</c:v>
                </c:pt>
                <c:pt idx="56">
                  <c:v>89</c:v>
                </c:pt>
                <c:pt idx="57">
                  <c:v>85</c:v>
                </c:pt>
                <c:pt idx="58">
                  <c:v>80</c:v>
                </c:pt>
                <c:pt idx="5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AB-4D81-9EEE-7DC2C8290C95}"/>
            </c:ext>
          </c:extLst>
        </c:ser>
        <c:ser>
          <c:idx val="4"/>
          <c:order val="4"/>
          <c:tx>
            <c:strRef>
              <c:f>'Question 3|Part 1'!$L$47</c:f>
              <c:strCache>
                <c:ptCount val="1"/>
                <c:pt idx="0">
                  <c:v>Pac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'Question 3|Part 1'!$G$48:$G$107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'Question 3|Part 1'!$L$48:$L$107</c:f>
              <c:numCache>
                <c:formatCode>General</c:formatCode>
                <c:ptCount val="6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11</c:v>
                </c:pt>
                <c:pt idx="16">
                  <c:v>8</c:v>
                </c:pt>
                <c:pt idx="17">
                  <c:v>12</c:v>
                </c:pt>
                <c:pt idx="18">
                  <c:v>10</c:v>
                </c:pt>
                <c:pt idx="19">
                  <c:v>8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9</c:v>
                </c:pt>
                <c:pt idx="27">
                  <c:v>11</c:v>
                </c:pt>
                <c:pt idx="28">
                  <c:v>14</c:v>
                </c:pt>
                <c:pt idx="29">
                  <c:v>15</c:v>
                </c:pt>
                <c:pt idx="30">
                  <c:v>18</c:v>
                </c:pt>
                <c:pt idx="31">
                  <c:v>15</c:v>
                </c:pt>
                <c:pt idx="32">
                  <c:v>13</c:v>
                </c:pt>
                <c:pt idx="33">
                  <c:v>12</c:v>
                </c:pt>
                <c:pt idx="34">
                  <c:v>10</c:v>
                </c:pt>
                <c:pt idx="35">
                  <c:v>7</c:v>
                </c:pt>
                <c:pt idx="36">
                  <c:v>8</c:v>
                </c:pt>
                <c:pt idx="37">
                  <c:v>10</c:v>
                </c:pt>
                <c:pt idx="38">
                  <c:v>13</c:v>
                </c:pt>
                <c:pt idx="39">
                  <c:v>11</c:v>
                </c:pt>
                <c:pt idx="40">
                  <c:v>15</c:v>
                </c:pt>
                <c:pt idx="41">
                  <c:v>19</c:v>
                </c:pt>
                <c:pt idx="42">
                  <c:v>17</c:v>
                </c:pt>
                <c:pt idx="43">
                  <c:v>15</c:v>
                </c:pt>
                <c:pt idx="44">
                  <c:v>14</c:v>
                </c:pt>
                <c:pt idx="45">
                  <c:v>12</c:v>
                </c:pt>
                <c:pt idx="46">
                  <c:v>10</c:v>
                </c:pt>
                <c:pt idx="47">
                  <c:v>7</c:v>
                </c:pt>
                <c:pt idx="48">
                  <c:v>8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12</c:v>
                </c:pt>
                <c:pt idx="53">
                  <c:v>15</c:v>
                </c:pt>
                <c:pt idx="54">
                  <c:v>14</c:v>
                </c:pt>
                <c:pt idx="55">
                  <c:v>13</c:v>
                </c:pt>
                <c:pt idx="56">
                  <c:v>11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AB-4D81-9EEE-7DC2C8290C95}"/>
            </c:ext>
          </c:extLst>
        </c:ser>
        <c:ser>
          <c:idx val="5"/>
          <c:order val="5"/>
          <c:tx>
            <c:strRef>
              <c:f>'Question 3|Part 1'!$M$47</c:f>
              <c:strCache>
                <c:ptCount val="1"/>
                <c:pt idx="0">
                  <c:v>China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'Question 3|Part 1'!$G$48:$G$107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'Question 3|Part 1'!$M$48:$M$107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6</c:v>
                </c:pt>
                <c:pt idx="39">
                  <c:v>5</c:v>
                </c:pt>
                <c:pt idx="40">
                  <c:v>7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8</c:v>
                </c:pt>
                <c:pt idx="53">
                  <c:v>11</c:v>
                </c:pt>
                <c:pt idx="54">
                  <c:v>10</c:v>
                </c:pt>
                <c:pt idx="55">
                  <c:v>9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AB-4D81-9EEE-7DC2C8290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34976"/>
        <c:axId val="644435960"/>
      </c:lineChart>
      <c:dateAx>
        <c:axId val="64443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 &amp;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5960"/>
        <c:crosses val="autoZero"/>
        <c:auto val="1"/>
        <c:lblOffset val="100"/>
        <c:baseTimeUnit val="months"/>
      </c:dateAx>
      <c:valAx>
        <c:axId val="64443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No. of Complaints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Mower Unit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3|Part 1'!$H$114</c:f>
              <c:strCache>
                <c:ptCount val="1"/>
                <c:pt idx="0">
                  <c:v>North America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'Question 3|Part 1'!$G$115:$G$174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'Question 3|Part 1'!$H$115:$H$174</c:f>
              <c:numCache>
                <c:formatCode>General</c:formatCode>
                <c:ptCount val="60"/>
                <c:pt idx="0">
                  <c:v>6000</c:v>
                </c:pt>
                <c:pt idx="1">
                  <c:v>7950</c:v>
                </c:pt>
                <c:pt idx="2">
                  <c:v>8100</c:v>
                </c:pt>
                <c:pt idx="3">
                  <c:v>9050</c:v>
                </c:pt>
                <c:pt idx="4">
                  <c:v>9900</c:v>
                </c:pt>
                <c:pt idx="5">
                  <c:v>10200</c:v>
                </c:pt>
                <c:pt idx="6">
                  <c:v>8730</c:v>
                </c:pt>
                <c:pt idx="7">
                  <c:v>8140</c:v>
                </c:pt>
                <c:pt idx="8">
                  <c:v>6480</c:v>
                </c:pt>
                <c:pt idx="9">
                  <c:v>5990</c:v>
                </c:pt>
                <c:pt idx="10">
                  <c:v>5320</c:v>
                </c:pt>
                <c:pt idx="11">
                  <c:v>4640</c:v>
                </c:pt>
                <c:pt idx="12">
                  <c:v>5980</c:v>
                </c:pt>
                <c:pt idx="13">
                  <c:v>7620</c:v>
                </c:pt>
                <c:pt idx="14">
                  <c:v>8370</c:v>
                </c:pt>
                <c:pt idx="15">
                  <c:v>8830</c:v>
                </c:pt>
                <c:pt idx="16">
                  <c:v>9310</c:v>
                </c:pt>
                <c:pt idx="17">
                  <c:v>10230</c:v>
                </c:pt>
                <c:pt idx="18">
                  <c:v>8720</c:v>
                </c:pt>
                <c:pt idx="19">
                  <c:v>7710</c:v>
                </c:pt>
                <c:pt idx="20">
                  <c:v>6320</c:v>
                </c:pt>
                <c:pt idx="21">
                  <c:v>5840</c:v>
                </c:pt>
                <c:pt idx="22">
                  <c:v>4960</c:v>
                </c:pt>
                <c:pt idx="23">
                  <c:v>4350</c:v>
                </c:pt>
                <c:pt idx="24">
                  <c:v>6020</c:v>
                </c:pt>
                <c:pt idx="25">
                  <c:v>7920</c:v>
                </c:pt>
                <c:pt idx="26">
                  <c:v>8430</c:v>
                </c:pt>
                <c:pt idx="27">
                  <c:v>9040</c:v>
                </c:pt>
                <c:pt idx="28">
                  <c:v>9820</c:v>
                </c:pt>
                <c:pt idx="29">
                  <c:v>10370</c:v>
                </c:pt>
                <c:pt idx="30">
                  <c:v>9050</c:v>
                </c:pt>
                <c:pt idx="31">
                  <c:v>7620</c:v>
                </c:pt>
                <c:pt idx="32">
                  <c:v>6420</c:v>
                </c:pt>
                <c:pt idx="33">
                  <c:v>5890</c:v>
                </c:pt>
                <c:pt idx="34">
                  <c:v>5340</c:v>
                </c:pt>
                <c:pt idx="35">
                  <c:v>4430</c:v>
                </c:pt>
                <c:pt idx="36">
                  <c:v>6100</c:v>
                </c:pt>
                <c:pt idx="37">
                  <c:v>8010</c:v>
                </c:pt>
                <c:pt idx="38">
                  <c:v>8430</c:v>
                </c:pt>
                <c:pt idx="39">
                  <c:v>9110</c:v>
                </c:pt>
                <c:pt idx="40">
                  <c:v>9730</c:v>
                </c:pt>
                <c:pt idx="41">
                  <c:v>10120</c:v>
                </c:pt>
                <c:pt idx="42">
                  <c:v>9080</c:v>
                </c:pt>
                <c:pt idx="43">
                  <c:v>7820</c:v>
                </c:pt>
                <c:pt idx="44">
                  <c:v>6540</c:v>
                </c:pt>
                <c:pt idx="45">
                  <c:v>6010</c:v>
                </c:pt>
                <c:pt idx="46">
                  <c:v>5270</c:v>
                </c:pt>
                <c:pt idx="47">
                  <c:v>5380</c:v>
                </c:pt>
                <c:pt idx="48">
                  <c:v>6210</c:v>
                </c:pt>
                <c:pt idx="49">
                  <c:v>8030</c:v>
                </c:pt>
                <c:pt idx="50">
                  <c:v>8540</c:v>
                </c:pt>
                <c:pt idx="51">
                  <c:v>9120</c:v>
                </c:pt>
                <c:pt idx="52">
                  <c:v>9570</c:v>
                </c:pt>
                <c:pt idx="53">
                  <c:v>10230</c:v>
                </c:pt>
                <c:pt idx="54">
                  <c:v>9580</c:v>
                </c:pt>
                <c:pt idx="55">
                  <c:v>7680</c:v>
                </c:pt>
                <c:pt idx="56">
                  <c:v>6870</c:v>
                </c:pt>
                <c:pt idx="57">
                  <c:v>5930</c:v>
                </c:pt>
                <c:pt idx="58">
                  <c:v>5260</c:v>
                </c:pt>
                <c:pt idx="59">
                  <c:v>4830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E-4C58-949A-9BC5E50A22EB}"/>
            </c:ext>
          </c:extLst>
        </c:ser>
        <c:ser>
          <c:idx val="1"/>
          <c:order val="1"/>
          <c:tx>
            <c:strRef>
              <c:f>'Question 3|Part 1'!$I$114</c:f>
              <c:strCache>
                <c:ptCount val="1"/>
                <c:pt idx="0">
                  <c:v>South America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'Question 3|Part 1'!$G$115:$G$174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'Question 3|Part 1'!$I$115:$I$174</c:f>
              <c:numCache>
                <c:formatCode>General</c:formatCode>
                <c:ptCount val="60"/>
                <c:pt idx="0">
                  <c:v>200</c:v>
                </c:pt>
                <c:pt idx="1">
                  <c:v>220</c:v>
                </c:pt>
                <c:pt idx="2">
                  <c:v>250</c:v>
                </c:pt>
                <c:pt idx="3">
                  <c:v>280</c:v>
                </c:pt>
                <c:pt idx="4">
                  <c:v>310</c:v>
                </c:pt>
                <c:pt idx="5">
                  <c:v>300</c:v>
                </c:pt>
                <c:pt idx="6">
                  <c:v>280</c:v>
                </c:pt>
                <c:pt idx="7">
                  <c:v>250</c:v>
                </c:pt>
                <c:pt idx="8">
                  <c:v>230</c:v>
                </c:pt>
                <c:pt idx="9">
                  <c:v>220</c:v>
                </c:pt>
                <c:pt idx="10">
                  <c:v>210</c:v>
                </c:pt>
                <c:pt idx="11">
                  <c:v>180</c:v>
                </c:pt>
                <c:pt idx="12">
                  <c:v>210</c:v>
                </c:pt>
                <c:pt idx="13">
                  <c:v>240</c:v>
                </c:pt>
                <c:pt idx="14">
                  <c:v>250</c:v>
                </c:pt>
                <c:pt idx="15">
                  <c:v>290</c:v>
                </c:pt>
                <c:pt idx="16">
                  <c:v>330</c:v>
                </c:pt>
                <c:pt idx="17">
                  <c:v>310</c:v>
                </c:pt>
                <c:pt idx="18">
                  <c:v>290</c:v>
                </c:pt>
                <c:pt idx="19">
                  <c:v>270</c:v>
                </c:pt>
                <c:pt idx="20">
                  <c:v>250</c:v>
                </c:pt>
                <c:pt idx="21">
                  <c:v>250</c:v>
                </c:pt>
                <c:pt idx="22">
                  <c:v>240</c:v>
                </c:pt>
                <c:pt idx="23">
                  <c:v>210</c:v>
                </c:pt>
                <c:pt idx="24">
                  <c:v>220</c:v>
                </c:pt>
                <c:pt idx="25">
                  <c:v>250</c:v>
                </c:pt>
                <c:pt idx="26">
                  <c:v>270</c:v>
                </c:pt>
                <c:pt idx="27">
                  <c:v>310</c:v>
                </c:pt>
                <c:pt idx="28">
                  <c:v>360</c:v>
                </c:pt>
                <c:pt idx="29">
                  <c:v>330</c:v>
                </c:pt>
                <c:pt idx="30">
                  <c:v>310</c:v>
                </c:pt>
                <c:pt idx="31">
                  <c:v>300</c:v>
                </c:pt>
                <c:pt idx="32">
                  <c:v>280</c:v>
                </c:pt>
                <c:pt idx="33">
                  <c:v>270</c:v>
                </c:pt>
                <c:pt idx="34">
                  <c:v>260</c:v>
                </c:pt>
                <c:pt idx="35">
                  <c:v>230</c:v>
                </c:pt>
                <c:pt idx="36">
                  <c:v>250</c:v>
                </c:pt>
                <c:pt idx="37">
                  <c:v>270</c:v>
                </c:pt>
                <c:pt idx="38">
                  <c:v>280</c:v>
                </c:pt>
                <c:pt idx="39">
                  <c:v>320</c:v>
                </c:pt>
                <c:pt idx="40">
                  <c:v>380</c:v>
                </c:pt>
                <c:pt idx="41">
                  <c:v>360</c:v>
                </c:pt>
                <c:pt idx="42">
                  <c:v>320</c:v>
                </c:pt>
                <c:pt idx="43">
                  <c:v>310</c:v>
                </c:pt>
                <c:pt idx="44">
                  <c:v>300</c:v>
                </c:pt>
                <c:pt idx="45">
                  <c:v>290</c:v>
                </c:pt>
                <c:pt idx="46">
                  <c:v>270</c:v>
                </c:pt>
                <c:pt idx="47">
                  <c:v>260</c:v>
                </c:pt>
                <c:pt idx="48">
                  <c:v>270</c:v>
                </c:pt>
                <c:pt idx="49">
                  <c:v>280</c:v>
                </c:pt>
                <c:pt idx="50">
                  <c:v>300</c:v>
                </c:pt>
                <c:pt idx="51">
                  <c:v>340</c:v>
                </c:pt>
                <c:pt idx="52">
                  <c:v>390</c:v>
                </c:pt>
                <c:pt idx="53">
                  <c:v>380</c:v>
                </c:pt>
                <c:pt idx="54">
                  <c:v>350</c:v>
                </c:pt>
                <c:pt idx="55">
                  <c:v>340</c:v>
                </c:pt>
                <c:pt idx="56">
                  <c:v>320</c:v>
                </c:pt>
                <c:pt idx="57">
                  <c:v>310</c:v>
                </c:pt>
                <c:pt idx="58">
                  <c:v>300</c:v>
                </c:pt>
                <c:pt idx="59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E-4C58-949A-9BC5E50A22EB}"/>
            </c:ext>
          </c:extLst>
        </c:ser>
        <c:ser>
          <c:idx val="2"/>
          <c:order val="2"/>
          <c:tx>
            <c:strRef>
              <c:f>'Question 3|Part 1'!$J$114</c:f>
              <c:strCache>
                <c:ptCount val="1"/>
                <c:pt idx="0">
                  <c:v>Europe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'Question 3|Part 1'!$G$115:$G$174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'Question 3|Part 1'!$J$115:$J$174</c:f>
              <c:numCache>
                <c:formatCode>General</c:formatCode>
                <c:ptCount val="60"/>
                <c:pt idx="0">
                  <c:v>720</c:v>
                </c:pt>
                <c:pt idx="1">
                  <c:v>990</c:v>
                </c:pt>
                <c:pt idx="2">
                  <c:v>1320</c:v>
                </c:pt>
                <c:pt idx="3">
                  <c:v>1650</c:v>
                </c:pt>
                <c:pt idx="4">
                  <c:v>1590</c:v>
                </c:pt>
                <c:pt idx="5">
                  <c:v>1620</c:v>
                </c:pt>
                <c:pt idx="6">
                  <c:v>1590</c:v>
                </c:pt>
                <c:pt idx="7">
                  <c:v>1560</c:v>
                </c:pt>
                <c:pt idx="8">
                  <c:v>1590</c:v>
                </c:pt>
                <c:pt idx="9">
                  <c:v>1320</c:v>
                </c:pt>
                <c:pt idx="10">
                  <c:v>990</c:v>
                </c:pt>
                <c:pt idx="11">
                  <c:v>660</c:v>
                </c:pt>
                <c:pt idx="12">
                  <c:v>690</c:v>
                </c:pt>
                <c:pt idx="13">
                  <c:v>1020</c:v>
                </c:pt>
                <c:pt idx="14">
                  <c:v>1290</c:v>
                </c:pt>
                <c:pt idx="15">
                  <c:v>1620</c:v>
                </c:pt>
                <c:pt idx="16">
                  <c:v>1650</c:v>
                </c:pt>
                <c:pt idx="17">
                  <c:v>1590</c:v>
                </c:pt>
                <c:pt idx="18">
                  <c:v>1560</c:v>
                </c:pt>
                <c:pt idx="19">
                  <c:v>1530</c:v>
                </c:pt>
                <c:pt idx="20">
                  <c:v>1590</c:v>
                </c:pt>
                <c:pt idx="21">
                  <c:v>1260</c:v>
                </c:pt>
                <c:pt idx="22">
                  <c:v>900</c:v>
                </c:pt>
                <c:pt idx="23">
                  <c:v>660</c:v>
                </c:pt>
                <c:pt idx="24">
                  <c:v>570</c:v>
                </c:pt>
                <c:pt idx="25">
                  <c:v>840</c:v>
                </c:pt>
                <c:pt idx="26">
                  <c:v>1110</c:v>
                </c:pt>
                <c:pt idx="27">
                  <c:v>1500</c:v>
                </c:pt>
                <c:pt idx="28">
                  <c:v>1440</c:v>
                </c:pt>
                <c:pt idx="29">
                  <c:v>1410</c:v>
                </c:pt>
                <c:pt idx="30">
                  <c:v>1440</c:v>
                </c:pt>
                <c:pt idx="31">
                  <c:v>1410</c:v>
                </c:pt>
                <c:pt idx="32">
                  <c:v>1350</c:v>
                </c:pt>
                <c:pt idx="33">
                  <c:v>1080</c:v>
                </c:pt>
                <c:pt idx="34">
                  <c:v>840</c:v>
                </c:pt>
                <c:pt idx="35">
                  <c:v>510</c:v>
                </c:pt>
                <c:pt idx="36">
                  <c:v>480</c:v>
                </c:pt>
                <c:pt idx="37">
                  <c:v>750</c:v>
                </c:pt>
                <c:pt idx="38">
                  <c:v>1140</c:v>
                </c:pt>
                <c:pt idx="39">
                  <c:v>1410</c:v>
                </c:pt>
                <c:pt idx="40">
                  <c:v>1340</c:v>
                </c:pt>
                <c:pt idx="41">
                  <c:v>1360</c:v>
                </c:pt>
                <c:pt idx="42">
                  <c:v>1410</c:v>
                </c:pt>
                <c:pt idx="43">
                  <c:v>1490</c:v>
                </c:pt>
                <c:pt idx="44">
                  <c:v>1310</c:v>
                </c:pt>
                <c:pt idx="45">
                  <c:v>980</c:v>
                </c:pt>
                <c:pt idx="46">
                  <c:v>770</c:v>
                </c:pt>
                <c:pt idx="47">
                  <c:v>430</c:v>
                </c:pt>
                <c:pt idx="48">
                  <c:v>400</c:v>
                </c:pt>
                <c:pt idx="49">
                  <c:v>750</c:v>
                </c:pt>
                <c:pt idx="50">
                  <c:v>970</c:v>
                </c:pt>
                <c:pt idx="51">
                  <c:v>1310</c:v>
                </c:pt>
                <c:pt idx="52">
                  <c:v>1260</c:v>
                </c:pt>
                <c:pt idx="53">
                  <c:v>1240</c:v>
                </c:pt>
                <c:pt idx="54">
                  <c:v>1300</c:v>
                </c:pt>
                <c:pt idx="55">
                  <c:v>1250</c:v>
                </c:pt>
                <c:pt idx="56">
                  <c:v>1210</c:v>
                </c:pt>
                <c:pt idx="57">
                  <c:v>970</c:v>
                </c:pt>
                <c:pt idx="58">
                  <c:v>650</c:v>
                </c:pt>
                <c:pt idx="5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E-4C58-949A-9BC5E50A22EB}"/>
            </c:ext>
          </c:extLst>
        </c:ser>
        <c:ser>
          <c:idx val="3"/>
          <c:order val="3"/>
          <c:tx>
            <c:strRef>
              <c:f>'Question 3|Part 1'!$K$114</c:f>
              <c:strCache>
                <c:ptCount val="1"/>
                <c:pt idx="0">
                  <c:v>Pacific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'Question 3|Part 1'!$G$115:$G$174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'Question 3|Part 1'!$K$115:$K$174</c:f>
              <c:numCache>
                <c:formatCode>General</c:formatCode>
                <c:ptCount val="60"/>
                <c:pt idx="0">
                  <c:v>100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120</c:v>
                </c:pt>
                <c:pt idx="6">
                  <c:v>140</c:v>
                </c:pt>
                <c:pt idx="7">
                  <c:v>130</c:v>
                </c:pt>
                <c:pt idx="8">
                  <c:v>130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140</c:v>
                </c:pt>
                <c:pt idx="13">
                  <c:v>150</c:v>
                </c:pt>
                <c:pt idx="14">
                  <c:v>140</c:v>
                </c:pt>
                <c:pt idx="15">
                  <c:v>150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140</c:v>
                </c:pt>
                <c:pt idx="20">
                  <c:v>150</c:v>
                </c:pt>
                <c:pt idx="21">
                  <c:v>160</c:v>
                </c:pt>
                <c:pt idx="22">
                  <c:v>150</c:v>
                </c:pt>
                <c:pt idx="23">
                  <c:v>150</c:v>
                </c:pt>
                <c:pt idx="24">
                  <c:v>160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160</c:v>
                </c:pt>
                <c:pt idx="29">
                  <c:v>170</c:v>
                </c:pt>
                <c:pt idx="30">
                  <c:v>160</c:v>
                </c:pt>
                <c:pt idx="31">
                  <c:v>170</c:v>
                </c:pt>
                <c:pt idx="32">
                  <c:v>180</c:v>
                </c:pt>
                <c:pt idx="33">
                  <c:v>180</c:v>
                </c:pt>
                <c:pt idx="34">
                  <c:v>190</c:v>
                </c:pt>
                <c:pt idx="35">
                  <c:v>180</c:v>
                </c:pt>
                <c:pt idx="36">
                  <c:v>200</c:v>
                </c:pt>
                <c:pt idx="37">
                  <c:v>190</c:v>
                </c:pt>
                <c:pt idx="38">
                  <c:v>200</c:v>
                </c:pt>
                <c:pt idx="39">
                  <c:v>210</c:v>
                </c:pt>
                <c:pt idx="40">
                  <c:v>190</c:v>
                </c:pt>
                <c:pt idx="41">
                  <c:v>200</c:v>
                </c:pt>
                <c:pt idx="42">
                  <c:v>200</c:v>
                </c:pt>
                <c:pt idx="43">
                  <c:v>210</c:v>
                </c:pt>
                <c:pt idx="44">
                  <c:v>220</c:v>
                </c:pt>
                <c:pt idx="45">
                  <c:v>210</c:v>
                </c:pt>
                <c:pt idx="46">
                  <c:v>220</c:v>
                </c:pt>
                <c:pt idx="47">
                  <c:v>230</c:v>
                </c:pt>
                <c:pt idx="48">
                  <c:v>200</c:v>
                </c:pt>
                <c:pt idx="49">
                  <c:v>190</c:v>
                </c:pt>
                <c:pt idx="50">
                  <c:v>210</c:v>
                </c:pt>
                <c:pt idx="51">
                  <c:v>220</c:v>
                </c:pt>
                <c:pt idx="52">
                  <c:v>200</c:v>
                </c:pt>
                <c:pt idx="53">
                  <c:v>210</c:v>
                </c:pt>
                <c:pt idx="54">
                  <c:v>230</c:v>
                </c:pt>
                <c:pt idx="55">
                  <c:v>220</c:v>
                </c:pt>
                <c:pt idx="56">
                  <c:v>220</c:v>
                </c:pt>
                <c:pt idx="57">
                  <c:v>230</c:v>
                </c:pt>
                <c:pt idx="58">
                  <c:v>240</c:v>
                </c:pt>
                <c:pt idx="5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E-4C58-949A-9BC5E50A22EB}"/>
            </c:ext>
          </c:extLst>
        </c:ser>
        <c:ser>
          <c:idx val="4"/>
          <c:order val="4"/>
          <c:tx>
            <c:strRef>
              <c:f>'Question 3|Part 1'!$L$114</c:f>
              <c:strCache>
                <c:ptCount val="1"/>
                <c:pt idx="0">
                  <c:v>China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'Question 3|Part 1'!$G$115:$G$174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'Question 3|Part 1'!$L$115:$L$174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16</c:v>
                </c:pt>
                <c:pt idx="52">
                  <c:v>22</c:v>
                </c:pt>
                <c:pt idx="53">
                  <c:v>26</c:v>
                </c:pt>
                <c:pt idx="54">
                  <c:v>14</c:v>
                </c:pt>
                <c:pt idx="55">
                  <c:v>15</c:v>
                </c:pt>
                <c:pt idx="56">
                  <c:v>11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E-4C58-949A-9BC5E50A22EB}"/>
            </c:ext>
          </c:extLst>
        </c:ser>
        <c:ser>
          <c:idx val="5"/>
          <c:order val="5"/>
          <c:tx>
            <c:strRef>
              <c:f>'Question 3|Part 1'!$M$114</c:f>
              <c:strCache>
                <c:ptCount val="1"/>
                <c:pt idx="0">
                  <c:v>World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'Question 3|Part 1'!$G$115:$G$174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'Question 3|Part 1'!$M$115:$M$174</c:f>
              <c:numCache>
                <c:formatCode>General</c:formatCode>
                <c:ptCount val="60"/>
                <c:pt idx="0">
                  <c:v>7020</c:v>
                </c:pt>
                <c:pt idx="1">
                  <c:v>9280</c:v>
                </c:pt>
                <c:pt idx="2">
                  <c:v>9780</c:v>
                </c:pt>
                <c:pt idx="3">
                  <c:v>11100</c:v>
                </c:pt>
                <c:pt idx="4">
                  <c:v>11930</c:v>
                </c:pt>
                <c:pt idx="5">
                  <c:v>12240</c:v>
                </c:pt>
                <c:pt idx="6">
                  <c:v>10740</c:v>
                </c:pt>
                <c:pt idx="7">
                  <c:v>10080</c:v>
                </c:pt>
                <c:pt idx="8">
                  <c:v>8430</c:v>
                </c:pt>
                <c:pt idx="9">
                  <c:v>7650</c:v>
                </c:pt>
                <c:pt idx="10">
                  <c:v>6650</c:v>
                </c:pt>
                <c:pt idx="11">
                  <c:v>5620</c:v>
                </c:pt>
                <c:pt idx="12">
                  <c:v>7020</c:v>
                </c:pt>
                <c:pt idx="13">
                  <c:v>9030</c:v>
                </c:pt>
                <c:pt idx="14">
                  <c:v>10050</c:v>
                </c:pt>
                <c:pt idx="15">
                  <c:v>10890</c:v>
                </c:pt>
                <c:pt idx="16">
                  <c:v>11420</c:v>
                </c:pt>
                <c:pt idx="17">
                  <c:v>12270</c:v>
                </c:pt>
                <c:pt idx="18">
                  <c:v>10720</c:v>
                </c:pt>
                <c:pt idx="19">
                  <c:v>9650</c:v>
                </c:pt>
                <c:pt idx="20">
                  <c:v>8310</c:v>
                </c:pt>
                <c:pt idx="21">
                  <c:v>7510</c:v>
                </c:pt>
                <c:pt idx="22">
                  <c:v>6250</c:v>
                </c:pt>
                <c:pt idx="23">
                  <c:v>5370</c:v>
                </c:pt>
                <c:pt idx="24">
                  <c:v>6970</c:v>
                </c:pt>
                <c:pt idx="25">
                  <c:v>9160</c:v>
                </c:pt>
                <c:pt idx="26">
                  <c:v>9970</c:v>
                </c:pt>
                <c:pt idx="27">
                  <c:v>11020</c:v>
                </c:pt>
                <c:pt idx="28">
                  <c:v>11780</c:v>
                </c:pt>
                <c:pt idx="29">
                  <c:v>12280</c:v>
                </c:pt>
                <c:pt idx="30">
                  <c:v>10960</c:v>
                </c:pt>
                <c:pt idx="31">
                  <c:v>9500</c:v>
                </c:pt>
                <c:pt idx="32">
                  <c:v>8230</c:v>
                </c:pt>
                <c:pt idx="33">
                  <c:v>7420</c:v>
                </c:pt>
                <c:pt idx="34">
                  <c:v>6630</c:v>
                </c:pt>
                <c:pt idx="35">
                  <c:v>5350</c:v>
                </c:pt>
                <c:pt idx="36">
                  <c:v>7030</c:v>
                </c:pt>
                <c:pt idx="37">
                  <c:v>9220</c:v>
                </c:pt>
                <c:pt idx="38">
                  <c:v>10050</c:v>
                </c:pt>
                <c:pt idx="39">
                  <c:v>11050</c:v>
                </c:pt>
                <c:pt idx="40">
                  <c:v>11640</c:v>
                </c:pt>
                <c:pt idx="41">
                  <c:v>12040</c:v>
                </c:pt>
                <c:pt idx="42">
                  <c:v>11010</c:v>
                </c:pt>
                <c:pt idx="43">
                  <c:v>9830</c:v>
                </c:pt>
                <c:pt idx="44">
                  <c:v>8370</c:v>
                </c:pt>
                <c:pt idx="45">
                  <c:v>7490</c:v>
                </c:pt>
                <c:pt idx="46">
                  <c:v>6530</c:v>
                </c:pt>
                <c:pt idx="47">
                  <c:v>6300</c:v>
                </c:pt>
                <c:pt idx="48">
                  <c:v>7080</c:v>
                </c:pt>
                <c:pt idx="49">
                  <c:v>9250</c:v>
                </c:pt>
                <c:pt idx="50">
                  <c:v>10025</c:v>
                </c:pt>
                <c:pt idx="51">
                  <c:v>11006</c:v>
                </c:pt>
                <c:pt idx="52">
                  <c:v>11442</c:v>
                </c:pt>
                <c:pt idx="53">
                  <c:v>12086</c:v>
                </c:pt>
                <c:pt idx="54">
                  <c:v>11474</c:v>
                </c:pt>
                <c:pt idx="55">
                  <c:v>9505</c:v>
                </c:pt>
                <c:pt idx="56">
                  <c:v>8631</c:v>
                </c:pt>
                <c:pt idx="57">
                  <c:v>7443</c:v>
                </c:pt>
                <c:pt idx="58">
                  <c:v>6451</c:v>
                </c:pt>
                <c:pt idx="59">
                  <c:v>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1E-4C58-949A-9BC5E50A2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877584"/>
        <c:axId val="644874304"/>
      </c:lineChart>
      <c:dateAx>
        <c:axId val="64487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 &amp;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74304"/>
        <c:crosses val="autoZero"/>
        <c:auto val="1"/>
        <c:lblOffset val="100"/>
        <c:baseTimeUnit val="months"/>
      </c:dateAx>
      <c:valAx>
        <c:axId val="6448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No. of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7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Tractor Unit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3|Part 1'!$H$182</c:f>
              <c:strCache>
                <c:ptCount val="1"/>
                <c:pt idx="0">
                  <c:v>NA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'Question 3|Part 1'!$G$183:$G$242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'Question 3|Part 1'!$H$183:$H$242</c:f>
              <c:numCache>
                <c:formatCode>General</c:formatCode>
                <c:ptCount val="60"/>
                <c:pt idx="0">
                  <c:v>570</c:v>
                </c:pt>
                <c:pt idx="1">
                  <c:v>611</c:v>
                </c:pt>
                <c:pt idx="2">
                  <c:v>630</c:v>
                </c:pt>
                <c:pt idx="3">
                  <c:v>684</c:v>
                </c:pt>
                <c:pt idx="4">
                  <c:v>650</c:v>
                </c:pt>
                <c:pt idx="5">
                  <c:v>600</c:v>
                </c:pt>
                <c:pt idx="6">
                  <c:v>512</c:v>
                </c:pt>
                <c:pt idx="7">
                  <c:v>500</c:v>
                </c:pt>
                <c:pt idx="8">
                  <c:v>478</c:v>
                </c:pt>
                <c:pt idx="9">
                  <c:v>455</c:v>
                </c:pt>
                <c:pt idx="10">
                  <c:v>407</c:v>
                </c:pt>
                <c:pt idx="11">
                  <c:v>360</c:v>
                </c:pt>
                <c:pt idx="12">
                  <c:v>571</c:v>
                </c:pt>
                <c:pt idx="13">
                  <c:v>650</c:v>
                </c:pt>
                <c:pt idx="14">
                  <c:v>740</c:v>
                </c:pt>
                <c:pt idx="15">
                  <c:v>840</c:v>
                </c:pt>
                <c:pt idx="16">
                  <c:v>830</c:v>
                </c:pt>
                <c:pt idx="17">
                  <c:v>760</c:v>
                </c:pt>
                <c:pt idx="18">
                  <c:v>681</c:v>
                </c:pt>
                <c:pt idx="19">
                  <c:v>670</c:v>
                </c:pt>
                <c:pt idx="20">
                  <c:v>640</c:v>
                </c:pt>
                <c:pt idx="21">
                  <c:v>620</c:v>
                </c:pt>
                <c:pt idx="22">
                  <c:v>570</c:v>
                </c:pt>
                <c:pt idx="23">
                  <c:v>533</c:v>
                </c:pt>
                <c:pt idx="24">
                  <c:v>620</c:v>
                </c:pt>
                <c:pt idx="25">
                  <c:v>792</c:v>
                </c:pt>
                <c:pt idx="26">
                  <c:v>890</c:v>
                </c:pt>
                <c:pt idx="27">
                  <c:v>960</c:v>
                </c:pt>
                <c:pt idx="28">
                  <c:v>1040</c:v>
                </c:pt>
                <c:pt idx="29">
                  <c:v>1032</c:v>
                </c:pt>
                <c:pt idx="30">
                  <c:v>1006</c:v>
                </c:pt>
                <c:pt idx="31">
                  <c:v>910</c:v>
                </c:pt>
                <c:pt idx="32">
                  <c:v>803</c:v>
                </c:pt>
                <c:pt idx="33">
                  <c:v>730</c:v>
                </c:pt>
                <c:pt idx="34">
                  <c:v>699</c:v>
                </c:pt>
                <c:pt idx="35">
                  <c:v>647</c:v>
                </c:pt>
                <c:pt idx="36">
                  <c:v>730</c:v>
                </c:pt>
                <c:pt idx="37">
                  <c:v>930</c:v>
                </c:pt>
                <c:pt idx="38">
                  <c:v>1160</c:v>
                </c:pt>
                <c:pt idx="39">
                  <c:v>1510</c:v>
                </c:pt>
                <c:pt idx="40">
                  <c:v>1650</c:v>
                </c:pt>
                <c:pt idx="41">
                  <c:v>1490</c:v>
                </c:pt>
                <c:pt idx="42">
                  <c:v>1460</c:v>
                </c:pt>
                <c:pt idx="43">
                  <c:v>1390</c:v>
                </c:pt>
                <c:pt idx="44">
                  <c:v>1360</c:v>
                </c:pt>
                <c:pt idx="45">
                  <c:v>1340</c:v>
                </c:pt>
                <c:pt idx="46">
                  <c:v>1240</c:v>
                </c:pt>
                <c:pt idx="47">
                  <c:v>1103</c:v>
                </c:pt>
                <c:pt idx="48">
                  <c:v>1250</c:v>
                </c:pt>
                <c:pt idx="49">
                  <c:v>1550</c:v>
                </c:pt>
                <c:pt idx="50">
                  <c:v>1820</c:v>
                </c:pt>
                <c:pt idx="51">
                  <c:v>2010</c:v>
                </c:pt>
                <c:pt idx="52">
                  <c:v>2230</c:v>
                </c:pt>
                <c:pt idx="53">
                  <c:v>2490</c:v>
                </c:pt>
                <c:pt idx="54">
                  <c:v>2440</c:v>
                </c:pt>
                <c:pt idx="55">
                  <c:v>2334</c:v>
                </c:pt>
                <c:pt idx="56">
                  <c:v>2190</c:v>
                </c:pt>
                <c:pt idx="57">
                  <c:v>2080</c:v>
                </c:pt>
                <c:pt idx="58">
                  <c:v>2050</c:v>
                </c:pt>
                <c:pt idx="59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032-B5AD-5B67ADF26B80}"/>
            </c:ext>
          </c:extLst>
        </c:ser>
        <c:ser>
          <c:idx val="1"/>
          <c:order val="1"/>
          <c:tx>
            <c:strRef>
              <c:f>'Question 3|Part 1'!$I$182</c:f>
              <c:strCache>
                <c:ptCount val="1"/>
                <c:pt idx="0">
                  <c:v>SA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'Question 3|Part 1'!$G$183:$G$242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'Question 3|Part 1'!$I$183:$I$242</c:f>
              <c:numCache>
                <c:formatCode>General</c:formatCode>
                <c:ptCount val="60"/>
                <c:pt idx="0">
                  <c:v>250</c:v>
                </c:pt>
                <c:pt idx="1">
                  <c:v>270</c:v>
                </c:pt>
                <c:pt idx="2">
                  <c:v>260</c:v>
                </c:pt>
                <c:pt idx="3">
                  <c:v>270</c:v>
                </c:pt>
                <c:pt idx="4">
                  <c:v>280</c:v>
                </c:pt>
                <c:pt idx="5">
                  <c:v>270</c:v>
                </c:pt>
                <c:pt idx="6">
                  <c:v>264</c:v>
                </c:pt>
                <c:pt idx="7">
                  <c:v>280</c:v>
                </c:pt>
                <c:pt idx="8">
                  <c:v>290</c:v>
                </c:pt>
                <c:pt idx="9">
                  <c:v>280</c:v>
                </c:pt>
                <c:pt idx="10">
                  <c:v>290</c:v>
                </c:pt>
                <c:pt idx="11">
                  <c:v>280</c:v>
                </c:pt>
                <c:pt idx="12">
                  <c:v>320</c:v>
                </c:pt>
                <c:pt idx="13">
                  <c:v>350</c:v>
                </c:pt>
                <c:pt idx="14">
                  <c:v>390</c:v>
                </c:pt>
                <c:pt idx="15">
                  <c:v>440</c:v>
                </c:pt>
                <c:pt idx="16">
                  <c:v>470</c:v>
                </c:pt>
                <c:pt idx="17">
                  <c:v>490</c:v>
                </c:pt>
                <c:pt idx="18">
                  <c:v>481</c:v>
                </c:pt>
                <c:pt idx="19">
                  <c:v>460</c:v>
                </c:pt>
                <c:pt idx="20">
                  <c:v>460</c:v>
                </c:pt>
                <c:pt idx="21">
                  <c:v>440</c:v>
                </c:pt>
                <c:pt idx="22">
                  <c:v>436</c:v>
                </c:pt>
                <c:pt idx="23">
                  <c:v>420</c:v>
                </c:pt>
                <c:pt idx="24">
                  <c:v>510</c:v>
                </c:pt>
                <c:pt idx="25">
                  <c:v>590</c:v>
                </c:pt>
                <c:pt idx="26">
                  <c:v>610</c:v>
                </c:pt>
                <c:pt idx="27">
                  <c:v>600</c:v>
                </c:pt>
                <c:pt idx="28">
                  <c:v>620</c:v>
                </c:pt>
                <c:pt idx="29">
                  <c:v>640</c:v>
                </c:pt>
                <c:pt idx="30">
                  <c:v>590</c:v>
                </c:pt>
                <c:pt idx="31">
                  <c:v>600</c:v>
                </c:pt>
                <c:pt idx="32">
                  <c:v>670</c:v>
                </c:pt>
                <c:pt idx="33">
                  <c:v>630</c:v>
                </c:pt>
                <c:pt idx="34">
                  <c:v>710</c:v>
                </c:pt>
                <c:pt idx="35">
                  <c:v>570</c:v>
                </c:pt>
                <c:pt idx="36">
                  <c:v>650</c:v>
                </c:pt>
                <c:pt idx="37">
                  <c:v>680</c:v>
                </c:pt>
                <c:pt idx="38">
                  <c:v>724</c:v>
                </c:pt>
                <c:pt idx="39">
                  <c:v>730</c:v>
                </c:pt>
                <c:pt idx="40">
                  <c:v>760</c:v>
                </c:pt>
                <c:pt idx="41">
                  <c:v>800</c:v>
                </c:pt>
                <c:pt idx="42">
                  <c:v>840</c:v>
                </c:pt>
                <c:pt idx="43">
                  <c:v>830</c:v>
                </c:pt>
                <c:pt idx="44">
                  <c:v>820</c:v>
                </c:pt>
                <c:pt idx="45">
                  <c:v>810</c:v>
                </c:pt>
                <c:pt idx="46">
                  <c:v>827</c:v>
                </c:pt>
                <c:pt idx="47">
                  <c:v>750</c:v>
                </c:pt>
                <c:pt idx="48">
                  <c:v>780</c:v>
                </c:pt>
                <c:pt idx="49">
                  <c:v>805</c:v>
                </c:pt>
                <c:pt idx="50">
                  <c:v>830</c:v>
                </c:pt>
                <c:pt idx="51">
                  <c:v>890</c:v>
                </c:pt>
                <c:pt idx="52">
                  <c:v>930</c:v>
                </c:pt>
                <c:pt idx="53">
                  <c:v>980</c:v>
                </c:pt>
                <c:pt idx="54">
                  <c:v>1002</c:v>
                </c:pt>
                <c:pt idx="55">
                  <c:v>970</c:v>
                </c:pt>
                <c:pt idx="56">
                  <c:v>960</c:v>
                </c:pt>
                <c:pt idx="57">
                  <c:v>930</c:v>
                </c:pt>
                <c:pt idx="58">
                  <c:v>920</c:v>
                </c:pt>
                <c:pt idx="59">
                  <c:v>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032-B5AD-5B67ADF26B80}"/>
            </c:ext>
          </c:extLst>
        </c:ser>
        <c:ser>
          <c:idx val="2"/>
          <c:order val="2"/>
          <c:tx>
            <c:strRef>
              <c:f>'Question 3|Part 1'!$J$182</c:f>
              <c:strCache>
                <c:ptCount val="1"/>
                <c:pt idx="0">
                  <c:v>Eur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'Question 3|Part 1'!$G$183:$G$242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'Question 3|Part 1'!$J$183:$J$242</c:f>
              <c:numCache>
                <c:formatCode>General</c:formatCode>
                <c:ptCount val="60"/>
                <c:pt idx="0">
                  <c:v>560</c:v>
                </c:pt>
                <c:pt idx="1">
                  <c:v>600</c:v>
                </c:pt>
                <c:pt idx="2">
                  <c:v>680</c:v>
                </c:pt>
                <c:pt idx="3">
                  <c:v>650</c:v>
                </c:pt>
                <c:pt idx="4">
                  <c:v>580</c:v>
                </c:pt>
                <c:pt idx="5">
                  <c:v>590</c:v>
                </c:pt>
                <c:pt idx="6">
                  <c:v>760</c:v>
                </c:pt>
                <c:pt idx="7">
                  <c:v>645</c:v>
                </c:pt>
                <c:pt idx="8">
                  <c:v>650</c:v>
                </c:pt>
                <c:pt idx="9">
                  <c:v>670</c:v>
                </c:pt>
                <c:pt idx="10">
                  <c:v>888</c:v>
                </c:pt>
                <c:pt idx="11">
                  <c:v>850</c:v>
                </c:pt>
                <c:pt idx="12">
                  <c:v>620</c:v>
                </c:pt>
                <c:pt idx="13">
                  <c:v>760</c:v>
                </c:pt>
                <c:pt idx="14">
                  <c:v>742</c:v>
                </c:pt>
                <c:pt idx="15">
                  <c:v>780</c:v>
                </c:pt>
                <c:pt idx="16">
                  <c:v>690</c:v>
                </c:pt>
                <c:pt idx="17">
                  <c:v>721</c:v>
                </c:pt>
                <c:pt idx="18">
                  <c:v>680</c:v>
                </c:pt>
                <c:pt idx="19">
                  <c:v>711</c:v>
                </c:pt>
                <c:pt idx="20">
                  <c:v>695</c:v>
                </c:pt>
                <c:pt idx="21">
                  <c:v>650</c:v>
                </c:pt>
                <c:pt idx="22">
                  <c:v>680</c:v>
                </c:pt>
                <c:pt idx="23">
                  <c:v>657</c:v>
                </c:pt>
                <c:pt idx="24">
                  <c:v>610</c:v>
                </c:pt>
                <c:pt idx="25">
                  <c:v>680</c:v>
                </c:pt>
                <c:pt idx="26">
                  <c:v>730</c:v>
                </c:pt>
                <c:pt idx="27">
                  <c:v>820</c:v>
                </c:pt>
                <c:pt idx="28">
                  <c:v>810</c:v>
                </c:pt>
                <c:pt idx="29">
                  <c:v>807</c:v>
                </c:pt>
                <c:pt idx="30">
                  <c:v>760</c:v>
                </c:pt>
                <c:pt idx="31">
                  <c:v>720</c:v>
                </c:pt>
                <c:pt idx="32">
                  <c:v>660</c:v>
                </c:pt>
                <c:pt idx="33">
                  <c:v>630</c:v>
                </c:pt>
                <c:pt idx="34">
                  <c:v>603</c:v>
                </c:pt>
                <c:pt idx="35">
                  <c:v>570</c:v>
                </c:pt>
                <c:pt idx="36">
                  <c:v>500</c:v>
                </c:pt>
                <c:pt idx="37">
                  <c:v>590</c:v>
                </c:pt>
                <c:pt idx="38">
                  <c:v>620</c:v>
                </c:pt>
                <c:pt idx="39">
                  <c:v>730</c:v>
                </c:pt>
                <c:pt idx="40">
                  <c:v>740</c:v>
                </c:pt>
                <c:pt idx="41">
                  <c:v>720</c:v>
                </c:pt>
                <c:pt idx="42">
                  <c:v>670</c:v>
                </c:pt>
                <c:pt idx="43">
                  <c:v>610</c:v>
                </c:pt>
                <c:pt idx="44">
                  <c:v>599</c:v>
                </c:pt>
                <c:pt idx="45">
                  <c:v>560</c:v>
                </c:pt>
                <c:pt idx="46">
                  <c:v>550</c:v>
                </c:pt>
                <c:pt idx="47">
                  <c:v>520</c:v>
                </c:pt>
                <c:pt idx="48">
                  <c:v>480</c:v>
                </c:pt>
                <c:pt idx="49">
                  <c:v>523</c:v>
                </c:pt>
                <c:pt idx="50">
                  <c:v>560</c:v>
                </c:pt>
                <c:pt idx="51">
                  <c:v>570</c:v>
                </c:pt>
                <c:pt idx="52">
                  <c:v>590</c:v>
                </c:pt>
                <c:pt idx="53">
                  <c:v>600</c:v>
                </c:pt>
                <c:pt idx="54">
                  <c:v>580</c:v>
                </c:pt>
                <c:pt idx="55">
                  <c:v>570</c:v>
                </c:pt>
                <c:pt idx="56">
                  <c:v>550</c:v>
                </c:pt>
                <c:pt idx="57">
                  <c:v>530</c:v>
                </c:pt>
                <c:pt idx="58">
                  <c:v>517</c:v>
                </c:pt>
                <c:pt idx="59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2-4032-B5AD-5B67ADF26B80}"/>
            </c:ext>
          </c:extLst>
        </c:ser>
        <c:ser>
          <c:idx val="3"/>
          <c:order val="3"/>
          <c:tx>
            <c:strRef>
              <c:f>'Question 3|Part 1'!$K$182</c:f>
              <c:strCache>
                <c:ptCount val="1"/>
                <c:pt idx="0">
                  <c:v>Pacific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'Question 3|Part 1'!$G$183:$G$242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'Question 3|Part 1'!$K$183:$K$242</c:f>
              <c:numCache>
                <c:formatCode>General</c:formatCode>
                <c:ptCount val="60"/>
                <c:pt idx="0">
                  <c:v>212</c:v>
                </c:pt>
                <c:pt idx="1">
                  <c:v>230</c:v>
                </c:pt>
                <c:pt idx="2">
                  <c:v>240</c:v>
                </c:pt>
                <c:pt idx="3">
                  <c:v>263</c:v>
                </c:pt>
                <c:pt idx="4">
                  <c:v>269</c:v>
                </c:pt>
                <c:pt idx="5">
                  <c:v>280</c:v>
                </c:pt>
                <c:pt idx="6">
                  <c:v>290</c:v>
                </c:pt>
                <c:pt idx="7">
                  <c:v>270</c:v>
                </c:pt>
                <c:pt idx="8">
                  <c:v>263</c:v>
                </c:pt>
                <c:pt idx="9">
                  <c:v>258</c:v>
                </c:pt>
                <c:pt idx="10">
                  <c:v>240</c:v>
                </c:pt>
                <c:pt idx="11">
                  <c:v>230</c:v>
                </c:pt>
                <c:pt idx="12">
                  <c:v>250</c:v>
                </c:pt>
                <c:pt idx="13">
                  <c:v>275</c:v>
                </c:pt>
                <c:pt idx="14">
                  <c:v>270</c:v>
                </c:pt>
                <c:pt idx="15">
                  <c:v>280</c:v>
                </c:pt>
                <c:pt idx="16">
                  <c:v>290</c:v>
                </c:pt>
                <c:pt idx="17">
                  <c:v>300</c:v>
                </c:pt>
                <c:pt idx="18">
                  <c:v>312</c:v>
                </c:pt>
                <c:pt idx="19">
                  <c:v>305</c:v>
                </c:pt>
                <c:pt idx="20">
                  <c:v>290</c:v>
                </c:pt>
                <c:pt idx="21">
                  <c:v>260</c:v>
                </c:pt>
                <c:pt idx="22">
                  <c:v>250</c:v>
                </c:pt>
                <c:pt idx="23">
                  <c:v>240</c:v>
                </c:pt>
                <c:pt idx="24">
                  <c:v>250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290</c:v>
                </c:pt>
                <c:pt idx="29">
                  <c:v>310</c:v>
                </c:pt>
                <c:pt idx="30">
                  <c:v>340</c:v>
                </c:pt>
                <c:pt idx="31">
                  <c:v>320</c:v>
                </c:pt>
                <c:pt idx="32">
                  <c:v>313</c:v>
                </c:pt>
                <c:pt idx="33">
                  <c:v>290</c:v>
                </c:pt>
                <c:pt idx="34">
                  <c:v>280</c:v>
                </c:pt>
                <c:pt idx="35">
                  <c:v>260</c:v>
                </c:pt>
                <c:pt idx="36">
                  <c:v>287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  <c:pt idx="40">
                  <c:v>330</c:v>
                </c:pt>
                <c:pt idx="41">
                  <c:v>340</c:v>
                </c:pt>
                <c:pt idx="42">
                  <c:v>350</c:v>
                </c:pt>
                <c:pt idx="43">
                  <c:v>341</c:v>
                </c:pt>
                <c:pt idx="44">
                  <c:v>330</c:v>
                </c:pt>
                <c:pt idx="45">
                  <c:v>320</c:v>
                </c:pt>
                <c:pt idx="46">
                  <c:v>300</c:v>
                </c:pt>
                <c:pt idx="47">
                  <c:v>290</c:v>
                </c:pt>
                <c:pt idx="48">
                  <c:v>200</c:v>
                </c:pt>
                <c:pt idx="49">
                  <c:v>210</c:v>
                </c:pt>
                <c:pt idx="50">
                  <c:v>220</c:v>
                </c:pt>
                <c:pt idx="51">
                  <c:v>230</c:v>
                </c:pt>
                <c:pt idx="52">
                  <c:v>253</c:v>
                </c:pt>
                <c:pt idx="53">
                  <c:v>270</c:v>
                </c:pt>
                <c:pt idx="54">
                  <c:v>280</c:v>
                </c:pt>
                <c:pt idx="55">
                  <c:v>250</c:v>
                </c:pt>
                <c:pt idx="56">
                  <c:v>230</c:v>
                </c:pt>
                <c:pt idx="57">
                  <c:v>220</c:v>
                </c:pt>
                <c:pt idx="58">
                  <c:v>190</c:v>
                </c:pt>
                <c:pt idx="5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72-4032-B5AD-5B67ADF26B80}"/>
            </c:ext>
          </c:extLst>
        </c:ser>
        <c:ser>
          <c:idx val="4"/>
          <c:order val="4"/>
          <c:tx>
            <c:strRef>
              <c:f>'Question 3|Part 1'!$L$182</c:f>
              <c:strCache>
                <c:ptCount val="1"/>
                <c:pt idx="0">
                  <c:v>China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'Question 3|Part 1'!$G$183:$G$242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'Question 3|Part 1'!$L$183:$L$242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  <c:pt idx="25">
                  <c:v>12</c:v>
                </c:pt>
                <c:pt idx="26">
                  <c:v>20</c:v>
                </c:pt>
                <c:pt idx="27">
                  <c:v>22</c:v>
                </c:pt>
                <c:pt idx="28">
                  <c:v>20</c:v>
                </c:pt>
                <c:pt idx="29">
                  <c:v>24</c:v>
                </c:pt>
                <c:pt idx="30">
                  <c:v>20</c:v>
                </c:pt>
                <c:pt idx="31">
                  <c:v>31</c:v>
                </c:pt>
                <c:pt idx="32">
                  <c:v>30</c:v>
                </c:pt>
                <c:pt idx="33">
                  <c:v>37</c:v>
                </c:pt>
                <c:pt idx="34">
                  <c:v>32</c:v>
                </c:pt>
                <c:pt idx="35">
                  <c:v>33</c:v>
                </c:pt>
                <c:pt idx="36">
                  <c:v>35</c:v>
                </c:pt>
                <c:pt idx="37">
                  <c:v>50</c:v>
                </c:pt>
                <c:pt idx="38">
                  <c:v>63</c:v>
                </c:pt>
                <c:pt idx="39">
                  <c:v>68</c:v>
                </c:pt>
                <c:pt idx="40">
                  <c:v>70</c:v>
                </c:pt>
                <c:pt idx="41">
                  <c:v>82</c:v>
                </c:pt>
                <c:pt idx="42">
                  <c:v>80</c:v>
                </c:pt>
                <c:pt idx="43">
                  <c:v>90</c:v>
                </c:pt>
                <c:pt idx="44">
                  <c:v>100</c:v>
                </c:pt>
                <c:pt idx="45">
                  <c:v>102</c:v>
                </c:pt>
                <c:pt idx="46">
                  <c:v>110</c:v>
                </c:pt>
                <c:pt idx="47">
                  <c:v>114</c:v>
                </c:pt>
                <c:pt idx="48">
                  <c:v>111</c:v>
                </c:pt>
                <c:pt idx="49">
                  <c:v>121</c:v>
                </c:pt>
                <c:pt idx="50">
                  <c:v>123</c:v>
                </c:pt>
                <c:pt idx="51">
                  <c:v>120</c:v>
                </c:pt>
                <c:pt idx="52">
                  <c:v>130</c:v>
                </c:pt>
                <c:pt idx="53">
                  <c:v>136</c:v>
                </c:pt>
                <c:pt idx="54">
                  <c:v>134</c:v>
                </c:pt>
                <c:pt idx="55">
                  <c:v>132</c:v>
                </c:pt>
                <c:pt idx="56">
                  <c:v>137</c:v>
                </c:pt>
                <c:pt idx="57">
                  <c:v>130</c:v>
                </c:pt>
                <c:pt idx="58">
                  <c:v>139</c:v>
                </c:pt>
                <c:pt idx="59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72-4032-B5AD-5B67ADF26B80}"/>
            </c:ext>
          </c:extLst>
        </c:ser>
        <c:ser>
          <c:idx val="5"/>
          <c:order val="5"/>
          <c:tx>
            <c:strRef>
              <c:f>'Question 3|Part 1'!$M$182</c:f>
              <c:strCache>
                <c:ptCount val="1"/>
                <c:pt idx="0">
                  <c:v>World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'Question 3|Part 1'!$G$183:$G$242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'Question 3|Part 1'!$M$183:$M$242</c:f>
              <c:numCache>
                <c:formatCode>General</c:formatCode>
                <c:ptCount val="60"/>
                <c:pt idx="0">
                  <c:v>1592</c:v>
                </c:pt>
                <c:pt idx="1">
                  <c:v>1711</c:v>
                </c:pt>
                <c:pt idx="2">
                  <c:v>1810</c:v>
                </c:pt>
                <c:pt idx="3">
                  <c:v>1867</c:v>
                </c:pt>
                <c:pt idx="4">
                  <c:v>1779</c:v>
                </c:pt>
                <c:pt idx="5">
                  <c:v>1740</c:v>
                </c:pt>
                <c:pt idx="6">
                  <c:v>1826</c:v>
                </c:pt>
                <c:pt idx="7">
                  <c:v>1695</c:v>
                </c:pt>
                <c:pt idx="8">
                  <c:v>1681</c:v>
                </c:pt>
                <c:pt idx="9">
                  <c:v>1663</c:v>
                </c:pt>
                <c:pt idx="10">
                  <c:v>1825</c:v>
                </c:pt>
                <c:pt idx="11">
                  <c:v>1720</c:v>
                </c:pt>
                <c:pt idx="12">
                  <c:v>1761</c:v>
                </c:pt>
                <c:pt idx="13">
                  <c:v>2035</c:v>
                </c:pt>
                <c:pt idx="14">
                  <c:v>2142</c:v>
                </c:pt>
                <c:pt idx="15">
                  <c:v>2340</c:v>
                </c:pt>
                <c:pt idx="16">
                  <c:v>2280</c:v>
                </c:pt>
                <c:pt idx="17">
                  <c:v>2271</c:v>
                </c:pt>
                <c:pt idx="18">
                  <c:v>2154</c:v>
                </c:pt>
                <c:pt idx="19">
                  <c:v>2146</c:v>
                </c:pt>
                <c:pt idx="20">
                  <c:v>2085</c:v>
                </c:pt>
                <c:pt idx="21">
                  <c:v>1970</c:v>
                </c:pt>
                <c:pt idx="22">
                  <c:v>1936</c:v>
                </c:pt>
                <c:pt idx="23">
                  <c:v>1850</c:v>
                </c:pt>
                <c:pt idx="24">
                  <c:v>2000</c:v>
                </c:pt>
                <c:pt idx="25">
                  <c:v>2324</c:v>
                </c:pt>
                <c:pt idx="26">
                  <c:v>2510</c:v>
                </c:pt>
                <c:pt idx="27">
                  <c:v>2672</c:v>
                </c:pt>
                <c:pt idx="28">
                  <c:v>2780</c:v>
                </c:pt>
                <c:pt idx="29">
                  <c:v>2813</c:v>
                </c:pt>
                <c:pt idx="30">
                  <c:v>2716</c:v>
                </c:pt>
                <c:pt idx="31">
                  <c:v>2581</c:v>
                </c:pt>
                <c:pt idx="32">
                  <c:v>2476</c:v>
                </c:pt>
                <c:pt idx="33">
                  <c:v>2317</c:v>
                </c:pt>
                <c:pt idx="34">
                  <c:v>2324</c:v>
                </c:pt>
                <c:pt idx="35">
                  <c:v>2080</c:v>
                </c:pt>
                <c:pt idx="36">
                  <c:v>2202</c:v>
                </c:pt>
                <c:pt idx="37">
                  <c:v>2540</c:v>
                </c:pt>
                <c:pt idx="38">
                  <c:v>2867</c:v>
                </c:pt>
                <c:pt idx="39">
                  <c:v>3348</c:v>
                </c:pt>
                <c:pt idx="40">
                  <c:v>3550</c:v>
                </c:pt>
                <c:pt idx="41">
                  <c:v>3432</c:v>
                </c:pt>
                <c:pt idx="42">
                  <c:v>3400</c:v>
                </c:pt>
                <c:pt idx="43">
                  <c:v>3261</c:v>
                </c:pt>
                <c:pt idx="44">
                  <c:v>3209</c:v>
                </c:pt>
                <c:pt idx="45">
                  <c:v>3132</c:v>
                </c:pt>
                <c:pt idx="46">
                  <c:v>3027</c:v>
                </c:pt>
                <c:pt idx="47">
                  <c:v>2777</c:v>
                </c:pt>
                <c:pt idx="48">
                  <c:v>2821</c:v>
                </c:pt>
                <c:pt idx="49">
                  <c:v>3209</c:v>
                </c:pt>
                <c:pt idx="50">
                  <c:v>3553</c:v>
                </c:pt>
                <c:pt idx="51">
                  <c:v>3820</c:v>
                </c:pt>
                <c:pt idx="52">
                  <c:v>4133</c:v>
                </c:pt>
                <c:pt idx="53">
                  <c:v>4476</c:v>
                </c:pt>
                <c:pt idx="54">
                  <c:v>4436</c:v>
                </c:pt>
                <c:pt idx="55">
                  <c:v>4256</c:v>
                </c:pt>
                <c:pt idx="56">
                  <c:v>4067</c:v>
                </c:pt>
                <c:pt idx="57">
                  <c:v>3890</c:v>
                </c:pt>
                <c:pt idx="58">
                  <c:v>3816</c:v>
                </c:pt>
                <c:pt idx="59">
                  <c:v>3717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72-4032-B5AD-5B67ADF26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982920"/>
        <c:axId val="647195784"/>
      </c:lineChart>
      <c:dateAx>
        <c:axId val="65398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 &amp;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95784"/>
        <c:crosses val="autoZero"/>
        <c:auto val="1"/>
        <c:lblOffset val="100"/>
        <c:baseTimeUnit val="months"/>
      </c:dateAx>
      <c:valAx>
        <c:axId val="64719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No. of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On Time Delivery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3|Part 1'!$H$249</c:f>
              <c:strCache>
                <c:ptCount val="1"/>
                <c:pt idx="0">
                  <c:v>Number of deliveries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'Question 3|Part 1'!$G$250:$G$309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'Question 3|Part 1'!$H$250:$H$309</c:f>
              <c:numCache>
                <c:formatCode>General</c:formatCode>
                <c:ptCount val="60"/>
                <c:pt idx="0">
                  <c:v>1086</c:v>
                </c:pt>
                <c:pt idx="1">
                  <c:v>1101</c:v>
                </c:pt>
                <c:pt idx="2">
                  <c:v>1116</c:v>
                </c:pt>
                <c:pt idx="3">
                  <c:v>1216</c:v>
                </c:pt>
                <c:pt idx="4">
                  <c:v>1183</c:v>
                </c:pt>
                <c:pt idx="5">
                  <c:v>1176</c:v>
                </c:pt>
                <c:pt idx="6">
                  <c:v>1198</c:v>
                </c:pt>
                <c:pt idx="7">
                  <c:v>1205</c:v>
                </c:pt>
                <c:pt idx="8">
                  <c:v>1223</c:v>
                </c:pt>
                <c:pt idx="9">
                  <c:v>1209</c:v>
                </c:pt>
                <c:pt idx="10">
                  <c:v>1198</c:v>
                </c:pt>
                <c:pt idx="11">
                  <c:v>1243</c:v>
                </c:pt>
                <c:pt idx="12">
                  <c:v>1220</c:v>
                </c:pt>
                <c:pt idx="13">
                  <c:v>1241</c:v>
                </c:pt>
                <c:pt idx="14">
                  <c:v>1237</c:v>
                </c:pt>
                <c:pt idx="15">
                  <c:v>1258</c:v>
                </c:pt>
                <c:pt idx="16">
                  <c:v>1262</c:v>
                </c:pt>
                <c:pt idx="17">
                  <c:v>1227</c:v>
                </c:pt>
                <c:pt idx="18">
                  <c:v>1243</c:v>
                </c:pt>
                <c:pt idx="19">
                  <c:v>1281</c:v>
                </c:pt>
                <c:pt idx="20">
                  <c:v>1272</c:v>
                </c:pt>
                <c:pt idx="21">
                  <c:v>1295</c:v>
                </c:pt>
                <c:pt idx="22">
                  <c:v>1298</c:v>
                </c:pt>
                <c:pt idx="23">
                  <c:v>1318</c:v>
                </c:pt>
                <c:pt idx="24">
                  <c:v>1281</c:v>
                </c:pt>
                <c:pt idx="25">
                  <c:v>1320</c:v>
                </c:pt>
                <c:pt idx="26">
                  <c:v>1352</c:v>
                </c:pt>
                <c:pt idx="27">
                  <c:v>1336</c:v>
                </c:pt>
                <c:pt idx="28">
                  <c:v>1291</c:v>
                </c:pt>
                <c:pt idx="29">
                  <c:v>1342</c:v>
                </c:pt>
                <c:pt idx="30">
                  <c:v>1352</c:v>
                </c:pt>
                <c:pt idx="31">
                  <c:v>1377</c:v>
                </c:pt>
                <c:pt idx="32">
                  <c:v>1385</c:v>
                </c:pt>
                <c:pt idx="33">
                  <c:v>1356</c:v>
                </c:pt>
                <c:pt idx="34">
                  <c:v>1362</c:v>
                </c:pt>
                <c:pt idx="35">
                  <c:v>1349</c:v>
                </c:pt>
                <c:pt idx="36">
                  <c:v>1386</c:v>
                </c:pt>
                <c:pt idx="37">
                  <c:v>1358</c:v>
                </c:pt>
                <c:pt idx="38">
                  <c:v>1371</c:v>
                </c:pt>
                <c:pt idx="39">
                  <c:v>1362</c:v>
                </c:pt>
                <c:pt idx="40">
                  <c:v>1350</c:v>
                </c:pt>
                <c:pt idx="41">
                  <c:v>1381</c:v>
                </c:pt>
                <c:pt idx="42">
                  <c:v>1392</c:v>
                </c:pt>
                <c:pt idx="43">
                  <c:v>1371</c:v>
                </c:pt>
                <c:pt idx="44">
                  <c:v>1402</c:v>
                </c:pt>
                <c:pt idx="45">
                  <c:v>1384</c:v>
                </c:pt>
                <c:pt idx="46">
                  <c:v>1399</c:v>
                </c:pt>
                <c:pt idx="47">
                  <c:v>1369</c:v>
                </c:pt>
                <c:pt idx="48">
                  <c:v>1401</c:v>
                </c:pt>
                <c:pt idx="49">
                  <c:v>1388</c:v>
                </c:pt>
                <c:pt idx="50">
                  <c:v>1395</c:v>
                </c:pt>
                <c:pt idx="51">
                  <c:v>1412</c:v>
                </c:pt>
                <c:pt idx="52">
                  <c:v>1403</c:v>
                </c:pt>
                <c:pt idx="53">
                  <c:v>1415</c:v>
                </c:pt>
                <c:pt idx="54">
                  <c:v>1426</c:v>
                </c:pt>
                <c:pt idx="55">
                  <c:v>1431</c:v>
                </c:pt>
                <c:pt idx="56">
                  <c:v>1445</c:v>
                </c:pt>
                <c:pt idx="57">
                  <c:v>1425</c:v>
                </c:pt>
                <c:pt idx="58">
                  <c:v>1413</c:v>
                </c:pt>
                <c:pt idx="59">
                  <c:v>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0-4C1C-8BE9-2B88FC080688}"/>
            </c:ext>
          </c:extLst>
        </c:ser>
        <c:ser>
          <c:idx val="1"/>
          <c:order val="1"/>
          <c:tx>
            <c:strRef>
              <c:f>'Question 3|Part 1'!$I$249</c:f>
              <c:strCache>
                <c:ptCount val="1"/>
                <c:pt idx="0">
                  <c:v>Number On Time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'Question 3|Part 1'!$G$250:$G$309</c:f>
              <c:numCache>
                <c:formatCode>mmm\-yy</c:formatCode>
                <c:ptCount val="6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'Question 3|Part 1'!$I$250:$I$309</c:f>
              <c:numCache>
                <c:formatCode>General</c:formatCode>
                <c:ptCount val="60"/>
                <c:pt idx="0">
                  <c:v>1069</c:v>
                </c:pt>
                <c:pt idx="1">
                  <c:v>1080</c:v>
                </c:pt>
                <c:pt idx="2">
                  <c:v>1089</c:v>
                </c:pt>
                <c:pt idx="3">
                  <c:v>1199</c:v>
                </c:pt>
                <c:pt idx="4">
                  <c:v>1168</c:v>
                </c:pt>
                <c:pt idx="5">
                  <c:v>1160</c:v>
                </c:pt>
                <c:pt idx="6">
                  <c:v>1181</c:v>
                </c:pt>
                <c:pt idx="7">
                  <c:v>1189</c:v>
                </c:pt>
                <c:pt idx="8">
                  <c:v>1210</c:v>
                </c:pt>
                <c:pt idx="9">
                  <c:v>1194</c:v>
                </c:pt>
                <c:pt idx="10">
                  <c:v>1180</c:v>
                </c:pt>
                <c:pt idx="11">
                  <c:v>1223</c:v>
                </c:pt>
                <c:pt idx="12">
                  <c:v>1201</c:v>
                </c:pt>
                <c:pt idx="13">
                  <c:v>1224</c:v>
                </c:pt>
                <c:pt idx="14">
                  <c:v>1217</c:v>
                </c:pt>
                <c:pt idx="15">
                  <c:v>1242</c:v>
                </c:pt>
                <c:pt idx="16">
                  <c:v>1246</c:v>
                </c:pt>
                <c:pt idx="17">
                  <c:v>1212</c:v>
                </c:pt>
                <c:pt idx="18">
                  <c:v>1227</c:v>
                </c:pt>
                <c:pt idx="19">
                  <c:v>1264</c:v>
                </c:pt>
                <c:pt idx="20">
                  <c:v>1254</c:v>
                </c:pt>
                <c:pt idx="21">
                  <c:v>1278</c:v>
                </c:pt>
                <c:pt idx="22">
                  <c:v>1281</c:v>
                </c:pt>
                <c:pt idx="23">
                  <c:v>1296</c:v>
                </c:pt>
                <c:pt idx="24">
                  <c:v>1264</c:v>
                </c:pt>
                <c:pt idx="25">
                  <c:v>1304</c:v>
                </c:pt>
                <c:pt idx="26">
                  <c:v>1334</c:v>
                </c:pt>
                <c:pt idx="27">
                  <c:v>1320</c:v>
                </c:pt>
                <c:pt idx="28">
                  <c:v>1276</c:v>
                </c:pt>
                <c:pt idx="29">
                  <c:v>1326</c:v>
                </c:pt>
                <c:pt idx="30">
                  <c:v>1337</c:v>
                </c:pt>
                <c:pt idx="31">
                  <c:v>1360</c:v>
                </c:pt>
                <c:pt idx="32">
                  <c:v>1368</c:v>
                </c:pt>
                <c:pt idx="33">
                  <c:v>1338</c:v>
                </c:pt>
                <c:pt idx="34">
                  <c:v>1346</c:v>
                </c:pt>
                <c:pt idx="35">
                  <c:v>1333</c:v>
                </c:pt>
                <c:pt idx="36">
                  <c:v>1371</c:v>
                </c:pt>
                <c:pt idx="37">
                  <c:v>1342</c:v>
                </c:pt>
                <c:pt idx="38">
                  <c:v>1356</c:v>
                </c:pt>
                <c:pt idx="39">
                  <c:v>1348</c:v>
                </c:pt>
                <c:pt idx="40">
                  <c:v>1338</c:v>
                </c:pt>
                <c:pt idx="41">
                  <c:v>1366</c:v>
                </c:pt>
                <c:pt idx="42">
                  <c:v>1378</c:v>
                </c:pt>
                <c:pt idx="43">
                  <c:v>1359</c:v>
                </c:pt>
                <c:pt idx="44">
                  <c:v>1387</c:v>
                </c:pt>
                <c:pt idx="45">
                  <c:v>1370</c:v>
                </c:pt>
                <c:pt idx="46">
                  <c:v>1377</c:v>
                </c:pt>
                <c:pt idx="47">
                  <c:v>1357</c:v>
                </c:pt>
                <c:pt idx="48">
                  <c:v>1390</c:v>
                </c:pt>
                <c:pt idx="49">
                  <c:v>1376</c:v>
                </c:pt>
                <c:pt idx="50">
                  <c:v>1385</c:v>
                </c:pt>
                <c:pt idx="51">
                  <c:v>1401</c:v>
                </c:pt>
                <c:pt idx="52">
                  <c:v>1392</c:v>
                </c:pt>
                <c:pt idx="53">
                  <c:v>1402</c:v>
                </c:pt>
                <c:pt idx="54">
                  <c:v>1415</c:v>
                </c:pt>
                <c:pt idx="55">
                  <c:v>1420</c:v>
                </c:pt>
                <c:pt idx="56">
                  <c:v>1426</c:v>
                </c:pt>
                <c:pt idx="57">
                  <c:v>1414</c:v>
                </c:pt>
                <c:pt idx="58">
                  <c:v>1403</c:v>
                </c:pt>
                <c:pt idx="59">
                  <c:v>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0-4C1C-8BE9-2B88FC08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361992"/>
        <c:axId val="67636068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'Question 3|Part 1'!$J$249</c15:sqref>
                        </c15:formulaRef>
                      </c:ext>
                    </c:extLst>
                    <c:strCache>
                      <c:ptCount val="1"/>
                      <c:pt idx="0">
                        <c:v>Percent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'Question 3|Part 1'!$G$250:$G$309</c15:sqref>
                        </c15:formulaRef>
                      </c:ext>
                    </c:extLst>
                    <c:numCache>
                      <c:formatCode>mmm\-yy</c:formatCode>
                      <c:ptCount val="60"/>
                      <c:pt idx="0">
                        <c:v>41640</c:v>
                      </c:pt>
                      <c:pt idx="1">
                        <c:v>41671</c:v>
                      </c:pt>
                      <c:pt idx="2">
                        <c:v>41699</c:v>
                      </c:pt>
                      <c:pt idx="3">
                        <c:v>41730</c:v>
                      </c:pt>
                      <c:pt idx="4">
                        <c:v>41760</c:v>
                      </c:pt>
                      <c:pt idx="5">
                        <c:v>41791</c:v>
                      </c:pt>
                      <c:pt idx="6">
                        <c:v>41821</c:v>
                      </c:pt>
                      <c:pt idx="7">
                        <c:v>41852</c:v>
                      </c:pt>
                      <c:pt idx="8">
                        <c:v>41883</c:v>
                      </c:pt>
                      <c:pt idx="9">
                        <c:v>41913</c:v>
                      </c:pt>
                      <c:pt idx="10">
                        <c:v>41944</c:v>
                      </c:pt>
                      <c:pt idx="11">
                        <c:v>41974</c:v>
                      </c:pt>
                      <c:pt idx="12">
                        <c:v>42005</c:v>
                      </c:pt>
                      <c:pt idx="13">
                        <c:v>42036</c:v>
                      </c:pt>
                      <c:pt idx="14">
                        <c:v>42064</c:v>
                      </c:pt>
                      <c:pt idx="15">
                        <c:v>42095</c:v>
                      </c:pt>
                      <c:pt idx="16">
                        <c:v>42125</c:v>
                      </c:pt>
                      <c:pt idx="17">
                        <c:v>42156</c:v>
                      </c:pt>
                      <c:pt idx="18">
                        <c:v>42186</c:v>
                      </c:pt>
                      <c:pt idx="19">
                        <c:v>42217</c:v>
                      </c:pt>
                      <c:pt idx="20">
                        <c:v>42248</c:v>
                      </c:pt>
                      <c:pt idx="21">
                        <c:v>42278</c:v>
                      </c:pt>
                      <c:pt idx="22">
                        <c:v>42309</c:v>
                      </c:pt>
                      <c:pt idx="23">
                        <c:v>42339</c:v>
                      </c:pt>
                      <c:pt idx="24">
                        <c:v>42370</c:v>
                      </c:pt>
                      <c:pt idx="25">
                        <c:v>42401</c:v>
                      </c:pt>
                      <c:pt idx="26">
                        <c:v>42430</c:v>
                      </c:pt>
                      <c:pt idx="27">
                        <c:v>42461</c:v>
                      </c:pt>
                      <c:pt idx="28">
                        <c:v>42491</c:v>
                      </c:pt>
                      <c:pt idx="29">
                        <c:v>42522</c:v>
                      </c:pt>
                      <c:pt idx="30">
                        <c:v>42552</c:v>
                      </c:pt>
                      <c:pt idx="31">
                        <c:v>42583</c:v>
                      </c:pt>
                      <c:pt idx="32">
                        <c:v>42614</c:v>
                      </c:pt>
                      <c:pt idx="33">
                        <c:v>42644</c:v>
                      </c:pt>
                      <c:pt idx="34">
                        <c:v>42675</c:v>
                      </c:pt>
                      <c:pt idx="35">
                        <c:v>42705</c:v>
                      </c:pt>
                      <c:pt idx="36">
                        <c:v>42736</c:v>
                      </c:pt>
                      <c:pt idx="37">
                        <c:v>42767</c:v>
                      </c:pt>
                      <c:pt idx="38">
                        <c:v>42795</c:v>
                      </c:pt>
                      <c:pt idx="39">
                        <c:v>42826</c:v>
                      </c:pt>
                      <c:pt idx="40">
                        <c:v>42856</c:v>
                      </c:pt>
                      <c:pt idx="41">
                        <c:v>42887</c:v>
                      </c:pt>
                      <c:pt idx="42">
                        <c:v>42917</c:v>
                      </c:pt>
                      <c:pt idx="43">
                        <c:v>42948</c:v>
                      </c:pt>
                      <c:pt idx="44">
                        <c:v>42979</c:v>
                      </c:pt>
                      <c:pt idx="45">
                        <c:v>43009</c:v>
                      </c:pt>
                      <c:pt idx="46">
                        <c:v>43040</c:v>
                      </c:pt>
                      <c:pt idx="47">
                        <c:v>43070</c:v>
                      </c:pt>
                      <c:pt idx="48">
                        <c:v>43101</c:v>
                      </c:pt>
                      <c:pt idx="49">
                        <c:v>43132</c:v>
                      </c:pt>
                      <c:pt idx="50">
                        <c:v>43160</c:v>
                      </c:pt>
                      <c:pt idx="51">
                        <c:v>43191</c:v>
                      </c:pt>
                      <c:pt idx="52">
                        <c:v>43221</c:v>
                      </c:pt>
                      <c:pt idx="53">
                        <c:v>43252</c:v>
                      </c:pt>
                      <c:pt idx="54">
                        <c:v>43282</c:v>
                      </c:pt>
                      <c:pt idx="55">
                        <c:v>43313</c:v>
                      </c:pt>
                      <c:pt idx="56">
                        <c:v>43344</c:v>
                      </c:pt>
                      <c:pt idx="57">
                        <c:v>43374</c:v>
                      </c:pt>
                      <c:pt idx="58">
                        <c:v>43405</c:v>
                      </c:pt>
                      <c:pt idx="59">
                        <c:v>43435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'Question 3|Part 1'!$J$250:$J$309</c15:sqref>
                        </c15:formulaRef>
                      </c:ext>
                    </c:extLst>
                    <c:numCache>
                      <c:formatCode>0.0%</c:formatCode>
                      <c:ptCount val="60"/>
                      <c:pt idx="0">
                        <c:v>0.98434622467771637</c:v>
                      </c:pt>
                      <c:pt idx="1">
                        <c:v>0.98092643051771122</c:v>
                      </c:pt>
                      <c:pt idx="2">
                        <c:v>0.97580645161290325</c:v>
                      </c:pt>
                      <c:pt idx="3">
                        <c:v>0.98601973684210531</c:v>
                      </c:pt>
                      <c:pt idx="4">
                        <c:v>0.9873203719357565</c:v>
                      </c:pt>
                      <c:pt idx="5">
                        <c:v>0.98639455782312924</c:v>
                      </c:pt>
                      <c:pt idx="6">
                        <c:v>0.9858096828046744</c:v>
                      </c:pt>
                      <c:pt idx="7">
                        <c:v>0.98672199170124486</c:v>
                      </c:pt>
                      <c:pt idx="8">
                        <c:v>0.98937040065412918</c:v>
                      </c:pt>
                      <c:pt idx="9">
                        <c:v>0.98759305210918114</c:v>
                      </c:pt>
                      <c:pt idx="10">
                        <c:v>0.9849749582637729</c:v>
                      </c:pt>
                      <c:pt idx="11">
                        <c:v>0.98390989541432017</c:v>
                      </c:pt>
                      <c:pt idx="12">
                        <c:v>0.98442622950819669</c:v>
                      </c:pt>
                      <c:pt idx="13">
                        <c:v>0.98630136986301364</c:v>
                      </c:pt>
                      <c:pt idx="14">
                        <c:v>0.98383185125303152</c:v>
                      </c:pt>
                      <c:pt idx="15">
                        <c:v>0.9872813990461049</c:v>
                      </c:pt>
                      <c:pt idx="16">
                        <c:v>0.98732171156893822</c:v>
                      </c:pt>
                      <c:pt idx="17">
                        <c:v>0.98777506112469438</c:v>
                      </c:pt>
                      <c:pt idx="18">
                        <c:v>0.98712791633145613</c:v>
                      </c:pt>
                      <c:pt idx="19">
                        <c:v>0.98672911787665885</c:v>
                      </c:pt>
                      <c:pt idx="20">
                        <c:v>0.98584905660377353</c:v>
                      </c:pt>
                      <c:pt idx="21">
                        <c:v>0.98687258687258683</c:v>
                      </c:pt>
                      <c:pt idx="22">
                        <c:v>0.98690292758089371</c:v>
                      </c:pt>
                      <c:pt idx="23">
                        <c:v>0.98330804248861914</c:v>
                      </c:pt>
                      <c:pt idx="24">
                        <c:v>0.98672911787665885</c:v>
                      </c:pt>
                      <c:pt idx="25">
                        <c:v>0.98787878787878791</c:v>
                      </c:pt>
                      <c:pt idx="26">
                        <c:v>0.98668639053254437</c:v>
                      </c:pt>
                      <c:pt idx="27">
                        <c:v>0.9880239520958084</c:v>
                      </c:pt>
                      <c:pt idx="28">
                        <c:v>0.98838109992254064</c:v>
                      </c:pt>
                      <c:pt idx="29">
                        <c:v>0.98807749627421759</c:v>
                      </c:pt>
                      <c:pt idx="30">
                        <c:v>0.98890532544378695</c:v>
                      </c:pt>
                      <c:pt idx="31">
                        <c:v>0.98765432098765427</c:v>
                      </c:pt>
                      <c:pt idx="32">
                        <c:v>0.98772563176895312</c:v>
                      </c:pt>
                      <c:pt idx="33">
                        <c:v>0.98672566371681414</c:v>
                      </c:pt>
                      <c:pt idx="34">
                        <c:v>0.98825256975036713</c:v>
                      </c:pt>
                      <c:pt idx="35">
                        <c:v>0.98813936249073386</c:v>
                      </c:pt>
                      <c:pt idx="36">
                        <c:v>0.98917748917748916</c:v>
                      </c:pt>
                      <c:pt idx="37">
                        <c:v>0.98821796759941094</c:v>
                      </c:pt>
                      <c:pt idx="38">
                        <c:v>0.98905908096280093</c:v>
                      </c:pt>
                      <c:pt idx="39">
                        <c:v>0.98972099853157125</c:v>
                      </c:pt>
                      <c:pt idx="40">
                        <c:v>0.99111111111111116</c:v>
                      </c:pt>
                      <c:pt idx="41">
                        <c:v>0.98913830557566984</c:v>
                      </c:pt>
                      <c:pt idx="42">
                        <c:v>0.98994252873563215</c:v>
                      </c:pt>
                      <c:pt idx="43">
                        <c:v>0.99124726477024072</c:v>
                      </c:pt>
                      <c:pt idx="44">
                        <c:v>0.98930099857346643</c:v>
                      </c:pt>
                      <c:pt idx="45">
                        <c:v>0.98988439306358378</c:v>
                      </c:pt>
                      <c:pt idx="46">
                        <c:v>0.98427448177269483</c:v>
                      </c:pt>
                      <c:pt idx="47">
                        <c:v>0.99123447772096418</c:v>
                      </c:pt>
                      <c:pt idx="48">
                        <c:v>0.99214846538187007</c:v>
                      </c:pt>
                      <c:pt idx="49">
                        <c:v>0.99135446685878958</c:v>
                      </c:pt>
                      <c:pt idx="50">
                        <c:v>0.99283154121863804</c:v>
                      </c:pt>
                      <c:pt idx="51">
                        <c:v>0.99220963172804533</c:v>
                      </c:pt>
                      <c:pt idx="52">
                        <c:v>0.99215965787598004</c:v>
                      </c:pt>
                      <c:pt idx="53">
                        <c:v>0.99081272084805649</c:v>
                      </c:pt>
                      <c:pt idx="54">
                        <c:v>0.99228611500701258</c:v>
                      </c:pt>
                      <c:pt idx="55">
                        <c:v>0.99231306778476591</c:v>
                      </c:pt>
                      <c:pt idx="56">
                        <c:v>0.98685121107266438</c:v>
                      </c:pt>
                      <c:pt idx="57">
                        <c:v>0.99228070175438599</c:v>
                      </c:pt>
                      <c:pt idx="58">
                        <c:v>0.99292285916489742</c:v>
                      </c:pt>
                      <c:pt idx="59">
                        <c:v>0.98008241758241754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D30-4C1C-8BE9-2B88FC080688}"/>
                  </c:ext>
                </c:extLst>
              </c15:ser>
            </c15:filteredLineSeries>
          </c:ext>
        </c:extLst>
      </c:lineChart>
      <c:dateAx>
        <c:axId val="676361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 &amp;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60680"/>
        <c:crosses val="autoZero"/>
        <c:auto val="1"/>
        <c:lblOffset val="100"/>
        <c:baseTimeUnit val="months"/>
      </c:dateAx>
      <c:valAx>
        <c:axId val="6763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No.</a:t>
                </a:r>
                <a:r>
                  <a:rPr lang="en-CA" baseline="0"/>
                  <a:t> of Deliveries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Defects After Delivery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3|Part 1'!$H$315</c:f>
              <c:strCache>
                <c:ptCount val="1"/>
                <c:pt idx="0">
                  <c:v>2014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'Question 3|Part 1'!$G$316:$G$327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3|Part 1'!$H$316:$H$327</c:f>
              <c:numCache>
                <c:formatCode>General</c:formatCode>
                <c:ptCount val="12"/>
                <c:pt idx="0">
                  <c:v>812</c:v>
                </c:pt>
                <c:pt idx="1">
                  <c:v>810</c:v>
                </c:pt>
                <c:pt idx="2">
                  <c:v>813</c:v>
                </c:pt>
                <c:pt idx="3">
                  <c:v>823</c:v>
                </c:pt>
                <c:pt idx="4">
                  <c:v>832</c:v>
                </c:pt>
                <c:pt idx="5">
                  <c:v>848</c:v>
                </c:pt>
                <c:pt idx="6">
                  <c:v>837</c:v>
                </c:pt>
                <c:pt idx="7">
                  <c:v>831</c:v>
                </c:pt>
                <c:pt idx="8">
                  <c:v>827</c:v>
                </c:pt>
                <c:pt idx="9">
                  <c:v>838</c:v>
                </c:pt>
                <c:pt idx="10">
                  <c:v>826</c:v>
                </c:pt>
                <c:pt idx="11">
                  <c:v>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B-4706-A54A-D54D07B23193}"/>
            </c:ext>
          </c:extLst>
        </c:ser>
        <c:ser>
          <c:idx val="1"/>
          <c:order val="1"/>
          <c:tx>
            <c:strRef>
              <c:f>'Question 3|Part 1'!$I$315</c:f>
              <c:strCache>
                <c:ptCount val="1"/>
                <c:pt idx="0">
                  <c:v>2015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'Question 3|Part 1'!$G$316:$G$327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3|Part 1'!$I$316:$I$327</c:f>
              <c:numCache>
                <c:formatCode>General</c:formatCode>
                <c:ptCount val="12"/>
                <c:pt idx="0">
                  <c:v>828</c:v>
                </c:pt>
                <c:pt idx="1">
                  <c:v>832</c:v>
                </c:pt>
                <c:pt idx="2">
                  <c:v>847</c:v>
                </c:pt>
                <c:pt idx="3">
                  <c:v>839</c:v>
                </c:pt>
                <c:pt idx="4">
                  <c:v>832</c:v>
                </c:pt>
                <c:pt idx="5">
                  <c:v>840</c:v>
                </c:pt>
                <c:pt idx="6">
                  <c:v>849</c:v>
                </c:pt>
                <c:pt idx="7">
                  <c:v>857</c:v>
                </c:pt>
                <c:pt idx="8">
                  <c:v>839</c:v>
                </c:pt>
                <c:pt idx="9">
                  <c:v>842</c:v>
                </c:pt>
                <c:pt idx="10">
                  <c:v>828</c:v>
                </c:pt>
                <c:pt idx="11">
                  <c:v>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B-4706-A54A-D54D07B23193}"/>
            </c:ext>
          </c:extLst>
        </c:ser>
        <c:ser>
          <c:idx val="2"/>
          <c:order val="2"/>
          <c:tx>
            <c:strRef>
              <c:f>'Question 3|Part 1'!$J$315</c:f>
              <c:strCache>
                <c:ptCount val="1"/>
                <c:pt idx="0">
                  <c:v>2016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'Question 3|Part 1'!$G$316:$G$327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3|Part 1'!$J$316:$J$327</c:f>
              <c:numCache>
                <c:formatCode>General</c:formatCode>
                <c:ptCount val="12"/>
                <c:pt idx="0">
                  <c:v>824</c:v>
                </c:pt>
                <c:pt idx="1">
                  <c:v>836</c:v>
                </c:pt>
                <c:pt idx="2">
                  <c:v>818</c:v>
                </c:pt>
                <c:pt idx="3">
                  <c:v>825</c:v>
                </c:pt>
                <c:pt idx="4">
                  <c:v>804</c:v>
                </c:pt>
                <c:pt idx="5">
                  <c:v>812</c:v>
                </c:pt>
                <c:pt idx="6">
                  <c:v>806</c:v>
                </c:pt>
                <c:pt idx="7">
                  <c:v>798</c:v>
                </c:pt>
                <c:pt idx="8">
                  <c:v>804</c:v>
                </c:pt>
                <c:pt idx="9">
                  <c:v>713</c:v>
                </c:pt>
                <c:pt idx="10">
                  <c:v>705</c:v>
                </c:pt>
                <c:pt idx="11">
                  <c:v>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B-4706-A54A-D54D07B23193}"/>
            </c:ext>
          </c:extLst>
        </c:ser>
        <c:ser>
          <c:idx val="3"/>
          <c:order val="3"/>
          <c:tx>
            <c:strRef>
              <c:f>'Question 3|Part 1'!$K$315</c:f>
              <c:strCache>
                <c:ptCount val="1"/>
                <c:pt idx="0">
                  <c:v>2017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'Question 3|Part 1'!$G$316:$G$327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3|Part 1'!$K$316:$K$327</c:f>
              <c:numCache>
                <c:formatCode>General</c:formatCode>
                <c:ptCount val="12"/>
                <c:pt idx="0">
                  <c:v>682</c:v>
                </c:pt>
                <c:pt idx="1">
                  <c:v>695</c:v>
                </c:pt>
                <c:pt idx="2">
                  <c:v>692</c:v>
                </c:pt>
                <c:pt idx="3">
                  <c:v>686</c:v>
                </c:pt>
                <c:pt idx="4">
                  <c:v>673</c:v>
                </c:pt>
                <c:pt idx="5">
                  <c:v>681</c:v>
                </c:pt>
                <c:pt idx="6">
                  <c:v>696</c:v>
                </c:pt>
                <c:pt idx="7">
                  <c:v>688</c:v>
                </c:pt>
                <c:pt idx="8">
                  <c:v>671</c:v>
                </c:pt>
                <c:pt idx="9">
                  <c:v>645</c:v>
                </c:pt>
                <c:pt idx="10">
                  <c:v>617</c:v>
                </c:pt>
                <c:pt idx="11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B-4706-A54A-D54D07B23193}"/>
            </c:ext>
          </c:extLst>
        </c:ser>
        <c:ser>
          <c:idx val="4"/>
          <c:order val="4"/>
          <c:tx>
            <c:strRef>
              <c:f>'Question 3|Part 1'!$L$315</c:f>
              <c:strCache>
                <c:ptCount val="1"/>
                <c:pt idx="0">
                  <c:v>2018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'Question 3|Part 1'!$G$316:$G$327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3|Part 1'!$L$316:$L$327</c:f>
              <c:numCache>
                <c:formatCode>General</c:formatCode>
                <c:ptCount val="12"/>
                <c:pt idx="0">
                  <c:v>571</c:v>
                </c:pt>
                <c:pt idx="1">
                  <c:v>575</c:v>
                </c:pt>
                <c:pt idx="2">
                  <c:v>547</c:v>
                </c:pt>
                <c:pt idx="3">
                  <c:v>542</c:v>
                </c:pt>
                <c:pt idx="4">
                  <c:v>532</c:v>
                </c:pt>
                <c:pt idx="5">
                  <c:v>496</c:v>
                </c:pt>
                <c:pt idx="6">
                  <c:v>472</c:v>
                </c:pt>
                <c:pt idx="7">
                  <c:v>460</c:v>
                </c:pt>
                <c:pt idx="8">
                  <c:v>441</c:v>
                </c:pt>
                <c:pt idx="9">
                  <c:v>445</c:v>
                </c:pt>
                <c:pt idx="10">
                  <c:v>438</c:v>
                </c:pt>
                <c:pt idx="11">
                  <c:v>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B-4706-A54A-D54D07B23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722544"/>
        <c:axId val="713722872"/>
      </c:lineChart>
      <c:catAx>
        <c:axId val="71372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22872"/>
        <c:crosses val="autoZero"/>
        <c:auto val="1"/>
        <c:lblAlgn val="ctr"/>
        <c:lblOffset val="100"/>
        <c:noMultiLvlLbl val="0"/>
      </c:catAx>
      <c:valAx>
        <c:axId val="71372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No. of Defects After Delivery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2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Histogram of Average Responses of Customer Survey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Average Responses of Customer Survey</a:t>
          </a:r>
        </a:p>
      </cx:txPr>
    </cx:title>
    <cx:plotArea>
      <cx:plotAreaRegion>
        <cx:series layoutId="clusteredColumn" uniqueId="{032057DA-CAFA-4299-B03A-3DF2165F963B}" formatIdx="0">
          <cx:tx>
            <cx:txData>
              <cx:f>_xlchart.v1.1</cx:f>
              <cx:v>Average of Quality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clusteredColumn" hidden="1" uniqueId="{45F576B5-6B3B-445B-8D49-2EC36B2E0FBB}" formatIdx="2">
          <cx:tx>
            <cx:txData>
              <cx:f>_xlchart.v1.3</cx:f>
              <cx:v>Average of Ease of Use</cx:v>
            </cx:txData>
          </cx:tx>
          <cx:dataLabels>
            <cx:visibility seriesName="0" categoryName="0" value="1"/>
          </cx:dataLabels>
          <cx:dataId val="1"/>
          <cx:layoutPr>
            <cx:aggregation/>
          </cx:layoutPr>
          <cx:axisId val="1"/>
        </cx:series>
        <cx:series layoutId="clusteredColumn" hidden="1" uniqueId="{AACBEED5-6226-4B56-BA86-DE455DB5A094}" formatIdx="4">
          <cx:tx>
            <cx:txData>
              <cx:f>_xlchart.v1.5</cx:f>
              <cx:v>Average of Price</cx:v>
            </cx:txData>
          </cx:tx>
          <cx:dataLabels>
            <cx:visibility seriesName="0" categoryName="0" value="1"/>
          </cx:dataLabels>
          <cx:dataId val="2"/>
          <cx:layoutPr>
            <cx:aggregation/>
          </cx:layoutPr>
          <cx:axisId val="1"/>
        </cx:series>
        <cx:series layoutId="clusteredColumn" hidden="1" uniqueId="{CC16E4BD-17E6-4032-A27D-D664A7399F56}" formatIdx="6">
          <cx:tx>
            <cx:txData>
              <cx:f>_xlchart.v1.7</cx:f>
              <cx:v>Average of Service</cx:v>
            </cx:txData>
          </cx:tx>
          <cx:dataLabels>
            <cx:visibility seriesName="0" categoryName="0" value="1"/>
          </cx:dataLabels>
          <cx:dataId val="3"/>
          <cx:layoutPr>
            <cx:aggregation/>
          </cx:layoutPr>
          <cx:axisId val="1"/>
        </cx:series>
        <cx:series layoutId="paretoLine" ownerIdx="0" uniqueId="{E92E3AED-3C92-4376-AA43-966288B67491}" formatIdx="1">
          <cx:axisId val="2"/>
        </cx:series>
        <cx:series layoutId="paretoLine" ownerIdx="1" uniqueId="{98FB3A4C-AE8E-4654-BE41-EE4CDDF85EEE}" formatIdx="3">
          <cx:axisId val="2"/>
        </cx:series>
        <cx:series layoutId="paretoLine" ownerIdx="2" uniqueId="{CE8FF735-1CE3-4904-BC70-3CA6A48822C2}" formatIdx="5">
          <cx:axisId val="2"/>
        </cx:series>
        <cx:series layoutId="paretoLine" ownerIdx="3" uniqueId="{E4C0E41D-0E20-44FF-AC61-0CF5D34D8DF4}" formatIdx="7">
          <cx:axisId val="2"/>
        </cx:series>
      </cx:plotAreaRegion>
      <cx:axis id="0">
        <cx:catScaling gapWidth="0"/>
        <cx:title>
          <cx:tx>
            <cx:txData>
              <cx:v>Region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Region</a:t>
              </a:r>
            </a:p>
          </cx:txPr>
        </cx:title>
        <cx:tickLabels/>
      </cx:axis>
      <cx:axis id="1">
        <cx:valScaling/>
        <cx:title>
          <cx:tx>
            <cx:txData>
              <cx:v>Average Response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Average Response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Average Response in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Average Response in %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160</xdr:row>
      <xdr:rowOff>14287</xdr:rowOff>
    </xdr:from>
    <xdr:to>
      <xdr:col>16</xdr:col>
      <xdr:colOff>600074</xdr:colOff>
      <xdr:row>172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896FC-E3FE-4204-97B1-36EE1210E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174</xdr:row>
      <xdr:rowOff>9525</xdr:rowOff>
    </xdr:from>
    <xdr:to>
      <xdr:col>17</xdr:col>
      <xdr:colOff>0</xdr:colOff>
      <xdr:row>187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16AF6-55C6-481F-87A8-57CC715BD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190499</xdr:rowOff>
    </xdr:from>
    <xdr:to>
      <xdr:col>4</xdr:col>
      <xdr:colOff>1152524</xdr:colOff>
      <xdr:row>21</xdr:row>
      <xdr:rowOff>180974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5686420-2D37-4139-86AC-515E6516A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1</xdr:rowOff>
    </xdr:from>
    <xdr:to>
      <xdr:col>5</xdr:col>
      <xdr:colOff>0</xdr:colOff>
      <xdr:row>39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AAB8551-B317-4803-AD59-726A989EA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43</xdr:row>
      <xdr:rowOff>190499</xdr:rowOff>
    </xdr:from>
    <xdr:to>
      <xdr:col>5</xdr:col>
      <xdr:colOff>0</xdr:colOff>
      <xdr:row>57</xdr:row>
      <xdr:rowOff>190499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77C982B-2902-4537-91C6-4953BC433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4</xdr:col>
      <xdr:colOff>1143000</xdr:colOff>
      <xdr:row>135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35E486E-0C61-43C4-8FEB-F2A568339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9526</xdr:colOff>
      <xdr:row>180</xdr:row>
      <xdr:rowOff>1</xdr:rowOff>
    </xdr:from>
    <xdr:to>
      <xdr:col>5</xdr:col>
      <xdr:colOff>1</xdr:colOff>
      <xdr:row>194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856EBB2-FE4C-4D56-B3ED-65801F565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247</xdr:row>
      <xdr:rowOff>0</xdr:rowOff>
    </xdr:from>
    <xdr:to>
      <xdr:col>5</xdr:col>
      <xdr:colOff>9525</xdr:colOff>
      <xdr:row>261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696D68F-1885-4009-86ED-646FB5C35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312</xdr:row>
      <xdr:rowOff>190499</xdr:rowOff>
    </xdr:from>
    <xdr:to>
      <xdr:col>4</xdr:col>
      <xdr:colOff>1143000</xdr:colOff>
      <xdr:row>325</xdr:row>
      <xdr:rowOff>190499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B73B607-F176-4E82-974B-E0B33A848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9524</xdr:colOff>
      <xdr:row>332</xdr:row>
      <xdr:rowOff>14287</xdr:rowOff>
    </xdr:from>
    <xdr:to>
      <xdr:col>5</xdr:col>
      <xdr:colOff>0</xdr:colOff>
      <xdr:row>345</xdr:row>
      <xdr:rowOff>190500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8A25AF0-F7A5-4016-ADA9-2020C3EB9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25</xdr:row>
      <xdr:rowOff>4762</xdr:rowOff>
    </xdr:from>
    <xdr:to>
      <xdr:col>19</xdr:col>
      <xdr:colOff>1171575</xdr:colOff>
      <xdr:row>39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C6617D7-3291-477A-A177-D4776EA712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6525" y="5081587"/>
              <a:ext cx="5772150" cy="2795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9524</xdr:rowOff>
    </xdr:from>
    <xdr:to>
      <xdr:col>7</xdr:col>
      <xdr:colOff>0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BDEBD-E314-46F1-844A-FC541237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9525</xdr:rowOff>
    </xdr:from>
    <xdr:to>
      <xdr:col>12</xdr:col>
      <xdr:colOff>600075</xdr:colOff>
      <xdr:row>15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A9CF76-86E6-43C1-BB79-F86DC1F87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15</xdr:row>
      <xdr:rowOff>19050</xdr:rowOff>
    </xdr:from>
    <xdr:to>
      <xdr:col>7</xdr:col>
      <xdr:colOff>0</xdr:colOff>
      <xdr:row>30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E33546-D996-4AB1-97F3-9507BF87C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9524</xdr:colOff>
      <xdr:row>15</xdr:row>
      <xdr:rowOff>19050</xdr:rowOff>
    </xdr:from>
    <xdr:to>
      <xdr:col>12</xdr:col>
      <xdr:colOff>600075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1713C0-76C6-4513-9E8E-8EB95641B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15</xdr:row>
      <xdr:rowOff>19051</xdr:rowOff>
    </xdr:from>
    <xdr:to>
      <xdr:col>18</xdr:col>
      <xdr:colOff>600075</xdr:colOff>
      <xdr:row>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5AF4731-C1C7-40F1-8283-E2F6FA7F1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</xdr:row>
      <xdr:rowOff>9525</xdr:rowOff>
    </xdr:from>
    <xdr:to>
      <xdr:col>18</xdr:col>
      <xdr:colOff>600075</xdr:colOff>
      <xdr:row>15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2B6AFD-7414-4532-9A69-5356C2587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118</xdr:row>
      <xdr:rowOff>4762</xdr:rowOff>
    </xdr:from>
    <xdr:to>
      <xdr:col>5</xdr:col>
      <xdr:colOff>0</xdr:colOff>
      <xdr:row>132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08835C-2759-48C1-8197-9C9025096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LE-Data.xlsx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PLE-Data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753.51573958333" createdVersion="6" refreshedVersion="6" minRefreshableVersion="3" recordCount="32" xr:uid="{E2F22F41-0D33-4B1D-8DF4-8C614DC582FF}">
  <cacheSource type="worksheet">
    <worksheetSource ref="A3:H35" sheet="Dealer Satisfaction" r:id="rId2"/>
  </cacheSource>
  <cacheFields count="8">
    <cacheField name="Survey Scale:" numFmtId="0">
      <sharedItems containsBlank="1" containsMixedTypes="1" containsNumber="1" containsInteger="1" minValue="2014" maxValue="2018" count="11">
        <s v="North America"/>
        <n v="2014"/>
        <n v="2015"/>
        <n v="2016"/>
        <n v="2017"/>
        <n v="2018"/>
        <m/>
        <s v="South America"/>
        <s v="Europe"/>
        <s v="Pacific Rim"/>
        <s v="China"/>
      </sharedItems>
    </cacheField>
    <cacheField name="0" numFmtId="0">
      <sharedItems containsString="0" containsBlank="1" containsNumber="1" containsInteger="1" minValue="0" maxValue="2"/>
    </cacheField>
    <cacheField name="1" numFmtId="0">
      <sharedItems containsString="0" containsBlank="1" containsNumber="1" containsInteger="1" minValue="0" maxValue="3"/>
    </cacheField>
    <cacheField name="2" numFmtId="0">
      <sharedItems containsString="0" containsBlank="1" containsNumber="1" containsInteger="1" minValue="0" maxValue="6"/>
    </cacheField>
    <cacheField name="3" numFmtId="0">
      <sharedItems containsString="0" containsBlank="1" containsNumber="1" containsInteger="1" minValue="1" maxValue="15"/>
    </cacheField>
    <cacheField name="4" numFmtId="0">
      <sharedItems containsString="0" containsBlank="1" containsNumber="1" containsInteger="1" minValue="0" maxValue="44"/>
    </cacheField>
    <cacheField name="5" numFmtId="0">
      <sharedItems containsString="0" containsBlank="1" containsNumber="1" containsInteger="1" minValue="0" maxValue="60"/>
    </cacheField>
    <cacheField name="Sample " numFmtId="0">
      <sharedItems containsMixedTypes="1" containsNumber="1" containsInteger="1" minValue="1" maxValue="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766.875370023146" createdVersion="6" refreshedVersion="6" minRefreshableVersion="3" recordCount="200" xr:uid="{58AEBECA-865D-4021-8FC0-B5014506CA48}">
  <cacheSource type="worksheet">
    <worksheetSource ref="H392:L592" sheet="Question 3|Part 1"/>
  </cacheSource>
  <cacheFields count="5">
    <cacheField name="Region" numFmtId="0">
      <sharedItems count="5">
        <s v="NA"/>
        <s v="SA"/>
        <s v="Eur"/>
        <s v="Pac"/>
        <s v="China"/>
      </sharedItems>
    </cacheField>
    <cacheField name="Quality" numFmtId="0">
      <sharedItems containsSemiMixedTypes="0" containsString="0" containsNumber="1" containsInteger="1" minValue="1" maxValue="5" count="5">
        <n v="4"/>
        <n v="5"/>
        <n v="3"/>
        <n v="1"/>
        <n v="2"/>
      </sharedItems>
    </cacheField>
    <cacheField name="Ease of Use" numFmtId="0">
      <sharedItems containsSemiMixedTypes="0" containsString="0" containsNumber="1" containsInteger="1" minValue="1" maxValue="5"/>
    </cacheField>
    <cacheField name="Price" numFmtId="0">
      <sharedItems containsSemiMixedTypes="0" containsString="0" containsNumber="1" containsInteger="1" minValue="1" maxValue="5"/>
    </cacheField>
    <cacheField name="Service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753.525014004626" createdVersion="6" refreshedVersion="6" minRefreshableVersion="3" recordCount="32" xr:uid="{0D3939ED-7A99-4979-8214-0EBC43BD52B4}">
  <cacheSource type="worksheet">
    <worksheetSource ref="A3:H35" sheet="End-User Satisfation" r:id="rId2"/>
  </cacheSource>
  <cacheFields count="8">
    <cacheField name="Survey Scale:" numFmtId="0">
      <sharedItems containsBlank="1" containsMixedTypes="1" containsNumber="1" containsInteger="1" minValue="2014" maxValue="2018" count="11">
        <s v="North America"/>
        <n v="2014"/>
        <n v="2015"/>
        <n v="2016"/>
        <n v="2017"/>
        <n v="2018"/>
        <m/>
        <s v="South America"/>
        <s v="Europe"/>
        <s v="Pacific Rim"/>
        <s v="China"/>
      </sharedItems>
    </cacheField>
    <cacheField name="0" numFmtId="0">
      <sharedItems containsString="0" containsBlank="1" containsNumber="1" containsInteger="1" minValue="0" maxValue="2"/>
    </cacheField>
    <cacheField name="1" numFmtId="0">
      <sharedItems containsString="0" containsBlank="1" containsNumber="1" containsInteger="1" minValue="1" maxValue="3"/>
    </cacheField>
    <cacheField name="2" numFmtId="0">
      <sharedItems containsString="0" containsBlank="1" containsNumber="1" containsInteger="1" minValue="1" maxValue="7"/>
    </cacheField>
    <cacheField name="3" numFmtId="0">
      <sharedItems containsString="0" containsBlank="1" containsNumber="1" containsInteger="1" minValue="3" maxValue="26"/>
    </cacheField>
    <cacheField name="4" numFmtId="0">
      <sharedItems containsString="0" containsBlank="1" containsNumber="1" containsInteger="1" minValue="28" maxValue="45"/>
    </cacheField>
    <cacheField name="5" numFmtId="0">
      <sharedItems containsString="0" containsBlank="1" containsNumber="1" containsInteger="1" minValue="10" maxValue="49"/>
    </cacheField>
    <cacheField name="Sample " numFmtId="0">
      <sharedItems containsMixedTypes="1" containsNumber="1" containsInteger="1" minValue="50" maxValue="100" count="4">
        <s v="Size"/>
        <n v="100"/>
        <s v=" 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753.944782986109" createdVersion="6" refreshedVersion="6" minRefreshableVersion="3" recordCount="60" xr:uid="{A9122E6D-62C9-48D2-9FAC-FE3B47BDF57D}">
  <cacheSource type="worksheet">
    <worksheetSource ref="L31:R91" sheet="Question 2"/>
  </cacheSource>
  <cacheFields count="9">
    <cacheField name="Month" numFmtId="17">
      <sharedItems containsSemiMixedTypes="0" containsNonDate="0" containsDate="1" containsString="0" minDate="2014-01-01T00:00:00" maxDate="2018-12-02T00:00:00" count="60"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</sharedItems>
      <fieldGroup par="8" base="0">
        <rangePr groupBy="months" startDate="2014-01-01T00:00:00" endDate="2018-12-02T00:00:00"/>
        <groupItems count="14">
          <s v="&lt;01-01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8"/>
        </groupItems>
      </fieldGroup>
    </cacheField>
    <cacheField name="NA" numFmtId="0">
      <sharedItems containsSemiMixedTypes="0" containsString="0" containsNumber="1" containsInteger="1" minValue="696000" maxValue="1943700"/>
    </cacheField>
    <cacheField name="SA" numFmtId="0">
      <sharedItems containsSemiMixedTypes="0" containsString="0" containsNumber="1" containsInteger="1" minValue="27000" maxValue="74100"/>
    </cacheField>
    <cacheField name="Europe" numFmtId="0">
      <sharedItems containsSemiMixedTypes="0" containsString="0" containsNumber="1" containsInteger="1" minValue="57000" maxValue="288750"/>
    </cacheField>
    <cacheField name="Pacific" numFmtId="0">
      <sharedItems containsSemiMixedTypes="0" containsString="0" containsNumber="1" containsInteger="1" minValue="15000" maxValue="45600"/>
    </cacheField>
    <cacheField name="China" numFmtId="0">
      <sharedItems containsSemiMixedTypes="0" containsString="0" containsNumber="1" containsInteger="1" minValue="0" maxValue="4940"/>
    </cacheField>
    <cacheField name="World" numFmtId="0">
      <sharedItems containsSemiMixedTypes="0" containsString="0" containsNumber="1" containsInteger="1" minValue="843000" maxValue="2296340"/>
    </cacheField>
    <cacheField name="Quarters" numFmtId="0" databaseField="0">
      <fieldGroup base="0">
        <rangePr groupBy="quarters" startDate="2014-01-01T00:00:00" endDate="2018-12-02T00:00:00"/>
        <groupItems count="6">
          <s v="&lt;01-01-2014"/>
          <s v="Qtr1"/>
          <s v="Qtr2"/>
          <s v="Qtr3"/>
          <s v="Qtr4"/>
          <s v="&gt;02-12-2018"/>
        </groupItems>
      </fieldGroup>
    </cacheField>
    <cacheField name="Years" numFmtId="0" databaseField="0">
      <fieldGroup base="0">
        <rangePr groupBy="years" startDate="2014-01-01T00:00:00" endDate="2018-12-02T00:00:00"/>
        <groupItems count="7">
          <s v="&lt;01-01-2014"/>
          <s v="2014"/>
          <s v="2015"/>
          <s v="2016"/>
          <s v="2017"/>
          <s v="2018"/>
          <s v="&gt;02-12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764.542614583333" createdVersion="6" refreshedVersion="6" minRefreshableVersion="3" recordCount="60" xr:uid="{276F8E45-E6AB-4881-8919-AF2D04B4EAE6}">
  <cacheSource type="worksheet">
    <worksheetSource ref="L98:R158" sheet="Question 2"/>
  </cacheSource>
  <cacheFields count="9">
    <cacheField name="Month" numFmtId="17">
      <sharedItems containsSemiMixedTypes="0" containsNonDate="0" containsDate="1" containsString="0" minDate="2014-01-01T00:00:00" maxDate="2018-12-02T00:00:00" count="60"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</sharedItems>
      <fieldGroup par="8" base="0">
        <rangePr groupBy="months" startDate="2014-01-01T00:00:00" endDate="2018-12-02T00:00:00"/>
        <groupItems count="14">
          <s v="&lt;01-01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8"/>
        </groupItems>
      </fieldGroup>
    </cacheField>
    <cacheField name="NA" numFmtId="0">
      <sharedItems containsSemiMixedTypes="0" containsString="0" containsNumber="1" containsInteger="1" minValue="1170000" maxValue="9462000"/>
    </cacheField>
    <cacheField name="SA" numFmtId="0">
      <sharedItems containsSemiMixedTypes="0" containsString="0" containsNumber="1" containsInteger="1" minValue="812500" maxValue="3807600"/>
    </cacheField>
    <cacheField name="Eur" numFmtId="0">
      <sharedItems containsSemiMixedTypes="0" containsString="0" containsNumber="1" containsInteger="1" minValue="1820000" maxValue="2952000"/>
    </cacheField>
    <cacheField name="Pacific" numFmtId="0">
      <sharedItems containsSemiMixedTypes="0" containsString="0" containsNumber="1" containsInteger="1" minValue="689000" maxValue="1295000"/>
    </cacheField>
    <cacheField name="China" numFmtId="0">
      <sharedItems containsSemiMixedTypes="0" containsString="0" containsNumber="1" containsInteger="1" minValue="0" maxValue="528200"/>
    </cacheField>
    <cacheField name="World" numFmtId="0">
      <sharedItems containsSemiMixedTypes="0" containsString="0" containsNumber="1" containsInteger="1" minValue="5174000" maxValue="17008800"/>
    </cacheField>
    <cacheField name="Quarters" numFmtId="0" databaseField="0">
      <fieldGroup base="0">
        <rangePr groupBy="quarters" startDate="2014-01-01T00:00:00" endDate="2018-12-02T00:00:00"/>
        <groupItems count="6">
          <s v="&lt;01-01-2014"/>
          <s v="Qtr1"/>
          <s v="Qtr2"/>
          <s v="Qtr3"/>
          <s v="Qtr4"/>
          <s v="&gt;02-12-2018"/>
        </groupItems>
      </fieldGroup>
    </cacheField>
    <cacheField name="Years" numFmtId="0" databaseField="0">
      <fieldGroup base="0">
        <rangePr groupBy="years" startDate="2014-01-01T00:00:00" endDate="2018-12-02T00:00:00"/>
        <groupItems count="7">
          <s v="&lt;01-01-2014"/>
          <s v="2014"/>
          <s v="2015"/>
          <s v="2016"/>
          <s v="2017"/>
          <s v="2018"/>
          <s v="&gt;02-12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765.690002199073" createdVersion="6" refreshedVersion="6" minRefreshableVersion="3" recordCount="50" xr:uid="{600F63D0-E690-4E17-A146-2EFE8E1DFEF2}">
  <cacheSource type="worksheet">
    <worksheetSource ref="H333:O383" sheet="Question 3|Part 1"/>
  </cacheSource>
  <cacheFields count="8">
    <cacheField name="Q1 2017" numFmtId="2">
      <sharedItems containsSemiMixedTypes="0" containsString="0" containsNumber="1" minValue="1" maxValue="8.0191382648423311" count="50">
        <n v="4.356805690747569"/>
        <n v="5.415645561640849"/>
        <n v="5.50147957886802"/>
        <n v="2.7866492627596018"/>
        <n v="5.5495684291032372"/>
        <n v="3.6535666521900567"/>
        <n v="8.0191382648423311"/>
        <n v="4.0045367922517467"/>
        <n v="3.3431904438999482"/>
        <n v="4.9159115332600773"/>
        <n v="3.5546503494857462"/>
        <n v="3.5231651208392578"/>
        <n v="1.2533953549223953"/>
        <n v="2.1813659868144897"/>
        <n v="4.3525112841394726"/>
        <n v="2.4588828336505686"/>
        <n v="2.0693403411656619"/>
        <n v="2.9026272313218215"/>
        <n v="2.5783995324105491"/>
        <n v="5.4993536350026258"/>
        <n v="2.4736523454863346"/>
        <n v="4.2446331617044049"/>
        <n v="1.8764321948197904"/>
        <n v="4.2502707783001821"/>
        <n v="5.0840524335741062"/>
        <n v="4.4030024509425854"/>
        <n v="1.6400465637503658"/>
        <n v="6.4004832592559975"/>
        <n v="3.6791089013946476"/>
        <n v="3.9198121311870637"/>
        <n v="4.1274743279587707"/>
        <n v="3.3353070575118182"/>
        <n v="3.2786815763189225"/>
        <n v="3.2441311231537839"/>
        <n v="3.2535645158874105"/>
        <n v="5.199402282357914"/>
        <n v="5.281745886293356"/>
        <n v="4.3296535222340022"/>
        <n v="4.6425480076664822"/>
        <n v="2.6515938470198308"/>
        <n v="3.4188237959257095"/>
        <n v="3.9721818592966884"/>
        <n v="1.2641333041188774"/>
        <n v="6.1579749098542376"/>
        <n v="6.4025937417114616"/>
        <n v="1"/>
        <n v="3.6338166336805444"/>
        <n v="5.3400354017299829"/>
        <n v="3.7376013478366077"/>
        <n v="5.6347801245807201"/>
      </sharedItems>
    </cacheField>
    <cacheField name="Q2 2017" numFmtId="2">
      <sharedItems containsSemiMixedTypes="0" containsString="0" containsNumber="1" minValue="0.9" maxValue="8.2124891817569736"/>
    </cacheField>
    <cacheField name="Q3 2017" numFmtId="2">
      <sharedItems containsSemiMixedTypes="0" containsString="0" containsNumber="1" minValue="0.9" maxValue="6.7562134566530592"/>
    </cacheField>
    <cacheField name="Q4 2017" numFmtId="2">
      <sharedItems containsSemiMixedTypes="0" containsString="0" containsNumber="1" minValue="0.9" maxValue="8.9296140787191689"/>
    </cacheField>
    <cacheField name="Q1 2018" numFmtId="2">
      <sharedItems containsSemiMixedTypes="0" containsString="0" containsNumber="1" minValue="0.9" maxValue="6.4554624678799879"/>
    </cacheField>
    <cacheField name="Q2 2018" numFmtId="2">
      <sharedItems containsSemiMixedTypes="0" containsString="0" containsNumber="1" minValue="0.9" maxValue="5.6660748749738561"/>
    </cacheField>
    <cacheField name="Q3 2018" numFmtId="2">
      <sharedItems containsSemiMixedTypes="0" containsString="0" containsNumber="1" minValue="1" maxValue="7.4192420318722725"/>
    </cacheField>
    <cacheField name="Q4 2018" numFmtId="2">
      <sharedItems containsSemiMixedTypes="0" containsString="0" containsNumber="1" minValue="0.9" maxValue="4.87243798538693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765.775074305559" createdVersion="6" refreshedVersion="6" minRefreshableVersion="3" recordCount="60" xr:uid="{1D1B59AB-FD5B-465C-9C5D-170E29E3231B}">
  <cacheSource type="worksheet">
    <worksheetSource ref="G182:M242" sheet="Question 3|Part 1"/>
  </cacheSource>
  <cacheFields count="9">
    <cacheField name="Month" numFmtId="17">
      <sharedItems containsSemiMixedTypes="0" containsNonDate="0" containsDate="1" containsString="0" minDate="2014-01-01T00:00:00" maxDate="2018-12-02T00:00:00" count="60"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</sharedItems>
      <fieldGroup par="8" base="0">
        <rangePr groupBy="months" startDate="2014-01-01T00:00:00" endDate="2018-12-02T00:00:00"/>
        <groupItems count="14">
          <s v="&lt;01-01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8"/>
        </groupItems>
      </fieldGroup>
    </cacheField>
    <cacheField name="NA" numFmtId="0">
      <sharedItems containsSemiMixedTypes="0" containsString="0" containsNumber="1" containsInteger="1" minValue="360" maxValue="2490"/>
    </cacheField>
    <cacheField name="SA" numFmtId="0">
      <sharedItems containsSemiMixedTypes="0" containsString="0" containsNumber="1" containsInteger="1" minValue="250" maxValue="1002"/>
    </cacheField>
    <cacheField name="Eur" numFmtId="0">
      <sharedItems containsSemiMixedTypes="0" containsString="0" containsNumber="1" containsInteger="1" minValue="480" maxValue="888"/>
    </cacheField>
    <cacheField name="Pacific" numFmtId="0">
      <sharedItems containsSemiMixedTypes="0" containsString="0" containsNumber="1" containsInteger="1" minValue="190" maxValue="350"/>
    </cacheField>
    <cacheField name="China" numFmtId="0">
      <sharedItems containsSemiMixedTypes="0" containsString="0" containsNumber="1" containsInteger="1" minValue="0" maxValue="139"/>
    </cacheField>
    <cacheField name="World" numFmtId="0">
      <sharedItems containsSemiMixedTypes="0" containsString="0" containsNumber="1" containsInteger="1" minValue="1592" maxValue="4476"/>
    </cacheField>
    <cacheField name="Quarters" numFmtId="0" databaseField="0">
      <fieldGroup base="0">
        <rangePr groupBy="quarters" startDate="2014-01-01T00:00:00" endDate="2018-12-02T00:00:00"/>
        <groupItems count="6">
          <s v="&lt;01-01-2014"/>
          <s v="Qtr1"/>
          <s v="Qtr2"/>
          <s v="Qtr3"/>
          <s v="Qtr4"/>
          <s v="&gt;02-12-2018"/>
        </groupItems>
      </fieldGroup>
    </cacheField>
    <cacheField name="Years" numFmtId="0" databaseField="0">
      <fieldGroup base="0">
        <rangePr groupBy="years" startDate="2014-01-01T00:00:00" endDate="2018-12-02T00:00:00"/>
        <groupItems count="7">
          <s v="&lt;01-01-2014"/>
          <s v="2014"/>
          <s v="2015"/>
          <s v="2016"/>
          <s v="2017"/>
          <s v="2018"/>
          <s v="&gt;02-12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765.83958900463" createdVersion="6" refreshedVersion="6" minRefreshableVersion="3" recordCount="60" xr:uid="{037A1A5D-DC93-49E8-AF4B-B4CBB2911F8C}">
  <cacheSource type="worksheet">
    <worksheetSource ref="G114:M174" sheet="Question 3|Part 1"/>
  </cacheSource>
  <cacheFields count="9">
    <cacheField name="Month" numFmtId="17">
      <sharedItems containsSemiMixedTypes="0" containsNonDate="0" containsDate="1" containsString="0" minDate="2014-01-01T00:00:00" maxDate="2018-12-02T00:00:00" count="60"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</sharedItems>
      <fieldGroup par="8" base="0">
        <rangePr groupBy="months" startDate="2014-01-01T00:00:00" endDate="2018-12-02T00:00:00"/>
        <groupItems count="14">
          <s v="&lt;01-01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8"/>
        </groupItems>
      </fieldGroup>
    </cacheField>
    <cacheField name="North America" numFmtId="0">
      <sharedItems containsSemiMixedTypes="0" containsString="0" containsNumber="1" containsInteger="1" minValue="4350" maxValue="10370"/>
    </cacheField>
    <cacheField name="South America" numFmtId="0">
      <sharedItems containsSemiMixedTypes="0" containsString="0" containsNumber="1" containsInteger="1" minValue="180" maxValue="390"/>
    </cacheField>
    <cacheField name="Europe" numFmtId="0">
      <sharedItems containsSemiMixedTypes="0" containsString="0" containsNumber="1" containsInteger="1" minValue="300" maxValue="1650"/>
    </cacheField>
    <cacheField name="Pacific" numFmtId="0">
      <sharedItems containsSemiMixedTypes="0" containsString="0" containsNumber="1" containsInteger="1" minValue="100" maxValue="240"/>
    </cacheField>
    <cacheField name="China" numFmtId="0">
      <sharedItems containsSemiMixedTypes="0" containsString="0" containsNumber="1" containsInteger="1" minValue="0" maxValue="26"/>
    </cacheField>
    <cacheField name="World" numFmtId="0">
      <sharedItems containsSemiMixedTypes="0" containsString="0" containsNumber="1" containsInteger="1" minValue="5350" maxValue="12280"/>
    </cacheField>
    <cacheField name="Quarters" numFmtId="0" databaseField="0">
      <fieldGroup base="0">
        <rangePr groupBy="quarters" startDate="2014-01-01T00:00:00" endDate="2018-12-02T00:00:00"/>
        <groupItems count="6">
          <s v="&lt;01-01-2014"/>
          <s v="Qtr1"/>
          <s v="Qtr2"/>
          <s v="Qtr3"/>
          <s v="Qtr4"/>
          <s v="&gt;02-12-2018"/>
        </groupItems>
      </fieldGroup>
    </cacheField>
    <cacheField name="Years" numFmtId="0" databaseField="0">
      <fieldGroup base="0">
        <rangePr groupBy="years" startDate="2014-01-01T00:00:00" endDate="2018-12-02T00:00:00"/>
        <groupItems count="7">
          <s v="&lt;01-01-2014"/>
          <s v="2014"/>
          <s v="2015"/>
          <s v="2016"/>
          <s v="2017"/>
          <s v="2018"/>
          <s v="&gt;02-12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765.922529976851" createdVersion="6" refreshedVersion="6" minRefreshableVersion="3" recordCount="60" xr:uid="{CE07968D-E5D4-4E27-9451-5C7AEAFEC52C}">
  <cacheSource type="worksheet">
    <worksheetSource ref="G47:M107" sheet="Question 3|Part 1"/>
  </cacheSource>
  <cacheFields count="9">
    <cacheField name="Month" numFmtId="17">
      <sharedItems containsSemiMixedTypes="0" containsNonDate="0" containsDate="1" containsString="0" minDate="2014-01-01T00:00:00" maxDate="2018-12-02T00:00:00" count="60"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</sharedItems>
      <fieldGroup par="8" base="0">
        <rangePr groupBy="months" startDate="2014-01-01T00:00:00" endDate="2018-12-02T00:00:00"/>
        <groupItems count="14">
          <s v="&lt;01-01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8"/>
        </groupItems>
      </fieldGroup>
    </cacheField>
    <cacheField name="World" numFmtId="0">
      <sharedItems containsSemiMixedTypes="0" containsString="0" containsNumber="1" containsInteger="1" minValue="154" maxValue="350"/>
    </cacheField>
    <cacheField name="NA" numFmtId="0">
      <sharedItems containsSemiMixedTypes="0" containsString="0" containsNumber="1" containsInteger="1" minValue="84" maxValue="183"/>
    </cacheField>
    <cacheField name="SA" numFmtId="0">
      <sharedItems containsSemiMixedTypes="0" containsString="0" containsNumber="1" containsInteger="1" minValue="9" maxValue="43"/>
    </cacheField>
    <cacheField name="Eur" numFmtId="0">
      <sharedItems containsSemiMixedTypes="0" containsString="0" containsNumber="1" containsInteger="1" minValue="52" maxValue="98"/>
    </cacheField>
    <cacheField name="Pac" numFmtId="0">
      <sharedItems containsSemiMixedTypes="0" containsString="0" containsNumber="1" containsInteger="1" minValue="0" maxValue="19"/>
    </cacheField>
    <cacheField name="China" numFmtId="0">
      <sharedItems containsSemiMixedTypes="0" containsString="0" containsNumber="1" containsInteger="1" minValue="0" maxValue="11"/>
    </cacheField>
    <cacheField name="Quarters" numFmtId="0" databaseField="0">
      <fieldGroup base="0">
        <rangePr groupBy="quarters" startDate="2014-01-01T00:00:00" endDate="2018-12-02T00:00:00"/>
        <groupItems count="6">
          <s v="&lt;01-01-2014"/>
          <s v="Qtr1"/>
          <s v="Qtr2"/>
          <s v="Qtr3"/>
          <s v="Qtr4"/>
          <s v="&gt;02-12-2018"/>
        </groupItems>
      </fieldGroup>
    </cacheField>
    <cacheField name="Years" numFmtId="0" databaseField="0">
      <fieldGroup base="0">
        <rangePr groupBy="years" startDate="2014-01-01T00:00:00" endDate="2018-12-02T00:00:00"/>
        <groupItems count="7">
          <s v="&lt;01-01-2014"/>
          <s v="2014"/>
          <s v="2015"/>
          <s v="2016"/>
          <s v="2017"/>
          <s v="2018"/>
          <s v="&gt;02-12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766.830025810188" createdVersion="6" refreshedVersion="6" minRefreshableVersion="3" recordCount="60" xr:uid="{51BB294E-0E89-49D3-B3E6-860735BF8BCC}">
  <cacheSource type="worksheet">
    <worksheetSource ref="G249:J309" sheet="Question 3|Part 1"/>
  </cacheSource>
  <cacheFields count="6">
    <cacheField name="Month" numFmtId="17">
      <sharedItems containsSemiMixedTypes="0" containsNonDate="0" containsDate="1" containsString="0" minDate="2014-01-01T00:00:00" maxDate="2018-12-02T00:00:00" count="60"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</sharedItems>
      <fieldGroup par="5" base="0">
        <rangePr groupBy="months" startDate="2014-01-01T00:00:00" endDate="2018-12-02T00:00:00"/>
        <groupItems count="14">
          <s v="&lt;01-01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8"/>
        </groupItems>
      </fieldGroup>
    </cacheField>
    <cacheField name="Number of deliveries" numFmtId="0">
      <sharedItems containsSemiMixedTypes="0" containsString="0" containsNumber="1" containsInteger="1" minValue="1086" maxValue="1456"/>
    </cacheField>
    <cacheField name="Number On Time " numFmtId="0">
      <sharedItems containsSemiMixedTypes="0" containsString="0" containsNumber="1" containsInteger="1" minValue="1069" maxValue="1427"/>
    </cacheField>
    <cacheField name="Percent" numFmtId="164">
      <sharedItems containsSemiMixedTypes="0" containsString="0" containsNumber="1" minValue="0.97580645161290325" maxValue="0.99292285916489742"/>
    </cacheField>
    <cacheField name="Quarters" numFmtId="0" databaseField="0">
      <fieldGroup base="0">
        <rangePr groupBy="quarters" startDate="2014-01-01T00:00:00" endDate="2018-12-02T00:00:00"/>
        <groupItems count="6">
          <s v="&lt;01-01-2014"/>
          <s v="Qtr1"/>
          <s v="Qtr2"/>
          <s v="Qtr3"/>
          <s v="Qtr4"/>
          <s v="&gt;02-12-2018"/>
        </groupItems>
      </fieldGroup>
    </cacheField>
    <cacheField name="Years" numFmtId="0" databaseField="0">
      <fieldGroup base="0">
        <rangePr groupBy="years" startDate="2014-01-01T00:00:00" endDate="2018-12-02T00:00:00"/>
        <groupItems count="7">
          <s v="&lt;01-01-2014"/>
          <s v="2014"/>
          <s v="2015"/>
          <s v="2016"/>
          <s v="2017"/>
          <s v="2018"/>
          <s v="&gt;02-12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m/>
    <m/>
    <m/>
    <m/>
    <m/>
    <m/>
    <s v="Size"/>
  </r>
  <r>
    <x v="1"/>
    <n v="1"/>
    <n v="0"/>
    <n v="2"/>
    <n v="14"/>
    <n v="22"/>
    <n v="11"/>
    <n v="50"/>
  </r>
  <r>
    <x v="2"/>
    <n v="0"/>
    <n v="0"/>
    <n v="2"/>
    <n v="14"/>
    <n v="20"/>
    <n v="14"/>
    <n v="50"/>
  </r>
  <r>
    <x v="3"/>
    <n v="1"/>
    <n v="1"/>
    <n v="1"/>
    <n v="8"/>
    <n v="34"/>
    <n v="15"/>
    <n v="60"/>
  </r>
  <r>
    <x v="4"/>
    <n v="1"/>
    <n v="2"/>
    <n v="6"/>
    <n v="12"/>
    <n v="34"/>
    <n v="45"/>
    <n v="100"/>
  </r>
  <r>
    <x v="5"/>
    <n v="2"/>
    <n v="3"/>
    <n v="5"/>
    <n v="15"/>
    <n v="44"/>
    <n v="56"/>
    <n v="125"/>
  </r>
  <r>
    <x v="6"/>
    <m/>
    <m/>
    <m/>
    <m/>
    <m/>
    <m/>
    <s v=" "/>
  </r>
  <r>
    <x v="7"/>
    <m/>
    <m/>
    <m/>
    <m/>
    <m/>
    <m/>
    <s v=" "/>
  </r>
  <r>
    <x v="1"/>
    <n v="0"/>
    <n v="0"/>
    <n v="0"/>
    <n v="2"/>
    <n v="6"/>
    <n v="2"/>
    <n v="10"/>
  </r>
  <r>
    <x v="2"/>
    <n v="0"/>
    <n v="0"/>
    <n v="0"/>
    <n v="2"/>
    <n v="6"/>
    <n v="2"/>
    <n v="10"/>
  </r>
  <r>
    <x v="3"/>
    <n v="0"/>
    <n v="0"/>
    <n v="1"/>
    <n v="4"/>
    <n v="11"/>
    <n v="14"/>
    <n v="30"/>
  </r>
  <r>
    <x v="4"/>
    <n v="0"/>
    <n v="1"/>
    <n v="1"/>
    <n v="3"/>
    <n v="12"/>
    <n v="33"/>
    <n v="50"/>
  </r>
  <r>
    <x v="5"/>
    <n v="1"/>
    <n v="1"/>
    <n v="2"/>
    <n v="4"/>
    <n v="22"/>
    <n v="60"/>
    <n v="90"/>
  </r>
  <r>
    <x v="6"/>
    <m/>
    <m/>
    <m/>
    <m/>
    <m/>
    <m/>
    <s v=" "/>
  </r>
  <r>
    <x v="8"/>
    <m/>
    <m/>
    <m/>
    <m/>
    <m/>
    <m/>
    <s v=" "/>
  </r>
  <r>
    <x v="1"/>
    <n v="0"/>
    <n v="0"/>
    <n v="1"/>
    <n v="3"/>
    <n v="7"/>
    <n v="4"/>
    <n v="15"/>
  </r>
  <r>
    <x v="2"/>
    <n v="0"/>
    <n v="0"/>
    <n v="1"/>
    <n v="2"/>
    <n v="8"/>
    <n v="4"/>
    <n v="15"/>
  </r>
  <r>
    <x v="3"/>
    <n v="0"/>
    <n v="0"/>
    <n v="1"/>
    <n v="2"/>
    <n v="15"/>
    <n v="7"/>
    <n v="25"/>
  </r>
  <r>
    <x v="4"/>
    <n v="0"/>
    <n v="0"/>
    <n v="1"/>
    <n v="2"/>
    <n v="21"/>
    <n v="6"/>
    <n v="30"/>
  </r>
  <r>
    <x v="5"/>
    <n v="0"/>
    <n v="0"/>
    <n v="1"/>
    <n v="4"/>
    <n v="17"/>
    <n v="8"/>
    <n v="30"/>
  </r>
  <r>
    <x v="6"/>
    <m/>
    <m/>
    <m/>
    <m/>
    <m/>
    <m/>
    <s v=" "/>
  </r>
  <r>
    <x v="9"/>
    <m/>
    <m/>
    <m/>
    <m/>
    <m/>
    <m/>
    <s v=" "/>
  </r>
  <r>
    <x v="1"/>
    <n v="0"/>
    <n v="0"/>
    <n v="1"/>
    <n v="2"/>
    <n v="2"/>
    <n v="0"/>
    <n v="5"/>
  </r>
  <r>
    <x v="2"/>
    <n v="0"/>
    <n v="0"/>
    <n v="1"/>
    <n v="1"/>
    <n v="3"/>
    <n v="0"/>
    <n v="5"/>
  </r>
  <r>
    <x v="3"/>
    <n v="0"/>
    <n v="0"/>
    <n v="1"/>
    <n v="1"/>
    <n v="3"/>
    <n v="1"/>
    <n v="6"/>
  </r>
  <r>
    <x v="4"/>
    <n v="0"/>
    <n v="0"/>
    <n v="0"/>
    <n v="2"/>
    <n v="5"/>
    <n v="3"/>
    <n v="10"/>
  </r>
  <r>
    <x v="5"/>
    <n v="0"/>
    <n v="0"/>
    <n v="1"/>
    <n v="2"/>
    <n v="7"/>
    <n v="2"/>
    <n v="12"/>
  </r>
  <r>
    <x v="6"/>
    <m/>
    <m/>
    <m/>
    <m/>
    <m/>
    <m/>
    <s v=" "/>
  </r>
  <r>
    <x v="10"/>
    <m/>
    <m/>
    <m/>
    <m/>
    <m/>
    <m/>
    <s v=" "/>
  </r>
  <r>
    <x v="3"/>
    <n v="0"/>
    <n v="0"/>
    <n v="0"/>
    <n v="1"/>
    <n v="0"/>
    <n v="0"/>
    <n v="1"/>
  </r>
  <r>
    <x v="4"/>
    <n v="0"/>
    <n v="0"/>
    <n v="1"/>
    <n v="4"/>
    <n v="2"/>
    <n v="0"/>
    <n v="7"/>
  </r>
  <r>
    <x v="5"/>
    <n v="0"/>
    <n v="0"/>
    <n v="1"/>
    <n v="5"/>
    <n v="8"/>
    <n v="2"/>
    <n v="16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n v="1"/>
    <n v="3"/>
    <n v="4"/>
  </r>
  <r>
    <x v="0"/>
    <x v="0"/>
    <n v="4"/>
    <n v="4"/>
    <n v="5"/>
  </r>
  <r>
    <x v="0"/>
    <x v="0"/>
    <n v="5"/>
    <n v="4"/>
    <n v="3"/>
  </r>
  <r>
    <x v="0"/>
    <x v="1"/>
    <n v="4"/>
    <n v="4"/>
    <n v="4"/>
  </r>
  <r>
    <x v="0"/>
    <x v="1"/>
    <n v="4"/>
    <n v="5"/>
    <n v="4"/>
  </r>
  <r>
    <x v="0"/>
    <x v="1"/>
    <n v="5"/>
    <n v="3"/>
    <n v="5"/>
  </r>
  <r>
    <x v="0"/>
    <x v="1"/>
    <n v="4"/>
    <n v="4"/>
    <n v="2"/>
  </r>
  <r>
    <x v="0"/>
    <x v="1"/>
    <n v="5"/>
    <n v="4"/>
    <n v="5"/>
  </r>
  <r>
    <x v="0"/>
    <x v="0"/>
    <n v="4"/>
    <n v="4"/>
    <n v="5"/>
  </r>
  <r>
    <x v="0"/>
    <x v="0"/>
    <n v="5"/>
    <n v="4"/>
    <n v="5"/>
  </r>
  <r>
    <x v="0"/>
    <x v="0"/>
    <n v="5"/>
    <n v="1"/>
    <n v="4"/>
  </r>
  <r>
    <x v="0"/>
    <x v="1"/>
    <n v="5"/>
    <n v="4"/>
    <n v="4"/>
  </r>
  <r>
    <x v="0"/>
    <x v="1"/>
    <n v="4"/>
    <n v="3"/>
    <n v="3"/>
  </r>
  <r>
    <x v="0"/>
    <x v="0"/>
    <n v="5"/>
    <n v="4"/>
    <n v="4"/>
  </r>
  <r>
    <x v="0"/>
    <x v="1"/>
    <n v="4"/>
    <n v="3"/>
    <n v="5"/>
  </r>
  <r>
    <x v="0"/>
    <x v="1"/>
    <n v="5"/>
    <n v="2"/>
    <n v="5"/>
  </r>
  <r>
    <x v="0"/>
    <x v="1"/>
    <n v="4"/>
    <n v="2"/>
    <n v="5"/>
  </r>
  <r>
    <x v="0"/>
    <x v="1"/>
    <n v="4"/>
    <n v="2"/>
    <n v="5"/>
  </r>
  <r>
    <x v="0"/>
    <x v="0"/>
    <n v="5"/>
    <n v="4"/>
    <n v="4"/>
  </r>
  <r>
    <x v="0"/>
    <x v="0"/>
    <n v="4"/>
    <n v="5"/>
    <n v="4"/>
  </r>
  <r>
    <x v="0"/>
    <x v="0"/>
    <n v="4"/>
    <n v="2"/>
    <n v="4"/>
  </r>
  <r>
    <x v="0"/>
    <x v="0"/>
    <n v="3"/>
    <n v="3"/>
    <n v="4"/>
  </r>
  <r>
    <x v="0"/>
    <x v="1"/>
    <n v="5"/>
    <n v="2"/>
    <n v="5"/>
  </r>
  <r>
    <x v="0"/>
    <x v="1"/>
    <n v="3"/>
    <n v="4"/>
    <n v="3"/>
  </r>
  <r>
    <x v="0"/>
    <x v="1"/>
    <n v="4"/>
    <n v="4"/>
    <n v="5"/>
  </r>
  <r>
    <x v="0"/>
    <x v="1"/>
    <n v="5"/>
    <n v="2"/>
    <n v="5"/>
  </r>
  <r>
    <x v="0"/>
    <x v="1"/>
    <n v="5"/>
    <n v="5"/>
    <n v="3"/>
  </r>
  <r>
    <x v="0"/>
    <x v="0"/>
    <n v="4"/>
    <n v="5"/>
    <n v="4"/>
  </r>
  <r>
    <x v="0"/>
    <x v="1"/>
    <n v="4"/>
    <n v="4"/>
    <n v="4"/>
  </r>
  <r>
    <x v="0"/>
    <x v="1"/>
    <n v="1"/>
    <n v="5"/>
    <n v="5"/>
  </r>
  <r>
    <x v="0"/>
    <x v="1"/>
    <n v="4"/>
    <n v="3"/>
    <n v="5"/>
  </r>
  <r>
    <x v="0"/>
    <x v="0"/>
    <n v="5"/>
    <n v="1"/>
    <n v="4"/>
  </r>
  <r>
    <x v="0"/>
    <x v="0"/>
    <n v="4"/>
    <n v="3"/>
    <n v="5"/>
  </r>
  <r>
    <x v="0"/>
    <x v="1"/>
    <n v="3"/>
    <n v="4"/>
    <n v="4"/>
  </r>
  <r>
    <x v="0"/>
    <x v="1"/>
    <n v="5"/>
    <n v="2"/>
    <n v="4"/>
  </r>
  <r>
    <x v="0"/>
    <x v="1"/>
    <n v="4"/>
    <n v="4"/>
    <n v="4"/>
  </r>
  <r>
    <x v="0"/>
    <x v="1"/>
    <n v="5"/>
    <n v="4"/>
    <n v="4"/>
  </r>
  <r>
    <x v="0"/>
    <x v="1"/>
    <n v="5"/>
    <n v="4"/>
    <n v="5"/>
  </r>
  <r>
    <x v="0"/>
    <x v="0"/>
    <n v="3"/>
    <n v="3"/>
    <n v="5"/>
  </r>
  <r>
    <x v="0"/>
    <x v="1"/>
    <n v="4"/>
    <n v="4"/>
    <n v="3"/>
  </r>
  <r>
    <x v="0"/>
    <x v="1"/>
    <n v="4"/>
    <n v="3"/>
    <n v="4"/>
  </r>
  <r>
    <x v="0"/>
    <x v="1"/>
    <n v="5"/>
    <n v="1"/>
    <n v="5"/>
  </r>
  <r>
    <x v="0"/>
    <x v="1"/>
    <n v="4"/>
    <n v="5"/>
    <n v="4"/>
  </r>
  <r>
    <x v="0"/>
    <x v="2"/>
    <n v="4"/>
    <n v="3"/>
    <n v="4"/>
  </r>
  <r>
    <x v="0"/>
    <x v="1"/>
    <n v="4"/>
    <n v="2"/>
    <n v="4"/>
  </r>
  <r>
    <x v="0"/>
    <x v="1"/>
    <n v="5"/>
    <n v="4"/>
    <n v="5"/>
  </r>
  <r>
    <x v="0"/>
    <x v="1"/>
    <n v="5"/>
    <n v="3"/>
    <n v="4"/>
  </r>
  <r>
    <x v="0"/>
    <x v="1"/>
    <n v="4"/>
    <n v="4"/>
    <n v="4"/>
  </r>
  <r>
    <x v="0"/>
    <x v="1"/>
    <n v="4"/>
    <n v="4"/>
    <n v="4"/>
  </r>
  <r>
    <x v="0"/>
    <x v="1"/>
    <n v="4"/>
    <n v="4"/>
    <n v="5"/>
  </r>
  <r>
    <x v="0"/>
    <x v="1"/>
    <n v="4"/>
    <n v="1"/>
    <n v="4"/>
  </r>
  <r>
    <x v="0"/>
    <x v="1"/>
    <n v="4"/>
    <n v="5"/>
    <n v="5"/>
  </r>
  <r>
    <x v="0"/>
    <x v="1"/>
    <n v="5"/>
    <n v="3"/>
    <n v="4"/>
  </r>
  <r>
    <x v="0"/>
    <x v="1"/>
    <n v="4"/>
    <n v="4"/>
    <n v="5"/>
  </r>
  <r>
    <x v="0"/>
    <x v="0"/>
    <n v="3"/>
    <n v="5"/>
    <n v="5"/>
  </r>
  <r>
    <x v="0"/>
    <x v="1"/>
    <n v="4"/>
    <n v="4"/>
    <n v="4"/>
  </r>
  <r>
    <x v="0"/>
    <x v="1"/>
    <n v="5"/>
    <n v="5"/>
    <n v="5"/>
  </r>
  <r>
    <x v="0"/>
    <x v="1"/>
    <n v="5"/>
    <n v="4"/>
    <n v="5"/>
  </r>
  <r>
    <x v="0"/>
    <x v="0"/>
    <n v="4"/>
    <n v="4"/>
    <n v="4"/>
  </r>
  <r>
    <x v="0"/>
    <x v="1"/>
    <n v="4"/>
    <n v="5"/>
    <n v="5"/>
  </r>
  <r>
    <x v="0"/>
    <x v="0"/>
    <n v="5"/>
    <n v="5"/>
    <n v="4"/>
  </r>
  <r>
    <x v="0"/>
    <x v="1"/>
    <n v="5"/>
    <n v="5"/>
    <n v="4"/>
  </r>
  <r>
    <x v="0"/>
    <x v="1"/>
    <n v="5"/>
    <n v="3"/>
    <n v="5"/>
  </r>
  <r>
    <x v="0"/>
    <x v="1"/>
    <n v="4"/>
    <n v="4"/>
    <n v="4"/>
  </r>
  <r>
    <x v="0"/>
    <x v="1"/>
    <n v="4"/>
    <n v="5"/>
    <n v="2"/>
  </r>
  <r>
    <x v="0"/>
    <x v="0"/>
    <n v="4"/>
    <n v="5"/>
    <n v="5"/>
  </r>
  <r>
    <x v="0"/>
    <x v="0"/>
    <n v="4"/>
    <n v="4"/>
    <n v="5"/>
  </r>
  <r>
    <x v="0"/>
    <x v="1"/>
    <n v="4"/>
    <n v="4"/>
    <n v="4"/>
  </r>
  <r>
    <x v="0"/>
    <x v="1"/>
    <n v="4"/>
    <n v="3"/>
    <n v="5"/>
  </r>
  <r>
    <x v="0"/>
    <x v="1"/>
    <n v="4"/>
    <n v="5"/>
    <n v="4"/>
  </r>
  <r>
    <x v="0"/>
    <x v="1"/>
    <n v="5"/>
    <n v="4"/>
    <n v="5"/>
  </r>
  <r>
    <x v="0"/>
    <x v="1"/>
    <n v="4"/>
    <n v="4"/>
    <n v="4"/>
  </r>
  <r>
    <x v="0"/>
    <x v="1"/>
    <n v="4"/>
    <n v="5"/>
    <n v="2"/>
  </r>
  <r>
    <x v="0"/>
    <x v="1"/>
    <n v="3"/>
    <n v="4"/>
    <n v="5"/>
  </r>
  <r>
    <x v="0"/>
    <x v="1"/>
    <n v="4"/>
    <n v="5"/>
    <n v="5"/>
  </r>
  <r>
    <x v="0"/>
    <x v="1"/>
    <n v="4"/>
    <n v="1"/>
    <n v="5"/>
  </r>
  <r>
    <x v="0"/>
    <x v="0"/>
    <n v="5"/>
    <n v="3"/>
    <n v="5"/>
  </r>
  <r>
    <x v="0"/>
    <x v="2"/>
    <n v="5"/>
    <n v="2"/>
    <n v="5"/>
  </r>
  <r>
    <x v="0"/>
    <x v="1"/>
    <n v="5"/>
    <n v="4"/>
    <n v="4"/>
  </r>
  <r>
    <x v="0"/>
    <x v="0"/>
    <n v="4"/>
    <n v="3"/>
    <n v="5"/>
  </r>
  <r>
    <x v="0"/>
    <x v="2"/>
    <n v="2"/>
    <n v="4"/>
    <n v="5"/>
  </r>
  <r>
    <x v="0"/>
    <x v="3"/>
    <n v="4"/>
    <n v="3"/>
    <n v="4"/>
  </r>
  <r>
    <x v="0"/>
    <x v="0"/>
    <n v="5"/>
    <n v="3"/>
    <n v="5"/>
  </r>
  <r>
    <x v="0"/>
    <x v="1"/>
    <n v="5"/>
    <n v="4"/>
    <n v="4"/>
  </r>
  <r>
    <x v="0"/>
    <x v="0"/>
    <n v="5"/>
    <n v="5"/>
    <n v="5"/>
  </r>
  <r>
    <x v="0"/>
    <x v="1"/>
    <n v="5"/>
    <n v="4"/>
    <n v="5"/>
  </r>
  <r>
    <x v="0"/>
    <x v="1"/>
    <n v="5"/>
    <n v="4"/>
    <n v="4"/>
  </r>
  <r>
    <x v="0"/>
    <x v="0"/>
    <n v="2"/>
    <n v="4"/>
    <n v="5"/>
  </r>
  <r>
    <x v="0"/>
    <x v="1"/>
    <n v="4"/>
    <n v="5"/>
    <n v="4"/>
  </r>
  <r>
    <x v="0"/>
    <x v="1"/>
    <n v="4"/>
    <n v="5"/>
    <n v="4"/>
  </r>
  <r>
    <x v="0"/>
    <x v="1"/>
    <n v="5"/>
    <n v="4"/>
    <n v="3"/>
  </r>
  <r>
    <x v="0"/>
    <x v="1"/>
    <n v="5"/>
    <n v="5"/>
    <n v="5"/>
  </r>
  <r>
    <x v="0"/>
    <x v="0"/>
    <n v="5"/>
    <n v="5"/>
    <n v="3"/>
  </r>
  <r>
    <x v="0"/>
    <x v="1"/>
    <n v="5"/>
    <n v="4"/>
    <n v="5"/>
  </r>
  <r>
    <x v="0"/>
    <x v="0"/>
    <n v="4"/>
    <n v="5"/>
    <n v="5"/>
  </r>
  <r>
    <x v="0"/>
    <x v="1"/>
    <n v="5"/>
    <n v="3"/>
    <n v="4"/>
  </r>
  <r>
    <x v="0"/>
    <x v="0"/>
    <n v="5"/>
    <n v="2"/>
    <n v="4"/>
  </r>
  <r>
    <x v="0"/>
    <x v="1"/>
    <n v="5"/>
    <n v="5"/>
    <n v="4"/>
  </r>
  <r>
    <x v="0"/>
    <x v="0"/>
    <n v="5"/>
    <n v="4"/>
    <n v="3"/>
  </r>
  <r>
    <x v="0"/>
    <x v="0"/>
    <n v="5"/>
    <n v="5"/>
    <n v="4"/>
  </r>
  <r>
    <x v="1"/>
    <x v="1"/>
    <n v="4"/>
    <n v="3"/>
    <n v="5"/>
  </r>
  <r>
    <x v="1"/>
    <x v="1"/>
    <n v="4"/>
    <n v="2"/>
    <n v="4"/>
  </r>
  <r>
    <x v="1"/>
    <x v="1"/>
    <n v="4"/>
    <n v="5"/>
    <n v="5"/>
  </r>
  <r>
    <x v="1"/>
    <x v="0"/>
    <n v="2"/>
    <n v="4"/>
    <n v="5"/>
  </r>
  <r>
    <x v="1"/>
    <x v="1"/>
    <n v="4"/>
    <n v="4"/>
    <n v="5"/>
  </r>
  <r>
    <x v="1"/>
    <x v="0"/>
    <n v="5"/>
    <n v="2"/>
    <n v="5"/>
  </r>
  <r>
    <x v="1"/>
    <x v="1"/>
    <n v="4"/>
    <n v="4"/>
    <n v="4"/>
  </r>
  <r>
    <x v="1"/>
    <x v="0"/>
    <n v="5"/>
    <n v="3"/>
    <n v="5"/>
  </r>
  <r>
    <x v="1"/>
    <x v="0"/>
    <n v="4"/>
    <n v="4"/>
    <n v="3"/>
  </r>
  <r>
    <x v="1"/>
    <x v="0"/>
    <n v="4"/>
    <n v="2"/>
    <n v="4"/>
  </r>
  <r>
    <x v="1"/>
    <x v="1"/>
    <n v="4"/>
    <n v="3"/>
    <n v="4"/>
  </r>
  <r>
    <x v="1"/>
    <x v="2"/>
    <n v="3"/>
    <n v="5"/>
    <n v="5"/>
  </r>
  <r>
    <x v="1"/>
    <x v="1"/>
    <n v="4"/>
    <n v="3"/>
    <n v="4"/>
  </r>
  <r>
    <x v="1"/>
    <x v="1"/>
    <n v="4"/>
    <n v="2"/>
    <n v="5"/>
  </r>
  <r>
    <x v="1"/>
    <x v="0"/>
    <n v="4"/>
    <n v="3"/>
    <n v="4"/>
  </r>
  <r>
    <x v="1"/>
    <x v="0"/>
    <n v="4"/>
    <n v="3"/>
    <n v="5"/>
  </r>
  <r>
    <x v="1"/>
    <x v="3"/>
    <n v="5"/>
    <n v="3"/>
    <n v="4"/>
  </r>
  <r>
    <x v="1"/>
    <x v="1"/>
    <n v="4"/>
    <n v="2"/>
    <n v="4"/>
  </r>
  <r>
    <x v="1"/>
    <x v="0"/>
    <n v="4"/>
    <n v="4"/>
    <n v="4"/>
  </r>
  <r>
    <x v="1"/>
    <x v="0"/>
    <n v="4"/>
    <n v="5"/>
    <n v="5"/>
  </r>
  <r>
    <x v="1"/>
    <x v="1"/>
    <n v="4"/>
    <n v="2"/>
    <n v="4"/>
  </r>
  <r>
    <x v="1"/>
    <x v="0"/>
    <n v="4"/>
    <n v="5"/>
    <n v="5"/>
  </r>
  <r>
    <x v="1"/>
    <x v="0"/>
    <n v="4"/>
    <n v="4"/>
    <n v="3"/>
  </r>
  <r>
    <x v="1"/>
    <x v="2"/>
    <n v="3"/>
    <n v="4"/>
    <n v="5"/>
  </r>
  <r>
    <x v="1"/>
    <x v="1"/>
    <n v="4"/>
    <n v="4"/>
    <n v="4"/>
  </r>
  <r>
    <x v="1"/>
    <x v="0"/>
    <n v="4"/>
    <n v="4"/>
    <n v="1"/>
  </r>
  <r>
    <x v="1"/>
    <x v="0"/>
    <n v="5"/>
    <n v="5"/>
    <n v="5"/>
  </r>
  <r>
    <x v="1"/>
    <x v="0"/>
    <n v="1"/>
    <n v="4"/>
    <n v="5"/>
  </r>
  <r>
    <x v="1"/>
    <x v="0"/>
    <n v="5"/>
    <n v="4"/>
    <n v="4"/>
  </r>
  <r>
    <x v="1"/>
    <x v="0"/>
    <n v="4"/>
    <n v="4"/>
    <n v="5"/>
  </r>
  <r>
    <x v="1"/>
    <x v="1"/>
    <n v="4"/>
    <n v="3"/>
    <n v="4"/>
  </r>
  <r>
    <x v="1"/>
    <x v="0"/>
    <n v="4"/>
    <n v="4"/>
    <n v="5"/>
  </r>
  <r>
    <x v="1"/>
    <x v="1"/>
    <n v="5"/>
    <n v="4"/>
    <n v="3"/>
  </r>
  <r>
    <x v="1"/>
    <x v="1"/>
    <n v="5"/>
    <n v="4"/>
    <n v="4"/>
  </r>
  <r>
    <x v="1"/>
    <x v="0"/>
    <n v="4"/>
    <n v="2"/>
    <n v="4"/>
  </r>
  <r>
    <x v="1"/>
    <x v="0"/>
    <n v="4"/>
    <n v="4"/>
    <n v="5"/>
  </r>
  <r>
    <x v="1"/>
    <x v="1"/>
    <n v="4"/>
    <n v="4"/>
    <n v="5"/>
  </r>
  <r>
    <x v="1"/>
    <x v="1"/>
    <n v="4"/>
    <n v="4"/>
    <n v="4"/>
  </r>
  <r>
    <x v="1"/>
    <x v="1"/>
    <n v="4"/>
    <n v="1"/>
    <n v="4"/>
  </r>
  <r>
    <x v="1"/>
    <x v="2"/>
    <n v="4"/>
    <n v="4"/>
    <n v="5"/>
  </r>
  <r>
    <x v="1"/>
    <x v="0"/>
    <n v="3"/>
    <n v="5"/>
    <n v="4"/>
  </r>
  <r>
    <x v="1"/>
    <x v="0"/>
    <n v="4"/>
    <n v="2"/>
    <n v="3"/>
  </r>
  <r>
    <x v="1"/>
    <x v="1"/>
    <n v="4"/>
    <n v="3"/>
    <n v="3"/>
  </r>
  <r>
    <x v="1"/>
    <x v="0"/>
    <n v="3"/>
    <n v="4"/>
    <n v="5"/>
  </r>
  <r>
    <x v="1"/>
    <x v="1"/>
    <n v="3"/>
    <n v="5"/>
    <n v="5"/>
  </r>
  <r>
    <x v="1"/>
    <x v="1"/>
    <n v="4"/>
    <n v="4"/>
    <n v="4"/>
  </r>
  <r>
    <x v="1"/>
    <x v="1"/>
    <n v="4"/>
    <n v="4"/>
    <n v="4"/>
  </r>
  <r>
    <x v="1"/>
    <x v="2"/>
    <n v="4"/>
    <n v="3"/>
    <n v="4"/>
  </r>
  <r>
    <x v="1"/>
    <x v="0"/>
    <n v="4"/>
    <n v="1"/>
    <n v="4"/>
  </r>
  <r>
    <x v="1"/>
    <x v="0"/>
    <n v="3"/>
    <n v="4"/>
    <n v="3"/>
  </r>
  <r>
    <x v="2"/>
    <x v="0"/>
    <n v="5"/>
    <n v="5"/>
    <n v="3"/>
  </r>
  <r>
    <x v="2"/>
    <x v="0"/>
    <n v="4"/>
    <n v="4"/>
    <n v="2"/>
  </r>
  <r>
    <x v="2"/>
    <x v="2"/>
    <n v="4"/>
    <n v="5"/>
    <n v="4"/>
  </r>
  <r>
    <x v="2"/>
    <x v="2"/>
    <n v="4"/>
    <n v="1"/>
    <n v="3"/>
  </r>
  <r>
    <x v="2"/>
    <x v="0"/>
    <n v="4"/>
    <n v="5"/>
    <n v="5"/>
  </r>
  <r>
    <x v="2"/>
    <x v="1"/>
    <n v="5"/>
    <n v="5"/>
    <n v="5"/>
  </r>
  <r>
    <x v="2"/>
    <x v="1"/>
    <n v="5"/>
    <n v="5"/>
    <n v="1"/>
  </r>
  <r>
    <x v="2"/>
    <x v="0"/>
    <n v="5"/>
    <n v="5"/>
    <n v="4"/>
  </r>
  <r>
    <x v="2"/>
    <x v="2"/>
    <n v="4"/>
    <n v="4"/>
    <n v="4"/>
  </r>
  <r>
    <x v="2"/>
    <x v="2"/>
    <n v="5"/>
    <n v="3"/>
    <n v="3"/>
  </r>
  <r>
    <x v="2"/>
    <x v="0"/>
    <n v="4"/>
    <n v="5"/>
    <n v="4"/>
  </r>
  <r>
    <x v="2"/>
    <x v="1"/>
    <n v="4"/>
    <n v="5"/>
    <n v="5"/>
  </r>
  <r>
    <x v="2"/>
    <x v="1"/>
    <n v="3"/>
    <n v="4"/>
    <n v="4"/>
  </r>
  <r>
    <x v="2"/>
    <x v="1"/>
    <n v="5"/>
    <n v="4"/>
    <n v="5"/>
  </r>
  <r>
    <x v="2"/>
    <x v="2"/>
    <n v="4"/>
    <n v="4"/>
    <n v="4"/>
  </r>
  <r>
    <x v="2"/>
    <x v="0"/>
    <n v="5"/>
    <n v="4"/>
    <n v="5"/>
  </r>
  <r>
    <x v="2"/>
    <x v="0"/>
    <n v="5"/>
    <n v="4"/>
    <n v="4"/>
  </r>
  <r>
    <x v="2"/>
    <x v="1"/>
    <n v="4"/>
    <n v="4"/>
    <n v="5"/>
  </r>
  <r>
    <x v="2"/>
    <x v="0"/>
    <n v="5"/>
    <n v="4"/>
    <n v="4"/>
  </r>
  <r>
    <x v="2"/>
    <x v="2"/>
    <n v="5"/>
    <n v="3"/>
    <n v="4"/>
  </r>
  <r>
    <x v="2"/>
    <x v="0"/>
    <n v="4"/>
    <n v="4"/>
    <n v="2"/>
  </r>
  <r>
    <x v="2"/>
    <x v="1"/>
    <n v="5"/>
    <n v="3"/>
    <n v="4"/>
  </r>
  <r>
    <x v="2"/>
    <x v="1"/>
    <n v="3"/>
    <n v="4"/>
    <n v="5"/>
  </r>
  <r>
    <x v="2"/>
    <x v="0"/>
    <n v="5"/>
    <n v="2"/>
    <n v="4"/>
  </r>
  <r>
    <x v="2"/>
    <x v="0"/>
    <n v="3"/>
    <n v="4"/>
    <n v="4"/>
  </r>
  <r>
    <x v="2"/>
    <x v="1"/>
    <n v="4"/>
    <n v="3"/>
    <n v="3"/>
  </r>
  <r>
    <x v="2"/>
    <x v="4"/>
    <n v="4"/>
    <n v="4"/>
    <n v="4"/>
  </r>
  <r>
    <x v="2"/>
    <x v="1"/>
    <n v="4"/>
    <n v="5"/>
    <n v="4"/>
  </r>
  <r>
    <x v="2"/>
    <x v="0"/>
    <n v="5"/>
    <n v="4"/>
    <n v="3"/>
  </r>
  <r>
    <x v="2"/>
    <x v="1"/>
    <n v="4"/>
    <n v="1"/>
    <n v="5"/>
  </r>
  <r>
    <x v="3"/>
    <x v="1"/>
    <n v="4"/>
    <n v="4"/>
    <n v="5"/>
  </r>
  <r>
    <x v="3"/>
    <x v="1"/>
    <n v="5"/>
    <n v="5"/>
    <n v="5"/>
  </r>
  <r>
    <x v="3"/>
    <x v="0"/>
    <n v="4"/>
    <n v="4"/>
    <n v="4"/>
  </r>
  <r>
    <x v="3"/>
    <x v="0"/>
    <n v="3"/>
    <n v="4"/>
    <n v="4"/>
  </r>
  <r>
    <x v="3"/>
    <x v="1"/>
    <n v="4"/>
    <n v="5"/>
    <n v="4"/>
  </r>
  <r>
    <x v="3"/>
    <x v="0"/>
    <n v="4"/>
    <n v="4"/>
    <n v="4"/>
  </r>
  <r>
    <x v="3"/>
    <x v="1"/>
    <n v="5"/>
    <n v="4"/>
    <n v="5"/>
  </r>
  <r>
    <x v="3"/>
    <x v="0"/>
    <n v="2"/>
    <n v="3"/>
    <n v="3"/>
  </r>
  <r>
    <x v="3"/>
    <x v="2"/>
    <n v="4"/>
    <n v="4"/>
    <n v="4"/>
  </r>
  <r>
    <x v="3"/>
    <x v="1"/>
    <n v="4"/>
    <n v="4"/>
    <n v="5"/>
  </r>
  <r>
    <x v="4"/>
    <x v="1"/>
    <n v="5"/>
    <n v="4"/>
    <n v="4"/>
  </r>
  <r>
    <x v="4"/>
    <x v="1"/>
    <n v="5"/>
    <n v="4"/>
    <n v="3"/>
  </r>
  <r>
    <x v="4"/>
    <x v="0"/>
    <n v="4"/>
    <n v="3"/>
    <n v="3"/>
  </r>
  <r>
    <x v="4"/>
    <x v="0"/>
    <n v="4"/>
    <n v="3"/>
    <n v="3"/>
  </r>
  <r>
    <x v="4"/>
    <x v="0"/>
    <n v="4"/>
    <n v="3"/>
    <n v="2"/>
  </r>
  <r>
    <x v="4"/>
    <x v="0"/>
    <n v="4"/>
    <n v="3"/>
    <n v="3"/>
  </r>
  <r>
    <x v="4"/>
    <x v="0"/>
    <n v="4"/>
    <n v="3"/>
    <n v="2"/>
  </r>
  <r>
    <x v="4"/>
    <x v="2"/>
    <n v="4"/>
    <n v="3"/>
    <n v="3"/>
  </r>
  <r>
    <x v="4"/>
    <x v="2"/>
    <n v="4"/>
    <n v="2"/>
    <n v="2"/>
  </r>
  <r>
    <x v="4"/>
    <x v="4"/>
    <n v="3"/>
    <n v="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m/>
    <m/>
    <m/>
    <m/>
    <m/>
    <m/>
    <x v="0"/>
  </r>
  <r>
    <x v="1"/>
    <n v="1"/>
    <n v="3"/>
    <n v="6"/>
    <n v="15"/>
    <n v="37"/>
    <n v="38"/>
    <x v="1"/>
  </r>
  <r>
    <x v="2"/>
    <n v="1"/>
    <n v="2"/>
    <n v="4"/>
    <n v="18"/>
    <n v="35"/>
    <n v="40"/>
    <x v="1"/>
  </r>
  <r>
    <x v="3"/>
    <n v="1"/>
    <n v="2"/>
    <n v="5"/>
    <n v="17"/>
    <n v="34"/>
    <n v="41"/>
    <x v="1"/>
  </r>
  <r>
    <x v="4"/>
    <n v="0"/>
    <n v="2"/>
    <n v="4"/>
    <n v="15"/>
    <n v="33"/>
    <n v="46"/>
    <x v="1"/>
  </r>
  <r>
    <x v="5"/>
    <n v="0"/>
    <n v="2"/>
    <n v="3"/>
    <n v="15"/>
    <n v="31"/>
    <n v="49"/>
    <x v="1"/>
  </r>
  <r>
    <x v="6"/>
    <m/>
    <m/>
    <m/>
    <m/>
    <m/>
    <m/>
    <x v="2"/>
  </r>
  <r>
    <x v="7"/>
    <m/>
    <m/>
    <m/>
    <m/>
    <m/>
    <m/>
    <x v="2"/>
  </r>
  <r>
    <x v="1"/>
    <n v="1"/>
    <n v="2"/>
    <n v="5"/>
    <n v="18"/>
    <n v="36"/>
    <n v="38"/>
    <x v="1"/>
  </r>
  <r>
    <x v="2"/>
    <n v="1"/>
    <n v="3"/>
    <n v="6"/>
    <n v="17"/>
    <n v="36"/>
    <n v="37"/>
    <x v="1"/>
  </r>
  <r>
    <x v="3"/>
    <n v="0"/>
    <n v="2"/>
    <n v="6"/>
    <n v="19"/>
    <n v="37"/>
    <n v="36"/>
    <x v="1"/>
  </r>
  <r>
    <x v="4"/>
    <n v="0"/>
    <n v="2"/>
    <n v="5"/>
    <n v="20"/>
    <n v="37"/>
    <n v="36"/>
    <x v="1"/>
  </r>
  <r>
    <x v="5"/>
    <n v="0"/>
    <n v="2"/>
    <n v="5"/>
    <n v="19"/>
    <n v="37"/>
    <n v="37"/>
    <x v="1"/>
  </r>
  <r>
    <x v="6"/>
    <m/>
    <m/>
    <m/>
    <m/>
    <m/>
    <m/>
    <x v="2"/>
  </r>
  <r>
    <x v="8"/>
    <m/>
    <m/>
    <m/>
    <m/>
    <m/>
    <m/>
    <x v="2"/>
  </r>
  <r>
    <x v="1"/>
    <n v="1"/>
    <n v="2"/>
    <n v="4"/>
    <n v="21"/>
    <n v="36"/>
    <n v="36"/>
    <x v="1"/>
  </r>
  <r>
    <x v="2"/>
    <n v="1"/>
    <n v="2"/>
    <n v="5"/>
    <n v="21"/>
    <n v="34"/>
    <n v="37"/>
    <x v="1"/>
  </r>
  <r>
    <x v="3"/>
    <n v="1"/>
    <n v="1"/>
    <n v="4"/>
    <n v="26"/>
    <n v="37"/>
    <n v="31"/>
    <x v="1"/>
  </r>
  <r>
    <x v="4"/>
    <n v="1"/>
    <n v="1"/>
    <n v="3"/>
    <n v="17"/>
    <n v="41"/>
    <n v="37"/>
    <x v="1"/>
  </r>
  <r>
    <x v="5"/>
    <n v="0"/>
    <n v="1"/>
    <n v="2"/>
    <n v="19"/>
    <n v="45"/>
    <n v="33"/>
    <x v="1"/>
  </r>
  <r>
    <x v="6"/>
    <m/>
    <m/>
    <m/>
    <m/>
    <m/>
    <m/>
    <x v="2"/>
  </r>
  <r>
    <x v="9"/>
    <m/>
    <m/>
    <m/>
    <m/>
    <m/>
    <m/>
    <x v="2"/>
  </r>
  <r>
    <x v="1"/>
    <n v="2"/>
    <n v="3"/>
    <n v="5"/>
    <n v="15"/>
    <n v="41"/>
    <n v="34"/>
    <x v="1"/>
  </r>
  <r>
    <x v="2"/>
    <n v="1"/>
    <n v="2"/>
    <n v="7"/>
    <n v="15"/>
    <n v="41"/>
    <n v="34"/>
    <x v="1"/>
  </r>
  <r>
    <x v="3"/>
    <n v="1"/>
    <n v="2"/>
    <n v="5"/>
    <n v="16"/>
    <n v="40"/>
    <n v="36"/>
    <x v="1"/>
  </r>
  <r>
    <x v="4"/>
    <n v="0"/>
    <n v="2"/>
    <n v="4"/>
    <n v="17"/>
    <n v="40"/>
    <n v="37"/>
    <x v="1"/>
  </r>
  <r>
    <x v="5"/>
    <n v="0"/>
    <n v="1"/>
    <n v="3"/>
    <n v="19"/>
    <n v="42"/>
    <n v="35"/>
    <x v="1"/>
  </r>
  <r>
    <x v="6"/>
    <m/>
    <m/>
    <m/>
    <m/>
    <m/>
    <m/>
    <x v="2"/>
  </r>
  <r>
    <x v="10"/>
    <m/>
    <m/>
    <m/>
    <m/>
    <m/>
    <m/>
    <x v="2"/>
  </r>
  <r>
    <x v="3"/>
    <n v="0"/>
    <n v="3"/>
    <n v="3"/>
    <n v="6"/>
    <n v="28"/>
    <n v="10"/>
    <x v="3"/>
  </r>
  <r>
    <x v="4"/>
    <n v="1"/>
    <n v="2"/>
    <n v="2"/>
    <n v="4"/>
    <n v="30"/>
    <n v="11"/>
    <x v="3"/>
  </r>
  <r>
    <x v="5"/>
    <n v="0"/>
    <n v="1"/>
    <n v="1"/>
    <n v="3"/>
    <n v="31"/>
    <n v="14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900000"/>
    <n v="30000"/>
    <n v="108000"/>
    <n v="15000"/>
    <n v="0"/>
    <n v="1053000"/>
  </r>
  <r>
    <x v="1"/>
    <n v="1192500"/>
    <n v="33000"/>
    <n v="148500"/>
    <n v="18000"/>
    <n v="0"/>
    <n v="1392000"/>
  </r>
  <r>
    <x v="2"/>
    <n v="1215000"/>
    <n v="37500"/>
    <n v="198000"/>
    <n v="16500"/>
    <n v="0"/>
    <n v="1467000"/>
  </r>
  <r>
    <x v="3"/>
    <n v="1357500"/>
    <n v="42000"/>
    <n v="247500"/>
    <n v="18000"/>
    <n v="0"/>
    <n v="1665000"/>
  </r>
  <r>
    <x v="4"/>
    <n v="1485000"/>
    <n v="46500"/>
    <n v="238500"/>
    <n v="19500"/>
    <n v="0"/>
    <n v="1789500"/>
  </r>
  <r>
    <x v="5"/>
    <n v="1530000"/>
    <n v="45000"/>
    <n v="243000"/>
    <n v="18000"/>
    <n v="0"/>
    <n v="1836000"/>
  </r>
  <r>
    <x v="6"/>
    <n v="1309500"/>
    <n v="42000"/>
    <n v="238500"/>
    <n v="21000"/>
    <n v="0"/>
    <n v="1611000"/>
  </r>
  <r>
    <x v="7"/>
    <n v="1221000"/>
    <n v="37500"/>
    <n v="234000"/>
    <n v="19500"/>
    <n v="0"/>
    <n v="1512000"/>
  </r>
  <r>
    <x v="8"/>
    <n v="972000"/>
    <n v="34500"/>
    <n v="238500"/>
    <n v="19500"/>
    <n v="0"/>
    <n v="1264500"/>
  </r>
  <r>
    <x v="9"/>
    <n v="898500"/>
    <n v="33000"/>
    <n v="198000"/>
    <n v="18000"/>
    <n v="0"/>
    <n v="1147500"/>
  </r>
  <r>
    <x v="10"/>
    <n v="798000"/>
    <n v="31500"/>
    <n v="148500"/>
    <n v="19500"/>
    <n v="0"/>
    <n v="997500"/>
  </r>
  <r>
    <x v="11"/>
    <n v="696000"/>
    <n v="27000"/>
    <n v="99000"/>
    <n v="21000"/>
    <n v="0"/>
    <n v="843000"/>
  </r>
  <r>
    <x v="12"/>
    <n v="1046500"/>
    <n v="36750"/>
    <n v="120750"/>
    <n v="24500"/>
    <n v="0"/>
    <n v="1228500"/>
  </r>
  <r>
    <x v="13"/>
    <n v="1333500"/>
    <n v="42000"/>
    <n v="178500"/>
    <n v="26250"/>
    <n v="0"/>
    <n v="1580250"/>
  </r>
  <r>
    <x v="14"/>
    <n v="1464750"/>
    <n v="43750"/>
    <n v="225750"/>
    <n v="24500"/>
    <n v="0"/>
    <n v="1758750"/>
  </r>
  <r>
    <x v="15"/>
    <n v="1545250"/>
    <n v="50750"/>
    <n v="283500"/>
    <n v="26250"/>
    <n v="0"/>
    <n v="1905750"/>
  </r>
  <r>
    <x v="16"/>
    <n v="1629250"/>
    <n v="57750"/>
    <n v="288750"/>
    <n v="22750"/>
    <n v="0"/>
    <n v="1998500"/>
  </r>
  <r>
    <x v="17"/>
    <n v="1790250"/>
    <n v="54250"/>
    <n v="278250"/>
    <n v="24500"/>
    <n v="0"/>
    <n v="2147250"/>
  </r>
  <r>
    <x v="18"/>
    <n v="1526000"/>
    <n v="50750"/>
    <n v="273000"/>
    <n v="26250"/>
    <n v="0"/>
    <n v="1876000"/>
  </r>
  <r>
    <x v="19"/>
    <n v="1349250"/>
    <n v="47250"/>
    <n v="267750"/>
    <n v="24500"/>
    <n v="0"/>
    <n v="1688750"/>
  </r>
  <r>
    <x v="20"/>
    <n v="1106000"/>
    <n v="43750"/>
    <n v="278250"/>
    <n v="26250"/>
    <n v="0"/>
    <n v="1454250"/>
  </r>
  <r>
    <x v="21"/>
    <n v="1022000"/>
    <n v="43750"/>
    <n v="220500"/>
    <n v="28000"/>
    <n v="0"/>
    <n v="1314250"/>
  </r>
  <r>
    <x v="22"/>
    <n v="868000"/>
    <n v="42000"/>
    <n v="157500"/>
    <n v="26250"/>
    <n v="0"/>
    <n v="1093750"/>
  </r>
  <r>
    <x v="23"/>
    <n v="761250"/>
    <n v="36750"/>
    <n v="115500"/>
    <n v="26250"/>
    <n v="0"/>
    <n v="939750"/>
  </r>
  <r>
    <x v="24"/>
    <n v="1083600"/>
    <n v="39600"/>
    <n v="102600"/>
    <n v="28800"/>
    <n v="0"/>
    <n v="1254600"/>
  </r>
  <r>
    <x v="25"/>
    <n v="1425600"/>
    <n v="45000"/>
    <n v="151200"/>
    <n v="27000"/>
    <n v="0"/>
    <n v="1648800"/>
  </r>
  <r>
    <x v="26"/>
    <n v="1517400"/>
    <n v="48600"/>
    <n v="199800"/>
    <n v="28800"/>
    <n v="0"/>
    <n v="1794600"/>
  </r>
  <r>
    <x v="27"/>
    <n v="1627200"/>
    <n v="55800"/>
    <n v="270000"/>
    <n v="30600"/>
    <n v="0"/>
    <n v="1983600"/>
  </r>
  <r>
    <x v="28"/>
    <n v="1767600"/>
    <n v="64800"/>
    <n v="259200"/>
    <n v="28800"/>
    <n v="0"/>
    <n v="2120400"/>
  </r>
  <r>
    <x v="29"/>
    <n v="1866600"/>
    <n v="59400"/>
    <n v="253800"/>
    <n v="30600"/>
    <n v="0"/>
    <n v="2210400"/>
  </r>
  <r>
    <x v="30"/>
    <n v="1629000"/>
    <n v="55800"/>
    <n v="259200"/>
    <n v="28800"/>
    <n v="0"/>
    <n v="1972800"/>
  </r>
  <r>
    <x v="31"/>
    <n v="1371600"/>
    <n v="54000"/>
    <n v="253800"/>
    <n v="30600"/>
    <n v="0"/>
    <n v="1710000"/>
  </r>
  <r>
    <x v="32"/>
    <n v="1155600"/>
    <n v="50400"/>
    <n v="243000"/>
    <n v="32400"/>
    <n v="0"/>
    <n v="1481400"/>
  </r>
  <r>
    <x v="33"/>
    <n v="1060200"/>
    <n v="48600"/>
    <n v="194400"/>
    <n v="32400"/>
    <n v="0"/>
    <n v="1335600"/>
  </r>
  <r>
    <x v="34"/>
    <n v="961200"/>
    <n v="46800"/>
    <n v="151200"/>
    <n v="34200"/>
    <n v="0"/>
    <n v="1193400"/>
  </r>
  <r>
    <x v="35"/>
    <n v="797400"/>
    <n v="41400"/>
    <n v="91800"/>
    <n v="32400"/>
    <n v="0"/>
    <n v="963000"/>
  </r>
  <r>
    <x v="36"/>
    <n v="1128500"/>
    <n v="46250"/>
    <n v="88800"/>
    <n v="37000"/>
    <n v="0"/>
    <n v="1300550"/>
  </r>
  <r>
    <x v="37"/>
    <n v="1481850"/>
    <n v="49950"/>
    <n v="138750"/>
    <n v="35150"/>
    <n v="0"/>
    <n v="1705700"/>
  </r>
  <r>
    <x v="38"/>
    <n v="1559550"/>
    <n v="51800"/>
    <n v="210900"/>
    <n v="37000"/>
    <n v="0"/>
    <n v="1859250"/>
  </r>
  <r>
    <x v="39"/>
    <n v="1685350"/>
    <n v="59200"/>
    <n v="260850"/>
    <n v="38850"/>
    <n v="0"/>
    <n v="2044250"/>
  </r>
  <r>
    <x v="40"/>
    <n v="1800050"/>
    <n v="70300"/>
    <n v="247900"/>
    <n v="35150"/>
    <n v="0"/>
    <n v="2153400"/>
  </r>
  <r>
    <x v="41"/>
    <n v="1872200"/>
    <n v="66600"/>
    <n v="251600"/>
    <n v="37000"/>
    <n v="0"/>
    <n v="2227400"/>
  </r>
  <r>
    <x v="42"/>
    <n v="1679800"/>
    <n v="59200"/>
    <n v="260850"/>
    <n v="37000"/>
    <n v="0"/>
    <n v="2036850"/>
  </r>
  <r>
    <x v="43"/>
    <n v="1446700"/>
    <n v="57350"/>
    <n v="275650"/>
    <n v="38850"/>
    <n v="0"/>
    <n v="1818550"/>
  </r>
  <r>
    <x v="44"/>
    <n v="1209900"/>
    <n v="55500"/>
    <n v="242350"/>
    <n v="40700"/>
    <n v="0"/>
    <n v="1548450"/>
  </r>
  <r>
    <x v="45"/>
    <n v="1111850"/>
    <n v="53650"/>
    <n v="181300"/>
    <n v="38850"/>
    <n v="0"/>
    <n v="1385650"/>
  </r>
  <r>
    <x v="46"/>
    <n v="974950"/>
    <n v="49950"/>
    <n v="142450"/>
    <n v="40700"/>
    <n v="0"/>
    <n v="1208050"/>
  </r>
  <r>
    <x v="47"/>
    <n v="995300"/>
    <n v="48100"/>
    <n v="79550"/>
    <n v="42550"/>
    <n v="0"/>
    <n v="1165500"/>
  </r>
  <r>
    <x v="48"/>
    <n v="1179900"/>
    <n v="51300"/>
    <n v="76000"/>
    <n v="38000"/>
    <n v="0"/>
    <n v="1345200"/>
  </r>
  <r>
    <x v="49"/>
    <n v="1525700"/>
    <n v="53200"/>
    <n v="142500"/>
    <n v="36100"/>
    <n v="0"/>
    <n v="1757500"/>
  </r>
  <r>
    <x v="50"/>
    <n v="1622600"/>
    <n v="57000"/>
    <n v="184300"/>
    <n v="39900"/>
    <n v="950"/>
    <n v="1904750"/>
  </r>
  <r>
    <x v="51"/>
    <n v="1732800"/>
    <n v="64600"/>
    <n v="248900"/>
    <n v="41800"/>
    <n v="3040"/>
    <n v="2091140"/>
  </r>
  <r>
    <x v="52"/>
    <n v="1818300"/>
    <n v="74100"/>
    <n v="239400"/>
    <n v="38000"/>
    <n v="4180"/>
    <n v="2173980"/>
  </r>
  <r>
    <x v="53"/>
    <n v="1943700"/>
    <n v="72200"/>
    <n v="235600"/>
    <n v="39900"/>
    <n v="4940"/>
    <n v="2296340"/>
  </r>
  <r>
    <x v="54"/>
    <n v="1820200"/>
    <n v="66500"/>
    <n v="247000"/>
    <n v="43700"/>
    <n v="2660"/>
    <n v="2180060"/>
  </r>
  <r>
    <x v="55"/>
    <n v="1459200"/>
    <n v="64600"/>
    <n v="237500"/>
    <n v="41800"/>
    <n v="2850"/>
    <n v="1805950"/>
  </r>
  <r>
    <x v="56"/>
    <n v="1305300"/>
    <n v="60800"/>
    <n v="229900"/>
    <n v="41800"/>
    <n v="2090"/>
    <n v="1639890"/>
  </r>
  <r>
    <x v="57"/>
    <n v="1126700"/>
    <n v="58900"/>
    <n v="184300"/>
    <n v="43700"/>
    <n v="570"/>
    <n v="1414170"/>
  </r>
  <r>
    <x v="58"/>
    <n v="999400"/>
    <n v="57000"/>
    <n v="123500"/>
    <n v="45600"/>
    <n v="190"/>
    <n v="1225690"/>
  </r>
  <r>
    <x v="59"/>
    <n v="917700"/>
    <n v="55100"/>
    <n v="57000"/>
    <n v="43700"/>
    <n v="0"/>
    <n v="10735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1852500"/>
    <n v="812500"/>
    <n v="1820000"/>
    <n v="689000"/>
    <n v="0"/>
    <n v="5174000"/>
  </r>
  <r>
    <x v="1"/>
    <n v="1985750"/>
    <n v="877500"/>
    <n v="1950000"/>
    <n v="747500"/>
    <n v="0"/>
    <n v="5560750"/>
  </r>
  <r>
    <x v="2"/>
    <n v="2047500"/>
    <n v="845000"/>
    <n v="2210000"/>
    <n v="780000"/>
    <n v="0"/>
    <n v="5882500"/>
  </r>
  <r>
    <x v="3"/>
    <n v="2223000"/>
    <n v="877500"/>
    <n v="2112500"/>
    <n v="854750"/>
    <n v="0"/>
    <n v="6067750"/>
  </r>
  <r>
    <x v="4"/>
    <n v="2112500"/>
    <n v="910000"/>
    <n v="1885000"/>
    <n v="874250"/>
    <n v="0"/>
    <n v="5781750"/>
  </r>
  <r>
    <x v="5"/>
    <n v="1950000"/>
    <n v="877500"/>
    <n v="1917500"/>
    <n v="910000"/>
    <n v="0"/>
    <n v="5655000"/>
  </r>
  <r>
    <x v="6"/>
    <n v="1664000"/>
    <n v="858000"/>
    <n v="2470000"/>
    <n v="942500"/>
    <n v="0"/>
    <n v="5934500"/>
  </r>
  <r>
    <x v="7"/>
    <n v="1625000"/>
    <n v="910000"/>
    <n v="2096250"/>
    <n v="877500"/>
    <n v="0"/>
    <n v="5508750"/>
  </r>
  <r>
    <x v="8"/>
    <n v="1553500"/>
    <n v="942500"/>
    <n v="2112500"/>
    <n v="854750"/>
    <n v="0"/>
    <n v="5463250"/>
  </r>
  <r>
    <x v="9"/>
    <n v="1478750"/>
    <n v="910000"/>
    <n v="2177500"/>
    <n v="838500"/>
    <n v="0"/>
    <n v="5404750"/>
  </r>
  <r>
    <x v="10"/>
    <n v="1322750"/>
    <n v="942500"/>
    <n v="2886000"/>
    <n v="780000"/>
    <n v="0"/>
    <n v="5931250"/>
  </r>
  <r>
    <x v="11"/>
    <n v="1170000"/>
    <n v="910000"/>
    <n v="2762500"/>
    <n v="747500"/>
    <n v="0"/>
    <n v="5590000"/>
  </r>
  <r>
    <x v="12"/>
    <n v="1941400"/>
    <n v="1088000"/>
    <n v="2108000"/>
    <n v="850000"/>
    <n v="0"/>
    <n v="5987400"/>
  </r>
  <r>
    <x v="13"/>
    <n v="2210000"/>
    <n v="1190000"/>
    <n v="2584000"/>
    <n v="935000"/>
    <n v="0"/>
    <n v="6919000"/>
  </r>
  <r>
    <x v="14"/>
    <n v="2516000"/>
    <n v="1326000"/>
    <n v="2522800"/>
    <n v="918000"/>
    <n v="0"/>
    <n v="7282800"/>
  </r>
  <r>
    <x v="15"/>
    <n v="2856000"/>
    <n v="1496000"/>
    <n v="2652000"/>
    <n v="952000"/>
    <n v="0"/>
    <n v="7956000"/>
  </r>
  <r>
    <x v="16"/>
    <n v="2822000"/>
    <n v="1598000"/>
    <n v="2346000"/>
    <n v="986000"/>
    <n v="0"/>
    <n v="7752000"/>
  </r>
  <r>
    <x v="17"/>
    <n v="2584000"/>
    <n v="1666000"/>
    <n v="2451400"/>
    <n v="1020000"/>
    <n v="0"/>
    <n v="7721400"/>
  </r>
  <r>
    <x v="18"/>
    <n v="2315400"/>
    <n v="1635400"/>
    <n v="2312000"/>
    <n v="1060800"/>
    <n v="0"/>
    <n v="7323600"/>
  </r>
  <r>
    <x v="19"/>
    <n v="2278000"/>
    <n v="1564000"/>
    <n v="2417400"/>
    <n v="1037000"/>
    <n v="0"/>
    <n v="7296400"/>
  </r>
  <r>
    <x v="20"/>
    <n v="2176000"/>
    <n v="1564000"/>
    <n v="2363000"/>
    <n v="986000"/>
    <n v="0"/>
    <n v="7089000"/>
  </r>
  <r>
    <x v="21"/>
    <n v="2108000"/>
    <n v="1496000"/>
    <n v="2210000"/>
    <n v="884000"/>
    <n v="0"/>
    <n v="6698000"/>
  </r>
  <r>
    <x v="22"/>
    <n v="1938000"/>
    <n v="1482400"/>
    <n v="2312000"/>
    <n v="850000"/>
    <n v="0"/>
    <n v="6582400"/>
  </r>
  <r>
    <x v="23"/>
    <n v="1812200"/>
    <n v="1428000"/>
    <n v="2233800"/>
    <n v="816000"/>
    <n v="0"/>
    <n v="6290000"/>
  </r>
  <r>
    <x v="24"/>
    <n v="2232000"/>
    <n v="1836000"/>
    <n v="2196000"/>
    <n v="900000"/>
    <n v="36000"/>
    <n v="7200000"/>
  </r>
  <r>
    <x v="25"/>
    <n v="2851200"/>
    <n v="2124000"/>
    <n v="2448000"/>
    <n v="900000"/>
    <n v="43200"/>
    <n v="8366400"/>
  </r>
  <r>
    <x v="26"/>
    <n v="3204000"/>
    <n v="2196000"/>
    <n v="2628000"/>
    <n v="936000"/>
    <n v="72000"/>
    <n v="9036000"/>
  </r>
  <r>
    <x v="27"/>
    <n v="3456000"/>
    <n v="2160000"/>
    <n v="2952000"/>
    <n v="972000"/>
    <n v="79200"/>
    <n v="9619200"/>
  </r>
  <r>
    <x v="28"/>
    <n v="3744000"/>
    <n v="2232000"/>
    <n v="2916000"/>
    <n v="1044000"/>
    <n v="72000"/>
    <n v="10008000"/>
  </r>
  <r>
    <x v="29"/>
    <n v="3715200"/>
    <n v="2304000"/>
    <n v="2905200"/>
    <n v="1116000"/>
    <n v="86400"/>
    <n v="10126800"/>
  </r>
  <r>
    <x v="30"/>
    <n v="3621600"/>
    <n v="2124000"/>
    <n v="2736000"/>
    <n v="1224000"/>
    <n v="72000"/>
    <n v="9777600"/>
  </r>
  <r>
    <x v="31"/>
    <n v="3276000"/>
    <n v="2160000"/>
    <n v="2592000"/>
    <n v="1152000"/>
    <n v="111600"/>
    <n v="9291600"/>
  </r>
  <r>
    <x v="32"/>
    <n v="2890800"/>
    <n v="2412000"/>
    <n v="2376000"/>
    <n v="1126800"/>
    <n v="108000"/>
    <n v="8913600"/>
  </r>
  <r>
    <x v="33"/>
    <n v="2628000"/>
    <n v="2268000"/>
    <n v="2268000"/>
    <n v="1044000"/>
    <n v="133200"/>
    <n v="8341200"/>
  </r>
  <r>
    <x v="34"/>
    <n v="2516400"/>
    <n v="2556000"/>
    <n v="2170800"/>
    <n v="1008000"/>
    <n v="115200"/>
    <n v="8366400"/>
  </r>
  <r>
    <x v="35"/>
    <n v="2329200"/>
    <n v="2052000"/>
    <n v="2052000"/>
    <n v="936000"/>
    <n v="118800"/>
    <n v="7488000"/>
  </r>
  <r>
    <x v="36"/>
    <n v="2701000"/>
    <n v="2405000"/>
    <n v="1850000"/>
    <n v="1061900"/>
    <n v="129500"/>
    <n v="8147400"/>
  </r>
  <r>
    <x v="37"/>
    <n v="3441000"/>
    <n v="2516000"/>
    <n v="2183000"/>
    <n v="1073000"/>
    <n v="185000"/>
    <n v="9398000"/>
  </r>
  <r>
    <x v="38"/>
    <n v="4292000"/>
    <n v="2678800"/>
    <n v="2294000"/>
    <n v="1110000"/>
    <n v="233100"/>
    <n v="10607900"/>
  </r>
  <r>
    <x v="39"/>
    <n v="5587000"/>
    <n v="2701000"/>
    <n v="2701000"/>
    <n v="1147000"/>
    <n v="251600"/>
    <n v="12387600"/>
  </r>
  <r>
    <x v="40"/>
    <n v="6105000"/>
    <n v="2812000"/>
    <n v="2738000"/>
    <n v="1221000"/>
    <n v="259000"/>
    <n v="13135000"/>
  </r>
  <r>
    <x v="41"/>
    <n v="5513000"/>
    <n v="2960000"/>
    <n v="2664000"/>
    <n v="1258000"/>
    <n v="303400"/>
    <n v="12698400"/>
  </r>
  <r>
    <x v="42"/>
    <n v="5402000"/>
    <n v="3108000"/>
    <n v="2479000"/>
    <n v="1295000"/>
    <n v="296000"/>
    <n v="12580000"/>
  </r>
  <r>
    <x v="43"/>
    <n v="5143000"/>
    <n v="3071000"/>
    <n v="2257000"/>
    <n v="1261700"/>
    <n v="333000"/>
    <n v="12065700"/>
  </r>
  <r>
    <x v="44"/>
    <n v="5032000"/>
    <n v="3034000"/>
    <n v="2216300"/>
    <n v="1221000"/>
    <n v="370000"/>
    <n v="11873300"/>
  </r>
  <r>
    <x v="45"/>
    <n v="4958000"/>
    <n v="2997000"/>
    <n v="2072000"/>
    <n v="1184000"/>
    <n v="377400"/>
    <n v="11588400"/>
  </r>
  <r>
    <x v="46"/>
    <n v="4588000"/>
    <n v="3059900"/>
    <n v="2035000"/>
    <n v="1110000"/>
    <n v="407000"/>
    <n v="11199900"/>
  </r>
  <r>
    <x v="47"/>
    <n v="4081100"/>
    <n v="2775000"/>
    <n v="1924000"/>
    <n v="1073000"/>
    <n v="421800"/>
    <n v="10274900"/>
  </r>
  <r>
    <x v="48"/>
    <n v="4750000"/>
    <n v="2964000"/>
    <n v="1824000"/>
    <n v="760000"/>
    <n v="421800"/>
    <n v="10719800"/>
  </r>
  <r>
    <x v="49"/>
    <n v="5890000"/>
    <n v="3059000"/>
    <n v="1987400"/>
    <n v="798000"/>
    <n v="459800"/>
    <n v="12194200"/>
  </r>
  <r>
    <x v="50"/>
    <n v="6916000"/>
    <n v="3154000"/>
    <n v="2128000"/>
    <n v="836000"/>
    <n v="467400"/>
    <n v="13501400"/>
  </r>
  <r>
    <x v="51"/>
    <n v="7638000"/>
    <n v="3382000"/>
    <n v="2166000"/>
    <n v="874000"/>
    <n v="456000"/>
    <n v="14516000"/>
  </r>
  <r>
    <x v="52"/>
    <n v="8474000"/>
    <n v="3534000"/>
    <n v="2242000"/>
    <n v="961400"/>
    <n v="494000"/>
    <n v="15705400"/>
  </r>
  <r>
    <x v="53"/>
    <n v="9462000"/>
    <n v="3724000"/>
    <n v="2280000"/>
    <n v="1026000"/>
    <n v="516800"/>
    <n v="17008800"/>
  </r>
  <r>
    <x v="54"/>
    <n v="9272000"/>
    <n v="3807600"/>
    <n v="2204000"/>
    <n v="1064000"/>
    <n v="509200"/>
    <n v="16856800"/>
  </r>
  <r>
    <x v="55"/>
    <n v="8869200"/>
    <n v="3686000"/>
    <n v="2166000"/>
    <n v="950000"/>
    <n v="501600"/>
    <n v="16172800"/>
  </r>
  <r>
    <x v="56"/>
    <n v="8322000"/>
    <n v="3648000"/>
    <n v="2090000"/>
    <n v="874000"/>
    <n v="520600"/>
    <n v="15454600"/>
  </r>
  <r>
    <x v="57"/>
    <n v="7904000"/>
    <n v="3534000"/>
    <n v="2014000"/>
    <n v="836000"/>
    <n v="494000"/>
    <n v="14782000"/>
  </r>
  <r>
    <x v="58"/>
    <n v="7790000"/>
    <n v="3496000"/>
    <n v="1964600"/>
    <n v="722000"/>
    <n v="528200"/>
    <n v="14500800"/>
  </r>
  <r>
    <x v="59"/>
    <n v="7615200"/>
    <n v="3427600"/>
    <n v="1862000"/>
    <n v="722000"/>
    <n v="497800"/>
    <n v="141246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4.3325643203628719"/>
    <n v="3.7146412572171541"/>
    <n v="4.4392094297145377"/>
    <n v="2.7456040207704064"/>
    <n v="3.4465603756718339"/>
    <n v="1.6701319585336023"/>
    <n v="2.5510757682699476"/>
  </r>
  <r>
    <x v="1"/>
    <n v="4.7253575742855904"/>
    <n v="2.5241054166387769"/>
    <n v="4.0731587306290749"/>
    <n v="3.2393556203765912"/>
    <n v="1.95467528909212"/>
    <n v="2.5849427136818122"/>
    <n v="2.3031384176196297"/>
  </r>
  <r>
    <x v="2"/>
    <n v="1.6261836647812742"/>
    <n v="2.6896680131601172"/>
    <n v="5.112268023462093"/>
    <n v="4.3539226190710902"/>
    <n v="2.7691193817037858"/>
    <n v="3.4712812824436696"/>
    <n v="1.0432483764365315"/>
  </r>
  <r>
    <x v="3"/>
    <n v="4.205002231471008"/>
    <n v="3.4734687281586232"/>
    <n v="3.4856877947313478"/>
    <n v="5.5837254386511628"/>
    <n v="1.830401933041867"/>
    <n v="3.1168675112239725"/>
    <n v="1.5865764185495208"/>
  </r>
  <r>
    <x v="4"/>
    <n v="6.8870843718526888"/>
    <n v="5.121887857355178"/>
    <n v="4.6882091838633642"/>
    <n v="2.894123937135737"/>
    <n v="3.7153588062967176"/>
    <n v="1"/>
    <n v="3.1144282689187093"/>
  </r>
  <r>
    <x v="5"/>
    <n v="0.92273817092645904"/>
    <n v="1"/>
    <n v="6.3605414298799587"/>
    <n v="5.0948083718190897"/>
    <n v="4.588204054819653"/>
    <n v="5.3960551516211126"/>
    <n v="4.0469112450868128"/>
  </r>
  <r>
    <x v="6"/>
    <n v="5.2676703929377258"/>
    <n v="3.4443303369032221"/>
    <n v="8.2577867134241387"/>
    <n v="2.3263553849625169"/>
    <n v="1.1652720867306927"/>
    <n v="3.895330913408543"/>
    <n v="3.3778203219757414"/>
  </r>
  <r>
    <x v="7"/>
    <n v="0.9"/>
    <n v="6.0388986233435578"/>
    <n v="1.9114045345340855"/>
    <n v="1.6863519214035478"/>
    <n v="1.4585909492627254"/>
    <n v="4.4883640915286378"/>
    <n v="1.2557568157266359"/>
  </r>
  <r>
    <x v="8"/>
    <n v="3.8496963027922901"/>
    <n v="2.5292204148415478"/>
    <n v="8.9296140787191689"/>
    <n v="3.8792584710841767"/>
    <n v="1.8973007253254766"/>
    <n v="2.0577209700859385"/>
    <n v="0.9"/>
  </r>
  <r>
    <x v="9"/>
    <n v="5.0034296676371017"/>
    <n v="2.3882014423422517"/>
    <n v="6.8537110665638465"/>
    <n v="3.3915317054430489"/>
    <n v="2.954022155684652"/>
    <n v="4.4860002011118896"/>
    <n v="2.3109832641697721"/>
  </r>
  <r>
    <x v="10"/>
    <n v="3.5156336692365584"/>
    <n v="3.2575328580848875"/>
    <n v="5.687837084318744"/>
    <n v="5.1440984371816736"/>
    <n v="4.6879442460369321"/>
    <n v="3.5669281790687819"/>
    <n v="2.7098836613280581"/>
  </r>
  <r>
    <x v="11"/>
    <n v="5.1965592759428549"/>
    <n v="4.6841771612223244"/>
    <n v="3.0470982993429061"/>
    <n v="0.98274408274446623"/>
    <n v="3.3438613708160121"/>
    <n v="3.4085343334736535"/>
    <n v="1.6538044479151721"/>
  </r>
  <r>
    <x v="12"/>
    <n v="5.1282537227292782"/>
    <n v="3.5920977600896733"/>
    <n v="5.9130352484353352"/>
    <n v="2.3405503235204379"/>
    <n v="3.5946013293898433"/>
    <n v="3.3083657134084206"/>
    <n v="3.5820508815508219"/>
  </r>
  <r>
    <x v="13"/>
    <n v="5.2852813935955059"/>
    <n v="1.0686919770948591"/>
    <n v="1"/>
    <n v="2.8036798049521168"/>
    <n v="4.0304668881464751"/>
    <n v="2.7882290472261957"/>
    <n v="2.9565219124837312"/>
  </r>
  <r>
    <x v="14"/>
    <n v="1"/>
    <n v="2.8610331858787688"/>
    <n v="1.8187038323085289"/>
    <n v="3.0573333298030776"/>
    <n v="2.3857898749003654"/>
    <n v="2.0893796280033712"/>
    <n v="3.7752575695325503"/>
  </r>
  <r>
    <x v="15"/>
    <n v="2.1758940859639551"/>
    <n v="4.4406181180663413"/>
    <n v="3.7439606431726133"/>
    <n v="2.4015251220640494"/>
    <n v="1.6263281476160047"/>
    <n v="4.2785482113031321"/>
    <n v="2.8747584524811827"/>
  </r>
  <r>
    <x v="16"/>
    <n v="4.554598807159346"/>
    <n v="4.8667564036138362"/>
    <n v="6.1054524950159248"/>
    <n v="1.5885425874381327"/>
    <n v="2.3982745086716024"/>
    <n v="4.4665714616057812"/>
    <n v="0.90147952555562361"/>
  </r>
  <r>
    <x v="17"/>
    <n v="2.1334770720626692"/>
    <n v="6.7562134566530592"/>
    <n v="4.7754579200991429"/>
    <n v="3.0502597347600386"/>
    <n v="4.4406580935930835"/>
    <n v="1.9354151921361336"/>
    <n v="4.8724379853869326"/>
  </r>
  <r>
    <x v="18"/>
    <n v="5.241364395557321"/>
    <n v="2.8361203070078047"/>
    <n v="4.1273587031391799"/>
    <n v="1.5024861987563782"/>
    <n v="4.9579172890691554"/>
    <n v="3.8966397899712319"/>
    <n v="3.1082047103613148"/>
  </r>
  <r>
    <x v="19"/>
    <n v="4.0773214535205629"/>
    <n v="1.2506345731951298"/>
    <n v="7.174651283188723"/>
    <n v="5.5816790755721737"/>
    <n v="4.4146033441240435"/>
    <n v="3.3183290004926675"/>
    <n v="0.9"/>
  </r>
  <r>
    <x v="20"/>
    <n v="4.0392099875374701"/>
    <n v="3.4268334778305145"/>
    <n v="5.7005295376293361"/>
    <n v="3.1106598463389701"/>
    <n v="3.3970261109818241"/>
    <n v="2.1960299894344644"/>
    <n v="3.5162579211377305"/>
  </r>
  <r>
    <x v="21"/>
    <n v="5.0861743587360255"/>
    <n v="2.9840077834948899"/>
    <n v="1"/>
    <n v="1.0826270646299236"/>
    <n v="3.1488661615032472"/>
    <n v="3.5221082233219931"/>
    <n v="3.1823331897161551"/>
  </r>
  <r>
    <x v="22"/>
    <n v="7.6592344597214836"/>
    <n v="4.6549896572530276"/>
    <n v="3.3979271266653086"/>
    <n v="3.6316638862495894"/>
    <n v="4.8728326954762453"/>
    <n v="2.3136046896324842"/>
    <n v="0.9"/>
  </r>
  <r>
    <x v="23"/>
    <n v="4.6470289347111251"/>
    <n v="2.658026692485437"/>
    <n v="2.0414006586215692"/>
    <n v="1.8572607551555849"/>
    <n v="3.969714915804798"/>
    <n v="1"/>
    <n v="1.3526853040733839"/>
  </r>
  <r>
    <x v="24"/>
    <n v="0.9"/>
    <n v="4.9887814887613064"/>
    <n v="4.3706494453581399"/>
    <n v="1.8951628099835944"/>
    <n v="3.8509883405669827"/>
    <n v="5.8955778361705597"/>
    <n v="1.6183518896927125"/>
  </r>
  <r>
    <x v="25"/>
    <n v="2.0076011863478924"/>
    <n v="3.7590027707908304"/>
    <n v="2.4660232712485595"/>
    <n v="6.0711554816458371"/>
    <n v="2.8099522832082586"/>
    <n v="1.0873686808990897"/>
    <n v="1.8669454407703596"/>
  </r>
  <r>
    <x v="26"/>
    <n v="1.3415140968631021"/>
    <n v="3.1200700098695235"/>
    <n v="3.2023929280549055"/>
    <n v="1"/>
    <n v="1.7614722390891986"/>
    <n v="4.5958403309923597"/>
    <n v="1.0325304361234884"/>
  </r>
  <r>
    <x v="27"/>
    <n v="8.0482562664896253"/>
    <n v="2.1182925186865034"/>
    <n v="5.833204123613541"/>
    <n v="1"/>
    <n v="5.5786442397977227"/>
    <n v="3.5192415528654237"/>
    <n v="2.31182863949507"/>
  </r>
  <r>
    <x v="28"/>
    <n v="4.913553401207901"/>
    <n v="4.3161646820651374"/>
    <n v="3.9361662048613653"/>
    <n v="1.1885672812291888"/>
    <n v="4.9162933545478156"/>
    <n v="4.1415744438636466"/>
    <n v="1.9896637882542563"/>
  </r>
  <r>
    <x v="29"/>
    <n v="5.0573001756914895"/>
    <n v="3.6110861904732885"/>
    <n v="2.4685073286527768"/>
    <n v="3.7861455403850415"/>
    <n v="2.6285494722134901"/>
    <n v="4.1337970136082731"/>
    <n v="3.9689445844036526"/>
  </r>
  <r>
    <x v="30"/>
    <n v="3.2576159340591402"/>
    <n v="4.020589817925357"/>
    <n v="3.8865800989733543"/>
    <n v="5.8584701456362378"/>
    <n v="3.2720810930943118"/>
    <n v="2.4295045553371892"/>
    <n v="1"/>
  </r>
  <r>
    <x v="31"/>
    <n v="4.263339950126829"/>
    <n v="2.6307855071779342"/>
    <n v="6.875510290323291"/>
    <n v="0.9"/>
    <n v="2.8562667092803169"/>
    <n v="2.3373820643682848"/>
    <n v="3.5086081612011184"/>
  </r>
  <r>
    <x v="32"/>
    <n v="1.6992101776180788"/>
    <n v="4.4749861038569367"/>
    <n v="1.7119800860236865"/>
    <n v="2.2395776532954188"/>
    <n v="3.8348668648570312"/>
    <n v="2.5318425476398261"/>
    <n v="2.410366592403443"/>
  </r>
  <r>
    <x v="33"/>
    <n v="2.2969732966215815"/>
    <n v="4.1842934072762734"/>
    <n v="6.3871489247540012"/>
    <n v="0.9"/>
    <n v="1.7931613082357218"/>
    <n v="4.1416370853112312"/>
    <n v="2.4695753796098869"/>
  </r>
  <r>
    <x v="34"/>
    <n v="5.3534252841258425"/>
    <n v="4.729422703646124"/>
    <n v="6.5707099666760769"/>
    <n v="3.8749611086182996"/>
    <n v="2.7003026924678126"/>
    <n v="2.6456999724614434"/>
    <n v="4.0189783890586117"/>
  </r>
  <r>
    <x v="35"/>
    <n v="2.3312703418254386"/>
    <n v="2.646999978721142"/>
    <n v="4.1814614734030329"/>
    <n v="2.464285372394079"/>
    <n v="3.6135908966418357"/>
    <n v="3.211152780593693"/>
    <n v="2.0281505344886681"/>
  </r>
  <r>
    <x v="36"/>
    <n v="3.6666470790136372"/>
    <n v="2.3632449077256026"/>
    <n v="8.8249639803543687"/>
    <n v="3.8408806368403021"/>
    <n v="0.9"/>
    <n v="3.85011697592563"/>
    <n v="3.6200026175269158"/>
  </r>
  <r>
    <x v="37"/>
    <n v="4.7275287655123979"/>
    <n v="3.6397843862930315"/>
    <n v="3.3480947750867927"/>
    <n v="2.429744468923309"/>
    <n v="3.3844030066422421"/>
    <n v="2.202989783952944"/>
    <n v="4.1219250038469912"/>
  </r>
  <r>
    <x v="38"/>
    <n v="1.0453071339055895"/>
    <n v="5.6180936147272593"/>
    <n v="5.499761538070743"/>
    <n v="1.5390717600035715"/>
    <n v="4.3807401278929321"/>
    <n v="4.573015765643504"/>
    <n v="1.4048089001793413"/>
  </r>
  <r>
    <x v="39"/>
    <n v="2.6700355177366872"/>
    <n v="0.9"/>
    <n v="6.5071526579267811"/>
    <n v="0.9"/>
    <n v="2.872878402634524"/>
    <n v="2.9913637225290586"/>
    <n v="2.4852340362034737"/>
  </r>
  <r>
    <x v="40"/>
    <n v="4.1573383426351942"/>
    <n v="6.4001208150573081"/>
    <n v="0.9"/>
    <n v="3.6867980235052529"/>
    <n v="2.1136076692375356"/>
    <n v="4.1850706869154237"/>
    <n v="2.6676015937031479"/>
  </r>
  <r>
    <x v="41"/>
    <n v="0.9"/>
    <n v="3.2102573234867307"/>
    <n v="2.8718966505985009"/>
    <n v="1.7277737207274186"/>
    <n v="2.8578058016893921"/>
    <n v="3.0259632315646741"/>
    <n v="4.3273157376010207"/>
  </r>
  <r>
    <x v="42"/>
    <n v="3.5076733168592908"/>
    <n v="3.5474379322538154"/>
    <n v="7.4505069379520137"/>
    <n v="3.5219481297695894"/>
    <n v="3.1247515916067643"/>
    <n v="1.9018393762307824"/>
    <n v="1.9502917626145062"/>
  </r>
  <r>
    <x v="43"/>
    <n v="5.9505744942056484"/>
    <n v="5.9302431103121496"/>
    <n v="3.4878651250473922"/>
    <n v="2.2330224702323904"/>
    <n v="1.8599295880296269"/>
    <n v="2.0914913041706313"/>
    <n v="2.7026329421918489"/>
  </r>
  <r>
    <x v="44"/>
    <n v="2.0504684001265558"/>
    <n v="5.5190132619161165"/>
    <n v="3.0321399536696845"/>
    <n v="5.3514018382935316"/>
    <n v="2.4143211784423331"/>
    <n v="1.0339421199460048"/>
    <n v="1.758633944109897"/>
  </r>
  <r>
    <x v="45"/>
    <n v="8.2124891817569736"/>
    <n v="4.9623297448549426"/>
    <n v="7.4588620110298507"/>
    <n v="5.1112406673433721"/>
    <n v="2.9756362972722856"/>
    <n v="2.9528837406614912"/>
    <n v="2.6436946159723447"/>
  </r>
  <r>
    <x v="46"/>
    <n v="2.5168079431081423"/>
    <n v="4.8508693501632667"/>
    <n v="4.844769601826556"/>
    <n v="6.4554624678799879"/>
    <n v="0.9"/>
    <n v="7.4192420318722725"/>
    <n v="4.4879045349720403"/>
  </r>
  <r>
    <x v="47"/>
    <n v="3.9860188720253062"/>
    <n v="5.5698431018088019"/>
    <n v="2.8833146744582336"/>
    <n v="5.6095641831285317"/>
    <n v="1.0139794620801696"/>
    <n v="3.7933836059237365"/>
    <n v="1.6248547768103889"/>
  </r>
  <r>
    <x v="48"/>
    <n v="2.5933316904469392"/>
    <n v="4.817243512049318"/>
    <n v="0.95167707614018582"/>
    <n v="3.6320509899320315"/>
    <n v="4.5589501577371268"/>
    <n v="2.4752080851867504"/>
    <n v="1.1000000000000001"/>
  </r>
  <r>
    <x v="49"/>
    <n v="1.3390093484544194"/>
    <n v="3.1770789567660542"/>
    <n v="3.0501850106738857"/>
    <n v="3.8695416570641101"/>
    <n v="5.6660748749738561"/>
    <n v="2.7128647919453215"/>
    <n v="4.497020400367910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570"/>
    <n v="250"/>
    <n v="560"/>
    <n v="212"/>
    <n v="0"/>
    <n v="1592"/>
  </r>
  <r>
    <x v="1"/>
    <n v="611"/>
    <n v="270"/>
    <n v="600"/>
    <n v="230"/>
    <n v="0"/>
    <n v="1711"/>
  </r>
  <r>
    <x v="2"/>
    <n v="630"/>
    <n v="260"/>
    <n v="680"/>
    <n v="240"/>
    <n v="0"/>
    <n v="1810"/>
  </r>
  <r>
    <x v="3"/>
    <n v="684"/>
    <n v="270"/>
    <n v="650"/>
    <n v="263"/>
    <n v="0"/>
    <n v="1867"/>
  </r>
  <r>
    <x v="4"/>
    <n v="650"/>
    <n v="280"/>
    <n v="580"/>
    <n v="269"/>
    <n v="0"/>
    <n v="1779"/>
  </r>
  <r>
    <x v="5"/>
    <n v="600"/>
    <n v="270"/>
    <n v="590"/>
    <n v="280"/>
    <n v="0"/>
    <n v="1740"/>
  </r>
  <r>
    <x v="6"/>
    <n v="512"/>
    <n v="264"/>
    <n v="760"/>
    <n v="290"/>
    <n v="0"/>
    <n v="1826"/>
  </r>
  <r>
    <x v="7"/>
    <n v="500"/>
    <n v="280"/>
    <n v="645"/>
    <n v="270"/>
    <n v="0"/>
    <n v="1695"/>
  </r>
  <r>
    <x v="8"/>
    <n v="478"/>
    <n v="290"/>
    <n v="650"/>
    <n v="263"/>
    <n v="0"/>
    <n v="1681"/>
  </r>
  <r>
    <x v="9"/>
    <n v="455"/>
    <n v="280"/>
    <n v="670"/>
    <n v="258"/>
    <n v="0"/>
    <n v="1663"/>
  </r>
  <r>
    <x v="10"/>
    <n v="407"/>
    <n v="290"/>
    <n v="888"/>
    <n v="240"/>
    <n v="0"/>
    <n v="1825"/>
  </r>
  <r>
    <x v="11"/>
    <n v="360"/>
    <n v="280"/>
    <n v="850"/>
    <n v="230"/>
    <n v="0"/>
    <n v="1720"/>
  </r>
  <r>
    <x v="12"/>
    <n v="571"/>
    <n v="320"/>
    <n v="620"/>
    <n v="250"/>
    <n v="0"/>
    <n v="1761"/>
  </r>
  <r>
    <x v="13"/>
    <n v="650"/>
    <n v="350"/>
    <n v="760"/>
    <n v="275"/>
    <n v="0"/>
    <n v="2035"/>
  </r>
  <r>
    <x v="14"/>
    <n v="740"/>
    <n v="390"/>
    <n v="742"/>
    <n v="270"/>
    <n v="0"/>
    <n v="2142"/>
  </r>
  <r>
    <x v="15"/>
    <n v="840"/>
    <n v="440"/>
    <n v="780"/>
    <n v="280"/>
    <n v="0"/>
    <n v="2340"/>
  </r>
  <r>
    <x v="16"/>
    <n v="830"/>
    <n v="470"/>
    <n v="690"/>
    <n v="290"/>
    <n v="0"/>
    <n v="2280"/>
  </r>
  <r>
    <x v="17"/>
    <n v="760"/>
    <n v="490"/>
    <n v="721"/>
    <n v="300"/>
    <n v="0"/>
    <n v="2271"/>
  </r>
  <r>
    <x v="18"/>
    <n v="681"/>
    <n v="481"/>
    <n v="680"/>
    <n v="312"/>
    <n v="0"/>
    <n v="2154"/>
  </r>
  <r>
    <x v="19"/>
    <n v="670"/>
    <n v="460"/>
    <n v="711"/>
    <n v="305"/>
    <n v="0"/>
    <n v="2146"/>
  </r>
  <r>
    <x v="20"/>
    <n v="640"/>
    <n v="460"/>
    <n v="695"/>
    <n v="290"/>
    <n v="0"/>
    <n v="2085"/>
  </r>
  <r>
    <x v="21"/>
    <n v="620"/>
    <n v="440"/>
    <n v="650"/>
    <n v="260"/>
    <n v="0"/>
    <n v="1970"/>
  </r>
  <r>
    <x v="22"/>
    <n v="570"/>
    <n v="436"/>
    <n v="680"/>
    <n v="250"/>
    <n v="0"/>
    <n v="1936"/>
  </r>
  <r>
    <x v="23"/>
    <n v="533"/>
    <n v="420"/>
    <n v="657"/>
    <n v="240"/>
    <n v="0"/>
    <n v="1850"/>
  </r>
  <r>
    <x v="24"/>
    <n v="620"/>
    <n v="510"/>
    <n v="610"/>
    <n v="250"/>
    <n v="10"/>
    <n v="2000"/>
  </r>
  <r>
    <x v="25"/>
    <n v="792"/>
    <n v="590"/>
    <n v="680"/>
    <n v="250"/>
    <n v="12"/>
    <n v="2324"/>
  </r>
  <r>
    <x v="26"/>
    <n v="890"/>
    <n v="610"/>
    <n v="730"/>
    <n v="260"/>
    <n v="20"/>
    <n v="2510"/>
  </r>
  <r>
    <x v="27"/>
    <n v="960"/>
    <n v="600"/>
    <n v="820"/>
    <n v="270"/>
    <n v="22"/>
    <n v="2672"/>
  </r>
  <r>
    <x v="28"/>
    <n v="1040"/>
    <n v="620"/>
    <n v="810"/>
    <n v="290"/>
    <n v="20"/>
    <n v="2780"/>
  </r>
  <r>
    <x v="29"/>
    <n v="1032"/>
    <n v="640"/>
    <n v="807"/>
    <n v="310"/>
    <n v="24"/>
    <n v="2813"/>
  </r>
  <r>
    <x v="30"/>
    <n v="1006"/>
    <n v="590"/>
    <n v="760"/>
    <n v="340"/>
    <n v="20"/>
    <n v="2716"/>
  </r>
  <r>
    <x v="31"/>
    <n v="910"/>
    <n v="600"/>
    <n v="720"/>
    <n v="320"/>
    <n v="31"/>
    <n v="2581"/>
  </r>
  <r>
    <x v="32"/>
    <n v="803"/>
    <n v="670"/>
    <n v="660"/>
    <n v="313"/>
    <n v="30"/>
    <n v="2476"/>
  </r>
  <r>
    <x v="33"/>
    <n v="730"/>
    <n v="630"/>
    <n v="630"/>
    <n v="290"/>
    <n v="37"/>
    <n v="2317"/>
  </r>
  <r>
    <x v="34"/>
    <n v="699"/>
    <n v="710"/>
    <n v="603"/>
    <n v="280"/>
    <n v="32"/>
    <n v="2324"/>
  </r>
  <r>
    <x v="35"/>
    <n v="647"/>
    <n v="570"/>
    <n v="570"/>
    <n v="260"/>
    <n v="33"/>
    <n v="2080"/>
  </r>
  <r>
    <x v="36"/>
    <n v="730"/>
    <n v="650"/>
    <n v="500"/>
    <n v="287"/>
    <n v="35"/>
    <n v="2202"/>
  </r>
  <r>
    <x v="37"/>
    <n v="930"/>
    <n v="680"/>
    <n v="590"/>
    <n v="290"/>
    <n v="50"/>
    <n v="2540"/>
  </r>
  <r>
    <x v="38"/>
    <n v="1160"/>
    <n v="724"/>
    <n v="620"/>
    <n v="300"/>
    <n v="63"/>
    <n v="2867"/>
  </r>
  <r>
    <x v="39"/>
    <n v="1510"/>
    <n v="730"/>
    <n v="730"/>
    <n v="310"/>
    <n v="68"/>
    <n v="3348"/>
  </r>
  <r>
    <x v="40"/>
    <n v="1650"/>
    <n v="760"/>
    <n v="740"/>
    <n v="330"/>
    <n v="70"/>
    <n v="3550"/>
  </r>
  <r>
    <x v="41"/>
    <n v="1490"/>
    <n v="800"/>
    <n v="720"/>
    <n v="340"/>
    <n v="82"/>
    <n v="3432"/>
  </r>
  <r>
    <x v="42"/>
    <n v="1460"/>
    <n v="840"/>
    <n v="670"/>
    <n v="350"/>
    <n v="80"/>
    <n v="3400"/>
  </r>
  <r>
    <x v="43"/>
    <n v="1390"/>
    <n v="830"/>
    <n v="610"/>
    <n v="341"/>
    <n v="90"/>
    <n v="3261"/>
  </r>
  <r>
    <x v="44"/>
    <n v="1360"/>
    <n v="820"/>
    <n v="599"/>
    <n v="330"/>
    <n v="100"/>
    <n v="3209"/>
  </r>
  <r>
    <x v="45"/>
    <n v="1340"/>
    <n v="810"/>
    <n v="560"/>
    <n v="320"/>
    <n v="102"/>
    <n v="3132"/>
  </r>
  <r>
    <x v="46"/>
    <n v="1240"/>
    <n v="827"/>
    <n v="550"/>
    <n v="300"/>
    <n v="110"/>
    <n v="3027"/>
  </r>
  <r>
    <x v="47"/>
    <n v="1103"/>
    <n v="750"/>
    <n v="520"/>
    <n v="290"/>
    <n v="114"/>
    <n v="2777"/>
  </r>
  <r>
    <x v="48"/>
    <n v="1250"/>
    <n v="780"/>
    <n v="480"/>
    <n v="200"/>
    <n v="111"/>
    <n v="2821"/>
  </r>
  <r>
    <x v="49"/>
    <n v="1550"/>
    <n v="805"/>
    <n v="523"/>
    <n v="210"/>
    <n v="121"/>
    <n v="3209"/>
  </r>
  <r>
    <x v="50"/>
    <n v="1820"/>
    <n v="830"/>
    <n v="560"/>
    <n v="220"/>
    <n v="123"/>
    <n v="3553"/>
  </r>
  <r>
    <x v="51"/>
    <n v="2010"/>
    <n v="890"/>
    <n v="570"/>
    <n v="230"/>
    <n v="120"/>
    <n v="3820"/>
  </r>
  <r>
    <x v="52"/>
    <n v="2230"/>
    <n v="930"/>
    <n v="590"/>
    <n v="253"/>
    <n v="130"/>
    <n v="4133"/>
  </r>
  <r>
    <x v="53"/>
    <n v="2490"/>
    <n v="980"/>
    <n v="600"/>
    <n v="270"/>
    <n v="136"/>
    <n v="4476"/>
  </r>
  <r>
    <x v="54"/>
    <n v="2440"/>
    <n v="1002"/>
    <n v="580"/>
    <n v="280"/>
    <n v="134"/>
    <n v="4436"/>
  </r>
  <r>
    <x v="55"/>
    <n v="2334"/>
    <n v="970"/>
    <n v="570"/>
    <n v="250"/>
    <n v="132"/>
    <n v="4256"/>
  </r>
  <r>
    <x v="56"/>
    <n v="2190"/>
    <n v="960"/>
    <n v="550"/>
    <n v="230"/>
    <n v="137"/>
    <n v="4067"/>
  </r>
  <r>
    <x v="57"/>
    <n v="2080"/>
    <n v="930"/>
    <n v="530"/>
    <n v="220"/>
    <n v="130"/>
    <n v="3890"/>
  </r>
  <r>
    <x v="58"/>
    <n v="2050"/>
    <n v="920"/>
    <n v="517"/>
    <n v="190"/>
    <n v="139"/>
    <n v="3816"/>
  </r>
  <r>
    <x v="59"/>
    <n v="2004"/>
    <n v="902"/>
    <n v="490"/>
    <n v="190"/>
    <n v="131"/>
    <n v="37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6000"/>
    <n v="200"/>
    <n v="720"/>
    <n v="100"/>
    <n v="0"/>
    <n v="7020"/>
  </r>
  <r>
    <x v="1"/>
    <n v="7950"/>
    <n v="220"/>
    <n v="990"/>
    <n v="120"/>
    <n v="0"/>
    <n v="9280"/>
  </r>
  <r>
    <x v="2"/>
    <n v="8100"/>
    <n v="250"/>
    <n v="1320"/>
    <n v="110"/>
    <n v="0"/>
    <n v="9780"/>
  </r>
  <r>
    <x v="3"/>
    <n v="9050"/>
    <n v="280"/>
    <n v="1650"/>
    <n v="120"/>
    <n v="0"/>
    <n v="11100"/>
  </r>
  <r>
    <x v="4"/>
    <n v="9900"/>
    <n v="310"/>
    <n v="1590"/>
    <n v="130"/>
    <n v="0"/>
    <n v="11930"/>
  </r>
  <r>
    <x v="5"/>
    <n v="10200"/>
    <n v="300"/>
    <n v="1620"/>
    <n v="120"/>
    <n v="0"/>
    <n v="12240"/>
  </r>
  <r>
    <x v="6"/>
    <n v="8730"/>
    <n v="280"/>
    <n v="1590"/>
    <n v="140"/>
    <n v="0"/>
    <n v="10740"/>
  </r>
  <r>
    <x v="7"/>
    <n v="8140"/>
    <n v="250"/>
    <n v="1560"/>
    <n v="130"/>
    <n v="0"/>
    <n v="10080"/>
  </r>
  <r>
    <x v="8"/>
    <n v="6480"/>
    <n v="230"/>
    <n v="1590"/>
    <n v="130"/>
    <n v="0"/>
    <n v="8430"/>
  </r>
  <r>
    <x v="9"/>
    <n v="5990"/>
    <n v="220"/>
    <n v="1320"/>
    <n v="120"/>
    <n v="0"/>
    <n v="7650"/>
  </r>
  <r>
    <x v="10"/>
    <n v="5320"/>
    <n v="210"/>
    <n v="990"/>
    <n v="130"/>
    <n v="0"/>
    <n v="6650"/>
  </r>
  <r>
    <x v="11"/>
    <n v="4640"/>
    <n v="180"/>
    <n v="660"/>
    <n v="140"/>
    <n v="0"/>
    <n v="5620"/>
  </r>
  <r>
    <x v="12"/>
    <n v="5980"/>
    <n v="210"/>
    <n v="690"/>
    <n v="140"/>
    <n v="0"/>
    <n v="7020"/>
  </r>
  <r>
    <x v="13"/>
    <n v="7620"/>
    <n v="240"/>
    <n v="1020"/>
    <n v="150"/>
    <n v="0"/>
    <n v="9030"/>
  </r>
  <r>
    <x v="14"/>
    <n v="8370"/>
    <n v="250"/>
    <n v="1290"/>
    <n v="140"/>
    <n v="0"/>
    <n v="10050"/>
  </r>
  <r>
    <x v="15"/>
    <n v="8830"/>
    <n v="290"/>
    <n v="1620"/>
    <n v="150"/>
    <n v="0"/>
    <n v="10890"/>
  </r>
  <r>
    <x v="16"/>
    <n v="9310"/>
    <n v="330"/>
    <n v="1650"/>
    <n v="130"/>
    <n v="0"/>
    <n v="11420"/>
  </r>
  <r>
    <x v="17"/>
    <n v="10230"/>
    <n v="310"/>
    <n v="1590"/>
    <n v="140"/>
    <n v="0"/>
    <n v="12270"/>
  </r>
  <r>
    <x v="18"/>
    <n v="8720"/>
    <n v="290"/>
    <n v="1560"/>
    <n v="150"/>
    <n v="0"/>
    <n v="10720"/>
  </r>
  <r>
    <x v="19"/>
    <n v="7710"/>
    <n v="270"/>
    <n v="1530"/>
    <n v="140"/>
    <n v="0"/>
    <n v="9650"/>
  </r>
  <r>
    <x v="20"/>
    <n v="6320"/>
    <n v="250"/>
    <n v="1590"/>
    <n v="150"/>
    <n v="0"/>
    <n v="8310"/>
  </r>
  <r>
    <x v="21"/>
    <n v="5840"/>
    <n v="250"/>
    <n v="1260"/>
    <n v="160"/>
    <n v="0"/>
    <n v="7510"/>
  </r>
  <r>
    <x v="22"/>
    <n v="4960"/>
    <n v="240"/>
    <n v="900"/>
    <n v="150"/>
    <n v="0"/>
    <n v="6250"/>
  </r>
  <r>
    <x v="23"/>
    <n v="4350"/>
    <n v="210"/>
    <n v="660"/>
    <n v="150"/>
    <n v="0"/>
    <n v="5370"/>
  </r>
  <r>
    <x v="24"/>
    <n v="6020"/>
    <n v="220"/>
    <n v="570"/>
    <n v="160"/>
    <n v="0"/>
    <n v="6970"/>
  </r>
  <r>
    <x v="25"/>
    <n v="7920"/>
    <n v="250"/>
    <n v="840"/>
    <n v="150"/>
    <n v="0"/>
    <n v="9160"/>
  </r>
  <r>
    <x v="26"/>
    <n v="8430"/>
    <n v="270"/>
    <n v="1110"/>
    <n v="160"/>
    <n v="0"/>
    <n v="9970"/>
  </r>
  <r>
    <x v="27"/>
    <n v="9040"/>
    <n v="310"/>
    <n v="1500"/>
    <n v="170"/>
    <n v="0"/>
    <n v="11020"/>
  </r>
  <r>
    <x v="28"/>
    <n v="9820"/>
    <n v="360"/>
    <n v="1440"/>
    <n v="160"/>
    <n v="0"/>
    <n v="11780"/>
  </r>
  <r>
    <x v="29"/>
    <n v="10370"/>
    <n v="330"/>
    <n v="1410"/>
    <n v="170"/>
    <n v="0"/>
    <n v="12280"/>
  </r>
  <r>
    <x v="30"/>
    <n v="9050"/>
    <n v="310"/>
    <n v="1440"/>
    <n v="160"/>
    <n v="0"/>
    <n v="10960"/>
  </r>
  <r>
    <x v="31"/>
    <n v="7620"/>
    <n v="300"/>
    <n v="1410"/>
    <n v="170"/>
    <n v="0"/>
    <n v="9500"/>
  </r>
  <r>
    <x v="32"/>
    <n v="6420"/>
    <n v="280"/>
    <n v="1350"/>
    <n v="180"/>
    <n v="0"/>
    <n v="8230"/>
  </r>
  <r>
    <x v="33"/>
    <n v="5890"/>
    <n v="270"/>
    <n v="1080"/>
    <n v="180"/>
    <n v="0"/>
    <n v="7420"/>
  </r>
  <r>
    <x v="34"/>
    <n v="5340"/>
    <n v="260"/>
    <n v="840"/>
    <n v="190"/>
    <n v="0"/>
    <n v="6630"/>
  </r>
  <r>
    <x v="35"/>
    <n v="4430"/>
    <n v="230"/>
    <n v="510"/>
    <n v="180"/>
    <n v="0"/>
    <n v="5350"/>
  </r>
  <r>
    <x v="36"/>
    <n v="6100"/>
    <n v="250"/>
    <n v="480"/>
    <n v="200"/>
    <n v="0"/>
    <n v="7030"/>
  </r>
  <r>
    <x v="37"/>
    <n v="8010"/>
    <n v="270"/>
    <n v="750"/>
    <n v="190"/>
    <n v="0"/>
    <n v="9220"/>
  </r>
  <r>
    <x v="38"/>
    <n v="8430"/>
    <n v="280"/>
    <n v="1140"/>
    <n v="200"/>
    <n v="0"/>
    <n v="10050"/>
  </r>
  <r>
    <x v="39"/>
    <n v="9110"/>
    <n v="320"/>
    <n v="1410"/>
    <n v="210"/>
    <n v="0"/>
    <n v="11050"/>
  </r>
  <r>
    <x v="40"/>
    <n v="9730"/>
    <n v="380"/>
    <n v="1340"/>
    <n v="190"/>
    <n v="0"/>
    <n v="11640"/>
  </r>
  <r>
    <x v="41"/>
    <n v="10120"/>
    <n v="360"/>
    <n v="1360"/>
    <n v="200"/>
    <n v="0"/>
    <n v="12040"/>
  </r>
  <r>
    <x v="42"/>
    <n v="9080"/>
    <n v="320"/>
    <n v="1410"/>
    <n v="200"/>
    <n v="0"/>
    <n v="11010"/>
  </r>
  <r>
    <x v="43"/>
    <n v="7820"/>
    <n v="310"/>
    <n v="1490"/>
    <n v="210"/>
    <n v="0"/>
    <n v="9830"/>
  </r>
  <r>
    <x v="44"/>
    <n v="6540"/>
    <n v="300"/>
    <n v="1310"/>
    <n v="220"/>
    <n v="0"/>
    <n v="8370"/>
  </r>
  <r>
    <x v="45"/>
    <n v="6010"/>
    <n v="290"/>
    <n v="980"/>
    <n v="210"/>
    <n v="0"/>
    <n v="7490"/>
  </r>
  <r>
    <x v="46"/>
    <n v="5270"/>
    <n v="270"/>
    <n v="770"/>
    <n v="220"/>
    <n v="0"/>
    <n v="6530"/>
  </r>
  <r>
    <x v="47"/>
    <n v="5380"/>
    <n v="260"/>
    <n v="430"/>
    <n v="230"/>
    <n v="0"/>
    <n v="6300"/>
  </r>
  <r>
    <x v="48"/>
    <n v="6210"/>
    <n v="270"/>
    <n v="400"/>
    <n v="200"/>
    <n v="0"/>
    <n v="7080"/>
  </r>
  <r>
    <x v="49"/>
    <n v="8030"/>
    <n v="280"/>
    <n v="750"/>
    <n v="190"/>
    <n v="0"/>
    <n v="9250"/>
  </r>
  <r>
    <x v="50"/>
    <n v="8540"/>
    <n v="300"/>
    <n v="970"/>
    <n v="210"/>
    <n v="5"/>
    <n v="10025"/>
  </r>
  <r>
    <x v="51"/>
    <n v="9120"/>
    <n v="340"/>
    <n v="1310"/>
    <n v="220"/>
    <n v="16"/>
    <n v="11006"/>
  </r>
  <r>
    <x v="52"/>
    <n v="9570"/>
    <n v="390"/>
    <n v="1260"/>
    <n v="200"/>
    <n v="22"/>
    <n v="11442"/>
  </r>
  <r>
    <x v="53"/>
    <n v="10230"/>
    <n v="380"/>
    <n v="1240"/>
    <n v="210"/>
    <n v="26"/>
    <n v="12086"/>
  </r>
  <r>
    <x v="54"/>
    <n v="9580"/>
    <n v="350"/>
    <n v="1300"/>
    <n v="230"/>
    <n v="14"/>
    <n v="11474"/>
  </r>
  <r>
    <x v="55"/>
    <n v="7680"/>
    <n v="340"/>
    <n v="1250"/>
    <n v="220"/>
    <n v="15"/>
    <n v="9505"/>
  </r>
  <r>
    <x v="56"/>
    <n v="6870"/>
    <n v="320"/>
    <n v="1210"/>
    <n v="220"/>
    <n v="11"/>
    <n v="8631"/>
  </r>
  <r>
    <x v="57"/>
    <n v="5930"/>
    <n v="310"/>
    <n v="970"/>
    <n v="230"/>
    <n v="3"/>
    <n v="7443"/>
  </r>
  <r>
    <x v="58"/>
    <n v="5260"/>
    <n v="300"/>
    <n v="650"/>
    <n v="240"/>
    <n v="1"/>
    <n v="6451"/>
  </r>
  <r>
    <x v="59"/>
    <n v="4830"/>
    <n v="290"/>
    <n v="300"/>
    <n v="230"/>
    <n v="0"/>
    <n v="565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169"/>
    <n v="102"/>
    <n v="12"/>
    <n v="52"/>
    <n v="3"/>
    <n v="0"/>
  </r>
  <r>
    <x v="1"/>
    <n v="187"/>
    <n v="115"/>
    <n v="13"/>
    <n v="55"/>
    <n v="4"/>
    <n v="0"/>
  </r>
  <r>
    <x v="2"/>
    <n v="210"/>
    <n v="128"/>
    <n v="15"/>
    <n v="61"/>
    <n v="6"/>
    <n v="0"/>
  </r>
  <r>
    <x v="3"/>
    <n v="226"/>
    <n v="136"/>
    <n v="16"/>
    <n v="67"/>
    <n v="7"/>
    <n v="0"/>
  </r>
  <r>
    <x v="4"/>
    <n v="232"/>
    <n v="137"/>
    <n v="17"/>
    <n v="73"/>
    <n v="5"/>
    <n v="0"/>
  </r>
  <r>
    <x v="5"/>
    <n v="261"/>
    <n v="151"/>
    <n v="19"/>
    <n v="82"/>
    <n v="9"/>
    <n v="0"/>
  </r>
  <r>
    <x v="6"/>
    <n v="245"/>
    <n v="140"/>
    <n v="18"/>
    <n v="80"/>
    <n v="7"/>
    <n v="0"/>
  </r>
  <r>
    <x v="7"/>
    <n v="223"/>
    <n v="128"/>
    <n v="16"/>
    <n v="76"/>
    <n v="3"/>
    <n v="0"/>
  </r>
  <r>
    <x v="8"/>
    <n v="195"/>
    <n v="103"/>
    <n v="15"/>
    <n v="73"/>
    <n v="4"/>
    <n v="0"/>
  </r>
  <r>
    <x v="9"/>
    <n v="174"/>
    <n v="96"/>
    <n v="14"/>
    <n v="62"/>
    <n v="2"/>
    <n v="0"/>
  </r>
  <r>
    <x v="10"/>
    <n v="154"/>
    <n v="84"/>
    <n v="11"/>
    <n v="59"/>
    <n v="0"/>
    <n v="0"/>
  </r>
  <r>
    <x v="11"/>
    <n v="163"/>
    <n v="99"/>
    <n v="9"/>
    <n v="54"/>
    <n v="1"/>
    <n v="0"/>
  </r>
  <r>
    <x v="12"/>
    <n v="195"/>
    <n v="123"/>
    <n v="10"/>
    <n v="59"/>
    <n v="3"/>
    <n v="0"/>
  </r>
  <r>
    <x v="13"/>
    <n v="221"/>
    <n v="141"/>
    <n v="13"/>
    <n v="62"/>
    <n v="5"/>
    <n v="0"/>
  </r>
  <r>
    <x v="14"/>
    <n v="240"/>
    <n v="152"/>
    <n v="16"/>
    <n v="66"/>
    <n v="6"/>
    <n v="0"/>
  </r>
  <r>
    <x v="15"/>
    <n v="264"/>
    <n v="163"/>
    <n v="20"/>
    <n v="70"/>
    <n v="11"/>
    <n v="0"/>
  </r>
  <r>
    <x v="16"/>
    <n v="283"/>
    <n v="178"/>
    <n v="22"/>
    <n v="75"/>
    <n v="8"/>
    <n v="0"/>
  </r>
  <r>
    <x v="17"/>
    <n v="296"/>
    <n v="170"/>
    <n v="28"/>
    <n v="86"/>
    <n v="12"/>
    <n v="0"/>
  </r>
  <r>
    <x v="18"/>
    <n v="269"/>
    <n v="153"/>
    <n v="25"/>
    <n v="81"/>
    <n v="10"/>
    <n v="0"/>
  </r>
  <r>
    <x v="19"/>
    <n v="256"/>
    <n v="146"/>
    <n v="23"/>
    <n v="79"/>
    <n v="8"/>
    <n v="0"/>
  </r>
  <r>
    <x v="20"/>
    <n v="231"/>
    <n v="131"/>
    <n v="20"/>
    <n v="73"/>
    <n v="7"/>
    <n v="0"/>
  </r>
  <r>
    <x v="21"/>
    <n v="214"/>
    <n v="125"/>
    <n v="16"/>
    <n v="68"/>
    <n v="5"/>
    <n v="0"/>
  </r>
  <r>
    <x v="22"/>
    <n v="201"/>
    <n v="118"/>
    <n v="13"/>
    <n v="66"/>
    <n v="4"/>
    <n v="0"/>
  </r>
  <r>
    <x v="23"/>
    <n v="171"/>
    <n v="96"/>
    <n v="11"/>
    <n v="61"/>
    <n v="3"/>
    <n v="0"/>
  </r>
  <r>
    <x v="24"/>
    <n v="200"/>
    <n v="112"/>
    <n v="15"/>
    <n v="66"/>
    <n v="4"/>
    <n v="3"/>
  </r>
  <r>
    <x v="25"/>
    <n v="216"/>
    <n v="117"/>
    <n v="18"/>
    <n v="71"/>
    <n v="6"/>
    <n v="4"/>
  </r>
  <r>
    <x v="26"/>
    <n v="234"/>
    <n v="126"/>
    <n v="20"/>
    <n v="76"/>
    <n v="9"/>
    <n v="3"/>
  </r>
  <r>
    <x v="27"/>
    <n v="253"/>
    <n v="138"/>
    <n v="23"/>
    <n v="79"/>
    <n v="11"/>
    <n v="2"/>
  </r>
  <r>
    <x v="28"/>
    <n v="282"/>
    <n v="152"/>
    <n v="26"/>
    <n v="85"/>
    <n v="14"/>
    <n v="5"/>
  </r>
  <r>
    <x v="29"/>
    <n v="305"/>
    <n v="163"/>
    <n v="30"/>
    <n v="91"/>
    <n v="15"/>
    <n v="6"/>
  </r>
  <r>
    <x v="30"/>
    <n v="296"/>
    <n v="156"/>
    <n v="28"/>
    <n v="89"/>
    <n v="18"/>
    <n v="5"/>
  </r>
  <r>
    <x v="31"/>
    <n v="279"/>
    <n v="148"/>
    <n v="26"/>
    <n v="86"/>
    <n v="15"/>
    <n v="4"/>
  </r>
  <r>
    <x v="32"/>
    <n v="266"/>
    <n v="143"/>
    <n v="24"/>
    <n v="82"/>
    <n v="13"/>
    <n v="4"/>
  </r>
  <r>
    <x v="33"/>
    <n v="243"/>
    <n v="131"/>
    <n v="21"/>
    <n v="76"/>
    <n v="12"/>
    <n v="3"/>
  </r>
  <r>
    <x v="34"/>
    <n v="232"/>
    <n v="128"/>
    <n v="18"/>
    <n v="73"/>
    <n v="10"/>
    <n v="3"/>
  </r>
  <r>
    <x v="35"/>
    <n v="203"/>
    <n v="107"/>
    <n v="15"/>
    <n v="70"/>
    <n v="7"/>
    <n v="4"/>
  </r>
  <r>
    <x v="36"/>
    <n v="216"/>
    <n v="110"/>
    <n v="19"/>
    <n v="74"/>
    <n v="8"/>
    <n v="5"/>
  </r>
  <r>
    <x v="37"/>
    <n v="239"/>
    <n v="123"/>
    <n v="23"/>
    <n v="79"/>
    <n v="10"/>
    <n v="4"/>
  </r>
  <r>
    <x v="38"/>
    <n v="266"/>
    <n v="138"/>
    <n v="26"/>
    <n v="83"/>
    <n v="13"/>
    <n v="6"/>
  </r>
  <r>
    <x v="39"/>
    <n v="284"/>
    <n v="150"/>
    <n v="30"/>
    <n v="88"/>
    <n v="11"/>
    <n v="5"/>
  </r>
  <r>
    <x v="40"/>
    <n v="315"/>
    <n v="169"/>
    <n v="33"/>
    <n v="91"/>
    <n v="15"/>
    <n v="7"/>
  </r>
  <r>
    <x v="41"/>
    <n v="340"/>
    <n v="181"/>
    <n v="37"/>
    <n v="95"/>
    <n v="19"/>
    <n v="8"/>
  </r>
  <r>
    <x v="42"/>
    <n v="319"/>
    <n v="169"/>
    <n v="34"/>
    <n v="92"/>
    <n v="17"/>
    <n v="7"/>
  </r>
  <r>
    <x v="43"/>
    <n v="304"/>
    <n v="160"/>
    <n v="32"/>
    <n v="90"/>
    <n v="15"/>
    <n v="7"/>
  </r>
  <r>
    <x v="44"/>
    <n v="277"/>
    <n v="141"/>
    <n v="29"/>
    <n v="87"/>
    <n v="14"/>
    <n v="6"/>
  </r>
  <r>
    <x v="45"/>
    <n v="250"/>
    <n v="123"/>
    <n v="26"/>
    <n v="83"/>
    <n v="12"/>
    <n v="6"/>
  </r>
  <r>
    <x v="46"/>
    <n v="228"/>
    <n v="112"/>
    <n v="24"/>
    <n v="77"/>
    <n v="10"/>
    <n v="5"/>
  </r>
  <r>
    <x v="47"/>
    <n v="213"/>
    <n v="105"/>
    <n v="23"/>
    <n v="74"/>
    <n v="7"/>
    <n v="4"/>
  </r>
  <r>
    <x v="48"/>
    <n v="240"/>
    <n v="121"/>
    <n v="26"/>
    <n v="80"/>
    <n v="8"/>
    <n v="5"/>
  </r>
  <r>
    <x v="49"/>
    <n v="251"/>
    <n v="126"/>
    <n v="28"/>
    <n v="82"/>
    <n v="10"/>
    <n v="5"/>
  </r>
  <r>
    <x v="50"/>
    <n v="281"/>
    <n v="148"/>
    <n v="31"/>
    <n v="85"/>
    <n v="12"/>
    <n v="5"/>
  </r>
  <r>
    <x v="51"/>
    <n v="298"/>
    <n v="155"/>
    <n v="35"/>
    <n v="89"/>
    <n v="13"/>
    <n v="6"/>
  </r>
  <r>
    <x v="52"/>
    <n v="322"/>
    <n v="168"/>
    <n v="39"/>
    <n v="95"/>
    <n v="12"/>
    <n v="8"/>
  </r>
  <r>
    <x v="53"/>
    <n v="350"/>
    <n v="183"/>
    <n v="43"/>
    <n v="98"/>
    <n v="15"/>
    <n v="11"/>
  </r>
  <r>
    <x v="54"/>
    <n v="330"/>
    <n v="170"/>
    <n v="41"/>
    <n v="95"/>
    <n v="14"/>
    <n v="10"/>
  </r>
  <r>
    <x v="55"/>
    <n v="311"/>
    <n v="158"/>
    <n v="38"/>
    <n v="93"/>
    <n v="13"/>
    <n v="9"/>
  </r>
  <r>
    <x v="56"/>
    <n v="289"/>
    <n v="149"/>
    <n v="33"/>
    <n v="89"/>
    <n v="11"/>
    <n v="7"/>
  </r>
  <r>
    <x v="57"/>
    <n v="265"/>
    <n v="136"/>
    <n v="30"/>
    <n v="85"/>
    <n v="8"/>
    <n v="6"/>
  </r>
  <r>
    <x v="58"/>
    <n v="239"/>
    <n v="121"/>
    <n v="26"/>
    <n v="80"/>
    <n v="7"/>
    <n v="5"/>
  </r>
  <r>
    <x v="59"/>
    <n v="219"/>
    <n v="108"/>
    <n v="23"/>
    <n v="76"/>
    <n v="7"/>
    <n v="5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1086"/>
    <n v="1069"/>
    <n v="0.98434622467771637"/>
  </r>
  <r>
    <x v="1"/>
    <n v="1101"/>
    <n v="1080"/>
    <n v="0.98092643051771122"/>
  </r>
  <r>
    <x v="2"/>
    <n v="1116"/>
    <n v="1089"/>
    <n v="0.97580645161290325"/>
  </r>
  <r>
    <x v="3"/>
    <n v="1216"/>
    <n v="1199"/>
    <n v="0.98601973684210531"/>
  </r>
  <r>
    <x v="4"/>
    <n v="1183"/>
    <n v="1168"/>
    <n v="0.9873203719357565"/>
  </r>
  <r>
    <x v="5"/>
    <n v="1176"/>
    <n v="1160"/>
    <n v="0.98639455782312924"/>
  </r>
  <r>
    <x v="6"/>
    <n v="1198"/>
    <n v="1181"/>
    <n v="0.9858096828046744"/>
  </r>
  <r>
    <x v="7"/>
    <n v="1205"/>
    <n v="1189"/>
    <n v="0.98672199170124486"/>
  </r>
  <r>
    <x v="8"/>
    <n v="1223"/>
    <n v="1210"/>
    <n v="0.98937040065412918"/>
  </r>
  <r>
    <x v="9"/>
    <n v="1209"/>
    <n v="1194"/>
    <n v="0.98759305210918114"/>
  </r>
  <r>
    <x v="10"/>
    <n v="1198"/>
    <n v="1180"/>
    <n v="0.9849749582637729"/>
  </r>
  <r>
    <x v="11"/>
    <n v="1243"/>
    <n v="1223"/>
    <n v="0.98390989541432017"/>
  </r>
  <r>
    <x v="12"/>
    <n v="1220"/>
    <n v="1201"/>
    <n v="0.98442622950819669"/>
  </r>
  <r>
    <x v="13"/>
    <n v="1241"/>
    <n v="1224"/>
    <n v="0.98630136986301364"/>
  </r>
  <r>
    <x v="14"/>
    <n v="1237"/>
    <n v="1217"/>
    <n v="0.98383185125303152"/>
  </r>
  <r>
    <x v="15"/>
    <n v="1258"/>
    <n v="1242"/>
    <n v="0.9872813990461049"/>
  </r>
  <r>
    <x v="16"/>
    <n v="1262"/>
    <n v="1246"/>
    <n v="0.98732171156893822"/>
  </r>
  <r>
    <x v="17"/>
    <n v="1227"/>
    <n v="1212"/>
    <n v="0.98777506112469438"/>
  </r>
  <r>
    <x v="18"/>
    <n v="1243"/>
    <n v="1227"/>
    <n v="0.98712791633145613"/>
  </r>
  <r>
    <x v="19"/>
    <n v="1281"/>
    <n v="1264"/>
    <n v="0.98672911787665885"/>
  </r>
  <r>
    <x v="20"/>
    <n v="1272"/>
    <n v="1254"/>
    <n v="0.98584905660377353"/>
  </r>
  <r>
    <x v="21"/>
    <n v="1295"/>
    <n v="1278"/>
    <n v="0.98687258687258683"/>
  </r>
  <r>
    <x v="22"/>
    <n v="1298"/>
    <n v="1281"/>
    <n v="0.98690292758089371"/>
  </r>
  <r>
    <x v="23"/>
    <n v="1318"/>
    <n v="1296"/>
    <n v="0.98330804248861914"/>
  </r>
  <r>
    <x v="24"/>
    <n v="1281"/>
    <n v="1264"/>
    <n v="0.98672911787665885"/>
  </r>
  <r>
    <x v="25"/>
    <n v="1320"/>
    <n v="1304"/>
    <n v="0.98787878787878791"/>
  </r>
  <r>
    <x v="26"/>
    <n v="1352"/>
    <n v="1334"/>
    <n v="0.98668639053254437"/>
  </r>
  <r>
    <x v="27"/>
    <n v="1336"/>
    <n v="1320"/>
    <n v="0.9880239520958084"/>
  </r>
  <r>
    <x v="28"/>
    <n v="1291"/>
    <n v="1276"/>
    <n v="0.98838109992254064"/>
  </r>
  <r>
    <x v="29"/>
    <n v="1342"/>
    <n v="1326"/>
    <n v="0.98807749627421759"/>
  </r>
  <r>
    <x v="30"/>
    <n v="1352"/>
    <n v="1337"/>
    <n v="0.98890532544378695"/>
  </r>
  <r>
    <x v="31"/>
    <n v="1377"/>
    <n v="1360"/>
    <n v="0.98765432098765427"/>
  </r>
  <r>
    <x v="32"/>
    <n v="1385"/>
    <n v="1368"/>
    <n v="0.98772563176895312"/>
  </r>
  <r>
    <x v="33"/>
    <n v="1356"/>
    <n v="1338"/>
    <n v="0.98672566371681414"/>
  </r>
  <r>
    <x v="34"/>
    <n v="1362"/>
    <n v="1346"/>
    <n v="0.98825256975036713"/>
  </r>
  <r>
    <x v="35"/>
    <n v="1349"/>
    <n v="1333"/>
    <n v="0.98813936249073386"/>
  </r>
  <r>
    <x v="36"/>
    <n v="1386"/>
    <n v="1371"/>
    <n v="0.98917748917748916"/>
  </r>
  <r>
    <x v="37"/>
    <n v="1358"/>
    <n v="1342"/>
    <n v="0.98821796759941094"/>
  </r>
  <r>
    <x v="38"/>
    <n v="1371"/>
    <n v="1356"/>
    <n v="0.98905908096280093"/>
  </r>
  <r>
    <x v="39"/>
    <n v="1362"/>
    <n v="1348"/>
    <n v="0.98972099853157125"/>
  </r>
  <r>
    <x v="40"/>
    <n v="1350"/>
    <n v="1338"/>
    <n v="0.99111111111111116"/>
  </r>
  <r>
    <x v="41"/>
    <n v="1381"/>
    <n v="1366"/>
    <n v="0.98913830557566984"/>
  </r>
  <r>
    <x v="42"/>
    <n v="1392"/>
    <n v="1378"/>
    <n v="0.98994252873563215"/>
  </r>
  <r>
    <x v="43"/>
    <n v="1371"/>
    <n v="1359"/>
    <n v="0.99124726477024072"/>
  </r>
  <r>
    <x v="44"/>
    <n v="1402"/>
    <n v="1387"/>
    <n v="0.98930099857346643"/>
  </r>
  <r>
    <x v="45"/>
    <n v="1384"/>
    <n v="1370"/>
    <n v="0.98988439306358378"/>
  </r>
  <r>
    <x v="46"/>
    <n v="1399"/>
    <n v="1377"/>
    <n v="0.98427448177269483"/>
  </r>
  <r>
    <x v="47"/>
    <n v="1369"/>
    <n v="1357"/>
    <n v="0.99123447772096418"/>
  </r>
  <r>
    <x v="48"/>
    <n v="1401"/>
    <n v="1390"/>
    <n v="0.99214846538187007"/>
  </r>
  <r>
    <x v="49"/>
    <n v="1388"/>
    <n v="1376"/>
    <n v="0.99135446685878958"/>
  </r>
  <r>
    <x v="50"/>
    <n v="1395"/>
    <n v="1385"/>
    <n v="0.99283154121863804"/>
  </r>
  <r>
    <x v="51"/>
    <n v="1412"/>
    <n v="1401"/>
    <n v="0.99220963172804533"/>
  </r>
  <r>
    <x v="52"/>
    <n v="1403"/>
    <n v="1392"/>
    <n v="0.99215965787598004"/>
  </r>
  <r>
    <x v="53"/>
    <n v="1415"/>
    <n v="1402"/>
    <n v="0.99081272084805649"/>
  </r>
  <r>
    <x v="54"/>
    <n v="1426"/>
    <n v="1415"/>
    <n v="0.99228611500701258"/>
  </r>
  <r>
    <x v="55"/>
    <n v="1431"/>
    <n v="1420"/>
    <n v="0.99231306778476591"/>
  </r>
  <r>
    <x v="56"/>
    <n v="1445"/>
    <n v="1426"/>
    <n v="0.98685121107266438"/>
  </r>
  <r>
    <x v="57"/>
    <n v="1425"/>
    <n v="1414"/>
    <n v="0.99228070175438599"/>
  </r>
  <r>
    <x v="58"/>
    <n v="1413"/>
    <n v="1403"/>
    <n v="0.99292285916489742"/>
  </r>
  <r>
    <x v="59"/>
    <n v="1456"/>
    <n v="1427"/>
    <n v="0.980082417582417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4D5E4-49C0-4AD3-B834-841A9D590D4A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 | Region">
  <location ref="D31:J44" firstHeaderRow="0" firstDataRow="1" firstDataCol="1"/>
  <pivotFields count="9">
    <pivotField axis="axisRow" numFmtId="17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2">
    <field x="0"/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NA" fld="1" baseField="0" baseItem="0"/>
    <dataField name="Sum of SA" fld="2" baseField="0" baseItem="0"/>
    <dataField name="Sum of Europe" fld="3" baseField="0" baseItem="0"/>
    <dataField name="Sum of Pacific" fld="4" baseField="0" baseItem="0"/>
    <dataField name="Sum of China" fld="5" baseField="0" baseItem="0"/>
    <dataField name="Sum of World" fld="6" baseField="0" baseItem="0"/>
  </dataFields>
  <formats count="50">
    <format dxfId="206">
      <pivotArea type="all" dataOnly="0" outline="0" fieldPosition="0"/>
    </format>
    <format dxfId="205">
      <pivotArea outline="0" collapsedLevelsAreSubtotals="1" fieldPosition="0"/>
    </format>
    <format dxfId="204">
      <pivotArea field="0" type="button" dataOnly="0" labelOnly="1" outline="0" axis="axisRow" fieldPosition="0"/>
    </format>
    <format dxfId="203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02">
      <pivotArea dataOnly="0" labelOnly="1" grandRow="1" outline="0" fieldPosition="0"/>
    </format>
    <format dxfId="20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00">
      <pivotArea collapsedLevelsAreSubtotals="1" fieldPosition="0">
        <references count="1">
          <reference field="0" count="1">
            <x v="1"/>
          </reference>
        </references>
      </pivotArea>
    </format>
    <format dxfId="199">
      <pivotArea collapsedLevelsAreSubtotals="1" fieldPosition="0">
        <references count="1">
          <reference field="0" count="1">
            <x v="2"/>
          </reference>
        </references>
      </pivotArea>
    </format>
    <format dxfId="198">
      <pivotArea collapsedLevelsAreSubtotals="1" fieldPosition="0">
        <references count="1">
          <reference field="0" count="1">
            <x v="3"/>
          </reference>
        </references>
      </pivotArea>
    </format>
    <format dxfId="197">
      <pivotArea collapsedLevelsAreSubtotals="1" fieldPosition="0">
        <references count="1">
          <reference field="0" count="1">
            <x v="4"/>
          </reference>
        </references>
      </pivotArea>
    </format>
    <format dxfId="196">
      <pivotArea collapsedLevelsAreSubtotals="1" fieldPosition="0">
        <references count="1">
          <reference field="0" count="1">
            <x v="5"/>
          </reference>
        </references>
      </pivotArea>
    </format>
    <format dxfId="195">
      <pivotArea collapsedLevelsAreSubtotals="1" fieldPosition="0">
        <references count="1">
          <reference field="0" count="1">
            <x v="6"/>
          </reference>
        </references>
      </pivotArea>
    </format>
    <format dxfId="194">
      <pivotArea collapsedLevelsAreSubtotals="1" fieldPosition="0">
        <references count="1">
          <reference field="0" count="1">
            <x v="7"/>
          </reference>
        </references>
      </pivotArea>
    </format>
    <format dxfId="193">
      <pivotArea collapsedLevelsAreSubtotals="1" fieldPosition="0">
        <references count="1">
          <reference field="0" count="1">
            <x v="8"/>
          </reference>
        </references>
      </pivotArea>
    </format>
    <format dxfId="192">
      <pivotArea collapsedLevelsAreSubtotals="1" fieldPosition="0">
        <references count="1">
          <reference field="0" count="1">
            <x v="9"/>
          </reference>
        </references>
      </pivotArea>
    </format>
    <format dxfId="191">
      <pivotArea collapsedLevelsAreSubtotals="1" fieldPosition="0">
        <references count="1">
          <reference field="0" count="1">
            <x v="10"/>
          </reference>
        </references>
      </pivotArea>
    </format>
    <format dxfId="190">
      <pivotArea collapsedLevelsAreSubtotals="1" fieldPosition="0">
        <references count="1">
          <reference field="0" count="1">
            <x v="11"/>
          </reference>
        </references>
      </pivotArea>
    </format>
    <format dxfId="189">
      <pivotArea collapsedLevelsAreSubtotals="1" fieldPosition="0">
        <references count="1">
          <reference field="0" count="1">
            <x v="12"/>
          </reference>
        </references>
      </pivotArea>
    </format>
    <format dxfId="188">
      <pivotArea collapsedLevelsAreSubtotals="1" fieldPosition="0">
        <references count="1">
          <reference field="0" count="1">
            <x v="1"/>
          </reference>
        </references>
      </pivotArea>
    </format>
    <format dxfId="187">
      <pivotArea collapsedLevelsAreSubtotals="1" fieldPosition="0">
        <references count="1">
          <reference field="0" count="1">
            <x v="2"/>
          </reference>
        </references>
      </pivotArea>
    </format>
    <format dxfId="186">
      <pivotArea collapsedLevelsAreSubtotals="1" fieldPosition="0">
        <references count="1">
          <reference field="0" count="1">
            <x v="3"/>
          </reference>
        </references>
      </pivotArea>
    </format>
    <format dxfId="185">
      <pivotArea collapsedLevelsAreSubtotals="1" fieldPosition="0">
        <references count="1">
          <reference field="0" count="1">
            <x v="4"/>
          </reference>
        </references>
      </pivotArea>
    </format>
    <format dxfId="184">
      <pivotArea collapsedLevelsAreSubtotals="1" fieldPosition="0">
        <references count="1">
          <reference field="0" count="1">
            <x v="5"/>
          </reference>
        </references>
      </pivotArea>
    </format>
    <format dxfId="183">
      <pivotArea collapsedLevelsAreSubtotals="1" fieldPosition="0">
        <references count="1">
          <reference field="0" count="1">
            <x v="6"/>
          </reference>
        </references>
      </pivotArea>
    </format>
    <format dxfId="182">
      <pivotArea collapsedLevelsAreSubtotals="1" fieldPosition="0">
        <references count="1">
          <reference field="0" count="1">
            <x v="7"/>
          </reference>
        </references>
      </pivotArea>
    </format>
    <format dxfId="181">
      <pivotArea collapsedLevelsAreSubtotals="1" fieldPosition="0">
        <references count="1">
          <reference field="0" count="1">
            <x v="8"/>
          </reference>
        </references>
      </pivotArea>
    </format>
    <format dxfId="180">
      <pivotArea collapsedLevelsAreSubtotals="1" fieldPosition="0">
        <references count="1">
          <reference field="0" count="1">
            <x v="9"/>
          </reference>
        </references>
      </pivotArea>
    </format>
    <format dxfId="179">
      <pivotArea collapsedLevelsAreSubtotals="1" fieldPosition="0">
        <references count="1">
          <reference field="0" count="1">
            <x v="10"/>
          </reference>
        </references>
      </pivotArea>
    </format>
    <format dxfId="178">
      <pivotArea collapsedLevelsAreSubtotals="1" fieldPosition="0">
        <references count="1">
          <reference field="0" count="1">
            <x v="11"/>
          </reference>
        </references>
      </pivotArea>
    </format>
    <format dxfId="177">
      <pivotArea collapsedLevelsAreSubtotals="1" fieldPosition="0">
        <references count="1">
          <reference field="0" count="1">
            <x v="12"/>
          </reference>
        </references>
      </pivotArea>
    </format>
    <format dxfId="176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75">
      <pivotArea type="all" dataOnly="0" outline="0" fieldPosition="0"/>
    </format>
    <format dxfId="174">
      <pivotArea outline="0" collapsedLevelsAreSubtotals="1" fieldPosition="0"/>
    </format>
    <format dxfId="173">
      <pivotArea field="0" type="button" dataOnly="0" labelOnly="1" outline="0" axis="axisRow" fieldPosition="0"/>
    </format>
    <format dxfId="172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71">
      <pivotArea dataOnly="0" labelOnly="1" grandRow="1" outline="0" fieldPosition="0"/>
    </format>
    <format dxfId="17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69">
      <pivotArea collapsedLevelsAreSubtotals="1" fieldPosition="0">
        <references count="1">
          <reference field="0" count="1">
            <x v="1"/>
          </reference>
        </references>
      </pivotArea>
    </format>
    <format dxfId="168">
      <pivotArea collapsedLevelsAreSubtotals="1" fieldPosition="0">
        <references count="1">
          <reference field="0" count="1">
            <x v="2"/>
          </reference>
        </references>
      </pivotArea>
    </format>
    <format dxfId="167">
      <pivotArea collapsedLevelsAreSubtotals="1" fieldPosition="0">
        <references count="1">
          <reference field="0" count="1">
            <x v="3"/>
          </reference>
        </references>
      </pivotArea>
    </format>
    <format dxfId="166">
      <pivotArea collapsedLevelsAreSubtotals="1" fieldPosition="0">
        <references count="1">
          <reference field="0" count="1">
            <x v="4"/>
          </reference>
        </references>
      </pivotArea>
    </format>
    <format dxfId="165">
      <pivotArea collapsedLevelsAreSubtotals="1" fieldPosition="0">
        <references count="1">
          <reference field="0" count="1">
            <x v="5"/>
          </reference>
        </references>
      </pivotArea>
    </format>
    <format dxfId="164">
      <pivotArea collapsedLevelsAreSubtotals="1" fieldPosition="0">
        <references count="1">
          <reference field="0" count="1">
            <x v="6"/>
          </reference>
        </references>
      </pivotArea>
    </format>
    <format dxfId="163">
      <pivotArea collapsedLevelsAreSubtotals="1" fieldPosition="0">
        <references count="1">
          <reference field="0" count="1">
            <x v="7"/>
          </reference>
        </references>
      </pivotArea>
    </format>
    <format dxfId="162">
      <pivotArea collapsedLevelsAreSubtotals="1" fieldPosition="0">
        <references count="1">
          <reference field="0" count="1">
            <x v="8"/>
          </reference>
        </references>
      </pivotArea>
    </format>
    <format dxfId="161">
      <pivotArea collapsedLevelsAreSubtotals="1" fieldPosition="0">
        <references count="1">
          <reference field="0" count="1">
            <x v="9"/>
          </reference>
        </references>
      </pivotArea>
    </format>
    <format dxfId="160">
      <pivotArea collapsedLevelsAreSubtotals="1" fieldPosition="0">
        <references count="1">
          <reference field="0" count="1">
            <x v="10"/>
          </reference>
        </references>
      </pivotArea>
    </format>
    <format dxfId="159">
      <pivotArea collapsedLevelsAreSubtotals="1" fieldPosition="0">
        <references count="1">
          <reference field="0" count="1">
            <x v="11"/>
          </reference>
        </references>
      </pivotArea>
    </format>
    <format dxfId="158">
      <pivotArea collapsedLevelsAreSubtotals="1" fieldPosition="0">
        <references count="1">
          <reference field="0" count="1">
            <x v="12"/>
          </reference>
        </references>
      </pivotArea>
    </format>
    <format dxfId="157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68B56-320D-4EC6-8F9E-3A4A3FB77CD0}" name="PivotTable3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 rowHeaderCaption="Quarter|Year">
  <location ref="O47:U53" firstHeaderRow="0" firstDataRow="1" firstDataCol="1"/>
  <pivotFields count="9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2">
    <field x="8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World " fld="1" baseField="7" baseItem="1"/>
    <dataField name="North America " fld="2" baseField="7" baseItem="1"/>
    <dataField name="South America " fld="3" baseField="7" baseItem="1"/>
    <dataField name="Europe " fld="4" baseField="7" baseItem="1"/>
    <dataField name="Pacific " fld="5" baseField="7" baseItem="1"/>
    <dataField name="China " fld="6" baseField="7" baseItem="1"/>
  </dataFields>
  <formats count="18">
    <format dxfId="143">
      <pivotArea type="all" dataOnly="0" outline="0" fieldPosition="0"/>
    </format>
    <format dxfId="142">
      <pivotArea outline="0" collapsedLevelsAreSubtotals="1" fieldPosition="0"/>
    </format>
    <format dxfId="141">
      <pivotArea field="8" type="button" dataOnly="0" labelOnly="1" outline="0" axis="axisRow" fieldPosition="0"/>
    </format>
    <format dxfId="140">
      <pivotArea dataOnly="0" labelOnly="1" fieldPosition="0">
        <references count="1">
          <reference field="8" count="5">
            <x v="1"/>
            <x v="2"/>
            <x v="3"/>
            <x v="4"/>
            <x v="5"/>
          </reference>
        </references>
      </pivotArea>
    </format>
    <format dxfId="139">
      <pivotArea dataOnly="0" labelOnly="1" grandRow="1" outline="0" fieldPosition="0"/>
    </format>
    <format dxfId="13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37">
      <pivotArea collapsedLevelsAreSubtotals="1" fieldPosition="0">
        <references count="1">
          <reference field="8" count="1">
            <x v="1"/>
          </reference>
        </references>
      </pivotArea>
    </format>
    <format dxfId="136">
      <pivotArea collapsedLevelsAreSubtotals="1" fieldPosition="0">
        <references count="1">
          <reference field="8" count="1">
            <x v="2"/>
          </reference>
        </references>
      </pivotArea>
    </format>
    <format dxfId="135">
      <pivotArea collapsedLevelsAreSubtotals="1" fieldPosition="0">
        <references count="1">
          <reference field="8" count="1">
            <x v="3"/>
          </reference>
        </references>
      </pivotArea>
    </format>
    <format dxfId="134">
      <pivotArea collapsedLevelsAreSubtotals="1" fieldPosition="0">
        <references count="1">
          <reference field="8" count="1">
            <x v="4"/>
          </reference>
        </references>
      </pivotArea>
    </format>
    <format dxfId="133">
      <pivotArea collapsedLevelsAreSubtotals="1" fieldPosition="0">
        <references count="1">
          <reference field="8" count="1">
            <x v="5"/>
          </reference>
        </references>
      </pivotArea>
    </format>
    <format dxfId="132">
      <pivotArea dataOnly="0" labelOnly="1" fieldPosition="0">
        <references count="1">
          <reference field="8" count="5">
            <x v="1"/>
            <x v="2"/>
            <x v="3"/>
            <x v="4"/>
            <x v="5"/>
          </reference>
        </references>
      </pivotArea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8" type="button" dataOnly="0" labelOnly="1" outline="0" axis="axisRow" fieldPosition="0"/>
    </format>
    <format dxfId="128">
      <pivotArea dataOnly="0" labelOnly="1" fieldPosition="0">
        <references count="1">
          <reference field="8" count="5">
            <x v="1"/>
            <x v="2"/>
            <x v="3"/>
            <x v="4"/>
            <x v="5"/>
          </reference>
        </references>
      </pivotArea>
    </format>
    <format dxfId="127">
      <pivotArea dataOnly="0" labelOnly="1" grandRow="1" outline="0" fieldPosition="0"/>
    </format>
    <format dxfId="12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6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5A946-7D4B-47B6-BE17-D9A916C5F9D8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">
  <location ref="L249:O255" firstHeaderRow="0" firstDataRow="1" firstDataCol="1"/>
  <pivotFields count="6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numFmtId="16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3">
    <field x="5"/>
    <field x="0"/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No. of deliveries" fld="1" baseField="5" baseItem="1"/>
    <dataField name="Total No. of Deliveries On Time " fld="2" baseField="5" baseItem="1"/>
    <dataField name="Average Percentage" fld="3" subtotal="average" baseField="5" baseItem="1" numFmtId="10"/>
  </dataFields>
  <formats count="13">
    <format dxfId="156">
      <pivotArea type="all" dataOnly="0" outline="0" fieldPosition="0"/>
    </format>
    <format dxfId="155">
      <pivotArea outline="0" collapsedLevelsAreSubtotals="1" fieldPosition="0"/>
    </format>
    <format dxfId="154">
      <pivotArea field="5" type="button" dataOnly="0" labelOnly="1" outline="0" axis="axisRow" fieldPosition="0"/>
    </format>
    <format dxfId="153">
      <pivotArea dataOnly="0" labelOnly="1" fieldPosition="0">
        <references count="1">
          <reference field="5" count="5">
            <x v="1"/>
            <x v="2"/>
            <x v="3"/>
            <x v="4"/>
            <x v="5"/>
          </reference>
        </references>
      </pivotArea>
    </format>
    <format dxfId="152">
      <pivotArea dataOnly="0" labelOnly="1" grandRow="1" outline="0" fieldPosition="0"/>
    </format>
    <format dxfId="15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0">
      <pivotArea collapsedLevelsAreSubtotals="1" fieldPosition="0">
        <references count="1">
          <reference field="5" count="1">
            <x v="1"/>
          </reference>
        </references>
      </pivotArea>
    </format>
    <format dxfId="149">
      <pivotArea collapsedLevelsAreSubtotals="1" fieldPosition="0">
        <references count="1">
          <reference field="5" count="1">
            <x v="2"/>
          </reference>
        </references>
      </pivotArea>
    </format>
    <format dxfId="148">
      <pivotArea collapsedLevelsAreSubtotals="1" fieldPosition="0">
        <references count="1">
          <reference field="5" count="1">
            <x v="3"/>
          </reference>
        </references>
      </pivotArea>
    </format>
    <format dxfId="147">
      <pivotArea collapsedLevelsAreSubtotals="1" fieldPosition="0">
        <references count="1">
          <reference field="5" count="1">
            <x v="4"/>
          </reference>
        </references>
      </pivotArea>
    </format>
    <format dxfId="146">
      <pivotArea collapsedLevelsAreSubtotals="1" fieldPosition="0">
        <references count="1">
          <reference field="5" count="1">
            <x v="5"/>
          </reference>
        </references>
      </pivotArea>
    </format>
    <format dxfId="145">
      <pivotArea dataOnly="0" labelOnly="1" fieldPosition="0">
        <references count="1">
          <reference field="5" count="5">
            <x v="1"/>
            <x v="2"/>
            <x v="3"/>
            <x v="4"/>
            <x v="5"/>
          </reference>
        </references>
      </pivotArea>
    </format>
    <format dxfId="144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BF312-BF59-413F-85E8-CDE0B2C63305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P4:T10" firstHeaderRow="0" firstDataRow="1" firstDataCol="1"/>
  <pivotFields count="5">
    <pivotField axis="axisRow" showAll="0">
      <items count="6">
        <item x="4"/>
        <item x="2"/>
        <item x="0"/>
        <item x="3"/>
        <item x="1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Quality" fld="1" subtotal="average" baseField="0" baseItem="0" numFmtId="2"/>
    <dataField name="Average of Ease of Use" fld="2" subtotal="average" baseField="0" baseItem="2" numFmtId="2"/>
    <dataField name="Average of Price" fld="3" subtotal="average" baseField="0" baseItem="0" numFmtId="2"/>
    <dataField name="Average of Service" fld="4" subtotal="average" baseField="0" baseItem="2" numFmtId="2"/>
  </dataFields>
  <formats count="16">
    <format dxfId="25">
      <pivotArea field="0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">
      <pivotArea field="0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0" count="0"/>
        </references>
      </pivotArea>
    </format>
    <format dxfId="12">
      <pivotArea dataOnly="0" labelOnly="1" fieldPosition="0">
        <references count="1">
          <reference field="0" count="0"/>
        </references>
      </pivotArea>
    </format>
    <format dxfId="11">
      <pivotArea collapsedLevelsAreSubtotals="1" fieldPosition="0">
        <references count="1">
          <reference field="0" count="0"/>
        </references>
      </pivotArea>
    </format>
    <format dxfId="1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CE2DA-9AFC-41FF-92EA-C294398FED4C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B116:I117" firstHeaderRow="0" firstDataRow="1" firstDataCol="0"/>
  <pivotFields count="8">
    <pivotField dataField="1" numFmtId="2" showAll="0">
      <items count="51">
        <item x="45"/>
        <item x="12"/>
        <item x="42"/>
        <item x="26"/>
        <item x="22"/>
        <item x="16"/>
        <item x="13"/>
        <item x="15"/>
        <item x="20"/>
        <item x="18"/>
        <item x="39"/>
        <item x="3"/>
        <item x="17"/>
        <item x="33"/>
        <item x="34"/>
        <item x="32"/>
        <item x="31"/>
        <item x="8"/>
        <item x="40"/>
        <item x="11"/>
        <item x="10"/>
        <item x="46"/>
        <item x="5"/>
        <item x="28"/>
        <item x="48"/>
        <item x="29"/>
        <item x="41"/>
        <item x="7"/>
        <item x="30"/>
        <item x="21"/>
        <item x="23"/>
        <item x="37"/>
        <item x="14"/>
        <item x="0"/>
        <item x="25"/>
        <item x="38"/>
        <item x="9"/>
        <item x="24"/>
        <item x="35"/>
        <item x="36"/>
        <item x="47"/>
        <item x="1"/>
        <item x="19"/>
        <item x="2"/>
        <item x="4"/>
        <item x="49"/>
        <item x="43"/>
        <item x="27"/>
        <item x="44"/>
        <item x="6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Q1 2017" fld="0" subtotal="average" baseField="0" baseItem="1" numFmtId="2"/>
    <dataField name="Average of Q2 2017" fld="1" subtotal="average" baseField="0" baseItem="1" numFmtId="2"/>
    <dataField name="Average of Q3 2017" fld="2" subtotal="average" baseField="0" baseItem="2" numFmtId="2"/>
    <dataField name="Average of Q4 2017" fld="3" subtotal="average" baseField="0" baseItem="3" numFmtId="2"/>
    <dataField name="Average of Q1 2018" fld="4" subtotal="average" baseField="0" baseItem="4" numFmtId="2"/>
    <dataField name="Average of Q2 2018" fld="5" subtotal="average" baseField="0" baseItem="5" numFmtId="2"/>
    <dataField name="Average of Q3 2018" fld="6" subtotal="average" baseField="0" baseItem="6" numFmtId="2"/>
    <dataField name="Average of Q4 2018" fld="7" subtotal="average" baseField="0" baseItem="7" numFmtId="2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C2106-106D-45DF-9FF4-24A50F2056F2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 | Survey Scale">
  <location ref="D17:J23" firstHeaderRow="0" firstDataRow="1" firstDataCol="1"/>
  <pivotFields count="8">
    <pivotField axis="axisRow" showAll="0">
      <items count="12">
        <item x="1"/>
        <item x="2"/>
        <item x="3"/>
        <item x="4"/>
        <item x="5"/>
        <item h="1" x="10"/>
        <item h="1" x="8"/>
        <item h="1" x="0"/>
        <item h="1" x="9"/>
        <item h="1" x="7"/>
        <item h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5">
        <item x="3"/>
        <item x="1"/>
        <item x="2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0" fld="1" baseField="0" baseItem="0"/>
    <dataField name="Sum of 1" fld="2" baseField="0" baseItem="0"/>
    <dataField name="Sum of 2" fld="3" baseField="0" baseItem="0"/>
    <dataField name="Sum of 3" fld="4" baseField="0" baseItem="0"/>
    <dataField name="Sum of 4" fld="5" baseField="0" baseItem="0"/>
    <dataField name="Sum of 5" fld="6" baseField="0" baseItem="0"/>
  </dataFields>
  <formats count="23">
    <format dxfId="229">
      <pivotArea type="all" dataOnly="0" outline="0" fieldPosition="0"/>
    </format>
    <format dxfId="228">
      <pivotArea outline="0" collapsedLevelsAreSubtotals="1" fieldPosition="0"/>
    </format>
    <format dxfId="227">
      <pivotArea field="0" type="button" dataOnly="0" labelOnly="1" outline="0" axis="axisRow" fieldPosition="0"/>
    </format>
    <format dxfId="226">
      <pivotArea dataOnly="0" labelOnly="1" fieldPosition="0">
        <references count="1">
          <reference field="0" count="0"/>
        </references>
      </pivotArea>
    </format>
    <format dxfId="225">
      <pivotArea dataOnly="0" labelOnly="1" grandRow="1" outline="0" fieldPosition="0"/>
    </format>
    <format dxfId="22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23">
      <pivotArea outline="0" collapsedLevelsAreSubtotals="1" fieldPosition="0"/>
    </format>
    <format dxfId="222">
      <pivotArea dataOnly="0" labelOnly="1" fieldPosition="0">
        <references count="1">
          <reference field="0" count="0"/>
        </references>
      </pivotArea>
    </format>
    <format dxfId="221">
      <pivotArea dataOnly="0" labelOnly="1" grandRow="1" outline="0" fieldPosition="0"/>
    </format>
    <format dxfId="220">
      <pivotArea grandRow="1" outline="0" collapsedLevelsAreSubtotals="1" fieldPosition="0"/>
    </format>
    <format dxfId="219">
      <pivotArea dataOnly="0" labelOnly="1" grandRow="1" outline="0" fieldPosition="0"/>
    </format>
    <format dxfId="218">
      <pivotArea type="all" dataOnly="0" outline="0" fieldPosition="0"/>
    </format>
    <format dxfId="217">
      <pivotArea outline="0" collapsedLevelsAreSubtotals="1" fieldPosition="0"/>
    </format>
    <format dxfId="216">
      <pivotArea field="0" type="button" dataOnly="0" labelOnly="1" outline="0" axis="axisRow" fieldPosition="0"/>
    </format>
    <format dxfId="215">
      <pivotArea dataOnly="0" labelOnly="1" fieldPosition="0">
        <references count="1">
          <reference field="0" count="0"/>
        </references>
      </pivotArea>
    </format>
    <format dxfId="214">
      <pivotArea dataOnly="0" labelOnly="1" grandRow="1" outline="0" fieldPosition="0"/>
    </format>
    <format dxfId="21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12">
      <pivotArea type="all" dataOnly="0" outline="0" fieldPosition="0"/>
    </format>
    <format dxfId="211">
      <pivotArea outline="0" collapsedLevelsAreSubtotals="1" fieldPosition="0"/>
    </format>
    <format dxfId="210">
      <pivotArea field="0" type="button" dataOnly="0" labelOnly="1" outline="0" axis="axisRow" fieldPosition="0"/>
    </format>
    <format dxfId="209">
      <pivotArea dataOnly="0" labelOnly="1" fieldPosition="0">
        <references count="1">
          <reference field="0" count="0"/>
        </references>
      </pivotArea>
    </format>
    <format dxfId="208">
      <pivotArea dataOnly="0" labelOnly="1" grandRow="1" outline="0" fieldPosition="0"/>
    </format>
    <format dxfId="20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41333-A24E-4F83-A98E-B3805515B75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 | Survey Scale">
  <location ref="D5:J11" firstHeaderRow="0" firstDataRow="1" firstDataCol="1"/>
  <pivotFields count="8">
    <pivotField axis="axisRow" showAll="0">
      <items count="12">
        <item x="1"/>
        <item x="2"/>
        <item x="3"/>
        <item x="4"/>
        <item x="5"/>
        <item h="1" x="10"/>
        <item h="1" x="8"/>
        <item h="1" x="0"/>
        <item h="1" x="9"/>
        <item h="1" x="7"/>
        <item h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0" fld="1" baseField="0" baseItem="0"/>
    <dataField name="Sum of 1" fld="2" baseField="0" baseItem="0"/>
    <dataField name="Sum of 2" fld="3" baseField="0" baseItem="0"/>
    <dataField name="Sum of 3" fld="4" baseField="0" baseItem="0"/>
    <dataField name="Sum of 4" fld="5" baseField="0" baseItem="0"/>
    <dataField name="Sum of 5" fld="6" baseField="0" baseItem="0"/>
  </dataFields>
  <formats count="23">
    <format dxfId="252">
      <pivotArea type="all" dataOnly="0" outline="0" fieldPosition="0"/>
    </format>
    <format dxfId="251">
      <pivotArea outline="0" collapsedLevelsAreSubtotals="1" fieldPosition="0"/>
    </format>
    <format dxfId="250">
      <pivotArea field="0" type="button" dataOnly="0" labelOnly="1" outline="0" axis="axisRow" fieldPosition="0"/>
    </format>
    <format dxfId="249">
      <pivotArea dataOnly="0" labelOnly="1" fieldPosition="0">
        <references count="1">
          <reference field="0" count="0"/>
        </references>
      </pivotArea>
    </format>
    <format dxfId="248">
      <pivotArea dataOnly="0" labelOnly="1" grandRow="1" outline="0" fieldPosition="0"/>
    </format>
    <format dxfId="24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46">
      <pivotArea outline="0" collapsedLevelsAreSubtotals="1" fieldPosition="0"/>
    </format>
    <format dxfId="245">
      <pivotArea dataOnly="0" labelOnly="1" fieldPosition="0">
        <references count="1">
          <reference field="0" count="0"/>
        </references>
      </pivotArea>
    </format>
    <format dxfId="244">
      <pivotArea dataOnly="0" labelOnly="1" grandRow="1" outline="0" fieldPosition="0"/>
    </format>
    <format dxfId="243">
      <pivotArea grandRow="1" outline="0" collapsedLevelsAreSubtotals="1" fieldPosition="0"/>
    </format>
    <format dxfId="242">
      <pivotArea dataOnly="0" labelOnly="1" grandRow="1" outline="0" fieldPosition="0"/>
    </format>
    <format dxfId="241">
      <pivotArea type="all" dataOnly="0" outline="0" fieldPosition="0"/>
    </format>
    <format dxfId="240">
      <pivotArea outline="0" collapsedLevelsAreSubtotals="1" fieldPosition="0"/>
    </format>
    <format dxfId="239">
      <pivotArea field="0" type="button" dataOnly="0" labelOnly="1" outline="0" axis="axisRow" fieldPosition="0"/>
    </format>
    <format dxfId="238">
      <pivotArea dataOnly="0" labelOnly="1" fieldPosition="0">
        <references count="1">
          <reference field="0" count="0"/>
        </references>
      </pivotArea>
    </format>
    <format dxfId="237">
      <pivotArea dataOnly="0" labelOnly="1" grandRow="1" outline="0" fieldPosition="0"/>
    </format>
    <format dxfId="23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35">
      <pivotArea type="all" dataOnly="0" outline="0" fieldPosition="0"/>
    </format>
    <format dxfId="234">
      <pivotArea outline="0" collapsedLevelsAreSubtotals="1" fieldPosition="0"/>
    </format>
    <format dxfId="233">
      <pivotArea field="0" type="button" dataOnly="0" labelOnly="1" outline="0" axis="axisRow" fieldPosition="0"/>
    </format>
    <format dxfId="232">
      <pivotArea dataOnly="0" labelOnly="1" fieldPosition="0">
        <references count="1">
          <reference field="0" count="0"/>
        </references>
      </pivotArea>
    </format>
    <format dxfId="231">
      <pivotArea dataOnly="0" labelOnly="1" grandRow="1" outline="0" fieldPosition="0"/>
    </format>
    <format dxfId="23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C207C-27B6-49DF-B68A-A365CE38F11D}" name="PivotTable1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">
  <location ref="D98:J111" firstHeaderRow="0" firstDataRow="1" firstDataCol="1"/>
  <pivotFields count="9">
    <pivotField axis="axisRow" numFmtId="17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2">
    <field x="0"/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NA" fld="1" baseField="0" baseItem="0"/>
    <dataField name="Sum of SA" fld="2" baseField="0" baseItem="0"/>
    <dataField name="Sum of Eur" fld="3" baseField="0" baseItem="0"/>
    <dataField name="Sum of Pacific" fld="4" baseField="0" baseItem="0"/>
    <dataField name="Sum of China" fld="5" baseField="0" baseItem="0"/>
    <dataField name="Sum of World" fld="6" baseField="0" baseItem="0"/>
  </dataFields>
  <formats count="32">
    <format dxfId="284">
      <pivotArea type="all" dataOnly="0" outline="0" fieldPosition="0"/>
    </format>
    <format dxfId="283">
      <pivotArea outline="0" collapsedLevelsAreSubtotals="1" fieldPosition="0"/>
    </format>
    <format dxfId="282">
      <pivotArea field="0" type="button" dataOnly="0" labelOnly="1" outline="0" axis="axisRow" fieldPosition="0"/>
    </format>
    <format dxfId="281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80">
      <pivotArea dataOnly="0" labelOnly="1" grandRow="1" outline="0" fieldPosition="0"/>
    </format>
    <format dxfId="27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78">
      <pivotArea collapsedLevelsAreSubtotals="1" fieldPosition="0">
        <references count="1">
          <reference field="0" count="1">
            <x v="1"/>
          </reference>
        </references>
      </pivotArea>
    </format>
    <format dxfId="277">
      <pivotArea collapsedLevelsAreSubtotals="1" fieldPosition="0">
        <references count="1">
          <reference field="0" count="1">
            <x v="2"/>
          </reference>
        </references>
      </pivotArea>
    </format>
    <format dxfId="276">
      <pivotArea collapsedLevelsAreSubtotals="1" fieldPosition="0">
        <references count="1">
          <reference field="0" count="1">
            <x v="3"/>
          </reference>
        </references>
      </pivotArea>
    </format>
    <format dxfId="275">
      <pivotArea collapsedLevelsAreSubtotals="1" fieldPosition="0">
        <references count="1">
          <reference field="0" count="1">
            <x v="4"/>
          </reference>
        </references>
      </pivotArea>
    </format>
    <format dxfId="274">
      <pivotArea collapsedLevelsAreSubtotals="1" fieldPosition="0">
        <references count="1">
          <reference field="0" count="1">
            <x v="5"/>
          </reference>
        </references>
      </pivotArea>
    </format>
    <format dxfId="273">
      <pivotArea collapsedLevelsAreSubtotals="1" fieldPosition="0">
        <references count="1">
          <reference field="0" count="1">
            <x v="6"/>
          </reference>
        </references>
      </pivotArea>
    </format>
    <format dxfId="272">
      <pivotArea collapsedLevelsAreSubtotals="1" fieldPosition="0">
        <references count="1">
          <reference field="0" count="1">
            <x v="7"/>
          </reference>
        </references>
      </pivotArea>
    </format>
    <format dxfId="271">
      <pivotArea collapsedLevelsAreSubtotals="1" fieldPosition="0">
        <references count="1">
          <reference field="0" count="1">
            <x v="8"/>
          </reference>
        </references>
      </pivotArea>
    </format>
    <format dxfId="270">
      <pivotArea collapsedLevelsAreSubtotals="1" fieldPosition="0">
        <references count="1">
          <reference field="0" count="1">
            <x v="9"/>
          </reference>
        </references>
      </pivotArea>
    </format>
    <format dxfId="269">
      <pivotArea collapsedLevelsAreSubtotals="1" fieldPosition="0">
        <references count="1">
          <reference field="0" count="1">
            <x v="10"/>
          </reference>
        </references>
      </pivotArea>
    </format>
    <format dxfId="268">
      <pivotArea collapsedLevelsAreSubtotals="1" fieldPosition="0">
        <references count="1">
          <reference field="0" count="1">
            <x v="11"/>
          </reference>
        </references>
      </pivotArea>
    </format>
    <format dxfId="267">
      <pivotArea collapsedLevelsAreSubtotals="1" fieldPosition="0">
        <references count="1">
          <reference field="0" count="1">
            <x v="12"/>
          </reference>
        </references>
      </pivotArea>
    </format>
    <format dxfId="266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65">
      <pivotArea type="all" dataOnly="0" outline="0" fieldPosition="0"/>
    </format>
    <format dxfId="264">
      <pivotArea outline="0" collapsedLevelsAreSubtotals="1" fieldPosition="0"/>
    </format>
    <format dxfId="263">
      <pivotArea field="0" type="button" dataOnly="0" labelOnly="1" outline="0" axis="axisRow" fieldPosition="0"/>
    </format>
    <format dxfId="262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61">
      <pivotArea dataOnly="0" labelOnly="1" grandRow="1" outline="0" fieldPosition="0"/>
    </format>
    <format dxfId="26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59">
      <pivotArea type="all" dataOnly="0" outline="0" fieldPosition="0"/>
    </format>
    <format dxfId="258">
      <pivotArea outline="0" collapsedLevelsAreSubtotals="1" fieldPosition="0"/>
    </format>
    <format dxfId="257">
      <pivotArea field="0" type="button" dataOnly="0" labelOnly="1" outline="0" axis="axisRow" fieldPosition="0"/>
    </format>
    <format dxfId="256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55">
      <pivotArea dataOnly="0" labelOnly="1" grandRow="1" outline="0" fieldPosition="0"/>
    </format>
    <format dxfId="25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53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84AB06-CC18-4D55-B973-A8662F435D99}" name="PivotTable18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 rowHeaderCaption="Year">
  <location ref="O182:U188" firstHeaderRow="0" firstDataRow="1" firstDataCol="1"/>
  <pivotFields count="9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2">
    <field x="8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North America " fld="1" baseField="8" baseItem="1"/>
    <dataField name="Pacific " fld="4" baseField="8" baseItem="1"/>
    <dataField name="Europe " fld="3" baseField="8" baseItem="1"/>
    <dataField name="South America" fld="2" baseField="8" baseItem="1"/>
    <dataField name="China " fld="5" baseField="8" baseItem="1"/>
    <dataField name="World " fld="6" baseField="8" baseItem="1"/>
  </dataFields>
  <formats count="12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8" type="button" dataOnly="0" labelOnly="1" outline="0" axis="axisRow" fieldPosition="0"/>
    </format>
    <format dxfId="34">
      <pivotArea dataOnly="0" labelOnly="1" fieldPosition="0">
        <references count="1">
          <reference field="8" count="5">
            <x v="1"/>
            <x v="2"/>
            <x v="3"/>
            <x v="4"/>
            <x v="5"/>
          </reference>
        </references>
      </pivotArea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1">
      <pivotArea collapsedLevelsAreSubtotals="1" fieldPosition="0">
        <references count="1">
          <reference field="8" count="1">
            <x v="1"/>
          </reference>
        </references>
      </pivotArea>
    </format>
    <format dxfId="30">
      <pivotArea collapsedLevelsAreSubtotals="1" fieldPosition="0">
        <references count="1">
          <reference field="8" count="1">
            <x v="2"/>
          </reference>
        </references>
      </pivotArea>
    </format>
    <format dxfId="29">
      <pivotArea collapsedLevelsAreSubtotals="1" fieldPosition="0">
        <references count="1">
          <reference field="8" count="1">
            <x v="3"/>
          </reference>
        </references>
      </pivotArea>
    </format>
    <format dxfId="28">
      <pivotArea collapsedLevelsAreSubtotals="1" fieldPosition="0">
        <references count="1">
          <reference field="8" count="1">
            <x v="4"/>
          </reference>
        </references>
      </pivotArea>
    </format>
    <format dxfId="27">
      <pivotArea collapsedLevelsAreSubtotals="1" fieldPosition="0">
        <references count="1">
          <reference field="8" count="1">
            <x v="5"/>
          </reference>
        </references>
      </pivotArea>
    </format>
    <format dxfId="26">
      <pivotArea dataOnly="0" labelOnly="1" fieldPosition="0">
        <references count="1">
          <reference field="8" count="5">
            <x v="1"/>
            <x v="2"/>
            <x v="3"/>
            <x v="4"/>
            <x v="5"/>
          </reference>
        </references>
      </pivotArea>
    </format>
  </formats>
  <chartFormats count="6"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B266C-536B-4A1B-9133-BE958A0E4686}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 rowHeaderCaption="Year">
  <location ref="G29:M35" firstHeaderRow="0" firstDataRow="1" firstDataCol="1"/>
  <pivotFields count="8">
    <pivotField axis="axisRow" showAll="0">
      <items count="12">
        <item x="1"/>
        <item x="2"/>
        <item x="3"/>
        <item x="4"/>
        <item x="5"/>
        <item h="1" x="10"/>
        <item h="1" x="8"/>
        <item h="1" x="0"/>
        <item h="1" x="9"/>
        <item h="1" x="7"/>
        <item h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5">
        <item x="3"/>
        <item x="1"/>
        <item x="2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0" fld="1" baseField="0" baseItem="0"/>
    <dataField name="Sum of 1" fld="2" baseField="0" baseItem="0"/>
    <dataField name="Sum of 2" fld="3" baseField="0" baseItem="0"/>
    <dataField name="Sum of 3" fld="4" baseField="0" baseItem="0"/>
    <dataField name="Sum of 4" fld="5" baseField="0" baseItem="0"/>
    <dataField name="Sum of 5" fld="6" baseField="0" baseItem="0"/>
  </dataFields>
  <formats count="28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0" type="button" dataOnly="0" labelOnly="1" outline="0" axis="axisRow" fieldPosition="0"/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grandRow="1" outline="0" fieldPosition="0"/>
    </format>
    <format dxfId="6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9">
      <pivotArea grandRow="1" outline="0" collapsedLevelsAreSubtotals="1" fieldPosition="0"/>
    </format>
    <format dxfId="58">
      <pivotArea dataOnly="0" labelOnly="1" grandRow="1" outline="0" fieldPosition="0"/>
    </format>
    <format dxfId="57">
      <pivotArea field="0" type="button" dataOnly="0" labelOnly="1" outline="0" axis="axisRow" fieldPosition="0"/>
    </format>
    <format dxfId="5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5">
      <pivotArea field="0" type="button" dataOnly="0" labelOnly="1" outline="0" axis="axisRow" fieldPosition="0"/>
    </format>
    <format dxfId="5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3">
      <pivotArea field="0" type="button" dataOnly="0" labelOnly="1" outline="0" axis="axisRow" fieldPosition="0"/>
    </format>
    <format dxfId="5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0" type="button" dataOnly="0" labelOnly="1" outline="0" axis="axisRow" fieldPosition="0"/>
    </format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grandRow="1" outline="0" fieldPosition="0"/>
    </format>
    <format dxfId="4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5">
      <pivotArea collapsedLevelsAreSubtotals="1" fieldPosition="0">
        <references count="1">
          <reference field="0" count="0"/>
        </references>
      </pivotArea>
    </format>
    <format dxfId="44">
      <pivotArea dataOnly="0" labelOnly="1" fieldPosition="0">
        <references count="1">
          <reference field="0" count="0"/>
        </references>
      </pivotArea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0" type="button" dataOnly="0" labelOnly="1" outline="0" axis="axisRow" fieldPosition="0"/>
    </format>
    <format dxfId="40">
      <pivotArea dataOnly="0" labelOnly="1" fieldPosition="0">
        <references count="1">
          <reference field="0" count="0"/>
        </references>
      </pivotArea>
    </format>
    <format dxfId="39">
      <pivotArea dataOnly="0" labelOnly="1" grandRow="1" outline="0" fieldPosition="0"/>
    </format>
    <format dxfId="3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12"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02202-DCAA-4E3B-8874-9A5347E6E1A6}" name="PivotTable17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 rowHeaderCaption="Year">
  <location ref="O114:U120" firstHeaderRow="0" firstDataRow="1" firstDataCol="1"/>
  <pivotFields count="9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2">
    <field x="8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North America " fld="1" baseField="8" baseItem="1"/>
    <dataField name="South America " fld="2" baseField="8" baseItem="1"/>
    <dataField name="Europe " fld="3" baseField="8" baseItem="1"/>
    <dataField name="Pacific " fld="4" baseField="8" baseItem="1"/>
    <dataField name="China " fld="5" baseField="8" baseItem="1"/>
    <dataField name="World " fld="6" baseField="8" baseItem="1"/>
  </dataFields>
  <formats count="18"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8" type="button" dataOnly="0" labelOnly="1" outline="0" axis="axisRow" fieldPosition="0"/>
    </format>
    <format dxfId="80">
      <pivotArea dataOnly="0" labelOnly="1" fieldPosition="0">
        <references count="1">
          <reference field="8" count="5">
            <x v="1"/>
            <x v="2"/>
            <x v="3"/>
            <x v="4"/>
            <x v="5"/>
          </reference>
        </references>
      </pivotArea>
    </format>
    <format dxfId="79">
      <pivotArea dataOnly="0" labelOnly="1" grandRow="1" outline="0" fieldPosition="0"/>
    </format>
    <format dxfId="7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77">
      <pivotArea collapsedLevelsAreSubtotals="1" fieldPosition="0">
        <references count="1">
          <reference field="8" count="1">
            <x v="1"/>
          </reference>
        </references>
      </pivotArea>
    </format>
    <format dxfId="76">
      <pivotArea collapsedLevelsAreSubtotals="1" fieldPosition="0">
        <references count="1">
          <reference field="8" count="1">
            <x v="2"/>
          </reference>
        </references>
      </pivotArea>
    </format>
    <format dxfId="75">
      <pivotArea collapsedLevelsAreSubtotals="1" fieldPosition="0">
        <references count="1">
          <reference field="8" count="1">
            <x v="3"/>
          </reference>
        </references>
      </pivotArea>
    </format>
    <format dxfId="74">
      <pivotArea collapsedLevelsAreSubtotals="1" fieldPosition="0">
        <references count="1">
          <reference field="8" count="1">
            <x v="4"/>
          </reference>
        </references>
      </pivotArea>
    </format>
    <format dxfId="73">
      <pivotArea collapsedLevelsAreSubtotals="1" fieldPosition="0">
        <references count="1">
          <reference field="8" count="1">
            <x v="5"/>
          </reference>
        </references>
      </pivotArea>
    </format>
    <format dxfId="72">
      <pivotArea dataOnly="0" labelOnly="1" fieldPosition="0">
        <references count="1">
          <reference field="8" count="5">
            <x v="1"/>
            <x v="2"/>
            <x v="3"/>
            <x v="4"/>
            <x v="5"/>
          </reference>
        </references>
      </pivotArea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8" type="button" dataOnly="0" labelOnly="1" outline="0" axis="axisRow" fieldPosition="0"/>
    </format>
    <format dxfId="68">
      <pivotArea dataOnly="0" labelOnly="1" fieldPosition="0">
        <references count="1">
          <reference field="8" count="5">
            <x v="1"/>
            <x v="2"/>
            <x v="3"/>
            <x v="4"/>
            <x v="5"/>
          </reference>
        </references>
      </pivotArea>
    </format>
    <format dxfId="67">
      <pivotArea dataOnly="0" labelOnly="1" grandRow="1" outline="0" fieldPosition="0"/>
    </format>
    <format dxfId="6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6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37B23-869B-46D6-A469-219815A11D0F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 rowHeaderCaption="Year ">
  <location ref="G10:M16" firstHeaderRow="0" firstDataRow="1" firstDataCol="1"/>
  <pivotFields count="8">
    <pivotField axis="axisRow" showAll="0">
      <items count="12">
        <item x="1"/>
        <item x="2"/>
        <item x="3"/>
        <item x="4"/>
        <item x="5"/>
        <item h="1" x="10"/>
        <item h="1" x="8"/>
        <item h="1" x="0"/>
        <item h="1" x="9"/>
        <item h="1" x="7"/>
        <item h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0" fld="1" baseField="0" baseItem="0"/>
    <dataField name="Sum of 1" fld="2" baseField="0" baseItem="0"/>
    <dataField name="Sum of 2" fld="3" baseField="0" baseItem="0"/>
    <dataField name="Sum of 3" fld="4" baseField="0" baseItem="0"/>
    <dataField name="Sum of 4" fld="5" baseField="0" baseItem="0"/>
    <dataField name="Sum of 5" fld="6" baseField="0" baseItem="0"/>
  </dataFields>
  <formats count="28">
    <format dxfId="111">
      <pivotArea type="all" dataOnly="0" outline="0" fieldPosition="0"/>
    </format>
    <format dxfId="110">
      <pivotArea outline="0" collapsedLevelsAreSubtotals="1" fieldPosition="0"/>
    </format>
    <format dxfId="109">
      <pivotArea field="0" type="button" dataOnly="0" labelOnly="1" outline="0" axis="axisRow" fieldPosition="0"/>
    </format>
    <format dxfId="108">
      <pivotArea dataOnly="0" labelOnly="1" fieldPosition="0">
        <references count="1">
          <reference field="0" count="0"/>
        </references>
      </pivotArea>
    </format>
    <format dxfId="107">
      <pivotArea dataOnly="0" labelOnly="1" grandRow="1" outline="0" fieldPosition="0"/>
    </format>
    <format dxfId="10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05">
      <pivotArea grandRow="1" outline="0" collapsedLevelsAreSubtotals="1" fieldPosition="0"/>
    </format>
    <format dxfId="104">
      <pivotArea dataOnly="0" labelOnly="1" grandRow="1" outline="0" fieldPosition="0"/>
    </format>
    <format dxfId="103">
      <pivotArea field="0" type="button" dataOnly="0" labelOnly="1" outline="0" axis="axisRow" fieldPosition="0"/>
    </format>
    <format dxfId="10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01">
      <pivotArea field="0" type="button" dataOnly="0" labelOnly="1" outline="0" axis="axisRow" fieldPosition="0"/>
    </format>
    <format dxfId="10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99">
      <pivotArea field="0" type="button" dataOnly="0" labelOnly="1" outline="0" axis="axisRow" fieldPosition="0"/>
    </format>
    <format dxfId="9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97">
      <pivotArea type="all" dataOnly="0" outline="0" fieldPosition="0"/>
    </format>
    <format dxfId="96">
      <pivotArea outline="0" collapsedLevelsAreSubtotals="1" fieldPosition="0"/>
    </format>
    <format dxfId="95">
      <pivotArea field="0" type="button" dataOnly="0" labelOnly="1" outline="0" axis="axisRow" fieldPosition="0"/>
    </format>
    <format dxfId="94">
      <pivotArea dataOnly="0" labelOnly="1" fieldPosition="0">
        <references count="1">
          <reference field="0" count="0"/>
        </references>
      </pivotArea>
    </format>
    <format dxfId="93">
      <pivotArea dataOnly="0" labelOnly="1" grandRow="1" outline="0" fieldPosition="0"/>
    </format>
    <format dxfId="9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91">
      <pivotArea collapsedLevelsAreSubtotals="1" fieldPosition="0">
        <references count="1">
          <reference field="0" count="0"/>
        </references>
      </pivotArea>
    </format>
    <format dxfId="90">
      <pivotArea dataOnly="0" labelOnly="1" fieldPosition="0">
        <references count="1">
          <reference field="0" count="0"/>
        </references>
      </pivotArea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0" type="button" dataOnly="0" labelOnly="1" outline="0" axis="axisRow" fieldPosition="0"/>
    </format>
    <format dxfId="86">
      <pivotArea dataOnly="0" labelOnly="1" fieldPosition="0">
        <references count="1">
          <reference field="0" count="0"/>
        </references>
      </pivotArea>
    </format>
    <format dxfId="85">
      <pivotArea dataOnly="0" labelOnly="1" grandRow="1" outline="0" fieldPosition="0"/>
    </format>
    <format dxfId="8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12"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ACC47-C38E-4D66-8947-7B12CCB7C462}" name="PivotTable3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Q333:X334" firstHeaderRow="0" firstDataRow="1" firstDataCol="0"/>
  <pivotFields count="8"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Q1 2017 " fld="0" subtotal="average" baseField="0" baseItem="1" numFmtId="2"/>
    <dataField name="Q2 2017 " fld="1" subtotal="average" baseField="0" baseItem="1" numFmtId="2"/>
    <dataField name="Q3 2017 " fld="2" subtotal="average" baseField="0" baseItem="2" numFmtId="2"/>
    <dataField name="Q4 2017 " fld="3" subtotal="average" baseField="0" baseItem="3" numFmtId="2"/>
    <dataField name="Q1 2018 " fld="4" subtotal="average" baseField="0" baseItem="4" numFmtId="2"/>
    <dataField name="Q2 2018 " fld="5" subtotal="average" baseField="0" baseItem="5" numFmtId="2"/>
    <dataField name="Q3 2018 " fld="6" subtotal="average" baseField="0" baseItem="6" numFmtId="2"/>
    <dataField name="Q4 2018 " fld="7" subtotal="average" baseField="0" baseItem="7" numFmtId="2"/>
  </dataFields>
  <formats count="14">
    <format dxfId="125">
      <pivotArea type="all" dataOnly="0" outline="0" fieldPosition="0"/>
    </format>
    <format dxfId="124">
      <pivotArea outline="0" collapsedLevelsAreSubtotals="1" fieldPosition="0"/>
    </format>
    <format dxfId="123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22">
      <pivotArea outline="0" collapsedLevelsAreSubtotals="1" fieldPosition="0"/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outline="0" fieldPosition="0">
        <references count="1">
          <reference field="4294967294" count="1">
            <x v="0"/>
          </reference>
        </references>
      </pivotArea>
    </format>
    <format dxfId="118">
      <pivotArea outline="0" fieldPosition="0">
        <references count="1">
          <reference field="4294967294" count="1">
            <x v="1"/>
          </reference>
        </references>
      </pivotArea>
    </format>
    <format dxfId="117">
      <pivotArea outline="0" fieldPosition="0">
        <references count="1">
          <reference field="4294967294" count="1">
            <x v="2"/>
          </reference>
        </references>
      </pivotArea>
    </format>
    <format dxfId="116">
      <pivotArea outline="0" fieldPosition="0">
        <references count="1">
          <reference field="4294967294" count="1">
            <x v="3"/>
          </reference>
        </references>
      </pivotArea>
    </format>
    <format dxfId="115">
      <pivotArea outline="0" fieldPosition="0">
        <references count="1">
          <reference field="4294967294" count="1">
            <x v="4"/>
          </reference>
        </references>
      </pivotArea>
    </format>
    <format dxfId="114">
      <pivotArea outline="0" fieldPosition="0">
        <references count="1">
          <reference field="4294967294" count="1">
            <x v="5"/>
          </reference>
        </references>
      </pivotArea>
    </format>
    <format dxfId="113">
      <pivotArea outline="0" fieldPosition="0">
        <references count="1">
          <reference field="4294967294" count="1">
            <x v="6"/>
          </reference>
        </references>
      </pivotArea>
    </format>
    <format dxfId="112">
      <pivotArea outline="0" fieldPosition="0">
        <references count="1">
          <reference field="4294967294" count="1">
            <x v="7"/>
          </reference>
        </references>
      </pivotArea>
    </format>
  </formats>
  <chartFormats count="16"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7.xml"/><Relationship Id="rId7" Type="http://schemas.openxmlformats.org/officeDocument/2006/relationships/pivotTable" Target="../pivotTables/pivotTable1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Relationship Id="rId9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G90"/>
  <sheetViews>
    <sheetView workbookViewId="0">
      <selection activeCell="I11" sqref="I11"/>
    </sheetView>
  </sheetViews>
  <sheetFormatPr defaultRowHeight="15" x14ac:dyDescent="0.25"/>
  <cols>
    <col min="3" max="3" width="6.28515625" bestFit="1" customWidth="1"/>
    <col min="4" max="4" width="29.42578125" bestFit="1" customWidth="1"/>
    <col min="5" max="5" width="15.42578125" bestFit="1" customWidth="1"/>
    <col min="6" max="6" width="27.140625" bestFit="1" customWidth="1"/>
    <col min="7" max="7" width="20.140625" bestFit="1" customWidth="1"/>
  </cols>
  <sheetData>
    <row r="4" spans="3:7" ht="15.75" x14ac:dyDescent="0.25">
      <c r="C4" s="31" t="s">
        <v>21</v>
      </c>
      <c r="D4" s="31" t="s">
        <v>20</v>
      </c>
      <c r="E4" s="31" t="s">
        <v>16</v>
      </c>
      <c r="F4" s="31" t="s">
        <v>22</v>
      </c>
      <c r="G4" s="31" t="s">
        <v>23</v>
      </c>
    </row>
    <row r="5" spans="3:7" ht="15.75" x14ac:dyDescent="0.25">
      <c r="C5" s="98">
        <v>1</v>
      </c>
      <c r="D5" s="101" t="s">
        <v>0</v>
      </c>
      <c r="E5" s="98" t="s">
        <v>17</v>
      </c>
      <c r="F5" s="32" t="s">
        <v>24</v>
      </c>
      <c r="G5" s="32" t="s">
        <v>29</v>
      </c>
    </row>
    <row r="6" spans="3:7" ht="15.75" x14ac:dyDescent="0.25">
      <c r="C6" s="99"/>
      <c r="D6" s="102"/>
      <c r="E6" s="99"/>
      <c r="F6" s="32" t="s">
        <v>25</v>
      </c>
      <c r="G6" s="32" t="s">
        <v>30</v>
      </c>
    </row>
    <row r="7" spans="3:7" ht="15.75" x14ac:dyDescent="0.25">
      <c r="C7" s="99"/>
      <c r="D7" s="102"/>
      <c r="E7" s="99"/>
      <c r="F7" s="32" t="s">
        <v>26</v>
      </c>
      <c r="G7" s="32" t="s">
        <v>30</v>
      </c>
    </row>
    <row r="8" spans="3:7" ht="15.75" x14ac:dyDescent="0.25">
      <c r="C8" s="99"/>
      <c r="D8" s="102"/>
      <c r="E8" s="99"/>
      <c r="F8" s="32" t="s">
        <v>27</v>
      </c>
      <c r="G8" s="32" t="s">
        <v>30</v>
      </c>
    </row>
    <row r="9" spans="3:7" ht="15.75" x14ac:dyDescent="0.25">
      <c r="C9" s="99"/>
      <c r="D9" s="102"/>
      <c r="E9" s="99"/>
      <c r="F9" s="32" t="s">
        <v>28</v>
      </c>
      <c r="G9" s="32" t="s">
        <v>30</v>
      </c>
    </row>
    <row r="10" spans="3:7" ht="15.75" x14ac:dyDescent="0.25">
      <c r="C10" s="98">
        <v>2</v>
      </c>
      <c r="D10" s="101" t="s">
        <v>1</v>
      </c>
      <c r="E10" s="101" t="s">
        <v>19</v>
      </c>
      <c r="F10" s="32" t="s">
        <v>31</v>
      </c>
      <c r="G10" s="32" t="s">
        <v>33</v>
      </c>
    </row>
    <row r="11" spans="3:7" ht="15.75" x14ac:dyDescent="0.25">
      <c r="C11" s="100"/>
      <c r="D11" s="103"/>
      <c r="E11" s="103"/>
      <c r="F11" s="32" t="s">
        <v>32</v>
      </c>
      <c r="G11" s="32" t="s">
        <v>33</v>
      </c>
    </row>
    <row r="12" spans="3:7" ht="15.75" x14ac:dyDescent="0.25">
      <c r="C12" s="98">
        <v>3</v>
      </c>
      <c r="D12" s="101" t="s">
        <v>2</v>
      </c>
      <c r="E12" s="98" t="s">
        <v>18</v>
      </c>
      <c r="F12" s="32" t="s">
        <v>31</v>
      </c>
      <c r="G12" s="32" t="s">
        <v>33</v>
      </c>
    </row>
    <row r="13" spans="3:7" ht="15.75" x14ac:dyDescent="0.25">
      <c r="C13" s="100"/>
      <c r="D13" s="103"/>
      <c r="E13" s="100"/>
      <c r="F13" s="32" t="s">
        <v>34</v>
      </c>
      <c r="G13" s="32" t="s">
        <v>33</v>
      </c>
    </row>
    <row r="14" spans="3:7" ht="15.75" x14ac:dyDescent="0.25">
      <c r="C14" s="98">
        <v>4</v>
      </c>
      <c r="D14" s="101" t="s">
        <v>3</v>
      </c>
      <c r="E14" s="98" t="s">
        <v>18</v>
      </c>
      <c r="F14" s="32" t="s">
        <v>35</v>
      </c>
      <c r="G14" s="32" t="s">
        <v>29</v>
      </c>
    </row>
    <row r="15" spans="3:7" ht="15.75" x14ac:dyDescent="0.25">
      <c r="C15" s="100"/>
      <c r="D15" s="103"/>
      <c r="E15" s="100"/>
      <c r="F15" s="32" t="s">
        <v>31</v>
      </c>
      <c r="G15" s="32" t="s">
        <v>33</v>
      </c>
    </row>
    <row r="16" spans="3:7" ht="15.75" x14ac:dyDescent="0.25">
      <c r="C16" s="98">
        <v>5</v>
      </c>
      <c r="D16" s="101" t="s">
        <v>4</v>
      </c>
      <c r="E16" s="98" t="s">
        <v>19</v>
      </c>
      <c r="F16" s="32" t="s">
        <v>36</v>
      </c>
      <c r="G16" s="32" t="s">
        <v>33</v>
      </c>
    </row>
    <row r="17" spans="3:7" ht="15.75" x14ac:dyDescent="0.25">
      <c r="C17" s="99"/>
      <c r="D17" s="102"/>
      <c r="E17" s="99"/>
      <c r="F17" s="32" t="s">
        <v>37</v>
      </c>
      <c r="G17" s="32" t="s">
        <v>33</v>
      </c>
    </row>
    <row r="18" spans="3:7" ht="15.75" x14ac:dyDescent="0.25">
      <c r="C18" s="99"/>
      <c r="D18" s="102"/>
      <c r="E18" s="99"/>
      <c r="F18" s="32" t="s">
        <v>38</v>
      </c>
      <c r="G18" s="32" t="s">
        <v>84</v>
      </c>
    </row>
    <row r="19" spans="3:7" ht="15.75" x14ac:dyDescent="0.25">
      <c r="C19" s="99"/>
      <c r="D19" s="102"/>
      <c r="E19" s="99"/>
      <c r="F19" s="32" t="s">
        <v>39</v>
      </c>
      <c r="G19" s="32" t="s">
        <v>33</v>
      </c>
    </row>
    <row r="20" spans="3:7" ht="15.75" x14ac:dyDescent="0.25">
      <c r="C20" s="99"/>
      <c r="D20" s="102"/>
      <c r="E20" s="99"/>
      <c r="F20" s="32" t="s">
        <v>40</v>
      </c>
      <c r="G20" s="32" t="s">
        <v>29</v>
      </c>
    </row>
    <row r="21" spans="3:7" ht="15.75" x14ac:dyDescent="0.25">
      <c r="C21" s="99"/>
      <c r="D21" s="102"/>
      <c r="E21" s="99"/>
      <c r="F21" s="32" t="s">
        <v>41</v>
      </c>
      <c r="G21" s="32" t="s">
        <v>29</v>
      </c>
    </row>
    <row r="22" spans="3:7" ht="15.75" x14ac:dyDescent="0.25">
      <c r="C22" s="100"/>
      <c r="D22" s="103"/>
      <c r="E22" s="100"/>
      <c r="F22" s="32" t="s">
        <v>42</v>
      </c>
      <c r="G22" s="32" t="s">
        <v>29</v>
      </c>
    </row>
    <row r="23" spans="3:7" ht="15.75" x14ac:dyDescent="0.25">
      <c r="C23" s="98">
        <v>6</v>
      </c>
      <c r="D23" s="101" t="s">
        <v>5</v>
      </c>
      <c r="E23" s="98" t="s">
        <v>19</v>
      </c>
      <c r="F23" s="32" t="s">
        <v>43</v>
      </c>
      <c r="G23" s="32" t="s">
        <v>30</v>
      </c>
    </row>
    <row r="24" spans="3:7" ht="15.75" x14ac:dyDescent="0.25">
      <c r="C24" s="99"/>
      <c r="D24" s="102"/>
      <c r="E24" s="99"/>
      <c r="F24" s="32" t="s">
        <v>44</v>
      </c>
      <c r="G24" s="32" t="s">
        <v>30</v>
      </c>
    </row>
    <row r="25" spans="3:7" ht="15.75" x14ac:dyDescent="0.25">
      <c r="C25" s="99"/>
      <c r="D25" s="102"/>
      <c r="E25" s="99"/>
      <c r="F25" s="32" t="s">
        <v>45</v>
      </c>
      <c r="G25" s="32" t="s">
        <v>30</v>
      </c>
    </row>
    <row r="26" spans="3:7" ht="15.75" x14ac:dyDescent="0.25">
      <c r="C26" s="99"/>
      <c r="D26" s="102"/>
      <c r="E26" s="99"/>
      <c r="F26" s="32" t="s">
        <v>46</v>
      </c>
      <c r="G26" s="32" t="s">
        <v>30</v>
      </c>
    </row>
    <row r="27" spans="3:7" ht="15.75" x14ac:dyDescent="0.25">
      <c r="C27" s="99"/>
      <c r="D27" s="102"/>
      <c r="E27" s="99"/>
      <c r="F27" s="32" t="s">
        <v>47</v>
      </c>
      <c r="G27" s="32" t="s">
        <v>30</v>
      </c>
    </row>
    <row r="28" spans="3:7" ht="15.75" x14ac:dyDescent="0.25">
      <c r="C28" s="99"/>
      <c r="D28" s="102"/>
      <c r="E28" s="99"/>
      <c r="F28" s="32" t="s">
        <v>48</v>
      </c>
      <c r="G28" s="32" t="s">
        <v>30</v>
      </c>
    </row>
    <row r="29" spans="3:7" ht="15.75" x14ac:dyDescent="0.25">
      <c r="C29" s="99"/>
      <c r="D29" s="102"/>
      <c r="E29" s="99"/>
      <c r="F29" s="32" t="s">
        <v>49</v>
      </c>
      <c r="G29" s="32" t="s">
        <v>30</v>
      </c>
    </row>
    <row r="30" spans="3:7" ht="15.75" x14ac:dyDescent="0.25">
      <c r="C30" s="99"/>
      <c r="D30" s="102"/>
      <c r="E30" s="99"/>
      <c r="F30" s="32" t="s">
        <v>50</v>
      </c>
      <c r="G30" s="32" t="s">
        <v>30</v>
      </c>
    </row>
    <row r="31" spans="3:7" ht="15.75" x14ac:dyDescent="0.25">
      <c r="C31" s="99"/>
      <c r="D31" s="102"/>
      <c r="E31" s="99"/>
      <c r="F31" s="32" t="s">
        <v>51</v>
      </c>
      <c r="G31" s="32" t="s">
        <v>30</v>
      </c>
    </row>
    <row r="32" spans="3:7" ht="15.75" x14ac:dyDescent="0.25">
      <c r="C32" s="99"/>
      <c r="D32" s="102"/>
      <c r="E32" s="99"/>
      <c r="F32" s="32" t="s">
        <v>52</v>
      </c>
      <c r="G32" s="32" t="s">
        <v>29</v>
      </c>
    </row>
    <row r="33" spans="3:7" ht="15.75" x14ac:dyDescent="0.25">
      <c r="C33" s="99"/>
      <c r="D33" s="102"/>
      <c r="E33" s="99"/>
      <c r="F33" s="32" t="s">
        <v>53</v>
      </c>
      <c r="G33" s="32" t="s">
        <v>29</v>
      </c>
    </row>
    <row r="34" spans="3:7" ht="15.75" x14ac:dyDescent="0.25">
      <c r="C34" s="99"/>
      <c r="D34" s="102"/>
      <c r="E34" s="99"/>
      <c r="F34" s="32" t="s">
        <v>54</v>
      </c>
      <c r="G34" s="32" t="s">
        <v>29</v>
      </c>
    </row>
    <row r="35" spans="3:7" ht="15.75" x14ac:dyDescent="0.25">
      <c r="C35" s="100"/>
      <c r="D35" s="103"/>
      <c r="E35" s="100"/>
      <c r="F35" s="32" t="s">
        <v>55</v>
      </c>
      <c r="G35" s="32" t="s">
        <v>29</v>
      </c>
    </row>
    <row r="36" spans="3:7" ht="15.75" x14ac:dyDescent="0.25">
      <c r="C36" s="98">
        <v>7</v>
      </c>
      <c r="D36" s="101" t="s">
        <v>6</v>
      </c>
      <c r="E36" s="98" t="s">
        <v>19</v>
      </c>
      <c r="F36" s="32" t="s">
        <v>56</v>
      </c>
      <c r="G36" s="32" t="s">
        <v>33</v>
      </c>
    </row>
    <row r="37" spans="3:7" ht="15.75" x14ac:dyDescent="0.25">
      <c r="C37" s="99"/>
      <c r="D37" s="102"/>
      <c r="E37" s="99"/>
      <c r="F37" s="32" t="s">
        <v>57</v>
      </c>
      <c r="G37" s="32" t="s">
        <v>33</v>
      </c>
    </row>
    <row r="38" spans="3:7" ht="15.75" x14ac:dyDescent="0.25">
      <c r="C38" s="99"/>
      <c r="D38" s="102"/>
      <c r="E38" s="99"/>
      <c r="F38" s="32" t="s">
        <v>58</v>
      </c>
      <c r="G38" s="32" t="s">
        <v>33</v>
      </c>
    </row>
    <row r="39" spans="3:7" ht="15.75" x14ac:dyDescent="0.25">
      <c r="C39" s="99"/>
      <c r="D39" s="102"/>
      <c r="E39" s="99"/>
      <c r="F39" s="32" t="s">
        <v>59</v>
      </c>
      <c r="G39" s="32" t="s">
        <v>33</v>
      </c>
    </row>
    <row r="40" spans="3:7" ht="15.75" x14ac:dyDescent="0.25">
      <c r="C40" s="99"/>
      <c r="D40" s="102"/>
      <c r="E40" s="99"/>
      <c r="F40" s="32" t="s">
        <v>60</v>
      </c>
      <c r="G40" s="32" t="s">
        <v>33</v>
      </c>
    </row>
    <row r="41" spans="3:7" ht="15.75" x14ac:dyDescent="0.25">
      <c r="C41" s="99"/>
      <c r="D41" s="102"/>
      <c r="E41" s="99"/>
      <c r="F41" s="32" t="s">
        <v>61</v>
      </c>
      <c r="G41" s="32" t="s">
        <v>33</v>
      </c>
    </row>
    <row r="42" spans="3:7" ht="15.75" x14ac:dyDescent="0.25">
      <c r="C42" s="99"/>
      <c r="D42" s="102"/>
      <c r="E42" s="99"/>
      <c r="F42" s="32" t="s">
        <v>62</v>
      </c>
      <c r="G42" s="32" t="s">
        <v>33</v>
      </c>
    </row>
    <row r="43" spans="3:7" ht="15.75" x14ac:dyDescent="0.25">
      <c r="C43" s="99"/>
      <c r="D43" s="102"/>
      <c r="E43" s="99"/>
      <c r="F43" s="32" t="s">
        <v>63</v>
      </c>
      <c r="G43" s="32" t="s">
        <v>33</v>
      </c>
    </row>
    <row r="44" spans="3:7" ht="15.75" x14ac:dyDescent="0.25">
      <c r="C44" s="104">
        <v>8</v>
      </c>
      <c r="D44" s="105" t="s">
        <v>7</v>
      </c>
      <c r="E44" s="104" t="s">
        <v>17</v>
      </c>
      <c r="F44" s="32" t="s">
        <v>64</v>
      </c>
      <c r="G44" s="32" t="s">
        <v>29</v>
      </c>
    </row>
    <row r="45" spans="3:7" ht="15.75" x14ac:dyDescent="0.25">
      <c r="C45" s="104"/>
      <c r="D45" s="105"/>
      <c r="E45" s="104"/>
      <c r="F45" s="33">
        <v>2014</v>
      </c>
      <c r="G45" s="32" t="s">
        <v>33</v>
      </c>
    </row>
    <row r="46" spans="3:7" ht="15.75" x14ac:dyDescent="0.25">
      <c r="C46" s="104"/>
      <c r="D46" s="105"/>
      <c r="E46" s="104"/>
      <c r="F46" s="33">
        <v>2015</v>
      </c>
      <c r="G46" s="32" t="s">
        <v>33</v>
      </c>
    </row>
    <row r="47" spans="3:7" ht="15.75" x14ac:dyDescent="0.25">
      <c r="C47" s="104"/>
      <c r="D47" s="105"/>
      <c r="E47" s="104"/>
      <c r="F47" s="33">
        <v>2016</v>
      </c>
      <c r="G47" s="32" t="s">
        <v>33</v>
      </c>
    </row>
    <row r="48" spans="3:7" ht="15.75" x14ac:dyDescent="0.25">
      <c r="C48" s="104"/>
      <c r="D48" s="105"/>
      <c r="E48" s="104"/>
      <c r="F48" s="33">
        <v>2017</v>
      </c>
      <c r="G48" s="32" t="s">
        <v>33</v>
      </c>
    </row>
    <row r="49" spans="3:7" ht="15.75" x14ac:dyDescent="0.25">
      <c r="C49" s="104"/>
      <c r="D49" s="105"/>
      <c r="E49" s="104"/>
      <c r="F49" s="33">
        <v>2018</v>
      </c>
      <c r="G49" s="32" t="s">
        <v>33</v>
      </c>
    </row>
    <row r="50" spans="3:7" ht="15.75" x14ac:dyDescent="0.25">
      <c r="C50" s="98">
        <v>9</v>
      </c>
      <c r="D50" s="101" t="s">
        <v>8</v>
      </c>
      <c r="E50" s="101" t="s">
        <v>17</v>
      </c>
      <c r="F50" s="33" t="s">
        <v>64</v>
      </c>
      <c r="G50" s="32" t="s">
        <v>84</v>
      </c>
    </row>
    <row r="51" spans="3:7" ht="15.75" x14ac:dyDescent="0.25">
      <c r="C51" s="99"/>
      <c r="D51" s="102"/>
      <c r="E51" s="102"/>
      <c r="F51" s="33" t="s">
        <v>65</v>
      </c>
      <c r="G51" s="32" t="s">
        <v>33</v>
      </c>
    </row>
    <row r="52" spans="3:7" ht="15.75" x14ac:dyDescent="0.25">
      <c r="C52" s="99"/>
      <c r="D52" s="102"/>
      <c r="E52" s="102"/>
      <c r="F52" s="33" t="s">
        <v>66</v>
      </c>
      <c r="G52" s="32" t="s">
        <v>33</v>
      </c>
    </row>
    <row r="53" spans="3:7" ht="15.75" x14ac:dyDescent="0.25">
      <c r="C53" s="100"/>
      <c r="D53" s="103"/>
      <c r="E53" s="103"/>
      <c r="F53" s="32" t="s">
        <v>67</v>
      </c>
      <c r="G53" s="32" t="s">
        <v>33</v>
      </c>
    </row>
    <row r="54" spans="3:7" ht="15.75" x14ac:dyDescent="0.25">
      <c r="C54" s="98">
        <v>10</v>
      </c>
      <c r="D54" s="101" t="s">
        <v>9</v>
      </c>
      <c r="E54" s="101" t="s">
        <v>18</v>
      </c>
      <c r="F54" s="32" t="s">
        <v>64</v>
      </c>
      <c r="G54" s="32" t="s">
        <v>84</v>
      </c>
    </row>
    <row r="55" spans="3:7" ht="15.75" x14ac:dyDescent="0.25">
      <c r="C55" s="99"/>
      <c r="D55" s="102"/>
      <c r="E55" s="102"/>
      <c r="F55" s="32" t="s">
        <v>68</v>
      </c>
      <c r="G55" s="32" t="s">
        <v>33</v>
      </c>
    </row>
    <row r="56" spans="3:7" ht="15.75" x14ac:dyDescent="0.25">
      <c r="C56" s="99"/>
      <c r="D56" s="102"/>
      <c r="E56" s="102"/>
      <c r="F56" s="32" t="s">
        <v>69</v>
      </c>
      <c r="G56" s="32" t="s">
        <v>33</v>
      </c>
    </row>
    <row r="57" spans="3:7" ht="15.75" x14ac:dyDescent="0.25">
      <c r="C57" s="99"/>
      <c r="D57" s="102"/>
      <c r="E57" s="102"/>
      <c r="F57" s="32" t="s">
        <v>70</v>
      </c>
      <c r="G57" s="32" t="s">
        <v>33</v>
      </c>
    </row>
    <row r="58" spans="3:7" ht="15.75" x14ac:dyDescent="0.25">
      <c r="C58" s="99"/>
      <c r="D58" s="102"/>
      <c r="E58" s="102"/>
      <c r="F58" s="32" t="s">
        <v>71</v>
      </c>
      <c r="G58" s="32" t="s">
        <v>33</v>
      </c>
    </row>
    <row r="59" spans="3:7" ht="15.75" x14ac:dyDescent="0.25">
      <c r="C59" s="99"/>
      <c r="D59" s="102"/>
      <c r="E59" s="102"/>
      <c r="F59" s="32" t="s">
        <v>72</v>
      </c>
      <c r="G59" s="32" t="s">
        <v>33</v>
      </c>
    </row>
    <row r="60" spans="3:7" ht="15.75" x14ac:dyDescent="0.25">
      <c r="C60" s="100"/>
      <c r="D60" s="103"/>
      <c r="E60" s="103"/>
      <c r="F60" s="32" t="s">
        <v>73</v>
      </c>
      <c r="G60" s="32" t="s">
        <v>33</v>
      </c>
    </row>
    <row r="61" spans="3:7" ht="15.75" x14ac:dyDescent="0.25">
      <c r="C61" s="98">
        <v>11</v>
      </c>
      <c r="D61" s="101" t="s">
        <v>10</v>
      </c>
      <c r="E61" s="98" t="s">
        <v>18</v>
      </c>
      <c r="F61" s="32" t="s">
        <v>64</v>
      </c>
      <c r="G61" s="32" t="s">
        <v>84</v>
      </c>
    </row>
    <row r="62" spans="3:7" ht="15.75" x14ac:dyDescent="0.25">
      <c r="C62" s="99"/>
      <c r="D62" s="102"/>
      <c r="E62" s="99"/>
      <c r="F62" s="32" t="s">
        <v>68</v>
      </c>
      <c r="G62" s="32" t="s">
        <v>33</v>
      </c>
    </row>
    <row r="63" spans="3:7" ht="15.75" x14ac:dyDescent="0.25">
      <c r="C63" s="99"/>
      <c r="D63" s="102"/>
      <c r="E63" s="99"/>
      <c r="F63" s="32" t="s">
        <v>69</v>
      </c>
      <c r="G63" s="32" t="s">
        <v>33</v>
      </c>
    </row>
    <row r="64" spans="3:7" ht="15.75" x14ac:dyDescent="0.25">
      <c r="C64" s="99"/>
      <c r="D64" s="102"/>
      <c r="E64" s="99"/>
      <c r="F64" s="32" t="s">
        <v>70</v>
      </c>
      <c r="G64" s="32" t="s">
        <v>33</v>
      </c>
    </row>
    <row r="65" spans="3:7" ht="15.75" x14ac:dyDescent="0.25">
      <c r="C65" s="99"/>
      <c r="D65" s="102"/>
      <c r="E65" s="99"/>
      <c r="F65" s="32" t="s">
        <v>71</v>
      </c>
      <c r="G65" s="32" t="s">
        <v>33</v>
      </c>
    </row>
    <row r="66" spans="3:7" ht="15.75" x14ac:dyDescent="0.25">
      <c r="C66" s="99"/>
      <c r="D66" s="102"/>
      <c r="E66" s="99"/>
      <c r="F66" s="32" t="s">
        <v>72</v>
      </c>
      <c r="G66" s="32" t="s">
        <v>33</v>
      </c>
    </row>
    <row r="67" spans="3:7" ht="15.75" x14ac:dyDescent="0.25">
      <c r="C67" s="100"/>
      <c r="D67" s="103"/>
      <c r="E67" s="100"/>
      <c r="F67" s="32" t="s">
        <v>73</v>
      </c>
      <c r="G67" s="32" t="s">
        <v>33</v>
      </c>
    </row>
    <row r="68" spans="3:7" ht="15.75" x14ac:dyDescent="0.25">
      <c r="C68" s="98">
        <v>12</v>
      </c>
      <c r="D68" s="101" t="s">
        <v>11</v>
      </c>
      <c r="E68" s="98" t="s">
        <v>17</v>
      </c>
      <c r="F68" s="32" t="s">
        <v>64</v>
      </c>
      <c r="G68" s="32" t="s">
        <v>84</v>
      </c>
    </row>
    <row r="69" spans="3:7" ht="15.75" x14ac:dyDescent="0.25">
      <c r="C69" s="99"/>
      <c r="D69" s="102"/>
      <c r="E69" s="99"/>
      <c r="F69" s="32" t="s">
        <v>73</v>
      </c>
      <c r="G69" s="32" t="s">
        <v>33</v>
      </c>
    </row>
    <row r="70" spans="3:7" ht="15.75" x14ac:dyDescent="0.25">
      <c r="C70" s="99"/>
      <c r="D70" s="102"/>
      <c r="E70" s="99"/>
      <c r="F70" s="32" t="s">
        <v>68</v>
      </c>
      <c r="G70" s="32" t="s">
        <v>33</v>
      </c>
    </row>
    <row r="71" spans="3:7" ht="15.75" x14ac:dyDescent="0.25">
      <c r="C71" s="99"/>
      <c r="D71" s="102"/>
      <c r="E71" s="99"/>
      <c r="F71" s="32" t="s">
        <v>69</v>
      </c>
      <c r="G71" s="32" t="s">
        <v>33</v>
      </c>
    </row>
    <row r="72" spans="3:7" ht="15.75" x14ac:dyDescent="0.25">
      <c r="C72" s="99"/>
      <c r="D72" s="102"/>
      <c r="E72" s="99"/>
      <c r="F72" s="32" t="s">
        <v>70</v>
      </c>
      <c r="G72" s="32" t="s">
        <v>33</v>
      </c>
    </row>
    <row r="73" spans="3:7" ht="15.75" x14ac:dyDescent="0.25">
      <c r="C73" s="99"/>
      <c r="D73" s="102"/>
      <c r="E73" s="99"/>
      <c r="F73" s="32" t="s">
        <v>71</v>
      </c>
      <c r="G73" s="32" t="s">
        <v>33</v>
      </c>
    </row>
    <row r="74" spans="3:7" ht="15.75" x14ac:dyDescent="0.25">
      <c r="C74" s="100"/>
      <c r="D74" s="103"/>
      <c r="E74" s="100"/>
      <c r="F74" s="32" t="s">
        <v>72</v>
      </c>
      <c r="G74" s="32" t="s">
        <v>33</v>
      </c>
    </row>
    <row r="75" spans="3:7" ht="15.75" x14ac:dyDescent="0.25">
      <c r="C75" s="98">
        <v>13</v>
      </c>
      <c r="D75" s="101" t="s">
        <v>12</v>
      </c>
      <c r="E75" s="101" t="s">
        <v>18</v>
      </c>
      <c r="F75" s="32" t="s">
        <v>24</v>
      </c>
      <c r="G75" s="32" t="s">
        <v>29</v>
      </c>
    </row>
    <row r="76" spans="3:7" ht="15.75" x14ac:dyDescent="0.25">
      <c r="C76" s="99"/>
      <c r="D76" s="102"/>
      <c r="E76" s="102"/>
      <c r="F76" s="32" t="s">
        <v>74</v>
      </c>
      <c r="G76" s="32" t="s">
        <v>84</v>
      </c>
    </row>
    <row r="77" spans="3:7" ht="15.75" x14ac:dyDescent="0.25">
      <c r="C77" s="99"/>
      <c r="D77" s="102"/>
      <c r="E77" s="102"/>
      <c r="F77" s="32" t="s">
        <v>75</v>
      </c>
      <c r="G77" s="32" t="s">
        <v>30</v>
      </c>
    </row>
    <row r="78" spans="3:7" ht="15.75" x14ac:dyDescent="0.25">
      <c r="C78" s="99"/>
      <c r="D78" s="102"/>
      <c r="E78" s="102"/>
      <c r="F78" s="32" t="s">
        <v>76</v>
      </c>
      <c r="G78" s="32" t="s">
        <v>33</v>
      </c>
    </row>
    <row r="79" spans="3:7" ht="15.75" x14ac:dyDescent="0.25">
      <c r="C79" s="100"/>
      <c r="D79" s="103"/>
      <c r="E79" s="103"/>
      <c r="F79" s="32" t="s">
        <v>77</v>
      </c>
      <c r="G79" s="32" t="s">
        <v>33</v>
      </c>
    </row>
    <row r="80" spans="3:7" ht="15.75" x14ac:dyDescent="0.25">
      <c r="C80" s="98">
        <v>14</v>
      </c>
      <c r="D80" s="101" t="s">
        <v>13</v>
      </c>
      <c r="E80" s="98" t="s">
        <v>17</v>
      </c>
      <c r="F80" s="32" t="s">
        <v>24</v>
      </c>
      <c r="G80" s="32" t="s">
        <v>29</v>
      </c>
    </row>
    <row r="81" spans="3:7" ht="15.75" x14ac:dyDescent="0.25">
      <c r="C81" s="99"/>
      <c r="D81" s="102"/>
      <c r="E81" s="99"/>
      <c r="F81" s="32" t="s">
        <v>74</v>
      </c>
      <c r="G81" s="32" t="s">
        <v>84</v>
      </c>
    </row>
    <row r="82" spans="3:7" ht="15.75" x14ac:dyDescent="0.25">
      <c r="C82" s="99"/>
      <c r="D82" s="102"/>
      <c r="E82" s="99"/>
      <c r="F82" s="32" t="s">
        <v>75</v>
      </c>
      <c r="G82" s="32" t="s">
        <v>30</v>
      </c>
    </row>
    <row r="83" spans="3:7" ht="15.75" x14ac:dyDescent="0.25">
      <c r="C83" s="99"/>
      <c r="D83" s="102"/>
      <c r="E83" s="99"/>
      <c r="F83" s="32" t="s">
        <v>78</v>
      </c>
      <c r="G83" s="32" t="s">
        <v>33</v>
      </c>
    </row>
    <row r="84" spans="3:7" ht="15.75" x14ac:dyDescent="0.25">
      <c r="C84" s="100"/>
      <c r="D84" s="103"/>
      <c r="E84" s="100"/>
      <c r="F84" s="32" t="s">
        <v>77</v>
      </c>
      <c r="G84" s="32" t="s">
        <v>33</v>
      </c>
    </row>
    <row r="85" spans="3:7" ht="15.75" x14ac:dyDescent="0.25">
      <c r="C85" s="98">
        <v>15</v>
      </c>
      <c r="D85" s="98" t="s">
        <v>14</v>
      </c>
      <c r="E85" s="101" t="s">
        <v>19</v>
      </c>
      <c r="F85" s="32" t="s">
        <v>79</v>
      </c>
      <c r="G85" s="32" t="s">
        <v>33</v>
      </c>
    </row>
    <row r="86" spans="3:7" ht="15.75" x14ac:dyDescent="0.25">
      <c r="C86" s="99"/>
      <c r="D86" s="99"/>
      <c r="E86" s="102"/>
      <c r="F86" s="32" t="s">
        <v>80</v>
      </c>
      <c r="G86" s="32" t="s">
        <v>33</v>
      </c>
    </row>
    <row r="87" spans="3:7" ht="15.75" x14ac:dyDescent="0.25">
      <c r="C87" s="100"/>
      <c r="D87" s="100"/>
      <c r="E87" s="103"/>
      <c r="F87" s="32" t="s">
        <v>81</v>
      </c>
      <c r="G87" s="32" t="s">
        <v>33</v>
      </c>
    </row>
    <row r="88" spans="3:7" ht="15.75" x14ac:dyDescent="0.25">
      <c r="C88" s="98">
        <v>16</v>
      </c>
      <c r="D88" s="101" t="s">
        <v>15</v>
      </c>
      <c r="E88" s="98" t="s">
        <v>18</v>
      </c>
      <c r="F88" s="32" t="s">
        <v>64</v>
      </c>
      <c r="G88" s="32" t="s">
        <v>84</v>
      </c>
    </row>
    <row r="89" spans="3:7" ht="15.75" x14ac:dyDescent="0.25">
      <c r="C89" s="99"/>
      <c r="D89" s="102"/>
      <c r="E89" s="99"/>
      <c r="F89" s="32" t="s">
        <v>82</v>
      </c>
      <c r="G89" s="32" t="s">
        <v>33</v>
      </c>
    </row>
    <row r="90" spans="3:7" ht="15.75" x14ac:dyDescent="0.25">
      <c r="C90" s="100"/>
      <c r="D90" s="103"/>
      <c r="E90" s="100"/>
      <c r="F90" s="32" t="s">
        <v>83</v>
      </c>
      <c r="G90" s="32" t="s">
        <v>33</v>
      </c>
    </row>
  </sheetData>
  <mergeCells count="48">
    <mergeCell ref="D5:D9"/>
    <mergeCell ref="C5:C9"/>
    <mergeCell ref="E5:E9"/>
    <mergeCell ref="E10:E11"/>
    <mergeCell ref="D10:D11"/>
    <mergeCell ref="C10:C11"/>
    <mergeCell ref="E12:E13"/>
    <mergeCell ref="D12:D13"/>
    <mergeCell ref="C12:C13"/>
    <mergeCell ref="E14:E15"/>
    <mergeCell ref="D14:D15"/>
    <mergeCell ref="C14:C15"/>
    <mergeCell ref="E16:E22"/>
    <mergeCell ref="D16:D22"/>
    <mergeCell ref="C16:C22"/>
    <mergeCell ref="D23:D35"/>
    <mergeCell ref="E23:E35"/>
    <mergeCell ref="C23:C35"/>
    <mergeCell ref="C36:C43"/>
    <mergeCell ref="D36:D43"/>
    <mergeCell ref="E36:E43"/>
    <mergeCell ref="E44:E49"/>
    <mergeCell ref="D44:D49"/>
    <mergeCell ref="C44:C49"/>
    <mergeCell ref="E50:E53"/>
    <mergeCell ref="D50:D53"/>
    <mergeCell ref="C50:C53"/>
    <mergeCell ref="E54:E60"/>
    <mergeCell ref="D54:D60"/>
    <mergeCell ref="C54:C60"/>
    <mergeCell ref="E61:E67"/>
    <mergeCell ref="D61:D67"/>
    <mergeCell ref="C61:C67"/>
    <mergeCell ref="D68:D74"/>
    <mergeCell ref="E68:E74"/>
    <mergeCell ref="C68:C74"/>
    <mergeCell ref="E75:E79"/>
    <mergeCell ref="D75:D79"/>
    <mergeCell ref="C75:C79"/>
    <mergeCell ref="C80:C84"/>
    <mergeCell ref="D80:D84"/>
    <mergeCell ref="E80:E84"/>
    <mergeCell ref="C85:C87"/>
    <mergeCell ref="D85:D87"/>
    <mergeCell ref="E85:E87"/>
    <mergeCell ref="C88:C90"/>
    <mergeCell ref="D88:D90"/>
    <mergeCell ref="E88:E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C68F-FDF5-4212-9F0B-A8C2BFCA7F11}">
  <dimension ref="D3:AC175"/>
  <sheetViews>
    <sheetView zoomScaleNormal="100" workbookViewId="0">
      <selection activeCell="I106" sqref="I106"/>
    </sheetView>
  </sheetViews>
  <sheetFormatPr defaultRowHeight="15" x14ac:dyDescent="0.25"/>
  <cols>
    <col min="4" max="4" width="24.28515625" bestFit="1" customWidth="1"/>
    <col min="5" max="6" width="11.28515625" bestFit="1" customWidth="1"/>
    <col min="7" max="7" width="15" bestFit="1" customWidth="1"/>
    <col min="8" max="8" width="14.140625" bestFit="1" customWidth="1"/>
    <col min="9" max="9" width="13.5703125" bestFit="1" customWidth="1"/>
    <col min="10" max="10" width="13.85546875" bestFit="1" customWidth="1"/>
    <col min="12" max="12" width="14" bestFit="1" customWidth="1"/>
    <col min="13" max="13" width="10.42578125" bestFit="1" customWidth="1"/>
    <col min="14" max="16" width="10.28515625" bestFit="1" customWidth="1"/>
    <col min="17" max="17" width="9" bestFit="1" customWidth="1"/>
    <col min="18" max="18" width="11.5703125" bestFit="1" customWidth="1"/>
    <col min="26" max="26" width="7.7109375" bestFit="1" customWidth="1"/>
    <col min="29" max="29" width="14.85546875" bestFit="1" customWidth="1"/>
  </cols>
  <sheetData>
    <row r="3" spans="4:10" ht="15.75" x14ac:dyDescent="0.25">
      <c r="D3" s="106" t="s">
        <v>12</v>
      </c>
      <c r="E3" s="106"/>
      <c r="F3" s="106"/>
      <c r="G3" s="106"/>
      <c r="H3" s="106"/>
      <c r="I3" s="106"/>
      <c r="J3" s="106"/>
    </row>
    <row r="4" spans="4:10" ht="15.75" x14ac:dyDescent="0.25">
      <c r="D4" s="106" t="s">
        <v>93</v>
      </c>
      <c r="E4" s="106"/>
      <c r="F4" s="106"/>
      <c r="G4" s="106"/>
      <c r="H4" s="106"/>
      <c r="I4" s="106"/>
      <c r="J4" s="106"/>
    </row>
    <row r="5" spans="4:10" ht="15.75" x14ac:dyDescent="0.25">
      <c r="D5" s="45" t="s">
        <v>129</v>
      </c>
      <c r="E5" s="45" t="s">
        <v>86</v>
      </c>
      <c r="F5" s="45" t="s">
        <v>87</v>
      </c>
      <c r="G5" s="45" t="s">
        <v>88</v>
      </c>
      <c r="H5" s="45" t="s">
        <v>91</v>
      </c>
      <c r="I5" s="45" t="s">
        <v>89</v>
      </c>
      <c r="J5" s="45" t="s">
        <v>90</v>
      </c>
    </row>
    <row r="6" spans="4:10" ht="15.75" x14ac:dyDescent="0.25">
      <c r="D6" s="33">
        <v>2014</v>
      </c>
      <c r="E6" s="42">
        <v>1</v>
      </c>
      <c r="F6" s="42">
        <v>0</v>
      </c>
      <c r="G6" s="42">
        <v>4</v>
      </c>
      <c r="H6" s="42">
        <v>21</v>
      </c>
      <c r="I6" s="42">
        <v>37</v>
      </c>
      <c r="J6" s="42">
        <v>17</v>
      </c>
    </row>
    <row r="7" spans="4:10" ht="15.75" x14ac:dyDescent="0.25">
      <c r="D7" s="33">
        <v>2015</v>
      </c>
      <c r="E7" s="42">
        <v>0</v>
      </c>
      <c r="F7" s="42">
        <v>0</v>
      </c>
      <c r="G7" s="42">
        <v>4</v>
      </c>
      <c r="H7" s="42">
        <v>19</v>
      </c>
      <c r="I7" s="42">
        <v>37</v>
      </c>
      <c r="J7" s="42">
        <v>20</v>
      </c>
    </row>
    <row r="8" spans="4:10" ht="15.75" x14ac:dyDescent="0.25">
      <c r="D8" s="33">
        <v>2016</v>
      </c>
      <c r="E8" s="42">
        <v>1</v>
      </c>
      <c r="F8" s="42">
        <v>1</v>
      </c>
      <c r="G8" s="42">
        <v>4</v>
      </c>
      <c r="H8" s="42">
        <v>16</v>
      </c>
      <c r="I8" s="42">
        <v>63</v>
      </c>
      <c r="J8" s="42">
        <v>37</v>
      </c>
    </row>
    <row r="9" spans="4:10" ht="15.75" x14ac:dyDescent="0.25">
      <c r="D9" s="33">
        <v>2017</v>
      </c>
      <c r="E9" s="42">
        <v>1</v>
      </c>
      <c r="F9" s="42">
        <v>3</v>
      </c>
      <c r="G9" s="42">
        <v>9</v>
      </c>
      <c r="H9" s="42">
        <v>23</v>
      </c>
      <c r="I9" s="42">
        <v>74</v>
      </c>
      <c r="J9" s="42">
        <v>87</v>
      </c>
    </row>
    <row r="10" spans="4:10" ht="15.75" x14ac:dyDescent="0.25">
      <c r="D10" s="33">
        <v>2018</v>
      </c>
      <c r="E10" s="42">
        <v>3</v>
      </c>
      <c r="F10" s="42">
        <v>4</v>
      </c>
      <c r="G10" s="42">
        <v>10</v>
      </c>
      <c r="H10" s="42">
        <v>30</v>
      </c>
      <c r="I10" s="42">
        <v>98</v>
      </c>
      <c r="J10" s="42">
        <v>128</v>
      </c>
    </row>
    <row r="11" spans="4:10" ht="15.75" x14ac:dyDescent="0.25">
      <c r="D11" s="46" t="s">
        <v>92</v>
      </c>
      <c r="E11" s="47">
        <v>6</v>
      </c>
      <c r="F11" s="47">
        <v>8</v>
      </c>
      <c r="G11" s="47">
        <v>31</v>
      </c>
      <c r="H11" s="47">
        <v>109</v>
      </c>
      <c r="I11" s="47">
        <v>309</v>
      </c>
      <c r="J11" s="47">
        <v>289</v>
      </c>
    </row>
    <row r="15" spans="4:10" ht="15.75" x14ac:dyDescent="0.25">
      <c r="D15" s="106" t="s">
        <v>13</v>
      </c>
      <c r="E15" s="106"/>
      <c r="F15" s="106"/>
      <c r="G15" s="106"/>
      <c r="H15" s="106"/>
      <c r="I15" s="106"/>
      <c r="J15" s="106"/>
    </row>
    <row r="16" spans="4:10" ht="15.75" x14ac:dyDescent="0.25">
      <c r="D16" s="106" t="s">
        <v>93</v>
      </c>
      <c r="E16" s="106"/>
      <c r="F16" s="106"/>
      <c r="G16" s="106"/>
      <c r="H16" s="106"/>
      <c r="I16" s="106"/>
      <c r="J16" s="106"/>
    </row>
    <row r="17" spans="4:29" ht="15.75" x14ac:dyDescent="0.25">
      <c r="D17" s="45" t="s">
        <v>129</v>
      </c>
      <c r="E17" s="45" t="s">
        <v>86</v>
      </c>
      <c r="F17" s="45" t="s">
        <v>87</v>
      </c>
      <c r="G17" s="45" t="s">
        <v>88</v>
      </c>
      <c r="H17" s="45" t="s">
        <v>91</v>
      </c>
      <c r="I17" s="45" t="s">
        <v>89</v>
      </c>
      <c r="J17" s="45" t="s">
        <v>90</v>
      </c>
    </row>
    <row r="18" spans="4:29" ht="15.75" x14ac:dyDescent="0.25">
      <c r="D18" s="33">
        <v>2014</v>
      </c>
      <c r="E18" s="42">
        <v>5</v>
      </c>
      <c r="F18" s="42">
        <v>10</v>
      </c>
      <c r="G18" s="42">
        <v>20</v>
      </c>
      <c r="H18" s="42">
        <v>69</v>
      </c>
      <c r="I18" s="42">
        <v>150</v>
      </c>
      <c r="J18" s="42">
        <v>146</v>
      </c>
    </row>
    <row r="19" spans="4:29" ht="15.75" x14ac:dyDescent="0.25">
      <c r="D19" s="33">
        <v>2015</v>
      </c>
      <c r="E19" s="42">
        <v>4</v>
      </c>
      <c r="F19" s="42">
        <v>9</v>
      </c>
      <c r="G19" s="42">
        <v>22</v>
      </c>
      <c r="H19" s="42">
        <v>71</v>
      </c>
      <c r="I19" s="42">
        <v>146</v>
      </c>
      <c r="J19" s="42">
        <v>148</v>
      </c>
    </row>
    <row r="20" spans="4:29" ht="15.75" x14ac:dyDescent="0.25">
      <c r="D20" s="33">
        <v>2016</v>
      </c>
      <c r="E20" s="42">
        <v>3</v>
      </c>
      <c r="F20" s="42">
        <v>10</v>
      </c>
      <c r="G20" s="42">
        <v>23</v>
      </c>
      <c r="H20" s="42">
        <v>84</v>
      </c>
      <c r="I20" s="42">
        <v>176</v>
      </c>
      <c r="J20" s="42">
        <v>154</v>
      </c>
    </row>
    <row r="21" spans="4:29" ht="15.75" x14ac:dyDescent="0.25">
      <c r="D21" s="33">
        <v>2017</v>
      </c>
      <c r="E21" s="42">
        <v>2</v>
      </c>
      <c r="F21" s="42">
        <v>9</v>
      </c>
      <c r="G21" s="42">
        <v>18</v>
      </c>
      <c r="H21" s="42">
        <v>73</v>
      </c>
      <c r="I21" s="42">
        <v>181</v>
      </c>
      <c r="J21" s="42">
        <v>167</v>
      </c>
    </row>
    <row r="22" spans="4:29" ht="15.75" x14ac:dyDescent="0.25">
      <c r="D22" s="33">
        <v>2018</v>
      </c>
      <c r="E22" s="42">
        <v>0</v>
      </c>
      <c r="F22" s="42">
        <v>7</v>
      </c>
      <c r="G22" s="42">
        <v>14</v>
      </c>
      <c r="H22" s="42">
        <v>75</v>
      </c>
      <c r="I22" s="42">
        <v>186</v>
      </c>
      <c r="J22" s="42">
        <v>168</v>
      </c>
    </row>
    <row r="23" spans="4:29" ht="15.75" x14ac:dyDescent="0.25">
      <c r="D23" s="46" t="s">
        <v>92</v>
      </c>
      <c r="E23" s="47">
        <v>14</v>
      </c>
      <c r="F23" s="47">
        <v>45</v>
      </c>
      <c r="G23" s="47">
        <v>97</v>
      </c>
      <c r="H23" s="47">
        <v>372</v>
      </c>
      <c r="I23" s="47">
        <v>839</v>
      </c>
      <c r="J23" s="47">
        <v>783</v>
      </c>
    </row>
    <row r="30" spans="4:29" ht="15.75" x14ac:dyDescent="0.25">
      <c r="D30" s="106" t="s">
        <v>118</v>
      </c>
      <c r="E30" s="106"/>
      <c r="F30" s="106"/>
      <c r="G30" s="106"/>
      <c r="H30" s="106"/>
      <c r="I30" s="106"/>
      <c r="J30" s="106"/>
      <c r="L30" s="106" t="s">
        <v>117</v>
      </c>
      <c r="M30" s="106"/>
      <c r="N30" s="106"/>
      <c r="O30" s="106"/>
      <c r="P30" s="106"/>
      <c r="Q30" s="106"/>
      <c r="R30" s="106"/>
      <c r="T30" s="108" t="s">
        <v>10</v>
      </c>
      <c r="U30" s="109"/>
      <c r="V30" s="109"/>
      <c r="W30" s="109"/>
      <c r="X30" s="109"/>
      <c r="Y30" s="109"/>
      <c r="Z30" s="110"/>
      <c r="AB30" s="6" t="s">
        <v>114</v>
      </c>
      <c r="AC30" s="6" t="s">
        <v>115</v>
      </c>
    </row>
    <row r="31" spans="4:29" ht="15.75" x14ac:dyDescent="0.25">
      <c r="D31" s="34" t="s">
        <v>119</v>
      </c>
      <c r="E31" s="35" t="s">
        <v>108</v>
      </c>
      <c r="F31" s="35" t="s">
        <v>109</v>
      </c>
      <c r="G31" s="35" t="s">
        <v>110</v>
      </c>
      <c r="H31" s="35" t="s">
        <v>111</v>
      </c>
      <c r="I31" s="35" t="s">
        <v>113</v>
      </c>
      <c r="J31" s="35" t="s">
        <v>112</v>
      </c>
      <c r="L31" s="6" t="s">
        <v>64</v>
      </c>
      <c r="M31" s="6" t="s">
        <v>68</v>
      </c>
      <c r="N31" s="6" t="s">
        <v>69</v>
      </c>
      <c r="O31" s="6" t="s">
        <v>94</v>
      </c>
      <c r="P31" s="6" t="s">
        <v>95</v>
      </c>
      <c r="Q31" s="6" t="s">
        <v>72</v>
      </c>
      <c r="R31" s="6" t="s">
        <v>73</v>
      </c>
      <c r="T31" s="6" t="s">
        <v>64</v>
      </c>
      <c r="U31" s="6" t="s">
        <v>68</v>
      </c>
      <c r="V31" s="6" t="s">
        <v>69</v>
      </c>
      <c r="W31" s="6" t="s">
        <v>94</v>
      </c>
      <c r="X31" s="6" t="s">
        <v>95</v>
      </c>
      <c r="Y31" s="6" t="s">
        <v>72</v>
      </c>
      <c r="Z31" s="6" t="s">
        <v>73</v>
      </c>
      <c r="AB31" s="22">
        <v>2014</v>
      </c>
      <c r="AC31" s="22">
        <v>150</v>
      </c>
    </row>
    <row r="32" spans="4:29" ht="15.75" x14ac:dyDescent="0.25">
      <c r="D32" s="37" t="s">
        <v>96</v>
      </c>
      <c r="E32" s="38">
        <v>5338500</v>
      </c>
      <c r="F32" s="38">
        <v>203900</v>
      </c>
      <c r="G32" s="38">
        <v>496150</v>
      </c>
      <c r="H32" s="38">
        <v>143300</v>
      </c>
      <c r="I32" s="38">
        <v>0</v>
      </c>
      <c r="J32" s="38">
        <v>6181850</v>
      </c>
      <c r="L32" s="21">
        <v>41640</v>
      </c>
      <c r="M32" s="22">
        <f t="shared" ref="M32:M43" si="0">U32*$AC$31</f>
        <v>900000</v>
      </c>
      <c r="N32" s="22">
        <f t="shared" ref="N32:N43" si="1">V32*$AC$31</f>
        <v>30000</v>
      </c>
      <c r="O32" s="22">
        <f t="shared" ref="O32:O43" si="2">W32*$AC$31</f>
        <v>108000</v>
      </c>
      <c r="P32" s="22">
        <f t="shared" ref="P32:P43" si="3">X32*$AC$31</f>
        <v>15000</v>
      </c>
      <c r="Q32" s="22">
        <f t="shared" ref="Q32:Q43" si="4">Y32*$AC$31</f>
        <v>0</v>
      </c>
      <c r="R32" s="22">
        <f>SUM(M32:Q32)</f>
        <v>1053000</v>
      </c>
      <c r="T32" s="21">
        <v>41640</v>
      </c>
      <c r="U32" s="22">
        <v>6000</v>
      </c>
      <c r="V32" s="22">
        <v>200</v>
      </c>
      <c r="W32" s="22">
        <v>720</v>
      </c>
      <c r="X32" s="22">
        <v>100</v>
      </c>
      <c r="Y32" s="22">
        <v>0</v>
      </c>
      <c r="Z32" s="22">
        <f t="shared" ref="Z32:Z91" si="5">SUM(U32:Y32)</f>
        <v>7020</v>
      </c>
      <c r="AB32" s="22">
        <v>2015</v>
      </c>
      <c r="AC32" s="22">
        <v>175</v>
      </c>
    </row>
    <row r="33" spans="4:29" ht="15.75" x14ac:dyDescent="0.25">
      <c r="D33" s="37" t="s">
        <v>97</v>
      </c>
      <c r="E33" s="38">
        <v>6959150</v>
      </c>
      <c r="F33" s="38">
        <v>223150</v>
      </c>
      <c r="G33" s="38">
        <v>759450</v>
      </c>
      <c r="H33" s="38">
        <v>142500</v>
      </c>
      <c r="I33" s="38">
        <v>0</v>
      </c>
      <c r="J33" s="38">
        <v>8084250</v>
      </c>
      <c r="L33" s="21">
        <v>41671</v>
      </c>
      <c r="M33" s="22">
        <f t="shared" si="0"/>
        <v>1192500</v>
      </c>
      <c r="N33" s="22">
        <f t="shared" si="1"/>
        <v>33000</v>
      </c>
      <c r="O33" s="22">
        <f t="shared" si="2"/>
        <v>148500</v>
      </c>
      <c r="P33" s="22">
        <f t="shared" si="3"/>
        <v>18000</v>
      </c>
      <c r="Q33" s="22">
        <f t="shared" si="4"/>
        <v>0</v>
      </c>
      <c r="R33" s="22">
        <f t="shared" ref="R33:R91" si="6">SUM(M33:Q33)</f>
        <v>1392000</v>
      </c>
      <c r="T33" s="21">
        <v>41671</v>
      </c>
      <c r="U33" s="22">
        <v>7950</v>
      </c>
      <c r="V33" s="22">
        <v>220</v>
      </c>
      <c r="W33" s="22">
        <v>990</v>
      </c>
      <c r="X33" s="22">
        <v>120</v>
      </c>
      <c r="Y33" s="22">
        <v>0</v>
      </c>
      <c r="Z33" s="22">
        <f t="shared" si="5"/>
        <v>9280</v>
      </c>
      <c r="AB33" s="22">
        <v>2016</v>
      </c>
      <c r="AC33" s="22">
        <v>180</v>
      </c>
    </row>
    <row r="34" spans="4:29" ht="15.75" x14ac:dyDescent="0.25">
      <c r="D34" s="37" t="s">
        <v>98</v>
      </c>
      <c r="E34" s="38">
        <v>7379300</v>
      </c>
      <c r="F34" s="38">
        <v>238650</v>
      </c>
      <c r="G34" s="38">
        <v>1018750</v>
      </c>
      <c r="H34" s="38">
        <v>146700</v>
      </c>
      <c r="I34" s="38">
        <v>950</v>
      </c>
      <c r="J34" s="38">
        <v>8784350</v>
      </c>
      <c r="L34" s="21">
        <v>41699</v>
      </c>
      <c r="M34" s="22">
        <f t="shared" si="0"/>
        <v>1215000</v>
      </c>
      <c r="N34" s="22">
        <f t="shared" si="1"/>
        <v>37500</v>
      </c>
      <c r="O34" s="22">
        <f t="shared" si="2"/>
        <v>198000</v>
      </c>
      <c r="P34" s="22">
        <f t="shared" si="3"/>
        <v>16500</v>
      </c>
      <c r="Q34" s="22">
        <f t="shared" si="4"/>
        <v>0</v>
      </c>
      <c r="R34" s="22">
        <f t="shared" si="6"/>
        <v>1467000</v>
      </c>
      <c r="T34" s="21">
        <v>41699</v>
      </c>
      <c r="U34" s="22">
        <v>8100</v>
      </c>
      <c r="V34" s="22">
        <v>250</v>
      </c>
      <c r="W34" s="22">
        <v>1320</v>
      </c>
      <c r="X34" s="22">
        <v>110</v>
      </c>
      <c r="Y34" s="22">
        <v>0</v>
      </c>
      <c r="Z34" s="22">
        <f t="shared" si="5"/>
        <v>9780</v>
      </c>
      <c r="AB34" s="22">
        <v>2017</v>
      </c>
      <c r="AC34" s="22">
        <v>185</v>
      </c>
    </row>
    <row r="35" spans="4:29" ht="15.75" x14ac:dyDescent="0.25">
      <c r="D35" s="37" t="s">
        <v>99</v>
      </c>
      <c r="E35" s="38">
        <v>7948100</v>
      </c>
      <c r="F35" s="38">
        <v>272350</v>
      </c>
      <c r="G35" s="38">
        <v>1310750</v>
      </c>
      <c r="H35" s="38">
        <v>155500</v>
      </c>
      <c r="I35" s="38">
        <v>3040</v>
      </c>
      <c r="J35" s="38">
        <v>9689740</v>
      </c>
      <c r="L35" s="21">
        <v>41730</v>
      </c>
      <c r="M35" s="22">
        <f t="shared" si="0"/>
        <v>1357500</v>
      </c>
      <c r="N35" s="22">
        <f t="shared" si="1"/>
        <v>42000</v>
      </c>
      <c r="O35" s="22">
        <f t="shared" si="2"/>
        <v>247500</v>
      </c>
      <c r="P35" s="22">
        <f t="shared" si="3"/>
        <v>18000</v>
      </c>
      <c r="Q35" s="22">
        <f t="shared" si="4"/>
        <v>0</v>
      </c>
      <c r="R35" s="22">
        <f t="shared" si="6"/>
        <v>1665000</v>
      </c>
      <c r="T35" s="21">
        <v>41730</v>
      </c>
      <c r="U35" s="22">
        <v>9050</v>
      </c>
      <c r="V35" s="22">
        <v>280</v>
      </c>
      <c r="W35" s="22">
        <v>1650</v>
      </c>
      <c r="X35" s="22">
        <v>120</v>
      </c>
      <c r="Y35" s="22">
        <v>0</v>
      </c>
      <c r="Z35" s="22">
        <f t="shared" si="5"/>
        <v>11100</v>
      </c>
      <c r="AB35" s="22">
        <v>2018</v>
      </c>
      <c r="AC35" s="22">
        <v>190</v>
      </c>
    </row>
    <row r="36" spans="4:29" ht="15.75" x14ac:dyDescent="0.25">
      <c r="D36" s="37" t="s">
        <v>100</v>
      </c>
      <c r="E36" s="38">
        <v>8500200</v>
      </c>
      <c r="F36" s="38">
        <v>313450</v>
      </c>
      <c r="G36" s="38">
        <v>1273750</v>
      </c>
      <c r="H36" s="38">
        <v>144200</v>
      </c>
      <c r="I36" s="38">
        <v>4180</v>
      </c>
      <c r="J36" s="38">
        <v>10235780</v>
      </c>
      <c r="L36" s="21">
        <v>41760</v>
      </c>
      <c r="M36" s="22">
        <f t="shared" si="0"/>
        <v>1485000</v>
      </c>
      <c r="N36" s="22">
        <f t="shared" si="1"/>
        <v>46500</v>
      </c>
      <c r="O36" s="22">
        <f t="shared" si="2"/>
        <v>238500</v>
      </c>
      <c r="P36" s="22">
        <f t="shared" si="3"/>
        <v>19500</v>
      </c>
      <c r="Q36" s="22">
        <f t="shared" si="4"/>
        <v>0</v>
      </c>
      <c r="R36" s="22">
        <f t="shared" si="6"/>
        <v>1789500</v>
      </c>
      <c r="T36" s="21">
        <v>41760</v>
      </c>
      <c r="U36" s="22">
        <v>9900</v>
      </c>
      <c r="V36" s="22">
        <v>310</v>
      </c>
      <c r="W36" s="22">
        <v>1590</v>
      </c>
      <c r="X36" s="22">
        <v>130</v>
      </c>
      <c r="Y36" s="22">
        <v>0</v>
      </c>
      <c r="Z36" s="22">
        <f t="shared" si="5"/>
        <v>11930</v>
      </c>
    </row>
    <row r="37" spans="4:29" ht="15.75" x14ac:dyDescent="0.25">
      <c r="D37" s="37" t="s">
        <v>101</v>
      </c>
      <c r="E37" s="38">
        <v>9002750</v>
      </c>
      <c r="F37" s="38">
        <v>297450</v>
      </c>
      <c r="G37" s="38">
        <v>1262250</v>
      </c>
      <c r="H37" s="38">
        <v>150000</v>
      </c>
      <c r="I37" s="38">
        <v>4940</v>
      </c>
      <c r="J37" s="38">
        <v>10717390</v>
      </c>
      <c r="L37" s="21">
        <v>41791</v>
      </c>
      <c r="M37" s="22">
        <f t="shared" si="0"/>
        <v>1530000</v>
      </c>
      <c r="N37" s="22">
        <f t="shared" si="1"/>
        <v>45000</v>
      </c>
      <c r="O37" s="22">
        <f t="shared" si="2"/>
        <v>243000</v>
      </c>
      <c r="P37" s="22">
        <f t="shared" si="3"/>
        <v>18000</v>
      </c>
      <c r="Q37" s="22">
        <f t="shared" si="4"/>
        <v>0</v>
      </c>
      <c r="R37" s="22">
        <f t="shared" si="6"/>
        <v>1836000</v>
      </c>
      <c r="T37" s="21">
        <v>41791</v>
      </c>
      <c r="U37" s="22">
        <v>10200</v>
      </c>
      <c r="V37" s="22">
        <v>300</v>
      </c>
      <c r="W37" s="22">
        <v>1620</v>
      </c>
      <c r="X37" s="22">
        <v>120</v>
      </c>
      <c r="Y37" s="22">
        <v>0</v>
      </c>
      <c r="Z37" s="22">
        <f t="shared" si="5"/>
        <v>12240</v>
      </c>
    </row>
    <row r="38" spans="4:29" ht="15.75" x14ac:dyDescent="0.25">
      <c r="D38" s="37" t="s">
        <v>102</v>
      </c>
      <c r="E38" s="38">
        <v>7964500</v>
      </c>
      <c r="F38" s="38">
        <v>274250</v>
      </c>
      <c r="G38" s="38">
        <v>1278550</v>
      </c>
      <c r="H38" s="38">
        <v>156750</v>
      </c>
      <c r="I38" s="38">
        <v>2660</v>
      </c>
      <c r="J38" s="38">
        <v>9676710</v>
      </c>
      <c r="L38" s="21">
        <v>41821</v>
      </c>
      <c r="M38" s="22">
        <f t="shared" si="0"/>
        <v>1309500</v>
      </c>
      <c r="N38" s="22">
        <f t="shared" si="1"/>
        <v>42000</v>
      </c>
      <c r="O38" s="22">
        <f t="shared" si="2"/>
        <v>238500</v>
      </c>
      <c r="P38" s="22">
        <f t="shared" si="3"/>
        <v>21000</v>
      </c>
      <c r="Q38" s="22">
        <f t="shared" si="4"/>
        <v>0</v>
      </c>
      <c r="R38" s="22">
        <f t="shared" si="6"/>
        <v>1611000</v>
      </c>
      <c r="T38" s="21">
        <v>41821</v>
      </c>
      <c r="U38" s="22">
        <v>8730</v>
      </c>
      <c r="V38" s="22">
        <v>280</v>
      </c>
      <c r="W38" s="22">
        <v>1590</v>
      </c>
      <c r="X38" s="22">
        <v>140</v>
      </c>
      <c r="Y38" s="22">
        <v>0</v>
      </c>
      <c r="Z38" s="22">
        <f t="shared" si="5"/>
        <v>10740</v>
      </c>
    </row>
    <row r="39" spans="4:29" ht="15.75" x14ac:dyDescent="0.25">
      <c r="D39" s="37" t="s">
        <v>103</v>
      </c>
      <c r="E39" s="38">
        <v>6847750</v>
      </c>
      <c r="F39" s="38">
        <v>260700</v>
      </c>
      <c r="G39" s="38">
        <v>1268700</v>
      </c>
      <c r="H39" s="38">
        <v>155250</v>
      </c>
      <c r="I39" s="38">
        <v>2850</v>
      </c>
      <c r="J39" s="38">
        <v>8535250</v>
      </c>
      <c r="L39" s="21">
        <v>41852</v>
      </c>
      <c r="M39" s="22">
        <f t="shared" si="0"/>
        <v>1221000</v>
      </c>
      <c r="N39" s="22">
        <f t="shared" si="1"/>
        <v>37500</v>
      </c>
      <c r="O39" s="22">
        <f t="shared" si="2"/>
        <v>234000</v>
      </c>
      <c r="P39" s="22">
        <f t="shared" si="3"/>
        <v>19500</v>
      </c>
      <c r="Q39" s="22">
        <f t="shared" si="4"/>
        <v>0</v>
      </c>
      <c r="R39" s="22">
        <f t="shared" si="6"/>
        <v>1512000</v>
      </c>
      <c r="T39" s="21">
        <v>41852</v>
      </c>
      <c r="U39" s="22">
        <v>8140</v>
      </c>
      <c r="V39" s="22">
        <v>250</v>
      </c>
      <c r="W39" s="22">
        <v>1560</v>
      </c>
      <c r="X39" s="22">
        <v>130</v>
      </c>
      <c r="Y39" s="22">
        <v>0</v>
      </c>
      <c r="Z39" s="22">
        <f t="shared" si="5"/>
        <v>10080</v>
      </c>
    </row>
    <row r="40" spans="4:29" ht="15.75" x14ac:dyDescent="0.25">
      <c r="D40" s="37" t="s">
        <v>104</v>
      </c>
      <c r="E40" s="38">
        <v>5748800</v>
      </c>
      <c r="F40" s="38">
        <v>244950</v>
      </c>
      <c r="G40" s="38">
        <v>1232000</v>
      </c>
      <c r="H40" s="38">
        <v>160650</v>
      </c>
      <c r="I40" s="38">
        <v>2090</v>
      </c>
      <c r="J40" s="38">
        <v>7388490</v>
      </c>
      <c r="L40" s="21">
        <v>41883</v>
      </c>
      <c r="M40" s="22">
        <f t="shared" si="0"/>
        <v>972000</v>
      </c>
      <c r="N40" s="22">
        <f t="shared" si="1"/>
        <v>34500</v>
      </c>
      <c r="O40" s="22">
        <f t="shared" si="2"/>
        <v>238500</v>
      </c>
      <c r="P40" s="22">
        <f t="shared" si="3"/>
        <v>19500</v>
      </c>
      <c r="Q40" s="22">
        <f t="shared" si="4"/>
        <v>0</v>
      </c>
      <c r="R40" s="22">
        <f t="shared" si="6"/>
        <v>1264500</v>
      </c>
      <c r="T40" s="21">
        <v>41883</v>
      </c>
      <c r="U40" s="22">
        <v>6480</v>
      </c>
      <c r="V40" s="22">
        <v>230</v>
      </c>
      <c r="W40" s="22">
        <v>1590</v>
      </c>
      <c r="X40" s="22">
        <v>130</v>
      </c>
      <c r="Y40" s="22">
        <v>0</v>
      </c>
      <c r="Z40" s="22">
        <f t="shared" si="5"/>
        <v>8430</v>
      </c>
    </row>
    <row r="41" spans="4:29" ht="15.75" x14ac:dyDescent="0.25">
      <c r="D41" s="37" t="s">
        <v>105</v>
      </c>
      <c r="E41" s="38">
        <v>5219250</v>
      </c>
      <c r="F41" s="38">
        <v>237900</v>
      </c>
      <c r="G41" s="38">
        <v>978500</v>
      </c>
      <c r="H41" s="38">
        <v>160950</v>
      </c>
      <c r="I41" s="38">
        <v>570</v>
      </c>
      <c r="J41" s="38">
        <v>6597170</v>
      </c>
      <c r="L41" s="21">
        <v>41913</v>
      </c>
      <c r="M41" s="22">
        <f t="shared" si="0"/>
        <v>898500</v>
      </c>
      <c r="N41" s="22">
        <f t="shared" si="1"/>
        <v>33000</v>
      </c>
      <c r="O41" s="22">
        <f t="shared" si="2"/>
        <v>198000</v>
      </c>
      <c r="P41" s="22">
        <f t="shared" si="3"/>
        <v>18000</v>
      </c>
      <c r="Q41" s="22">
        <f t="shared" si="4"/>
        <v>0</v>
      </c>
      <c r="R41" s="22">
        <f t="shared" si="6"/>
        <v>1147500</v>
      </c>
      <c r="T41" s="21">
        <v>41913</v>
      </c>
      <c r="U41" s="22">
        <v>5990</v>
      </c>
      <c r="V41" s="22">
        <v>220</v>
      </c>
      <c r="W41" s="22">
        <v>1320</v>
      </c>
      <c r="X41" s="22">
        <v>120</v>
      </c>
      <c r="Y41" s="22">
        <v>0</v>
      </c>
      <c r="Z41" s="22">
        <f t="shared" si="5"/>
        <v>7650</v>
      </c>
    </row>
    <row r="42" spans="4:29" ht="15.75" x14ac:dyDescent="0.25">
      <c r="D42" s="37" t="s">
        <v>106</v>
      </c>
      <c r="E42" s="38">
        <v>4601550</v>
      </c>
      <c r="F42" s="38">
        <v>227250</v>
      </c>
      <c r="G42" s="38">
        <v>723150</v>
      </c>
      <c r="H42" s="38">
        <v>166250</v>
      </c>
      <c r="I42" s="38">
        <v>190</v>
      </c>
      <c r="J42" s="38">
        <v>5718390</v>
      </c>
      <c r="L42" s="21">
        <v>41944</v>
      </c>
      <c r="M42" s="22">
        <f t="shared" si="0"/>
        <v>798000</v>
      </c>
      <c r="N42" s="22">
        <f t="shared" si="1"/>
        <v>31500</v>
      </c>
      <c r="O42" s="22">
        <f t="shared" si="2"/>
        <v>148500</v>
      </c>
      <c r="P42" s="22">
        <f t="shared" si="3"/>
        <v>19500</v>
      </c>
      <c r="Q42" s="22">
        <f t="shared" si="4"/>
        <v>0</v>
      </c>
      <c r="R42" s="22">
        <f t="shared" si="6"/>
        <v>997500</v>
      </c>
      <c r="T42" s="21">
        <v>41944</v>
      </c>
      <c r="U42" s="22">
        <v>5320</v>
      </c>
      <c r="V42" s="22">
        <v>210</v>
      </c>
      <c r="W42" s="22">
        <v>990</v>
      </c>
      <c r="X42" s="22">
        <v>130</v>
      </c>
      <c r="Y42" s="22">
        <v>0</v>
      </c>
      <c r="Z42" s="22">
        <f t="shared" si="5"/>
        <v>6650</v>
      </c>
    </row>
    <row r="43" spans="4:29" ht="15.75" x14ac:dyDescent="0.25">
      <c r="D43" s="37" t="s">
        <v>107</v>
      </c>
      <c r="E43" s="38">
        <v>4167650</v>
      </c>
      <c r="F43" s="38">
        <v>208350</v>
      </c>
      <c r="G43" s="38">
        <v>442850</v>
      </c>
      <c r="H43" s="38">
        <v>165900</v>
      </c>
      <c r="I43" s="38">
        <v>0</v>
      </c>
      <c r="J43" s="38">
        <v>4984750</v>
      </c>
      <c r="L43" s="21">
        <v>41974</v>
      </c>
      <c r="M43" s="22">
        <f t="shared" si="0"/>
        <v>696000</v>
      </c>
      <c r="N43" s="22">
        <f t="shared" si="1"/>
        <v>27000</v>
      </c>
      <c r="O43" s="22">
        <f t="shared" si="2"/>
        <v>99000</v>
      </c>
      <c r="P43" s="22">
        <f t="shared" si="3"/>
        <v>21000</v>
      </c>
      <c r="Q43" s="22">
        <f t="shared" si="4"/>
        <v>0</v>
      </c>
      <c r="R43" s="22">
        <f t="shared" si="6"/>
        <v>843000</v>
      </c>
      <c r="T43" s="21">
        <v>41974</v>
      </c>
      <c r="U43" s="22">
        <v>4640</v>
      </c>
      <c r="V43" s="22">
        <v>180</v>
      </c>
      <c r="W43" s="22">
        <v>660</v>
      </c>
      <c r="X43" s="22">
        <v>140</v>
      </c>
      <c r="Y43" s="22">
        <v>0</v>
      </c>
      <c r="Z43" s="22">
        <f t="shared" si="5"/>
        <v>5620</v>
      </c>
    </row>
    <row r="44" spans="4:29" ht="15.75" x14ac:dyDescent="0.25">
      <c r="D44" s="36" t="s">
        <v>92</v>
      </c>
      <c r="E44" s="10">
        <v>79677500</v>
      </c>
      <c r="F44" s="10">
        <v>3002350</v>
      </c>
      <c r="G44" s="10">
        <v>12044850</v>
      </c>
      <c r="H44" s="10">
        <v>1847950</v>
      </c>
      <c r="I44" s="10">
        <v>21470</v>
      </c>
      <c r="J44" s="10">
        <v>96594120</v>
      </c>
      <c r="L44" s="21">
        <v>42005</v>
      </c>
      <c r="M44" s="22">
        <f>U44*$AC$32</f>
        <v>1046500</v>
      </c>
      <c r="N44" s="22">
        <f>V44*$AC$32</f>
        <v>36750</v>
      </c>
      <c r="O44" s="22">
        <f>W44*$AC$32</f>
        <v>120750</v>
      </c>
      <c r="P44" s="22">
        <f>X44*$AC$32</f>
        <v>24500</v>
      </c>
      <c r="Q44" s="22">
        <f>Y44*$AC$32</f>
        <v>0</v>
      </c>
      <c r="R44" s="22">
        <f t="shared" si="6"/>
        <v>1228500</v>
      </c>
      <c r="T44" s="21">
        <v>42005</v>
      </c>
      <c r="U44" s="22">
        <v>5980</v>
      </c>
      <c r="V44" s="22">
        <v>210</v>
      </c>
      <c r="W44" s="22">
        <v>690</v>
      </c>
      <c r="X44" s="22">
        <v>140</v>
      </c>
      <c r="Y44" s="22">
        <v>0</v>
      </c>
      <c r="Z44" s="22">
        <f t="shared" si="5"/>
        <v>7020</v>
      </c>
    </row>
    <row r="45" spans="4:29" ht="15.75" x14ac:dyDescent="0.25">
      <c r="L45" s="21">
        <v>42036</v>
      </c>
      <c r="M45" s="22">
        <f t="shared" ref="M45:M55" si="7">U45*$AC$32</f>
        <v>1333500</v>
      </c>
      <c r="N45" s="22">
        <f t="shared" ref="N45:N55" si="8">V45*$AC$32</f>
        <v>42000</v>
      </c>
      <c r="O45" s="22">
        <f t="shared" ref="O45:O55" si="9">W45*$AC$32</f>
        <v>178500</v>
      </c>
      <c r="P45" s="22">
        <f t="shared" ref="P45:P55" si="10">X45*$AC$32</f>
        <v>26250</v>
      </c>
      <c r="Q45" s="22">
        <f t="shared" ref="Q45:Q55" si="11">Y45*$AC$32</f>
        <v>0</v>
      </c>
      <c r="R45" s="22">
        <f t="shared" si="6"/>
        <v>1580250</v>
      </c>
      <c r="T45" s="21">
        <v>42036</v>
      </c>
      <c r="U45" s="22">
        <v>7620</v>
      </c>
      <c r="V45" s="22">
        <v>240</v>
      </c>
      <c r="W45" s="22">
        <v>1020</v>
      </c>
      <c r="X45" s="22">
        <v>150</v>
      </c>
      <c r="Y45" s="22">
        <v>0</v>
      </c>
      <c r="Z45" s="22">
        <f t="shared" si="5"/>
        <v>9030</v>
      </c>
    </row>
    <row r="46" spans="4:29" ht="15.75" x14ac:dyDescent="0.25">
      <c r="L46" s="21">
        <v>42064</v>
      </c>
      <c r="M46" s="22">
        <f t="shared" si="7"/>
        <v>1464750</v>
      </c>
      <c r="N46" s="22">
        <f t="shared" si="8"/>
        <v>43750</v>
      </c>
      <c r="O46" s="22">
        <f t="shared" si="9"/>
        <v>225750</v>
      </c>
      <c r="P46" s="22">
        <f t="shared" si="10"/>
        <v>24500</v>
      </c>
      <c r="Q46" s="22">
        <f t="shared" si="11"/>
        <v>0</v>
      </c>
      <c r="R46" s="22">
        <f t="shared" si="6"/>
        <v>1758750</v>
      </c>
      <c r="T46" s="21">
        <v>42064</v>
      </c>
      <c r="U46" s="22">
        <v>8370</v>
      </c>
      <c r="V46" s="22">
        <v>250</v>
      </c>
      <c r="W46" s="22">
        <v>1290</v>
      </c>
      <c r="X46" s="22">
        <v>140</v>
      </c>
      <c r="Y46" s="22">
        <v>0</v>
      </c>
      <c r="Z46" s="22">
        <f t="shared" si="5"/>
        <v>10050</v>
      </c>
    </row>
    <row r="47" spans="4:29" ht="15.75" x14ac:dyDescent="0.25">
      <c r="L47" s="21">
        <v>42095</v>
      </c>
      <c r="M47" s="22">
        <f t="shared" si="7"/>
        <v>1545250</v>
      </c>
      <c r="N47" s="22">
        <f t="shared" si="8"/>
        <v>50750</v>
      </c>
      <c r="O47" s="22">
        <f t="shared" si="9"/>
        <v>283500</v>
      </c>
      <c r="P47" s="22">
        <f t="shared" si="10"/>
        <v>26250</v>
      </c>
      <c r="Q47" s="22">
        <f t="shared" si="11"/>
        <v>0</v>
      </c>
      <c r="R47" s="22">
        <f t="shared" si="6"/>
        <v>1905750</v>
      </c>
      <c r="T47" s="21">
        <v>42095</v>
      </c>
      <c r="U47" s="22">
        <v>8830</v>
      </c>
      <c r="V47" s="22">
        <v>290</v>
      </c>
      <c r="W47" s="22">
        <v>1620</v>
      </c>
      <c r="X47" s="22">
        <v>150</v>
      </c>
      <c r="Y47" s="22">
        <v>0</v>
      </c>
      <c r="Z47" s="22">
        <f t="shared" si="5"/>
        <v>10890</v>
      </c>
    </row>
    <row r="48" spans="4:29" ht="15.75" x14ac:dyDescent="0.25">
      <c r="L48" s="21">
        <v>42125</v>
      </c>
      <c r="M48" s="22">
        <f t="shared" si="7"/>
        <v>1629250</v>
      </c>
      <c r="N48" s="22">
        <f t="shared" si="8"/>
        <v>57750</v>
      </c>
      <c r="O48" s="22">
        <f t="shared" si="9"/>
        <v>288750</v>
      </c>
      <c r="P48" s="22">
        <f t="shared" si="10"/>
        <v>22750</v>
      </c>
      <c r="Q48" s="22">
        <f t="shared" si="11"/>
        <v>0</v>
      </c>
      <c r="R48" s="22">
        <f t="shared" si="6"/>
        <v>1998500</v>
      </c>
      <c r="T48" s="21">
        <v>42125</v>
      </c>
      <c r="U48" s="22">
        <v>9310</v>
      </c>
      <c r="V48" s="22">
        <v>330</v>
      </c>
      <c r="W48" s="22">
        <v>1650</v>
      </c>
      <c r="X48" s="22">
        <v>130</v>
      </c>
      <c r="Y48" s="22">
        <v>0</v>
      </c>
      <c r="Z48" s="22">
        <f t="shared" si="5"/>
        <v>11420</v>
      </c>
    </row>
    <row r="49" spans="12:26" ht="15.75" x14ac:dyDescent="0.25">
      <c r="L49" s="21">
        <v>42156</v>
      </c>
      <c r="M49" s="22">
        <f t="shared" si="7"/>
        <v>1790250</v>
      </c>
      <c r="N49" s="22">
        <f t="shared" si="8"/>
        <v>54250</v>
      </c>
      <c r="O49" s="22">
        <f t="shared" si="9"/>
        <v>278250</v>
      </c>
      <c r="P49" s="22">
        <f t="shared" si="10"/>
        <v>24500</v>
      </c>
      <c r="Q49" s="22">
        <f t="shared" si="11"/>
        <v>0</v>
      </c>
      <c r="R49" s="22">
        <f t="shared" si="6"/>
        <v>2147250</v>
      </c>
      <c r="T49" s="21">
        <v>42156</v>
      </c>
      <c r="U49" s="22">
        <v>10230</v>
      </c>
      <c r="V49" s="22">
        <v>310</v>
      </c>
      <c r="W49" s="22">
        <v>1590</v>
      </c>
      <c r="X49" s="22">
        <v>140</v>
      </c>
      <c r="Y49" s="22">
        <v>0</v>
      </c>
      <c r="Z49" s="22">
        <f t="shared" si="5"/>
        <v>12270</v>
      </c>
    </row>
    <row r="50" spans="12:26" ht="15.75" x14ac:dyDescent="0.25">
      <c r="L50" s="21">
        <v>42186</v>
      </c>
      <c r="M50" s="22">
        <f t="shared" si="7"/>
        <v>1526000</v>
      </c>
      <c r="N50" s="22">
        <f t="shared" si="8"/>
        <v>50750</v>
      </c>
      <c r="O50" s="22">
        <f t="shared" si="9"/>
        <v>273000</v>
      </c>
      <c r="P50" s="22">
        <f t="shared" si="10"/>
        <v>26250</v>
      </c>
      <c r="Q50" s="22">
        <f t="shared" si="11"/>
        <v>0</v>
      </c>
      <c r="R50" s="22">
        <f t="shared" si="6"/>
        <v>1876000</v>
      </c>
      <c r="T50" s="21">
        <v>42186</v>
      </c>
      <c r="U50" s="22">
        <v>8720</v>
      </c>
      <c r="V50" s="22">
        <v>290</v>
      </c>
      <c r="W50" s="22">
        <v>1560</v>
      </c>
      <c r="X50" s="22">
        <v>150</v>
      </c>
      <c r="Y50" s="22">
        <v>0</v>
      </c>
      <c r="Z50" s="22">
        <f t="shared" si="5"/>
        <v>10720</v>
      </c>
    </row>
    <row r="51" spans="12:26" ht="15.75" x14ac:dyDescent="0.25">
      <c r="L51" s="21">
        <v>42217</v>
      </c>
      <c r="M51" s="22">
        <f t="shared" si="7"/>
        <v>1349250</v>
      </c>
      <c r="N51" s="22">
        <f t="shared" si="8"/>
        <v>47250</v>
      </c>
      <c r="O51" s="22">
        <f t="shared" si="9"/>
        <v>267750</v>
      </c>
      <c r="P51" s="22">
        <f t="shared" si="10"/>
        <v>24500</v>
      </c>
      <c r="Q51" s="22">
        <f t="shared" si="11"/>
        <v>0</v>
      </c>
      <c r="R51" s="22">
        <f t="shared" si="6"/>
        <v>1688750</v>
      </c>
      <c r="T51" s="21">
        <v>42217</v>
      </c>
      <c r="U51" s="22">
        <v>7710</v>
      </c>
      <c r="V51" s="22">
        <v>270</v>
      </c>
      <c r="W51" s="22">
        <v>1530</v>
      </c>
      <c r="X51" s="22">
        <v>140</v>
      </c>
      <c r="Y51" s="22">
        <v>0</v>
      </c>
      <c r="Z51" s="22">
        <f t="shared" si="5"/>
        <v>9650</v>
      </c>
    </row>
    <row r="52" spans="12:26" ht="15.75" x14ac:dyDescent="0.25">
      <c r="L52" s="21">
        <v>42248</v>
      </c>
      <c r="M52" s="22">
        <f t="shared" si="7"/>
        <v>1106000</v>
      </c>
      <c r="N52" s="22">
        <f t="shared" si="8"/>
        <v>43750</v>
      </c>
      <c r="O52" s="22">
        <f t="shared" si="9"/>
        <v>278250</v>
      </c>
      <c r="P52" s="22">
        <f t="shared" si="10"/>
        <v>26250</v>
      </c>
      <c r="Q52" s="22">
        <f t="shared" si="11"/>
        <v>0</v>
      </c>
      <c r="R52" s="22">
        <f t="shared" si="6"/>
        <v>1454250</v>
      </c>
      <c r="T52" s="21">
        <v>42248</v>
      </c>
      <c r="U52" s="22">
        <v>6320</v>
      </c>
      <c r="V52" s="22">
        <v>250</v>
      </c>
      <c r="W52" s="22">
        <v>1590</v>
      </c>
      <c r="X52" s="22">
        <v>150</v>
      </c>
      <c r="Y52" s="22">
        <v>0</v>
      </c>
      <c r="Z52" s="22">
        <f t="shared" si="5"/>
        <v>8310</v>
      </c>
    </row>
    <row r="53" spans="12:26" ht="15.75" x14ac:dyDescent="0.25">
      <c r="L53" s="21">
        <v>42278</v>
      </c>
      <c r="M53" s="22">
        <f t="shared" si="7"/>
        <v>1022000</v>
      </c>
      <c r="N53" s="22">
        <f t="shared" si="8"/>
        <v>43750</v>
      </c>
      <c r="O53" s="22">
        <f t="shared" si="9"/>
        <v>220500</v>
      </c>
      <c r="P53" s="22">
        <f t="shared" si="10"/>
        <v>28000</v>
      </c>
      <c r="Q53" s="22">
        <f t="shared" si="11"/>
        <v>0</v>
      </c>
      <c r="R53" s="22">
        <f t="shared" si="6"/>
        <v>1314250</v>
      </c>
      <c r="T53" s="21">
        <v>42278</v>
      </c>
      <c r="U53" s="22">
        <v>5840</v>
      </c>
      <c r="V53" s="22">
        <v>250</v>
      </c>
      <c r="W53" s="22">
        <v>1260</v>
      </c>
      <c r="X53" s="22">
        <v>160</v>
      </c>
      <c r="Y53" s="22">
        <v>0</v>
      </c>
      <c r="Z53" s="22">
        <f t="shared" si="5"/>
        <v>7510</v>
      </c>
    </row>
    <row r="54" spans="12:26" ht="15.75" x14ac:dyDescent="0.25">
      <c r="L54" s="21">
        <v>42309</v>
      </c>
      <c r="M54" s="22">
        <f t="shared" si="7"/>
        <v>868000</v>
      </c>
      <c r="N54" s="22">
        <f t="shared" si="8"/>
        <v>42000</v>
      </c>
      <c r="O54" s="22">
        <f t="shared" si="9"/>
        <v>157500</v>
      </c>
      <c r="P54" s="22">
        <f t="shared" si="10"/>
        <v>26250</v>
      </c>
      <c r="Q54" s="22">
        <f t="shared" si="11"/>
        <v>0</v>
      </c>
      <c r="R54" s="22">
        <f t="shared" si="6"/>
        <v>1093750</v>
      </c>
      <c r="T54" s="21">
        <v>42309</v>
      </c>
      <c r="U54" s="22">
        <v>4960</v>
      </c>
      <c r="V54" s="22">
        <v>240</v>
      </c>
      <c r="W54" s="22">
        <v>900</v>
      </c>
      <c r="X54" s="22">
        <v>150</v>
      </c>
      <c r="Y54" s="22">
        <v>0</v>
      </c>
      <c r="Z54" s="22">
        <f t="shared" si="5"/>
        <v>6250</v>
      </c>
    </row>
    <row r="55" spans="12:26" ht="15.75" x14ac:dyDescent="0.25">
      <c r="L55" s="21">
        <v>42339</v>
      </c>
      <c r="M55" s="22">
        <f t="shared" si="7"/>
        <v>761250</v>
      </c>
      <c r="N55" s="22">
        <f t="shared" si="8"/>
        <v>36750</v>
      </c>
      <c r="O55" s="22">
        <f t="shared" si="9"/>
        <v>115500</v>
      </c>
      <c r="P55" s="22">
        <f t="shared" si="10"/>
        <v>26250</v>
      </c>
      <c r="Q55" s="22">
        <f t="shared" si="11"/>
        <v>0</v>
      </c>
      <c r="R55" s="22">
        <f t="shared" si="6"/>
        <v>939750</v>
      </c>
      <c r="T55" s="21">
        <v>42339</v>
      </c>
      <c r="U55" s="22">
        <v>4350</v>
      </c>
      <c r="V55" s="22">
        <v>210</v>
      </c>
      <c r="W55" s="22">
        <v>660</v>
      </c>
      <c r="X55" s="22">
        <v>150</v>
      </c>
      <c r="Y55" s="22">
        <v>0</v>
      </c>
      <c r="Z55" s="22">
        <f t="shared" si="5"/>
        <v>5370</v>
      </c>
    </row>
    <row r="56" spans="12:26" ht="15.75" x14ac:dyDescent="0.25">
      <c r="L56" s="21">
        <v>42370</v>
      </c>
      <c r="M56" s="22">
        <f t="shared" ref="M56:M67" si="12">U56*$AC$33</f>
        <v>1083600</v>
      </c>
      <c r="N56" s="22">
        <f t="shared" ref="N56:Q56" si="13">V56*$AC$33</f>
        <v>39600</v>
      </c>
      <c r="O56" s="22">
        <f t="shared" si="13"/>
        <v>102600</v>
      </c>
      <c r="P56" s="22">
        <f t="shared" si="13"/>
        <v>28800</v>
      </c>
      <c r="Q56" s="22">
        <f t="shared" si="13"/>
        <v>0</v>
      </c>
      <c r="R56" s="22">
        <f t="shared" si="6"/>
        <v>1254600</v>
      </c>
      <c r="T56" s="21">
        <v>42370</v>
      </c>
      <c r="U56" s="22">
        <v>6020</v>
      </c>
      <c r="V56" s="22">
        <v>220</v>
      </c>
      <c r="W56" s="22">
        <v>570</v>
      </c>
      <c r="X56" s="22">
        <v>160</v>
      </c>
      <c r="Y56" s="22">
        <v>0</v>
      </c>
      <c r="Z56" s="22">
        <f t="shared" si="5"/>
        <v>6970</v>
      </c>
    </row>
    <row r="57" spans="12:26" ht="15.75" x14ac:dyDescent="0.25">
      <c r="L57" s="21">
        <v>42401</v>
      </c>
      <c r="M57" s="22">
        <f t="shared" si="12"/>
        <v>1425600</v>
      </c>
      <c r="N57" s="22">
        <f t="shared" ref="N57:N67" si="14">V57*$AC$33</f>
        <v>45000</v>
      </c>
      <c r="O57" s="22">
        <f t="shared" ref="O57:O67" si="15">W57*$AC$33</f>
        <v>151200</v>
      </c>
      <c r="P57" s="22">
        <f t="shared" ref="P57:P67" si="16">X57*$AC$33</f>
        <v>27000</v>
      </c>
      <c r="Q57" s="22">
        <f t="shared" ref="Q57:Q67" si="17">Y57*$AC$33</f>
        <v>0</v>
      </c>
      <c r="R57" s="22">
        <f t="shared" si="6"/>
        <v>1648800</v>
      </c>
      <c r="T57" s="21">
        <v>42401</v>
      </c>
      <c r="U57" s="22">
        <v>7920</v>
      </c>
      <c r="V57" s="22">
        <v>250</v>
      </c>
      <c r="W57" s="22">
        <v>840</v>
      </c>
      <c r="X57" s="22">
        <v>150</v>
      </c>
      <c r="Y57" s="22">
        <v>0</v>
      </c>
      <c r="Z57" s="22">
        <f t="shared" si="5"/>
        <v>9160</v>
      </c>
    </row>
    <row r="58" spans="12:26" ht="15.75" x14ac:dyDescent="0.25">
      <c r="L58" s="21">
        <v>42430</v>
      </c>
      <c r="M58" s="22">
        <f t="shared" si="12"/>
        <v>1517400</v>
      </c>
      <c r="N58" s="22">
        <f t="shared" si="14"/>
        <v>48600</v>
      </c>
      <c r="O58" s="22">
        <f t="shared" si="15"/>
        <v>199800</v>
      </c>
      <c r="P58" s="22">
        <f t="shared" si="16"/>
        <v>28800</v>
      </c>
      <c r="Q58" s="22">
        <f t="shared" si="17"/>
        <v>0</v>
      </c>
      <c r="R58" s="22">
        <f t="shared" si="6"/>
        <v>1794600</v>
      </c>
      <c r="T58" s="21">
        <v>42430</v>
      </c>
      <c r="U58" s="22">
        <v>8430</v>
      </c>
      <c r="V58" s="22">
        <v>270</v>
      </c>
      <c r="W58" s="22">
        <v>1110</v>
      </c>
      <c r="X58" s="22">
        <v>160</v>
      </c>
      <c r="Y58" s="22">
        <v>0</v>
      </c>
      <c r="Z58" s="22">
        <f t="shared" si="5"/>
        <v>9970</v>
      </c>
    </row>
    <row r="59" spans="12:26" ht="15.75" x14ac:dyDescent="0.25">
      <c r="L59" s="21">
        <v>42461</v>
      </c>
      <c r="M59" s="22">
        <f t="shared" si="12"/>
        <v>1627200</v>
      </c>
      <c r="N59" s="22">
        <f t="shared" si="14"/>
        <v>55800</v>
      </c>
      <c r="O59" s="22">
        <f t="shared" si="15"/>
        <v>270000</v>
      </c>
      <c r="P59" s="22">
        <f t="shared" si="16"/>
        <v>30600</v>
      </c>
      <c r="Q59" s="22">
        <f t="shared" si="17"/>
        <v>0</v>
      </c>
      <c r="R59" s="22">
        <f t="shared" si="6"/>
        <v>1983600</v>
      </c>
      <c r="T59" s="21">
        <v>42461</v>
      </c>
      <c r="U59" s="22">
        <v>9040</v>
      </c>
      <c r="V59" s="22">
        <v>310</v>
      </c>
      <c r="W59" s="22">
        <v>1500</v>
      </c>
      <c r="X59" s="22">
        <v>170</v>
      </c>
      <c r="Y59" s="22">
        <v>0</v>
      </c>
      <c r="Z59" s="22">
        <f t="shared" si="5"/>
        <v>11020</v>
      </c>
    </row>
    <row r="60" spans="12:26" ht="15.75" x14ac:dyDescent="0.25">
      <c r="L60" s="21">
        <v>42491</v>
      </c>
      <c r="M60" s="22">
        <f t="shared" si="12"/>
        <v>1767600</v>
      </c>
      <c r="N60" s="22">
        <f t="shared" si="14"/>
        <v>64800</v>
      </c>
      <c r="O60" s="22">
        <f t="shared" si="15"/>
        <v>259200</v>
      </c>
      <c r="P60" s="22">
        <f t="shared" si="16"/>
        <v>28800</v>
      </c>
      <c r="Q60" s="22">
        <f t="shared" si="17"/>
        <v>0</v>
      </c>
      <c r="R60" s="22">
        <f t="shared" si="6"/>
        <v>2120400</v>
      </c>
      <c r="T60" s="21">
        <v>42491</v>
      </c>
      <c r="U60" s="22">
        <v>9820</v>
      </c>
      <c r="V60" s="22">
        <v>360</v>
      </c>
      <c r="W60" s="22">
        <v>1440</v>
      </c>
      <c r="X60" s="22">
        <v>160</v>
      </c>
      <c r="Y60" s="22">
        <v>0</v>
      </c>
      <c r="Z60" s="22">
        <f t="shared" si="5"/>
        <v>11780</v>
      </c>
    </row>
    <row r="61" spans="12:26" ht="15.75" x14ac:dyDescent="0.25">
      <c r="L61" s="21">
        <v>42522</v>
      </c>
      <c r="M61" s="22">
        <f t="shared" si="12"/>
        <v>1866600</v>
      </c>
      <c r="N61" s="22">
        <f t="shared" si="14"/>
        <v>59400</v>
      </c>
      <c r="O61" s="22">
        <f t="shared" si="15"/>
        <v>253800</v>
      </c>
      <c r="P61" s="22">
        <f t="shared" si="16"/>
        <v>30600</v>
      </c>
      <c r="Q61" s="22">
        <f t="shared" si="17"/>
        <v>0</v>
      </c>
      <c r="R61" s="22">
        <f t="shared" si="6"/>
        <v>2210400</v>
      </c>
      <c r="T61" s="21">
        <v>42522</v>
      </c>
      <c r="U61" s="22">
        <v>10370</v>
      </c>
      <c r="V61" s="22">
        <v>330</v>
      </c>
      <c r="W61" s="22">
        <v>1410</v>
      </c>
      <c r="X61" s="22">
        <v>170</v>
      </c>
      <c r="Y61" s="22">
        <v>0</v>
      </c>
      <c r="Z61" s="22">
        <f t="shared" si="5"/>
        <v>12280</v>
      </c>
    </row>
    <row r="62" spans="12:26" ht="15.75" x14ac:dyDescent="0.25">
      <c r="L62" s="21">
        <v>42552</v>
      </c>
      <c r="M62" s="22">
        <f t="shared" si="12"/>
        <v>1629000</v>
      </c>
      <c r="N62" s="22">
        <f t="shared" si="14"/>
        <v>55800</v>
      </c>
      <c r="O62" s="22">
        <f t="shared" si="15"/>
        <v>259200</v>
      </c>
      <c r="P62" s="22">
        <f t="shared" si="16"/>
        <v>28800</v>
      </c>
      <c r="Q62" s="22">
        <f t="shared" si="17"/>
        <v>0</v>
      </c>
      <c r="R62" s="22">
        <f t="shared" si="6"/>
        <v>1972800</v>
      </c>
      <c r="T62" s="21">
        <v>42552</v>
      </c>
      <c r="U62" s="22">
        <v>9050</v>
      </c>
      <c r="V62" s="22">
        <v>310</v>
      </c>
      <c r="W62" s="22">
        <v>1440</v>
      </c>
      <c r="X62" s="22">
        <v>160</v>
      </c>
      <c r="Y62" s="22">
        <v>0</v>
      </c>
      <c r="Z62" s="22">
        <f t="shared" si="5"/>
        <v>10960</v>
      </c>
    </row>
    <row r="63" spans="12:26" ht="15.75" x14ac:dyDescent="0.25">
      <c r="L63" s="21">
        <v>42583</v>
      </c>
      <c r="M63" s="22">
        <f t="shared" si="12"/>
        <v>1371600</v>
      </c>
      <c r="N63" s="22">
        <f t="shared" si="14"/>
        <v>54000</v>
      </c>
      <c r="O63" s="22">
        <f t="shared" si="15"/>
        <v>253800</v>
      </c>
      <c r="P63" s="22">
        <f t="shared" si="16"/>
        <v>30600</v>
      </c>
      <c r="Q63" s="22">
        <f t="shared" si="17"/>
        <v>0</v>
      </c>
      <c r="R63" s="22">
        <f t="shared" si="6"/>
        <v>1710000</v>
      </c>
      <c r="T63" s="21">
        <v>42583</v>
      </c>
      <c r="U63" s="22">
        <v>7620</v>
      </c>
      <c r="V63" s="22">
        <v>300</v>
      </c>
      <c r="W63" s="22">
        <v>1410</v>
      </c>
      <c r="X63" s="22">
        <v>170</v>
      </c>
      <c r="Y63" s="22">
        <v>0</v>
      </c>
      <c r="Z63" s="22">
        <f t="shared" si="5"/>
        <v>9500</v>
      </c>
    </row>
    <row r="64" spans="12:26" ht="15.75" x14ac:dyDescent="0.25">
      <c r="L64" s="21">
        <v>42614</v>
      </c>
      <c r="M64" s="22">
        <f t="shared" si="12"/>
        <v>1155600</v>
      </c>
      <c r="N64" s="22">
        <f t="shared" si="14"/>
        <v>50400</v>
      </c>
      <c r="O64" s="22">
        <f t="shared" si="15"/>
        <v>243000</v>
      </c>
      <c r="P64" s="22">
        <f t="shared" si="16"/>
        <v>32400</v>
      </c>
      <c r="Q64" s="22">
        <f t="shared" si="17"/>
        <v>0</v>
      </c>
      <c r="R64" s="22">
        <f t="shared" si="6"/>
        <v>1481400</v>
      </c>
      <c r="T64" s="21">
        <v>42614</v>
      </c>
      <c r="U64" s="22">
        <v>6420</v>
      </c>
      <c r="V64" s="22">
        <v>280</v>
      </c>
      <c r="W64" s="22">
        <v>1350</v>
      </c>
      <c r="X64" s="22">
        <v>180</v>
      </c>
      <c r="Y64" s="22">
        <v>0</v>
      </c>
      <c r="Z64" s="22">
        <f t="shared" si="5"/>
        <v>8230</v>
      </c>
    </row>
    <row r="65" spans="12:26" ht="15.75" x14ac:dyDescent="0.25">
      <c r="L65" s="21">
        <v>42644</v>
      </c>
      <c r="M65" s="22">
        <f t="shared" si="12"/>
        <v>1060200</v>
      </c>
      <c r="N65" s="22">
        <f t="shared" si="14"/>
        <v>48600</v>
      </c>
      <c r="O65" s="22">
        <f t="shared" si="15"/>
        <v>194400</v>
      </c>
      <c r="P65" s="22">
        <f t="shared" si="16"/>
        <v>32400</v>
      </c>
      <c r="Q65" s="22">
        <f t="shared" si="17"/>
        <v>0</v>
      </c>
      <c r="R65" s="22">
        <f t="shared" si="6"/>
        <v>1335600</v>
      </c>
      <c r="T65" s="21">
        <v>42644</v>
      </c>
      <c r="U65" s="22">
        <v>5890</v>
      </c>
      <c r="V65" s="22">
        <v>270</v>
      </c>
      <c r="W65" s="22">
        <v>1080</v>
      </c>
      <c r="X65" s="22">
        <v>180</v>
      </c>
      <c r="Y65" s="22">
        <v>0</v>
      </c>
      <c r="Z65" s="22">
        <f t="shared" si="5"/>
        <v>7420</v>
      </c>
    </row>
    <row r="66" spans="12:26" ht="15.75" x14ac:dyDescent="0.25">
      <c r="L66" s="21">
        <v>42675</v>
      </c>
      <c r="M66" s="22">
        <f t="shared" si="12"/>
        <v>961200</v>
      </c>
      <c r="N66" s="22">
        <f t="shared" si="14"/>
        <v>46800</v>
      </c>
      <c r="O66" s="22">
        <f t="shared" si="15"/>
        <v>151200</v>
      </c>
      <c r="P66" s="22">
        <f t="shared" si="16"/>
        <v>34200</v>
      </c>
      <c r="Q66" s="22">
        <f t="shared" si="17"/>
        <v>0</v>
      </c>
      <c r="R66" s="22">
        <f t="shared" si="6"/>
        <v>1193400</v>
      </c>
      <c r="T66" s="21">
        <v>42675</v>
      </c>
      <c r="U66" s="22">
        <v>5340</v>
      </c>
      <c r="V66" s="22">
        <v>260</v>
      </c>
      <c r="W66" s="22">
        <v>840</v>
      </c>
      <c r="X66" s="22">
        <v>190</v>
      </c>
      <c r="Y66" s="22">
        <v>0</v>
      </c>
      <c r="Z66" s="22">
        <f t="shared" si="5"/>
        <v>6630</v>
      </c>
    </row>
    <row r="67" spans="12:26" ht="15.75" x14ac:dyDescent="0.25">
      <c r="L67" s="21">
        <v>42705</v>
      </c>
      <c r="M67" s="22">
        <f t="shared" si="12"/>
        <v>797400</v>
      </c>
      <c r="N67" s="22">
        <f t="shared" si="14"/>
        <v>41400</v>
      </c>
      <c r="O67" s="22">
        <f t="shared" si="15"/>
        <v>91800</v>
      </c>
      <c r="P67" s="22">
        <f t="shared" si="16"/>
        <v>32400</v>
      </c>
      <c r="Q67" s="22">
        <f t="shared" si="17"/>
        <v>0</v>
      </c>
      <c r="R67" s="22">
        <f t="shared" si="6"/>
        <v>963000</v>
      </c>
      <c r="T67" s="21">
        <v>42705</v>
      </c>
      <c r="U67" s="22">
        <v>4430</v>
      </c>
      <c r="V67" s="22">
        <v>230</v>
      </c>
      <c r="W67" s="22">
        <v>510</v>
      </c>
      <c r="X67" s="22">
        <v>180</v>
      </c>
      <c r="Y67" s="22">
        <v>0</v>
      </c>
      <c r="Z67" s="22">
        <f t="shared" si="5"/>
        <v>5350</v>
      </c>
    </row>
    <row r="68" spans="12:26" ht="15.75" x14ac:dyDescent="0.25">
      <c r="L68" s="21">
        <v>42736</v>
      </c>
      <c r="M68" s="22">
        <f t="shared" ref="M68:M79" si="18">U68*$AC$34</f>
        <v>1128500</v>
      </c>
      <c r="N68" s="22">
        <f t="shared" ref="N68:Q68" si="19">V68*$AC$34</f>
        <v>46250</v>
      </c>
      <c r="O68" s="22">
        <f t="shared" si="19"/>
        <v>88800</v>
      </c>
      <c r="P68" s="22">
        <f t="shared" si="19"/>
        <v>37000</v>
      </c>
      <c r="Q68" s="22">
        <f t="shared" si="19"/>
        <v>0</v>
      </c>
      <c r="R68" s="22">
        <f t="shared" si="6"/>
        <v>1300550</v>
      </c>
      <c r="T68" s="21">
        <v>42736</v>
      </c>
      <c r="U68" s="22">
        <v>6100</v>
      </c>
      <c r="V68" s="22">
        <v>250</v>
      </c>
      <c r="W68" s="22">
        <v>480</v>
      </c>
      <c r="X68" s="22">
        <v>200</v>
      </c>
      <c r="Y68" s="22">
        <v>0</v>
      </c>
      <c r="Z68" s="22">
        <f t="shared" si="5"/>
        <v>7030</v>
      </c>
    </row>
    <row r="69" spans="12:26" ht="15.75" x14ac:dyDescent="0.25">
      <c r="L69" s="21">
        <v>42767</v>
      </c>
      <c r="M69" s="22">
        <f t="shared" si="18"/>
        <v>1481850</v>
      </c>
      <c r="N69" s="22">
        <f t="shared" ref="N69:N79" si="20">V69*$AC$34</f>
        <v>49950</v>
      </c>
      <c r="O69" s="22">
        <f t="shared" ref="O69:O79" si="21">W69*$AC$34</f>
        <v>138750</v>
      </c>
      <c r="P69" s="22">
        <f t="shared" ref="P69:P79" si="22">X69*$AC$34</f>
        <v>35150</v>
      </c>
      <c r="Q69" s="22">
        <f t="shared" ref="Q69:Q79" si="23">Y69*$AC$34</f>
        <v>0</v>
      </c>
      <c r="R69" s="22">
        <f t="shared" si="6"/>
        <v>1705700</v>
      </c>
      <c r="T69" s="21">
        <v>42767</v>
      </c>
      <c r="U69" s="22">
        <v>8010</v>
      </c>
      <c r="V69" s="22">
        <v>270</v>
      </c>
      <c r="W69" s="22">
        <v>750</v>
      </c>
      <c r="X69" s="22">
        <v>190</v>
      </c>
      <c r="Y69" s="22">
        <v>0</v>
      </c>
      <c r="Z69" s="22">
        <f t="shared" si="5"/>
        <v>9220</v>
      </c>
    </row>
    <row r="70" spans="12:26" ht="15.75" x14ac:dyDescent="0.25">
      <c r="L70" s="21">
        <v>42795</v>
      </c>
      <c r="M70" s="22">
        <f t="shared" si="18"/>
        <v>1559550</v>
      </c>
      <c r="N70" s="22">
        <f t="shared" si="20"/>
        <v>51800</v>
      </c>
      <c r="O70" s="22">
        <f t="shared" si="21"/>
        <v>210900</v>
      </c>
      <c r="P70" s="22">
        <f t="shared" si="22"/>
        <v>37000</v>
      </c>
      <c r="Q70" s="22">
        <f t="shared" si="23"/>
        <v>0</v>
      </c>
      <c r="R70" s="22">
        <f t="shared" si="6"/>
        <v>1859250</v>
      </c>
      <c r="T70" s="21">
        <v>42795</v>
      </c>
      <c r="U70" s="22">
        <v>8430</v>
      </c>
      <c r="V70" s="22">
        <v>280</v>
      </c>
      <c r="W70" s="22">
        <v>1140</v>
      </c>
      <c r="X70" s="22">
        <v>200</v>
      </c>
      <c r="Y70" s="22">
        <v>0</v>
      </c>
      <c r="Z70" s="22">
        <f t="shared" si="5"/>
        <v>10050</v>
      </c>
    </row>
    <row r="71" spans="12:26" ht="15.75" x14ac:dyDescent="0.25">
      <c r="L71" s="21">
        <v>42826</v>
      </c>
      <c r="M71" s="22">
        <f t="shared" si="18"/>
        <v>1685350</v>
      </c>
      <c r="N71" s="22">
        <f t="shared" si="20"/>
        <v>59200</v>
      </c>
      <c r="O71" s="22">
        <f t="shared" si="21"/>
        <v>260850</v>
      </c>
      <c r="P71" s="22">
        <f t="shared" si="22"/>
        <v>38850</v>
      </c>
      <c r="Q71" s="22">
        <f t="shared" si="23"/>
        <v>0</v>
      </c>
      <c r="R71" s="22">
        <f t="shared" si="6"/>
        <v>2044250</v>
      </c>
      <c r="T71" s="21">
        <v>42826</v>
      </c>
      <c r="U71" s="22">
        <v>9110</v>
      </c>
      <c r="V71" s="22">
        <v>320</v>
      </c>
      <c r="W71" s="22">
        <v>1410</v>
      </c>
      <c r="X71" s="22">
        <v>210</v>
      </c>
      <c r="Y71" s="22">
        <v>0</v>
      </c>
      <c r="Z71" s="22">
        <f t="shared" si="5"/>
        <v>11050</v>
      </c>
    </row>
    <row r="72" spans="12:26" ht="15.75" x14ac:dyDescent="0.25">
      <c r="L72" s="21">
        <v>42856</v>
      </c>
      <c r="M72" s="22">
        <f t="shared" si="18"/>
        <v>1800050</v>
      </c>
      <c r="N72" s="22">
        <f t="shared" si="20"/>
        <v>70300</v>
      </c>
      <c r="O72" s="22">
        <f t="shared" si="21"/>
        <v>247900</v>
      </c>
      <c r="P72" s="22">
        <f t="shared" si="22"/>
        <v>35150</v>
      </c>
      <c r="Q72" s="22">
        <f t="shared" si="23"/>
        <v>0</v>
      </c>
      <c r="R72" s="22">
        <f t="shared" si="6"/>
        <v>2153400</v>
      </c>
      <c r="T72" s="21">
        <v>42856</v>
      </c>
      <c r="U72" s="22">
        <v>9730</v>
      </c>
      <c r="V72" s="22">
        <v>380</v>
      </c>
      <c r="W72" s="22">
        <v>1340</v>
      </c>
      <c r="X72" s="22">
        <v>190</v>
      </c>
      <c r="Y72" s="22">
        <v>0</v>
      </c>
      <c r="Z72" s="22">
        <f t="shared" si="5"/>
        <v>11640</v>
      </c>
    </row>
    <row r="73" spans="12:26" ht="15.75" x14ac:dyDescent="0.25">
      <c r="L73" s="21">
        <v>42887</v>
      </c>
      <c r="M73" s="22">
        <f t="shared" si="18"/>
        <v>1872200</v>
      </c>
      <c r="N73" s="22">
        <f t="shared" si="20"/>
        <v>66600</v>
      </c>
      <c r="O73" s="22">
        <f t="shared" si="21"/>
        <v>251600</v>
      </c>
      <c r="P73" s="22">
        <f t="shared" si="22"/>
        <v>37000</v>
      </c>
      <c r="Q73" s="22">
        <f t="shared" si="23"/>
        <v>0</v>
      </c>
      <c r="R73" s="22">
        <f t="shared" si="6"/>
        <v>2227400</v>
      </c>
      <c r="T73" s="21">
        <v>42887</v>
      </c>
      <c r="U73" s="22">
        <v>10120</v>
      </c>
      <c r="V73" s="22">
        <v>360</v>
      </c>
      <c r="W73" s="22">
        <v>1360</v>
      </c>
      <c r="X73" s="22">
        <v>200</v>
      </c>
      <c r="Y73" s="22">
        <v>0</v>
      </c>
      <c r="Z73" s="22">
        <f t="shared" si="5"/>
        <v>12040</v>
      </c>
    </row>
    <row r="74" spans="12:26" ht="15.75" x14ac:dyDescent="0.25">
      <c r="L74" s="21">
        <v>42917</v>
      </c>
      <c r="M74" s="22">
        <f t="shared" si="18"/>
        <v>1679800</v>
      </c>
      <c r="N74" s="22">
        <f t="shared" si="20"/>
        <v>59200</v>
      </c>
      <c r="O74" s="22">
        <f t="shared" si="21"/>
        <v>260850</v>
      </c>
      <c r="P74" s="22">
        <f t="shared" si="22"/>
        <v>37000</v>
      </c>
      <c r="Q74" s="22">
        <f t="shared" si="23"/>
        <v>0</v>
      </c>
      <c r="R74" s="22">
        <f t="shared" si="6"/>
        <v>2036850</v>
      </c>
      <c r="T74" s="21">
        <v>42917</v>
      </c>
      <c r="U74" s="22">
        <v>9080</v>
      </c>
      <c r="V74" s="22">
        <v>320</v>
      </c>
      <c r="W74" s="22">
        <v>1410</v>
      </c>
      <c r="X74" s="22">
        <v>200</v>
      </c>
      <c r="Y74" s="22">
        <v>0</v>
      </c>
      <c r="Z74" s="22">
        <f t="shared" si="5"/>
        <v>11010</v>
      </c>
    </row>
    <row r="75" spans="12:26" ht="15.75" x14ac:dyDescent="0.25">
      <c r="L75" s="21">
        <v>42948</v>
      </c>
      <c r="M75" s="22">
        <f t="shared" si="18"/>
        <v>1446700</v>
      </c>
      <c r="N75" s="22">
        <f t="shared" si="20"/>
        <v>57350</v>
      </c>
      <c r="O75" s="22">
        <f t="shared" si="21"/>
        <v>275650</v>
      </c>
      <c r="P75" s="22">
        <f t="shared" si="22"/>
        <v>38850</v>
      </c>
      <c r="Q75" s="22">
        <f t="shared" si="23"/>
        <v>0</v>
      </c>
      <c r="R75" s="22">
        <f t="shared" si="6"/>
        <v>1818550</v>
      </c>
      <c r="T75" s="21">
        <v>42948</v>
      </c>
      <c r="U75" s="22">
        <v>7820</v>
      </c>
      <c r="V75" s="22">
        <v>310</v>
      </c>
      <c r="W75" s="22">
        <v>1490</v>
      </c>
      <c r="X75" s="22">
        <v>210</v>
      </c>
      <c r="Y75" s="22">
        <v>0</v>
      </c>
      <c r="Z75" s="22">
        <f t="shared" si="5"/>
        <v>9830</v>
      </c>
    </row>
    <row r="76" spans="12:26" ht="15.75" x14ac:dyDescent="0.25">
      <c r="L76" s="21">
        <v>42979</v>
      </c>
      <c r="M76" s="22">
        <f t="shared" si="18"/>
        <v>1209900</v>
      </c>
      <c r="N76" s="22">
        <f t="shared" si="20"/>
        <v>55500</v>
      </c>
      <c r="O76" s="22">
        <f t="shared" si="21"/>
        <v>242350</v>
      </c>
      <c r="P76" s="22">
        <f t="shared" si="22"/>
        <v>40700</v>
      </c>
      <c r="Q76" s="22">
        <f t="shared" si="23"/>
        <v>0</v>
      </c>
      <c r="R76" s="22">
        <f t="shared" si="6"/>
        <v>1548450</v>
      </c>
      <c r="T76" s="21">
        <v>42979</v>
      </c>
      <c r="U76" s="22">
        <v>6540</v>
      </c>
      <c r="V76" s="22">
        <v>300</v>
      </c>
      <c r="W76" s="22">
        <v>1310</v>
      </c>
      <c r="X76" s="22">
        <v>220</v>
      </c>
      <c r="Y76" s="22">
        <v>0</v>
      </c>
      <c r="Z76" s="22">
        <f t="shared" si="5"/>
        <v>8370</v>
      </c>
    </row>
    <row r="77" spans="12:26" ht="15.75" x14ac:dyDescent="0.25">
      <c r="L77" s="21">
        <v>43009</v>
      </c>
      <c r="M77" s="22">
        <f t="shared" si="18"/>
        <v>1111850</v>
      </c>
      <c r="N77" s="22">
        <f t="shared" si="20"/>
        <v>53650</v>
      </c>
      <c r="O77" s="22">
        <f t="shared" si="21"/>
        <v>181300</v>
      </c>
      <c r="P77" s="22">
        <f t="shared" si="22"/>
        <v>38850</v>
      </c>
      <c r="Q77" s="22">
        <f t="shared" si="23"/>
        <v>0</v>
      </c>
      <c r="R77" s="22">
        <f t="shared" si="6"/>
        <v>1385650</v>
      </c>
      <c r="T77" s="21">
        <v>43009</v>
      </c>
      <c r="U77" s="22">
        <v>6010</v>
      </c>
      <c r="V77" s="22">
        <v>290</v>
      </c>
      <c r="W77" s="22">
        <v>980</v>
      </c>
      <c r="X77" s="22">
        <v>210</v>
      </c>
      <c r="Y77" s="22">
        <v>0</v>
      </c>
      <c r="Z77" s="22">
        <f t="shared" si="5"/>
        <v>7490</v>
      </c>
    </row>
    <row r="78" spans="12:26" ht="15.75" x14ac:dyDescent="0.25">
      <c r="L78" s="21">
        <v>43040</v>
      </c>
      <c r="M78" s="22">
        <f t="shared" si="18"/>
        <v>974950</v>
      </c>
      <c r="N78" s="22">
        <f t="shared" si="20"/>
        <v>49950</v>
      </c>
      <c r="O78" s="22">
        <f t="shared" si="21"/>
        <v>142450</v>
      </c>
      <c r="P78" s="22">
        <f t="shared" si="22"/>
        <v>40700</v>
      </c>
      <c r="Q78" s="22">
        <f t="shared" si="23"/>
        <v>0</v>
      </c>
      <c r="R78" s="22">
        <f t="shared" si="6"/>
        <v>1208050</v>
      </c>
      <c r="T78" s="21">
        <v>43040</v>
      </c>
      <c r="U78" s="22">
        <v>5270</v>
      </c>
      <c r="V78" s="22">
        <v>270</v>
      </c>
      <c r="W78" s="22">
        <v>770</v>
      </c>
      <c r="X78" s="22">
        <v>220</v>
      </c>
      <c r="Y78" s="22">
        <v>0</v>
      </c>
      <c r="Z78" s="22">
        <f t="shared" si="5"/>
        <v>6530</v>
      </c>
    </row>
    <row r="79" spans="12:26" ht="15.75" x14ac:dyDescent="0.25">
      <c r="L79" s="21">
        <v>43070</v>
      </c>
      <c r="M79" s="22">
        <f t="shared" si="18"/>
        <v>995300</v>
      </c>
      <c r="N79" s="22">
        <f t="shared" si="20"/>
        <v>48100</v>
      </c>
      <c r="O79" s="22">
        <f t="shared" si="21"/>
        <v>79550</v>
      </c>
      <c r="P79" s="22">
        <f t="shared" si="22"/>
        <v>42550</v>
      </c>
      <c r="Q79" s="22">
        <f t="shared" si="23"/>
        <v>0</v>
      </c>
      <c r="R79" s="22">
        <f t="shared" si="6"/>
        <v>1165500</v>
      </c>
      <c r="T79" s="21">
        <v>43070</v>
      </c>
      <c r="U79" s="22">
        <v>5380</v>
      </c>
      <c r="V79" s="22">
        <v>260</v>
      </c>
      <c r="W79" s="22">
        <v>430</v>
      </c>
      <c r="X79" s="22">
        <v>230</v>
      </c>
      <c r="Y79" s="22">
        <v>0</v>
      </c>
      <c r="Z79" s="22">
        <f t="shared" si="5"/>
        <v>6300</v>
      </c>
    </row>
    <row r="80" spans="12:26" ht="15.75" x14ac:dyDescent="0.25">
      <c r="L80" s="21">
        <v>43101</v>
      </c>
      <c r="M80" s="22">
        <f>U80*$AC$35</f>
        <v>1179900</v>
      </c>
      <c r="N80" s="22">
        <f t="shared" ref="N80:Q80" si="24">V80*$AC$35</f>
        <v>51300</v>
      </c>
      <c r="O80" s="22">
        <f t="shared" si="24"/>
        <v>76000</v>
      </c>
      <c r="P80" s="22">
        <f t="shared" si="24"/>
        <v>38000</v>
      </c>
      <c r="Q80" s="22">
        <f t="shared" si="24"/>
        <v>0</v>
      </c>
      <c r="R80" s="22">
        <f t="shared" si="6"/>
        <v>1345200</v>
      </c>
      <c r="T80" s="21">
        <v>43101</v>
      </c>
      <c r="U80" s="22">
        <v>6210</v>
      </c>
      <c r="V80" s="22">
        <v>270</v>
      </c>
      <c r="W80" s="22">
        <v>400</v>
      </c>
      <c r="X80" s="22">
        <v>200</v>
      </c>
      <c r="Y80" s="22">
        <v>0</v>
      </c>
      <c r="Z80" s="22">
        <f t="shared" si="5"/>
        <v>7080</v>
      </c>
    </row>
    <row r="81" spans="12:26" ht="15.75" x14ac:dyDescent="0.25">
      <c r="L81" s="21">
        <v>43132</v>
      </c>
      <c r="M81" s="22">
        <f t="shared" ref="M81:M91" si="25">U81*$AC$35</f>
        <v>1525700</v>
      </c>
      <c r="N81" s="22">
        <f t="shared" ref="N81:N91" si="26">V81*$AC$35</f>
        <v>53200</v>
      </c>
      <c r="O81" s="22">
        <f t="shared" ref="O81:O91" si="27">W81*$AC$35</f>
        <v>142500</v>
      </c>
      <c r="P81" s="22">
        <f t="shared" ref="P81:P91" si="28">X81*$AC$35</f>
        <v>36100</v>
      </c>
      <c r="Q81" s="22">
        <f t="shared" ref="Q81:Q91" si="29">Y81*$AC$35</f>
        <v>0</v>
      </c>
      <c r="R81" s="22">
        <f t="shared" si="6"/>
        <v>1757500</v>
      </c>
      <c r="T81" s="21">
        <v>43132</v>
      </c>
      <c r="U81" s="22">
        <v>8030</v>
      </c>
      <c r="V81" s="22">
        <v>280</v>
      </c>
      <c r="W81" s="22">
        <v>750</v>
      </c>
      <c r="X81" s="22">
        <v>190</v>
      </c>
      <c r="Y81" s="22">
        <v>0</v>
      </c>
      <c r="Z81" s="22">
        <f t="shared" si="5"/>
        <v>9250</v>
      </c>
    </row>
    <row r="82" spans="12:26" ht="15.75" x14ac:dyDescent="0.25">
      <c r="L82" s="21">
        <v>43160</v>
      </c>
      <c r="M82" s="22">
        <f t="shared" si="25"/>
        <v>1622600</v>
      </c>
      <c r="N82" s="22">
        <f t="shared" si="26"/>
        <v>57000</v>
      </c>
      <c r="O82" s="22">
        <f t="shared" si="27"/>
        <v>184300</v>
      </c>
      <c r="P82" s="22">
        <f t="shared" si="28"/>
        <v>39900</v>
      </c>
      <c r="Q82" s="22">
        <f t="shared" si="29"/>
        <v>950</v>
      </c>
      <c r="R82" s="22">
        <f t="shared" si="6"/>
        <v>1904750</v>
      </c>
      <c r="T82" s="21">
        <v>43160</v>
      </c>
      <c r="U82" s="22">
        <v>8540</v>
      </c>
      <c r="V82" s="22">
        <v>300</v>
      </c>
      <c r="W82" s="22">
        <v>970</v>
      </c>
      <c r="X82" s="22">
        <v>210</v>
      </c>
      <c r="Y82" s="22">
        <v>5</v>
      </c>
      <c r="Z82" s="22">
        <f t="shared" si="5"/>
        <v>10025</v>
      </c>
    </row>
    <row r="83" spans="12:26" ht="15.75" x14ac:dyDescent="0.25">
      <c r="L83" s="21">
        <v>43191</v>
      </c>
      <c r="M83" s="22">
        <f t="shared" si="25"/>
        <v>1732800</v>
      </c>
      <c r="N83" s="22">
        <f t="shared" si="26"/>
        <v>64600</v>
      </c>
      <c r="O83" s="22">
        <f t="shared" si="27"/>
        <v>248900</v>
      </c>
      <c r="P83" s="22">
        <f t="shared" si="28"/>
        <v>41800</v>
      </c>
      <c r="Q83" s="22">
        <f t="shared" si="29"/>
        <v>3040</v>
      </c>
      <c r="R83" s="22">
        <f t="shared" si="6"/>
        <v>2091140</v>
      </c>
      <c r="T83" s="21">
        <v>43191</v>
      </c>
      <c r="U83" s="22">
        <v>9120</v>
      </c>
      <c r="V83" s="22">
        <v>340</v>
      </c>
      <c r="W83" s="22">
        <v>1310</v>
      </c>
      <c r="X83" s="22">
        <v>220</v>
      </c>
      <c r="Y83" s="22">
        <v>16</v>
      </c>
      <c r="Z83" s="22">
        <f t="shared" si="5"/>
        <v>11006</v>
      </c>
    </row>
    <row r="84" spans="12:26" ht="15.75" x14ac:dyDescent="0.25">
      <c r="L84" s="21">
        <v>43221</v>
      </c>
      <c r="M84" s="22">
        <f t="shared" si="25"/>
        <v>1818300</v>
      </c>
      <c r="N84" s="22">
        <f t="shared" si="26"/>
        <v>74100</v>
      </c>
      <c r="O84" s="22">
        <f t="shared" si="27"/>
        <v>239400</v>
      </c>
      <c r="P84" s="22">
        <f t="shared" si="28"/>
        <v>38000</v>
      </c>
      <c r="Q84" s="22">
        <f t="shared" si="29"/>
        <v>4180</v>
      </c>
      <c r="R84" s="22">
        <f t="shared" si="6"/>
        <v>2173980</v>
      </c>
      <c r="T84" s="21">
        <v>43221</v>
      </c>
      <c r="U84" s="22">
        <v>9570</v>
      </c>
      <c r="V84" s="22">
        <v>390</v>
      </c>
      <c r="W84" s="22">
        <v>1260</v>
      </c>
      <c r="X84" s="22">
        <v>200</v>
      </c>
      <c r="Y84" s="22">
        <v>22</v>
      </c>
      <c r="Z84" s="22">
        <f t="shared" si="5"/>
        <v>11442</v>
      </c>
    </row>
    <row r="85" spans="12:26" ht="15.75" x14ac:dyDescent="0.25">
      <c r="L85" s="21">
        <v>43252</v>
      </c>
      <c r="M85" s="22">
        <f t="shared" si="25"/>
        <v>1943700</v>
      </c>
      <c r="N85" s="22">
        <f t="shared" si="26"/>
        <v>72200</v>
      </c>
      <c r="O85" s="22">
        <f t="shared" si="27"/>
        <v>235600</v>
      </c>
      <c r="P85" s="22">
        <f t="shared" si="28"/>
        <v>39900</v>
      </c>
      <c r="Q85" s="22">
        <f t="shared" si="29"/>
        <v>4940</v>
      </c>
      <c r="R85" s="22">
        <f t="shared" si="6"/>
        <v>2296340</v>
      </c>
      <c r="T85" s="21">
        <v>43252</v>
      </c>
      <c r="U85" s="22">
        <v>10230</v>
      </c>
      <c r="V85" s="22">
        <v>380</v>
      </c>
      <c r="W85" s="22">
        <v>1240</v>
      </c>
      <c r="X85" s="22">
        <v>210</v>
      </c>
      <c r="Y85" s="22">
        <v>26</v>
      </c>
      <c r="Z85" s="22">
        <f t="shared" si="5"/>
        <v>12086</v>
      </c>
    </row>
    <row r="86" spans="12:26" ht="15.75" x14ac:dyDescent="0.25">
      <c r="L86" s="21">
        <v>43282</v>
      </c>
      <c r="M86" s="22">
        <f t="shared" si="25"/>
        <v>1820200</v>
      </c>
      <c r="N86" s="22">
        <f t="shared" si="26"/>
        <v>66500</v>
      </c>
      <c r="O86" s="22">
        <f t="shared" si="27"/>
        <v>247000</v>
      </c>
      <c r="P86" s="22">
        <f t="shared" si="28"/>
        <v>43700</v>
      </c>
      <c r="Q86" s="22">
        <f t="shared" si="29"/>
        <v>2660</v>
      </c>
      <c r="R86" s="22">
        <f t="shared" si="6"/>
        <v>2180060</v>
      </c>
      <c r="T86" s="21">
        <v>43282</v>
      </c>
      <c r="U86" s="22">
        <v>9580</v>
      </c>
      <c r="V86" s="22">
        <v>350</v>
      </c>
      <c r="W86" s="22">
        <v>1300</v>
      </c>
      <c r="X86" s="22">
        <v>230</v>
      </c>
      <c r="Y86" s="22">
        <v>14</v>
      </c>
      <c r="Z86" s="22">
        <f t="shared" si="5"/>
        <v>11474</v>
      </c>
    </row>
    <row r="87" spans="12:26" ht="15.75" x14ac:dyDescent="0.25">
      <c r="L87" s="21">
        <v>43313</v>
      </c>
      <c r="M87" s="22">
        <f t="shared" si="25"/>
        <v>1459200</v>
      </c>
      <c r="N87" s="22">
        <f t="shared" si="26"/>
        <v>64600</v>
      </c>
      <c r="O87" s="22">
        <f t="shared" si="27"/>
        <v>237500</v>
      </c>
      <c r="P87" s="22">
        <f t="shared" si="28"/>
        <v>41800</v>
      </c>
      <c r="Q87" s="22">
        <f t="shared" si="29"/>
        <v>2850</v>
      </c>
      <c r="R87" s="22">
        <f t="shared" si="6"/>
        <v>1805950</v>
      </c>
      <c r="T87" s="21">
        <v>43313</v>
      </c>
      <c r="U87" s="22">
        <v>7680</v>
      </c>
      <c r="V87" s="22">
        <v>340</v>
      </c>
      <c r="W87" s="22">
        <v>1250</v>
      </c>
      <c r="X87" s="22">
        <v>220</v>
      </c>
      <c r="Y87" s="22">
        <v>15</v>
      </c>
      <c r="Z87" s="22">
        <f t="shared" si="5"/>
        <v>9505</v>
      </c>
    </row>
    <row r="88" spans="12:26" ht="15.75" x14ac:dyDescent="0.25">
      <c r="L88" s="21">
        <v>43344</v>
      </c>
      <c r="M88" s="22">
        <f t="shared" si="25"/>
        <v>1305300</v>
      </c>
      <c r="N88" s="22">
        <f t="shared" si="26"/>
        <v>60800</v>
      </c>
      <c r="O88" s="22">
        <f t="shared" si="27"/>
        <v>229900</v>
      </c>
      <c r="P88" s="22">
        <f t="shared" si="28"/>
        <v>41800</v>
      </c>
      <c r="Q88" s="22">
        <f t="shared" si="29"/>
        <v>2090</v>
      </c>
      <c r="R88" s="22">
        <f t="shared" si="6"/>
        <v>1639890</v>
      </c>
      <c r="T88" s="21">
        <v>43344</v>
      </c>
      <c r="U88" s="22">
        <v>6870</v>
      </c>
      <c r="V88" s="22">
        <v>320</v>
      </c>
      <c r="W88" s="22">
        <v>1210</v>
      </c>
      <c r="X88" s="22">
        <v>220</v>
      </c>
      <c r="Y88" s="22">
        <v>11</v>
      </c>
      <c r="Z88" s="22">
        <f t="shared" si="5"/>
        <v>8631</v>
      </c>
    </row>
    <row r="89" spans="12:26" ht="15.75" x14ac:dyDescent="0.25">
      <c r="L89" s="21">
        <v>43374</v>
      </c>
      <c r="M89" s="22">
        <f t="shared" si="25"/>
        <v>1126700</v>
      </c>
      <c r="N89" s="22">
        <f t="shared" si="26"/>
        <v>58900</v>
      </c>
      <c r="O89" s="22">
        <f t="shared" si="27"/>
        <v>184300</v>
      </c>
      <c r="P89" s="22">
        <f t="shared" si="28"/>
        <v>43700</v>
      </c>
      <c r="Q89" s="22">
        <f t="shared" si="29"/>
        <v>570</v>
      </c>
      <c r="R89" s="22">
        <f t="shared" si="6"/>
        <v>1414170</v>
      </c>
      <c r="T89" s="21">
        <v>43374</v>
      </c>
      <c r="U89" s="22">
        <v>5930</v>
      </c>
      <c r="V89" s="22">
        <v>310</v>
      </c>
      <c r="W89" s="22">
        <v>970</v>
      </c>
      <c r="X89" s="22">
        <v>230</v>
      </c>
      <c r="Y89" s="22">
        <v>3</v>
      </c>
      <c r="Z89" s="22">
        <f t="shared" si="5"/>
        <v>7443</v>
      </c>
    </row>
    <row r="90" spans="12:26" ht="15.75" x14ac:dyDescent="0.25">
      <c r="L90" s="21">
        <v>43405</v>
      </c>
      <c r="M90" s="22">
        <f t="shared" si="25"/>
        <v>999400</v>
      </c>
      <c r="N90" s="22">
        <f t="shared" si="26"/>
        <v>57000</v>
      </c>
      <c r="O90" s="22">
        <f t="shared" si="27"/>
        <v>123500</v>
      </c>
      <c r="P90" s="22">
        <f t="shared" si="28"/>
        <v>45600</v>
      </c>
      <c r="Q90" s="22">
        <f t="shared" si="29"/>
        <v>190</v>
      </c>
      <c r="R90" s="22">
        <f t="shared" si="6"/>
        <v>1225690</v>
      </c>
      <c r="T90" s="21">
        <v>43405</v>
      </c>
      <c r="U90" s="22">
        <v>5260</v>
      </c>
      <c r="V90" s="22">
        <v>300</v>
      </c>
      <c r="W90" s="22">
        <v>650</v>
      </c>
      <c r="X90" s="22">
        <v>240</v>
      </c>
      <c r="Y90" s="22">
        <v>1</v>
      </c>
      <c r="Z90" s="22">
        <f t="shared" si="5"/>
        <v>6451</v>
      </c>
    </row>
    <row r="91" spans="12:26" ht="15.75" x14ac:dyDescent="0.25">
      <c r="L91" s="21">
        <v>43435</v>
      </c>
      <c r="M91" s="22">
        <f t="shared" si="25"/>
        <v>917700</v>
      </c>
      <c r="N91" s="22">
        <f t="shared" si="26"/>
        <v>55100</v>
      </c>
      <c r="O91" s="22">
        <f t="shared" si="27"/>
        <v>57000</v>
      </c>
      <c r="P91" s="22">
        <f t="shared" si="28"/>
        <v>43700</v>
      </c>
      <c r="Q91" s="22">
        <f t="shared" si="29"/>
        <v>0</v>
      </c>
      <c r="R91" s="22">
        <f t="shared" si="6"/>
        <v>1073500</v>
      </c>
      <c r="T91" s="21">
        <v>43435</v>
      </c>
      <c r="U91" s="22">
        <v>4830</v>
      </c>
      <c r="V91" s="22">
        <v>290</v>
      </c>
      <c r="W91" s="22">
        <v>300</v>
      </c>
      <c r="X91" s="22">
        <v>230</v>
      </c>
      <c r="Y91" s="22">
        <v>0</v>
      </c>
      <c r="Z91" s="22">
        <f t="shared" si="5"/>
        <v>5650</v>
      </c>
    </row>
    <row r="97" spans="4:29" ht="15.75" x14ac:dyDescent="0.25">
      <c r="D97" s="106" t="s">
        <v>122</v>
      </c>
      <c r="E97" s="106"/>
      <c r="F97" s="106"/>
      <c r="G97" s="106"/>
      <c r="H97" s="106"/>
      <c r="I97" s="106"/>
      <c r="J97" s="106"/>
      <c r="L97" s="106" t="s">
        <v>120</v>
      </c>
      <c r="M97" s="106"/>
      <c r="N97" s="106"/>
      <c r="O97" s="106"/>
      <c r="P97" s="106"/>
      <c r="Q97" s="106"/>
      <c r="R97" s="106"/>
      <c r="T97" s="108" t="s">
        <v>9</v>
      </c>
      <c r="U97" s="109"/>
      <c r="V97" s="109"/>
      <c r="W97" s="109"/>
      <c r="X97" s="109"/>
      <c r="Y97" s="109"/>
      <c r="Z97" s="110"/>
      <c r="AB97" s="5" t="s">
        <v>114</v>
      </c>
      <c r="AC97" s="5" t="s">
        <v>116</v>
      </c>
    </row>
    <row r="98" spans="4:29" ht="15.75" x14ac:dyDescent="0.25">
      <c r="D98" s="39" t="s">
        <v>64</v>
      </c>
      <c r="E98" s="40" t="s">
        <v>108</v>
      </c>
      <c r="F98" s="40" t="s">
        <v>109</v>
      </c>
      <c r="G98" s="40" t="s">
        <v>121</v>
      </c>
      <c r="H98" s="40" t="s">
        <v>111</v>
      </c>
      <c r="I98" s="40" t="s">
        <v>113</v>
      </c>
      <c r="J98" s="40" t="s">
        <v>112</v>
      </c>
      <c r="L98" s="6" t="s">
        <v>64</v>
      </c>
      <c r="M98" s="6" t="s">
        <v>68</v>
      </c>
      <c r="N98" s="6" t="s">
        <v>69</v>
      </c>
      <c r="O98" s="6" t="s">
        <v>70</v>
      </c>
      <c r="P98" s="6" t="s">
        <v>95</v>
      </c>
      <c r="Q98" s="6" t="s">
        <v>72</v>
      </c>
      <c r="R98" s="6" t="s">
        <v>73</v>
      </c>
      <c r="T98" s="6" t="s">
        <v>64</v>
      </c>
      <c r="U98" s="6" t="s">
        <v>68</v>
      </c>
      <c r="V98" s="6" t="s">
        <v>69</v>
      </c>
      <c r="W98" s="6" t="s">
        <v>70</v>
      </c>
      <c r="X98" s="6" t="s">
        <v>95</v>
      </c>
      <c r="Y98" s="6" t="s">
        <v>72</v>
      </c>
      <c r="Z98" s="6" t="s">
        <v>73</v>
      </c>
      <c r="AB98" s="30">
        <v>2014</v>
      </c>
      <c r="AC98" s="30">
        <v>3250</v>
      </c>
    </row>
    <row r="99" spans="4:29" ht="15.75" x14ac:dyDescent="0.25">
      <c r="D99" s="41" t="s">
        <v>96</v>
      </c>
      <c r="E99" s="42">
        <v>13476900</v>
      </c>
      <c r="F99" s="42">
        <v>9105500</v>
      </c>
      <c r="G99" s="42">
        <v>9798000</v>
      </c>
      <c r="H99" s="42">
        <v>4260900</v>
      </c>
      <c r="I99" s="42">
        <v>587300</v>
      </c>
      <c r="J99" s="42">
        <v>37228600</v>
      </c>
      <c r="L99" s="21">
        <v>41640</v>
      </c>
      <c r="M99" s="32">
        <f>U99*$AC$98</f>
        <v>1852500</v>
      </c>
      <c r="N99" s="32">
        <f t="shared" ref="N99:Q99" si="30">V99*$AC$98</f>
        <v>812500</v>
      </c>
      <c r="O99" s="32">
        <f t="shared" si="30"/>
        <v>1820000</v>
      </c>
      <c r="P99" s="32">
        <f t="shared" si="30"/>
        <v>689000</v>
      </c>
      <c r="Q99" s="32">
        <f t="shared" si="30"/>
        <v>0</v>
      </c>
      <c r="R99" s="32">
        <f>SUM(M99:Q99)</f>
        <v>5174000</v>
      </c>
      <c r="T99" s="21">
        <v>41640</v>
      </c>
      <c r="U99" s="22">
        <v>570</v>
      </c>
      <c r="V99" s="22">
        <v>250</v>
      </c>
      <c r="W99" s="22">
        <v>560</v>
      </c>
      <c r="X99" s="22">
        <v>212</v>
      </c>
      <c r="Y99" s="22">
        <v>0</v>
      </c>
      <c r="Z99" s="22">
        <f t="shared" ref="Z99:Z158" si="31">SUM(U99:Y99)</f>
        <v>1592</v>
      </c>
      <c r="AB99" s="30">
        <v>2015</v>
      </c>
      <c r="AC99" s="30">
        <v>3400</v>
      </c>
    </row>
    <row r="100" spans="4:29" ht="15.75" x14ac:dyDescent="0.25">
      <c r="D100" s="41" t="s">
        <v>97</v>
      </c>
      <c r="E100" s="42">
        <v>16377950</v>
      </c>
      <c r="F100" s="42">
        <v>9766500</v>
      </c>
      <c r="G100" s="42">
        <v>11152400</v>
      </c>
      <c r="H100" s="42">
        <v>4453500</v>
      </c>
      <c r="I100" s="42">
        <v>688000</v>
      </c>
      <c r="J100" s="42">
        <v>42438350</v>
      </c>
      <c r="L100" s="21">
        <v>41671</v>
      </c>
      <c r="M100" s="32">
        <f t="shared" ref="M100:M110" si="32">U100*$AC$98</f>
        <v>1985750</v>
      </c>
      <c r="N100" s="32">
        <f t="shared" ref="N100:N110" si="33">V100*$AC$98</f>
        <v>877500</v>
      </c>
      <c r="O100" s="32">
        <f t="shared" ref="O100:O110" si="34">W100*$AC$98</f>
        <v>1950000</v>
      </c>
      <c r="P100" s="32">
        <f t="shared" ref="P100:P110" si="35">X100*$AC$98</f>
        <v>747500</v>
      </c>
      <c r="Q100" s="32">
        <f t="shared" ref="Q100:Q110" si="36">Y100*$AC$98</f>
        <v>0</v>
      </c>
      <c r="R100" s="32">
        <f t="shared" ref="R100:R158" si="37">SUM(M100:Q100)</f>
        <v>5560750</v>
      </c>
      <c r="T100" s="21">
        <v>41671</v>
      </c>
      <c r="U100" s="22">
        <v>611</v>
      </c>
      <c r="V100" s="22">
        <v>270</v>
      </c>
      <c r="W100" s="22">
        <v>600</v>
      </c>
      <c r="X100" s="22">
        <v>230</v>
      </c>
      <c r="Y100" s="22">
        <v>0</v>
      </c>
      <c r="Z100" s="22">
        <f t="shared" si="31"/>
        <v>1711</v>
      </c>
      <c r="AB100" s="30">
        <v>2016</v>
      </c>
      <c r="AC100" s="30">
        <v>3600</v>
      </c>
    </row>
    <row r="101" spans="4:29" ht="15.75" x14ac:dyDescent="0.25">
      <c r="D101" s="41" t="s">
        <v>98</v>
      </c>
      <c r="E101" s="42">
        <v>18975500</v>
      </c>
      <c r="F101" s="42">
        <v>10199800</v>
      </c>
      <c r="G101" s="42">
        <v>11782800</v>
      </c>
      <c r="H101" s="42">
        <v>4580000</v>
      </c>
      <c r="I101" s="42">
        <v>772500</v>
      </c>
      <c r="J101" s="42">
        <v>46310600</v>
      </c>
      <c r="L101" s="21">
        <v>41699</v>
      </c>
      <c r="M101" s="32">
        <f t="shared" si="32"/>
        <v>2047500</v>
      </c>
      <c r="N101" s="32">
        <f t="shared" si="33"/>
        <v>845000</v>
      </c>
      <c r="O101" s="32">
        <f t="shared" si="34"/>
        <v>2210000</v>
      </c>
      <c r="P101" s="32">
        <f t="shared" si="35"/>
        <v>780000</v>
      </c>
      <c r="Q101" s="32">
        <f t="shared" si="36"/>
        <v>0</v>
      </c>
      <c r="R101" s="32">
        <f t="shared" si="37"/>
        <v>5882500</v>
      </c>
      <c r="T101" s="21">
        <v>41699</v>
      </c>
      <c r="U101" s="22">
        <v>630</v>
      </c>
      <c r="V101" s="22">
        <v>260</v>
      </c>
      <c r="W101" s="22">
        <v>680</v>
      </c>
      <c r="X101" s="22">
        <v>240</v>
      </c>
      <c r="Y101" s="22">
        <v>0</v>
      </c>
      <c r="Z101" s="22">
        <f t="shared" si="31"/>
        <v>1810</v>
      </c>
      <c r="AB101" s="30">
        <v>2017</v>
      </c>
      <c r="AC101" s="30">
        <v>3700</v>
      </c>
    </row>
    <row r="102" spans="4:29" ht="15.75" x14ac:dyDescent="0.25">
      <c r="D102" s="41" t="s">
        <v>99</v>
      </c>
      <c r="E102" s="42">
        <v>21760000</v>
      </c>
      <c r="F102" s="42">
        <v>10616500</v>
      </c>
      <c r="G102" s="42">
        <v>12583500</v>
      </c>
      <c r="H102" s="42">
        <v>4799750</v>
      </c>
      <c r="I102" s="42">
        <v>786800</v>
      </c>
      <c r="J102" s="42">
        <v>50546550</v>
      </c>
      <c r="L102" s="21">
        <v>41730</v>
      </c>
      <c r="M102" s="32">
        <f t="shared" si="32"/>
        <v>2223000</v>
      </c>
      <c r="N102" s="32">
        <f t="shared" si="33"/>
        <v>877500</v>
      </c>
      <c r="O102" s="32">
        <f t="shared" si="34"/>
        <v>2112500</v>
      </c>
      <c r="P102" s="32">
        <f t="shared" si="35"/>
        <v>854750</v>
      </c>
      <c r="Q102" s="32">
        <f t="shared" si="36"/>
        <v>0</v>
      </c>
      <c r="R102" s="32">
        <f t="shared" si="37"/>
        <v>6067750</v>
      </c>
      <c r="T102" s="21">
        <v>41730</v>
      </c>
      <c r="U102" s="22">
        <v>684</v>
      </c>
      <c r="V102" s="22">
        <v>270</v>
      </c>
      <c r="W102" s="22">
        <v>650</v>
      </c>
      <c r="X102" s="22">
        <v>263</v>
      </c>
      <c r="Y102" s="22">
        <v>0</v>
      </c>
      <c r="Z102" s="22">
        <f t="shared" si="31"/>
        <v>1867</v>
      </c>
      <c r="AB102" s="30">
        <v>2018</v>
      </c>
      <c r="AC102" s="30">
        <v>3800</v>
      </c>
    </row>
    <row r="103" spans="4:29" ht="15.75" x14ac:dyDescent="0.25">
      <c r="D103" s="41" t="s">
        <v>100</v>
      </c>
      <c r="E103" s="42">
        <v>23257500</v>
      </c>
      <c r="F103" s="42">
        <v>11086000</v>
      </c>
      <c r="G103" s="42">
        <v>12127000</v>
      </c>
      <c r="H103" s="42">
        <v>5086650</v>
      </c>
      <c r="I103" s="42">
        <v>825000</v>
      </c>
      <c r="J103" s="42">
        <v>52382150</v>
      </c>
      <c r="L103" s="21">
        <v>41760</v>
      </c>
      <c r="M103" s="32">
        <f t="shared" si="32"/>
        <v>2112500</v>
      </c>
      <c r="N103" s="32">
        <f t="shared" si="33"/>
        <v>910000</v>
      </c>
      <c r="O103" s="32">
        <f t="shared" si="34"/>
        <v>1885000</v>
      </c>
      <c r="P103" s="32">
        <f t="shared" si="35"/>
        <v>874250</v>
      </c>
      <c r="Q103" s="32">
        <f t="shared" si="36"/>
        <v>0</v>
      </c>
      <c r="R103" s="32">
        <f t="shared" si="37"/>
        <v>5781750</v>
      </c>
      <c r="T103" s="21">
        <v>41760</v>
      </c>
      <c r="U103" s="22">
        <v>650</v>
      </c>
      <c r="V103" s="22">
        <v>280</v>
      </c>
      <c r="W103" s="22">
        <v>580</v>
      </c>
      <c r="X103" s="22">
        <v>269</v>
      </c>
      <c r="Y103" s="22">
        <v>0</v>
      </c>
      <c r="Z103" s="22">
        <f t="shared" si="31"/>
        <v>1779</v>
      </c>
    </row>
    <row r="104" spans="4:29" ht="15.75" x14ac:dyDescent="0.25">
      <c r="D104" s="41" t="s">
        <v>101</v>
      </c>
      <c r="E104" s="42">
        <v>23224200</v>
      </c>
      <c r="F104" s="42">
        <v>11531500</v>
      </c>
      <c r="G104" s="42">
        <v>12218100</v>
      </c>
      <c r="H104" s="42">
        <v>5330000</v>
      </c>
      <c r="I104" s="42">
        <v>906600</v>
      </c>
      <c r="J104" s="42">
        <v>53210400</v>
      </c>
      <c r="L104" s="21">
        <v>41791</v>
      </c>
      <c r="M104" s="32">
        <f t="shared" si="32"/>
        <v>1950000</v>
      </c>
      <c r="N104" s="32">
        <f t="shared" si="33"/>
        <v>877500</v>
      </c>
      <c r="O104" s="32">
        <f t="shared" si="34"/>
        <v>1917500</v>
      </c>
      <c r="P104" s="32">
        <f t="shared" si="35"/>
        <v>910000</v>
      </c>
      <c r="Q104" s="32">
        <f t="shared" si="36"/>
        <v>0</v>
      </c>
      <c r="R104" s="32">
        <f t="shared" si="37"/>
        <v>5655000</v>
      </c>
      <c r="T104" s="21">
        <v>41791</v>
      </c>
      <c r="U104" s="22">
        <v>600</v>
      </c>
      <c r="V104" s="22">
        <v>270</v>
      </c>
      <c r="W104" s="22">
        <v>590</v>
      </c>
      <c r="X104" s="22">
        <v>280</v>
      </c>
      <c r="Y104" s="22">
        <v>0</v>
      </c>
      <c r="Z104" s="22">
        <f t="shared" si="31"/>
        <v>1740</v>
      </c>
    </row>
    <row r="105" spans="4:29" ht="15.75" x14ac:dyDescent="0.25">
      <c r="D105" s="41" t="s">
        <v>102</v>
      </c>
      <c r="E105" s="42">
        <v>22275000</v>
      </c>
      <c r="F105" s="42">
        <v>11533000</v>
      </c>
      <c r="G105" s="42">
        <v>12201000</v>
      </c>
      <c r="H105" s="42">
        <v>5586300</v>
      </c>
      <c r="I105" s="42">
        <v>877200</v>
      </c>
      <c r="J105" s="42">
        <v>52472500</v>
      </c>
      <c r="L105" s="21">
        <v>41821</v>
      </c>
      <c r="M105" s="32">
        <f t="shared" si="32"/>
        <v>1664000</v>
      </c>
      <c r="N105" s="32">
        <f t="shared" si="33"/>
        <v>858000</v>
      </c>
      <c r="O105" s="32">
        <f t="shared" si="34"/>
        <v>2470000</v>
      </c>
      <c r="P105" s="32">
        <f t="shared" si="35"/>
        <v>942500</v>
      </c>
      <c r="Q105" s="32">
        <f t="shared" si="36"/>
        <v>0</v>
      </c>
      <c r="R105" s="32">
        <f t="shared" si="37"/>
        <v>5934500</v>
      </c>
      <c r="T105" s="21">
        <v>41821</v>
      </c>
      <c r="U105" s="22">
        <v>512</v>
      </c>
      <c r="V105" s="22">
        <v>264</v>
      </c>
      <c r="W105" s="22">
        <v>760</v>
      </c>
      <c r="X105" s="22">
        <v>290</v>
      </c>
      <c r="Y105" s="22">
        <v>0</v>
      </c>
      <c r="Z105" s="22">
        <f t="shared" si="31"/>
        <v>1826</v>
      </c>
    </row>
    <row r="106" spans="4:29" ht="15.75" x14ac:dyDescent="0.25">
      <c r="D106" s="41" t="s">
        <v>103</v>
      </c>
      <c r="E106" s="42">
        <v>21191200</v>
      </c>
      <c r="F106" s="42">
        <v>11391000</v>
      </c>
      <c r="G106" s="42">
        <v>11528650</v>
      </c>
      <c r="H106" s="42">
        <v>5278200</v>
      </c>
      <c r="I106" s="42">
        <v>946200</v>
      </c>
      <c r="J106" s="42">
        <v>50335250</v>
      </c>
      <c r="L106" s="21">
        <v>41852</v>
      </c>
      <c r="M106" s="32">
        <f t="shared" si="32"/>
        <v>1625000</v>
      </c>
      <c r="N106" s="32">
        <f t="shared" si="33"/>
        <v>910000</v>
      </c>
      <c r="O106" s="32">
        <f t="shared" si="34"/>
        <v>2096250</v>
      </c>
      <c r="P106" s="32">
        <f t="shared" si="35"/>
        <v>877500</v>
      </c>
      <c r="Q106" s="32">
        <f t="shared" si="36"/>
        <v>0</v>
      </c>
      <c r="R106" s="32">
        <f t="shared" si="37"/>
        <v>5508750</v>
      </c>
      <c r="T106" s="21">
        <v>41852</v>
      </c>
      <c r="U106" s="22">
        <v>500</v>
      </c>
      <c r="V106" s="22">
        <v>280</v>
      </c>
      <c r="W106" s="22">
        <v>645</v>
      </c>
      <c r="X106" s="22">
        <v>270</v>
      </c>
      <c r="Y106" s="22">
        <v>0</v>
      </c>
      <c r="Z106" s="22">
        <f t="shared" si="31"/>
        <v>1695</v>
      </c>
    </row>
    <row r="107" spans="4:29" ht="15.75" x14ac:dyDescent="0.25">
      <c r="D107" s="41" t="s">
        <v>104</v>
      </c>
      <c r="E107" s="42">
        <v>19974300</v>
      </c>
      <c r="F107" s="42">
        <v>11600500</v>
      </c>
      <c r="G107" s="42">
        <v>11157800</v>
      </c>
      <c r="H107" s="42">
        <v>5062550</v>
      </c>
      <c r="I107" s="42">
        <v>998600</v>
      </c>
      <c r="J107" s="42">
        <v>48793750</v>
      </c>
      <c r="L107" s="21">
        <v>41883</v>
      </c>
      <c r="M107" s="32">
        <f t="shared" si="32"/>
        <v>1553500</v>
      </c>
      <c r="N107" s="32">
        <f t="shared" si="33"/>
        <v>942500</v>
      </c>
      <c r="O107" s="32">
        <f t="shared" si="34"/>
        <v>2112500</v>
      </c>
      <c r="P107" s="32">
        <f t="shared" si="35"/>
        <v>854750</v>
      </c>
      <c r="Q107" s="32">
        <f t="shared" si="36"/>
        <v>0</v>
      </c>
      <c r="R107" s="32">
        <f t="shared" si="37"/>
        <v>5463250</v>
      </c>
      <c r="T107" s="21">
        <v>41883</v>
      </c>
      <c r="U107" s="22">
        <v>478</v>
      </c>
      <c r="V107" s="22">
        <v>290</v>
      </c>
      <c r="W107" s="22">
        <v>650</v>
      </c>
      <c r="X107" s="22">
        <v>263</v>
      </c>
      <c r="Y107" s="22">
        <v>0</v>
      </c>
      <c r="Z107" s="22">
        <f t="shared" si="31"/>
        <v>1681</v>
      </c>
    </row>
    <row r="108" spans="4:29" ht="15.75" x14ac:dyDescent="0.25">
      <c r="D108" s="41" t="s">
        <v>105</v>
      </c>
      <c r="E108" s="42">
        <v>19076750</v>
      </c>
      <c r="F108" s="42">
        <v>11205000</v>
      </c>
      <c r="G108" s="42">
        <v>10741500</v>
      </c>
      <c r="H108" s="42">
        <v>4786500</v>
      </c>
      <c r="I108" s="42">
        <v>1004600</v>
      </c>
      <c r="J108" s="42">
        <v>46814350</v>
      </c>
      <c r="L108" s="21">
        <v>41913</v>
      </c>
      <c r="M108" s="32">
        <f t="shared" si="32"/>
        <v>1478750</v>
      </c>
      <c r="N108" s="32">
        <f t="shared" si="33"/>
        <v>910000</v>
      </c>
      <c r="O108" s="32">
        <f t="shared" si="34"/>
        <v>2177500</v>
      </c>
      <c r="P108" s="32">
        <f t="shared" si="35"/>
        <v>838500</v>
      </c>
      <c r="Q108" s="32">
        <f t="shared" si="36"/>
        <v>0</v>
      </c>
      <c r="R108" s="32">
        <f t="shared" si="37"/>
        <v>5404750</v>
      </c>
      <c r="T108" s="21">
        <v>41913</v>
      </c>
      <c r="U108" s="22">
        <v>455</v>
      </c>
      <c r="V108" s="22">
        <v>280</v>
      </c>
      <c r="W108" s="22">
        <v>670</v>
      </c>
      <c r="X108" s="22">
        <v>258</v>
      </c>
      <c r="Y108" s="22">
        <v>0</v>
      </c>
      <c r="Z108" s="22">
        <f t="shared" si="31"/>
        <v>1663</v>
      </c>
    </row>
    <row r="109" spans="4:29" ht="15.75" x14ac:dyDescent="0.25">
      <c r="D109" s="41" t="s">
        <v>106</v>
      </c>
      <c r="E109" s="42">
        <v>18155150</v>
      </c>
      <c r="F109" s="42">
        <v>11536800</v>
      </c>
      <c r="G109" s="42">
        <v>11368400</v>
      </c>
      <c r="H109" s="42">
        <v>4470000</v>
      </c>
      <c r="I109" s="42">
        <v>1050400</v>
      </c>
      <c r="J109" s="42">
        <v>46580750</v>
      </c>
      <c r="L109" s="21">
        <v>41944</v>
      </c>
      <c r="M109" s="32">
        <f t="shared" si="32"/>
        <v>1322750</v>
      </c>
      <c r="N109" s="32">
        <f t="shared" si="33"/>
        <v>942500</v>
      </c>
      <c r="O109" s="32">
        <f t="shared" si="34"/>
        <v>2886000</v>
      </c>
      <c r="P109" s="32">
        <f t="shared" si="35"/>
        <v>780000</v>
      </c>
      <c r="Q109" s="32">
        <f t="shared" si="36"/>
        <v>0</v>
      </c>
      <c r="R109" s="32">
        <f t="shared" si="37"/>
        <v>5931250</v>
      </c>
      <c r="T109" s="21">
        <v>41944</v>
      </c>
      <c r="U109" s="22">
        <v>407</v>
      </c>
      <c r="V109" s="22">
        <v>290</v>
      </c>
      <c r="W109" s="22">
        <v>888</v>
      </c>
      <c r="X109" s="22">
        <v>240</v>
      </c>
      <c r="Y109" s="22">
        <v>0</v>
      </c>
      <c r="Z109" s="22">
        <f t="shared" si="31"/>
        <v>1825</v>
      </c>
    </row>
    <row r="110" spans="4:29" ht="15.75" x14ac:dyDescent="0.25">
      <c r="D110" s="41" t="s">
        <v>107</v>
      </c>
      <c r="E110" s="42">
        <v>17007700</v>
      </c>
      <c r="F110" s="42">
        <v>10592600</v>
      </c>
      <c r="G110" s="42">
        <v>10834300</v>
      </c>
      <c r="H110" s="42">
        <v>4294500</v>
      </c>
      <c r="I110" s="42">
        <v>1038400</v>
      </c>
      <c r="J110" s="42">
        <v>43767500</v>
      </c>
      <c r="L110" s="21">
        <v>41974</v>
      </c>
      <c r="M110" s="32">
        <f t="shared" si="32"/>
        <v>1170000</v>
      </c>
      <c r="N110" s="32">
        <f t="shared" si="33"/>
        <v>910000</v>
      </c>
      <c r="O110" s="32">
        <f t="shared" si="34"/>
        <v>2762500</v>
      </c>
      <c r="P110" s="32">
        <f t="shared" si="35"/>
        <v>747500</v>
      </c>
      <c r="Q110" s="32">
        <f t="shared" si="36"/>
        <v>0</v>
      </c>
      <c r="R110" s="32">
        <f t="shared" si="37"/>
        <v>5590000</v>
      </c>
      <c r="T110" s="21">
        <v>41974</v>
      </c>
      <c r="U110" s="22">
        <v>360</v>
      </c>
      <c r="V110" s="22">
        <v>280</v>
      </c>
      <c r="W110" s="22">
        <v>850</v>
      </c>
      <c r="X110" s="22">
        <v>230</v>
      </c>
      <c r="Y110" s="22">
        <v>0</v>
      </c>
      <c r="Z110" s="22">
        <f t="shared" si="31"/>
        <v>1720</v>
      </c>
    </row>
    <row r="111" spans="4:29" ht="15.75" x14ac:dyDescent="0.25">
      <c r="D111" s="43" t="s">
        <v>92</v>
      </c>
      <c r="E111" s="44">
        <v>234752150</v>
      </c>
      <c r="F111" s="44">
        <v>130164700</v>
      </c>
      <c r="G111" s="44">
        <v>137493450</v>
      </c>
      <c r="H111" s="44">
        <v>57988850</v>
      </c>
      <c r="I111" s="44">
        <v>10481600</v>
      </c>
      <c r="J111" s="44">
        <v>570880750</v>
      </c>
      <c r="L111" s="21">
        <v>42005</v>
      </c>
      <c r="M111" s="32">
        <f>U111*$AC$99</f>
        <v>1941400</v>
      </c>
      <c r="N111" s="32">
        <f t="shared" ref="N111:Q111" si="38">V111*$AC$99</f>
        <v>1088000</v>
      </c>
      <c r="O111" s="32">
        <f t="shared" si="38"/>
        <v>2108000</v>
      </c>
      <c r="P111" s="32">
        <f t="shared" si="38"/>
        <v>850000</v>
      </c>
      <c r="Q111" s="32">
        <f t="shared" si="38"/>
        <v>0</v>
      </c>
      <c r="R111" s="32">
        <f t="shared" si="37"/>
        <v>5987400</v>
      </c>
      <c r="T111" s="21">
        <v>42005</v>
      </c>
      <c r="U111" s="22">
        <v>571</v>
      </c>
      <c r="V111" s="22">
        <v>320</v>
      </c>
      <c r="W111" s="22">
        <v>620</v>
      </c>
      <c r="X111" s="22">
        <v>250</v>
      </c>
      <c r="Y111" s="22">
        <v>0</v>
      </c>
      <c r="Z111" s="22">
        <f t="shared" si="31"/>
        <v>1761</v>
      </c>
    </row>
    <row r="112" spans="4:29" ht="15.75" x14ac:dyDescent="0.25">
      <c r="L112" s="21">
        <v>42036</v>
      </c>
      <c r="M112" s="32">
        <f t="shared" ref="M112:M122" si="39">U112*$AC$99</f>
        <v>2210000</v>
      </c>
      <c r="N112" s="32">
        <f t="shared" ref="N112:N122" si="40">V112*$AC$99</f>
        <v>1190000</v>
      </c>
      <c r="O112" s="32">
        <f t="shared" ref="O112:O122" si="41">W112*$AC$99</f>
        <v>2584000</v>
      </c>
      <c r="P112" s="32">
        <f t="shared" ref="P112:P122" si="42">X112*$AC$99</f>
        <v>935000</v>
      </c>
      <c r="Q112" s="32">
        <f t="shared" ref="Q112:Q122" si="43">Y112*$AC$99</f>
        <v>0</v>
      </c>
      <c r="R112" s="32">
        <f t="shared" si="37"/>
        <v>6919000</v>
      </c>
      <c r="T112" s="21">
        <v>42036</v>
      </c>
      <c r="U112" s="22">
        <v>650</v>
      </c>
      <c r="V112" s="22">
        <v>350</v>
      </c>
      <c r="W112" s="22">
        <v>760</v>
      </c>
      <c r="X112" s="22">
        <v>275</v>
      </c>
      <c r="Y112" s="22">
        <v>0</v>
      </c>
      <c r="Z112" s="22">
        <f t="shared" si="31"/>
        <v>2035</v>
      </c>
    </row>
    <row r="113" spans="12:26" ht="15.75" x14ac:dyDescent="0.25">
      <c r="L113" s="21">
        <v>42064</v>
      </c>
      <c r="M113" s="32">
        <f t="shared" si="39"/>
        <v>2516000</v>
      </c>
      <c r="N113" s="32">
        <f t="shared" si="40"/>
        <v>1326000</v>
      </c>
      <c r="O113" s="32">
        <f t="shared" si="41"/>
        <v>2522800</v>
      </c>
      <c r="P113" s="32">
        <f t="shared" si="42"/>
        <v>918000</v>
      </c>
      <c r="Q113" s="32">
        <f t="shared" si="43"/>
        <v>0</v>
      </c>
      <c r="R113" s="32">
        <f t="shared" si="37"/>
        <v>7282800</v>
      </c>
      <c r="T113" s="21">
        <v>42064</v>
      </c>
      <c r="U113" s="22">
        <v>740</v>
      </c>
      <c r="V113" s="22">
        <v>390</v>
      </c>
      <c r="W113" s="22">
        <v>742</v>
      </c>
      <c r="X113" s="22">
        <v>270</v>
      </c>
      <c r="Y113" s="22">
        <v>0</v>
      </c>
      <c r="Z113" s="22">
        <f t="shared" si="31"/>
        <v>2142</v>
      </c>
    </row>
    <row r="114" spans="12:26" ht="15.75" x14ac:dyDescent="0.25">
      <c r="L114" s="21">
        <v>42095</v>
      </c>
      <c r="M114" s="32">
        <f t="shared" si="39"/>
        <v>2856000</v>
      </c>
      <c r="N114" s="32">
        <f t="shared" si="40"/>
        <v>1496000</v>
      </c>
      <c r="O114" s="32">
        <f t="shared" si="41"/>
        <v>2652000</v>
      </c>
      <c r="P114" s="32">
        <f t="shared" si="42"/>
        <v>952000</v>
      </c>
      <c r="Q114" s="32">
        <f t="shared" si="43"/>
        <v>0</v>
      </c>
      <c r="R114" s="32">
        <f t="shared" si="37"/>
        <v>7956000</v>
      </c>
      <c r="T114" s="21">
        <v>42095</v>
      </c>
      <c r="U114" s="22">
        <v>840</v>
      </c>
      <c r="V114" s="22">
        <v>440</v>
      </c>
      <c r="W114" s="22">
        <v>780</v>
      </c>
      <c r="X114" s="22">
        <v>280</v>
      </c>
      <c r="Y114" s="22">
        <v>0</v>
      </c>
      <c r="Z114" s="22">
        <f t="shared" si="31"/>
        <v>2340</v>
      </c>
    </row>
    <row r="115" spans="12:26" ht="15.75" x14ac:dyDescent="0.25">
      <c r="L115" s="21">
        <v>42125</v>
      </c>
      <c r="M115" s="32">
        <f t="shared" si="39"/>
        <v>2822000</v>
      </c>
      <c r="N115" s="32">
        <f t="shared" si="40"/>
        <v>1598000</v>
      </c>
      <c r="O115" s="32">
        <f t="shared" si="41"/>
        <v>2346000</v>
      </c>
      <c r="P115" s="32">
        <f t="shared" si="42"/>
        <v>986000</v>
      </c>
      <c r="Q115" s="32">
        <f t="shared" si="43"/>
        <v>0</v>
      </c>
      <c r="R115" s="32">
        <f t="shared" si="37"/>
        <v>7752000</v>
      </c>
      <c r="T115" s="21">
        <v>42125</v>
      </c>
      <c r="U115" s="22">
        <v>830</v>
      </c>
      <c r="V115" s="22">
        <v>470</v>
      </c>
      <c r="W115" s="22">
        <v>690</v>
      </c>
      <c r="X115" s="22">
        <v>290</v>
      </c>
      <c r="Y115" s="22">
        <v>0</v>
      </c>
      <c r="Z115" s="22">
        <f t="shared" si="31"/>
        <v>2280</v>
      </c>
    </row>
    <row r="116" spans="12:26" ht="15.75" x14ac:dyDescent="0.25">
      <c r="L116" s="21">
        <v>42156</v>
      </c>
      <c r="M116" s="32">
        <f t="shared" si="39"/>
        <v>2584000</v>
      </c>
      <c r="N116" s="32">
        <f t="shared" si="40"/>
        <v>1666000</v>
      </c>
      <c r="O116" s="32">
        <f t="shared" si="41"/>
        <v>2451400</v>
      </c>
      <c r="P116" s="32">
        <f t="shared" si="42"/>
        <v>1020000</v>
      </c>
      <c r="Q116" s="32">
        <f t="shared" si="43"/>
        <v>0</v>
      </c>
      <c r="R116" s="32">
        <f t="shared" si="37"/>
        <v>7721400</v>
      </c>
      <c r="T116" s="21">
        <v>42156</v>
      </c>
      <c r="U116" s="22">
        <v>760</v>
      </c>
      <c r="V116" s="22">
        <v>490</v>
      </c>
      <c r="W116" s="22">
        <v>721</v>
      </c>
      <c r="X116" s="22">
        <v>300</v>
      </c>
      <c r="Y116" s="22">
        <v>0</v>
      </c>
      <c r="Z116" s="22">
        <f t="shared" si="31"/>
        <v>2271</v>
      </c>
    </row>
    <row r="117" spans="12:26" ht="15.75" x14ac:dyDescent="0.25">
      <c r="L117" s="21">
        <v>42186</v>
      </c>
      <c r="M117" s="32">
        <f t="shared" si="39"/>
        <v>2315400</v>
      </c>
      <c r="N117" s="32">
        <f t="shared" si="40"/>
        <v>1635400</v>
      </c>
      <c r="O117" s="32">
        <f t="shared" si="41"/>
        <v>2312000</v>
      </c>
      <c r="P117" s="32">
        <f t="shared" si="42"/>
        <v>1060800</v>
      </c>
      <c r="Q117" s="32">
        <f t="shared" si="43"/>
        <v>0</v>
      </c>
      <c r="R117" s="32">
        <f t="shared" si="37"/>
        <v>7323600</v>
      </c>
      <c r="T117" s="21">
        <v>42186</v>
      </c>
      <c r="U117" s="22">
        <v>681</v>
      </c>
      <c r="V117" s="22">
        <v>481</v>
      </c>
      <c r="W117" s="22">
        <v>680</v>
      </c>
      <c r="X117" s="22">
        <v>312</v>
      </c>
      <c r="Y117" s="22">
        <v>0</v>
      </c>
      <c r="Z117" s="22">
        <f t="shared" si="31"/>
        <v>2154</v>
      </c>
    </row>
    <row r="118" spans="12:26" ht="15.75" x14ac:dyDescent="0.25">
      <c r="L118" s="21">
        <v>42217</v>
      </c>
      <c r="M118" s="32">
        <f t="shared" si="39"/>
        <v>2278000</v>
      </c>
      <c r="N118" s="32">
        <f t="shared" si="40"/>
        <v>1564000</v>
      </c>
      <c r="O118" s="32">
        <f t="shared" si="41"/>
        <v>2417400</v>
      </c>
      <c r="P118" s="32">
        <f t="shared" si="42"/>
        <v>1037000</v>
      </c>
      <c r="Q118" s="32">
        <f t="shared" si="43"/>
        <v>0</v>
      </c>
      <c r="R118" s="32">
        <f t="shared" si="37"/>
        <v>7296400</v>
      </c>
      <c r="T118" s="21">
        <v>42217</v>
      </c>
      <c r="U118" s="22">
        <v>670</v>
      </c>
      <c r="V118" s="22">
        <v>460</v>
      </c>
      <c r="W118" s="22">
        <v>711</v>
      </c>
      <c r="X118" s="22">
        <v>305</v>
      </c>
      <c r="Y118" s="22">
        <v>0</v>
      </c>
      <c r="Z118" s="22">
        <f t="shared" si="31"/>
        <v>2146</v>
      </c>
    </row>
    <row r="119" spans="12:26" ht="15.75" x14ac:dyDescent="0.25">
      <c r="L119" s="21">
        <v>42248</v>
      </c>
      <c r="M119" s="32">
        <f t="shared" si="39"/>
        <v>2176000</v>
      </c>
      <c r="N119" s="32">
        <f t="shared" si="40"/>
        <v>1564000</v>
      </c>
      <c r="O119" s="32">
        <f t="shared" si="41"/>
        <v>2363000</v>
      </c>
      <c r="P119" s="32">
        <f t="shared" si="42"/>
        <v>986000</v>
      </c>
      <c r="Q119" s="32">
        <f t="shared" si="43"/>
        <v>0</v>
      </c>
      <c r="R119" s="32">
        <f t="shared" si="37"/>
        <v>7089000</v>
      </c>
      <c r="T119" s="21">
        <v>42248</v>
      </c>
      <c r="U119" s="22">
        <v>640</v>
      </c>
      <c r="V119" s="22">
        <v>460</v>
      </c>
      <c r="W119" s="22">
        <v>695</v>
      </c>
      <c r="X119" s="22">
        <v>290</v>
      </c>
      <c r="Y119" s="22">
        <v>0</v>
      </c>
      <c r="Z119" s="22">
        <f t="shared" si="31"/>
        <v>2085</v>
      </c>
    </row>
    <row r="120" spans="12:26" ht="15.75" x14ac:dyDescent="0.25">
      <c r="L120" s="21">
        <v>42278</v>
      </c>
      <c r="M120" s="32">
        <f t="shared" si="39"/>
        <v>2108000</v>
      </c>
      <c r="N120" s="32">
        <f t="shared" si="40"/>
        <v>1496000</v>
      </c>
      <c r="O120" s="32">
        <f t="shared" si="41"/>
        <v>2210000</v>
      </c>
      <c r="P120" s="32">
        <f t="shared" si="42"/>
        <v>884000</v>
      </c>
      <c r="Q120" s="32">
        <f t="shared" si="43"/>
        <v>0</v>
      </c>
      <c r="R120" s="32">
        <f t="shared" si="37"/>
        <v>6698000</v>
      </c>
      <c r="T120" s="21">
        <v>42278</v>
      </c>
      <c r="U120" s="22">
        <v>620</v>
      </c>
      <c r="V120" s="22">
        <v>440</v>
      </c>
      <c r="W120" s="22">
        <v>650</v>
      </c>
      <c r="X120" s="22">
        <v>260</v>
      </c>
      <c r="Y120" s="22">
        <v>0</v>
      </c>
      <c r="Z120" s="22">
        <f t="shared" si="31"/>
        <v>1970</v>
      </c>
    </row>
    <row r="121" spans="12:26" ht="15.75" x14ac:dyDescent="0.25">
      <c r="L121" s="21">
        <v>42309</v>
      </c>
      <c r="M121" s="32">
        <f t="shared" si="39"/>
        <v>1938000</v>
      </c>
      <c r="N121" s="32">
        <f t="shared" si="40"/>
        <v>1482400</v>
      </c>
      <c r="O121" s="32">
        <f t="shared" si="41"/>
        <v>2312000</v>
      </c>
      <c r="P121" s="32">
        <f t="shared" si="42"/>
        <v>850000</v>
      </c>
      <c r="Q121" s="32">
        <f t="shared" si="43"/>
        <v>0</v>
      </c>
      <c r="R121" s="32">
        <f t="shared" si="37"/>
        <v>6582400</v>
      </c>
      <c r="T121" s="21">
        <v>42309</v>
      </c>
      <c r="U121" s="22">
        <v>570</v>
      </c>
      <c r="V121" s="22">
        <v>436</v>
      </c>
      <c r="W121" s="22">
        <v>680</v>
      </c>
      <c r="X121" s="22">
        <v>250</v>
      </c>
      <c r="Y121" s="22">
        <v>0</v>
      </c>
      <c r="Z121" s="22">
        <f t="shared" si="31"/>
        <v>1936</v>
      </c>
    </row>
    <row r="122" spans="12:26" ht="15.75" x14ac:dyDescent="0.25">
      <c r="L122" s="21">
        <v>42339</v>
      </c>
      <c r="M122" s="32">
        <f t="shared" si="39"/>
        <v>1812200</v>
      </c>
      <c r="N122" s="32">
        <f t="shared" si="40"/>
        <v>1428000</v>
      </c>
      <c r="O122" s="32">
        <f t="shared" si="41"/>
        <v>2233800</v>
      </c>
      <c r="P122" s="32">
        <f t="shared" si="42"/>
        <v>816000</v>
      </c>
      <c r="Q122" s="32">
        <f t="shared" si="43"/>
        <v>0</v>
      </c>
      <c r="R122" s="32">
        <f t="shared" si="37"/>
        <v>6290000</v>
      </c>
      <c r="T122" s="21">
        <v>42339</v>
      </c>
      <c r="U122" s="22">
        <v>533</v>
      </c>
      <c r="V122" s="22">
        <v>420</v>
      </c>
      <c r="W122" s="22">
        <v>657</v>
      </c>
      <c r="X122" s="22">
        <v>240</v>
      </c>
      <c r="Y122" s="22">
        <v>0</v>
      </c>
      <c r="Z122" s="22">
        <f t="shared" si="31"/>
        <v>1850</v>
      </c>
    </row>
    <row r="123" spans="12:26" ht="15.75" x14ac:dyDescent="0.25">
      <c r="L123" s="21">
        <v>42370</v>
      </c>
      <c r="M123" s="32">
        <f>U123*$AC$100</f>
        <v>2232000</v>
      </c>
      <c r="N123" s="32">
        <f t="shared" ref="N123:Q123" si="44">V123*$AC$100</f>
        <v>1836000</v>
      </c>
      <c r="O123" s="32">
        <f t="shared" si="44"/>
        <v>2196000</v>
      </c>
      <c r="P123" s="32">
        <f t="shared" si="44"/>
        <v>900000</v>
      </c>
      <c r="Q123" s="32">
        <f t="shared" si="44"/>
        <v>36000</v>
      </c>
      <c r="R123" s="32">
        <f t="shared" si="37"/>
        <v>7200000</v>
      </c>
      <c r="T123" s="21">
        <v>42370</v>
      </c>
      <c r="U123" s="22">
        <v>620</v>
      </c>
      <c r="V123" s="22">
        <v>510</v>
      </c>
      <c r="W123" s="22">
        <v>610</v>
      </c>
      <c r="X123" s="22">
        <v>250</v>
      </c>
      <c r="Y123" s="22">
        <v>10</v>
      </c>
      <c r="Z123" s="22">
        <f t="shared" si="31"/>
        <v>2000</v>
      </c>
    </row>
    <row r="124" spans="12:26" ht="15.75" x14ac:dyDescent="0.25">
      <c r="L124" s="21">
        <v>42401</v>
      </c>
      <c r="M124" s="32">
        <f t="shared" ref="M124:M134" si="45">U124*$AC$100</f>
        <v>2851200</v>
      </c>
      <c r="N124" s="32">
        <f t="shared" ref="N124:N134" si="46">V124*$AC$100</f>
        <v>2124000</v>
      </c>
      <c r="O124" s="32">
        <f t="shared" ref="O124:O134" si="47">W124*$AC$100</f>
        <v>2448000</v>
      </c>
      <c r="P124" s="32">
        <f t="shared" ref="P124:P134" si="48">X124*$AC$100</f>
        <v>900000</v>
      </c>
      <c r="Q124" s="32">
        <f t="shared" ref="Q124:Q134" si="49">Y124*$AC$100</f>
        <v>43200</v>
      </c>
      <c r="R124" s="32">
        <f t="shared" si="37"/>
        <v>8366400</v>
      </c>
      <c r="T124" s="21">
        <v>42401</v>
      </c>
      <c r="U124" s="22">
        <v>792</v>
      </c>
      <c r="V124" s="22">
        <v>590</v>
      </c>
      <c r="W124" s="22">
        <v>680</v>
      </c>
      <c r="X124" s="22">
        <v>250</v>
      </c>
      <c r="Y124" s="22">
        <v>12</v>
      </c>
      <c r="Z124" s="22">
        <f t="shared" si="31"/>
        <v>2324</v>
      </c>
    </row>
    <row r="125" spans="12:26" ht="15.75" x14ac:dyDescent="0.25">
      <c r="L125" s="21">
        <v>42430</v>
      </c>
      <c r="M125" s="32">
        <f t="shared" si="45"/>
        <v>3204000</v>
      </c>
      <c r="N125" s="32">
        <f t="shared" si="46"/>
        <v>2196000</v>
      </c>
      <c r="O125" s="32">
        <f t="shared" si="47"/>
        <v>2628000</v>
      </c>
      <c r="P125" s="32">
        <f t="shared" si="48"/>
        <v>936000</v>
      </c>
      <c r="Q125" s="32">
        <f t="shared" si="49"/>
        <v>72000</v>
      </c>
      <c r="R125" s="32">
        <f t="shared" si="37"/>
        <v>9036000</v>
      </c>
      <c r="T125" s="21">
        <v>42430</v>
      </c>
      <c r="U125" s="22">
        <v>890</v>
      </c>
      <c r="V125" s="22">
        <v>610</v>
      </c>
      <c r="W125" s="22">
        <v>730</v>
      </c>
      <c r="X125" s="22">
        <v>260</v>
      </c>
      <c r="Y125" s="22">
        <v>20</v>
      </c>
      <c r="Z125" s="22">
        <f t="shared" si="31"/>
        <v>2510</v>
      </c>
    </row>
    <row r="126" spans="12:26" ht="15.75" x14ac:dyDescent="0.25">
      <c r="L126" s="21">
        <v>42461</v>
      </c>
      <c r="M126" s="32">
        <f t="shared" si="45"/>
        <v>3456000</v>
      </c>
      <c r="N126" s="32">
        <f t="shared" si="46"/>
        <v>2160000</v>
      </c>
      <c r="O126" s="32">
        <f t="shared" si="47"/>
        <v>2952000</v>
      </c>
      <c r="P126" s="32">
        <f t="shared" si="48"/>
        <v>972000</v>
      </c>
      <c r="Q126" s="32">
        <f t="shared" si="49"/>
        <v>79200</v>
      </c>
      <c r="R126" s="32">
        <f t="shared" si="37"/>
        <v>9619200</v>
      </c>
      <c r="T126" s="21">
        <v>42461</v>
      </c>
      <c r="U126" s="22">
        <v>960</v>
      </c>
      <c r="V126" s="22">
        <v>600</v>
      </c>
      <c r="W126" s="22">
        <v>820</v>
      </c>
      <c r="X126" s="22">
        <v>270</v>
      </c>
      <c r="Y126" s="22">
        <v>22</v>
      </c>
      <c r="Z126" s="22">
        <f t="shared" si="31"/>
        <v>2672</v>
      </c>
    </row>
    <row r="127" spans="12:26" ht="15.75" x14ac:dyDescent="0.25">
      <c r="L127" s="21">
        <v>42491</v>
      </c>
      <c r="M127" s="32">
        <f t="shared" si="45"/>
        <v>3744000</v>
      </c>
      <c r="N127" s="32">
        <f t="shared" si="46"/>
        <v>2232000</v>
      </c>
      <c r="O127" s="32">
        <f t="shared" si="47"/>
        <v>2916000</v>
      </c>
      <c r="P127" s="32">
        <f t="shared" si="48"/>
        <v>1044000</v>
      </c>
      <c r="Q127" s="32">
        <f t="shared" si="49"/>
        <v>72000</v>
      </c>
      <c r="R127" s="32">
        <f t="shared" si="37"/>
        <v>10008000</v>
      </c>
      <c r="T127" s="21">
        <v>42491</v>
      </c>
      <c r="U127" s="22">
        <v>1040</v>
      </c>
      <c r="V127" s="22">
        <v>620</v>
      </c>
      <c r="W127" s="22">
        <v>810</v>
      </c>
      <c r="X127" s="22">
        <v>290</v>
      </c>
      <c r="Y127" s="22">
        <v>20</v>
      </c>
      <c r="Z127" s="22">
        <f t="shared" si="31"/>
        <v>2780</v>
      </c>
    </row>
    <row r="128" spans="12:26" ht="15.75" x14ac:dyDescent="0.25">
      <c r="L128" s="21">
        <v>42522</v>
      </c>
      <c r="M128" s="32">
        <f t="shared" si="45"/>
        <v>3715200</v>
      </c>
      <c r="N128" s="32">
        <f t="shared" si="46"/>
        <v>2304000</v>
      </c>
      <c r="O128" s="32">
        <f t="shared" si="47"/>
        <v>2905200</v>
      </c>
      <c r="P128" s="32">
        <f t="shared" si="48"/>
        <v>1116000</v>
      </c>
      <c r="Q128" s="32">
        <f t="shared" si="49"/>
        <v>86400</v>
      </c>
      <c r="R128" s="32">
        <f t="shared" si="37"/>
        <v>10126800</v>
      </c>
      <c r="T128" s="21">
        <v>42522</v>
      </c>
      <c r="U128" s="22">
        <v>1032</v>
      </c>
      <c r="V128" s="22">
        <v>640</v>
      </c>
      <c r="W128" s="22">
        <v>807</v>
      </c>
      <c r="X128" s="22">
        <v>310</v>
      </c>
      <c r="Y128" s="22">
        <v>24</v>
      </c>
      <c r="Z128" s="22">
        <f t="shared" si="31"/>
        <v>2813</v>
      </c>
    </row>
    <row r="129" spans="12:26" ht="15.75" x14ac:dyDescent="0.25">
      <c r="L129" s="21">
        <v>42552</v>
      </c>
      <c r="M129" s="32">
        <f t="shared" si="45"/>
        <v>3621600</v>
      </c>
      <c r="N129" s="32">
        <f t="shared" si="46"/>
        <v>2124000</v>
      </c>
      <c r="O129" s="32">
        <f t="shared" si="47"/>
        <v>2736000</v>
      </c>
      <c r="P129" s="32">
        <f t="shared" si="48"/>
        <v>1224000</v>
      </c>
      <c r="Q129" s="32">
        <f t="shared" si="49"/>
        <v>72000</v>
      </c>
      <c r="R129" s="32">
        <f t="shared" si="37"/>
        <v>9777600</v>
      </c>
      <c r="T129" s="21">
        <v>42552</v>
      </c>
      <c r="U129" s="22">
        <v>1006</v>
      </c>
      <c r="V129" s="22">
        <v>590</v>
      </c>
      <c r="W129" s="22">
        <v>760</v>
      </c>
      <c r="X129" s="22">
        <v>340</v>
      </c>
      <c r="Y129" s="22">
        <v>20</v>
      </c>
      <c r="Z129" s="22">
        <f t="shared" si="31"/>
        <v>2716</v>
      </c>
    </row>
    <row r="130" spans="12:26" ht="15.75" x14ac:dyDescent="0.25">
      <c r="L130" s="21">
        <v>42583</v>
      </c>
      <c r="M130" s="32">
        <f t="shared" si="45"/>
        <v>3276000</v>
      </c>
      <c r="N130" s="32">
        <f t="shared" si="46"/>
        <v>2160000</v>
      </c>
      <c r="O130" s="32">
        <f t="shared" si="47"/>
        <v>2592000</v>
      </c>
      <c r="P130" s="32">
        <f t="shared" si="48"/>
        <v>1152000</v>
      </c>
      <c r="Q130" s="32">
        <f t="shared" si="49"/>
        <v>111600</v>
      </c>
      <c r="R130" s="32">
        <f t="shared" si="37"/>
        <v>9291600</v>
      </c>
      <c r="T130" s="21">
        <v>42583</v>
      </c>
      <c r="U130" s="22">
        <v>910</v>
      </c>
      <c r="V130" s="22">
        <v>600</v>
      </c>
      <c r="W130" s="22">
        <v>720</v>
      </c>
      <c r="X130" s="22">
        <v>320</v>
      </c>
      <c r="Y130" s="22">
        <v>31</v>
      </c>
      <c r="Z130" s="22">
        <f t="shared" si="31"/>
        <v>2581</v>
      </c>
    </row>
    <row r="131" spans="12:26" ht="15.75" x14ac:dyDescent="0.25">
      <c r="L131" s="21">
        <v>42614</v>
      </c>
      <c r="M131" s="32">
        <f t="shared" si="45"/>
        <v>2890800</v>
      </c>
      <c r="N131" s="32">
        <f t="shared" si="46"/>
        <v>2412000</v>
      </c>
      <c r="O131" s="32">
        <f t="shared" si="47"/>
        <v>2376000</v>
      </c>
      <c r="P131" s="32">
        <f t="shared" si="48"/>
        <v>1126800</v>
      </c>
      <c r="Q131" s="32">
        <f t="shared" si="49"/>
        <v>108000</v>
      </c>
      <c r="R131" s="32">
        <f t="shared" si="37"/>
        <v>8913600</v>
      </c>
      <c r="T131" s="21">
        <v>42614</v>
      </c>
      <c r="U131" s="22">
        <v>803</v>
      </c>
      <c r="V131" s="22">
        <v>670</v>
      </c>
      <c r="W131" s="22">
        <v>660</v>
      </c>
      <c r="X131" s="22">
        <v>313</v>
      </c>
      <c r="Y131" s="22">
        <v>30</v>
      </c>
      <c r="Z131" s="22">
        <f t="shared" si="31"/>
        <v>2476</v>
      </c>
    </row>
    <row r="132" spans="12:26" ht="15.75" x14ac:dyDescent="0.25">
      <c r="L132" s="21">
        <v>42644</v>
      </c>
      <c r="M132" s="32">
        <f t="shared" si="45"/>
        <v>2628000</v>
      </c>
      <c r="N132" s="32">
        <f t="shared" si="46"/>
        <v>2268000</v>
      </c>
      <c r="O132" s="32">
        <f t="shared" si="47"/>
        <v>2268000</v>
      </c>
      <c r="P132" s="32">
        <f t="shared" si="48"/>
        <v>1044000</v>
      </c>
      <c r="Q132" s="32">
        <f t="shared" si="49"/>
        <v>133200</v>
      </c>
      <c r="R132" s="32">
        <f t="shared" si="37"/>
        <v>8341200</v>
      </c>
      <c r="T132" s="21">
        <v>42644</v>
      </c>
      <c r="U132" s="22">
        <v>730</v>
      </c>
      <c r="V132" s="22">
        <v>630</v>
      </c>
      <c r="W132" s="22">
        <v>630</v>
      </c>
      <c r="X132" s="22">
        <v>290</v>
      </c>
      <c r="Y132" s="22">
        <v>37</v>
      </c>
      <c r="Z132" s="22">
        <f t="shared" si="31"/>
        <v>2317</v>
      </c>
    </row>
    <row r="133" spans="12:26" ht="15.75" x14ac:dyDescent="0.25">
      <c r="L133" s="21">
        <v>42675</v>
      </c>
      <c r="M133" s="32">
        <f t="shared" si="45"/>
        <v>2516400</v>
      </c>
      <c r="N133" s="32">
        <f t="shared" si="46"/>
        <v>2556000</v>
      </c>
      <c r="O133" s="32">
        <f t="shared" si="47"/>
        <v>2170800</v>
      </c>
      <c r="P133" s="32">
        <f t="shared" si="48"/>
        <v>1008000</v>
      </c>
      <c r="Q133" s="32">
        <f t="shared" si="49"/>
        <v>115200</v>
      </c>
      <c r="R133" s="32">
        <f t="shared" si="37"/>
        <v>8366400</v>
      </c>
      <c r="T133" s="21">
        <v>42675</v>
      </c>
      <c r="U133" s="22">
        <v>699</v>
      </c>
      <c r="V133" s="22">
        <v>710</v>
      </c>
      <c r="W133" s="22">
        <v>603</v>
      </c>
      <c r="X133" s="22">
        <v>280</v>
      </c>
      <c r="Y133" s="22">
        <v>32</v>
      </c>
      <c r="Z133" s="22">
        <f t="shared" si="31"/>
        <v>2324</v>
      </c>
    </row>
    <row r="134" spans="12:26" ht="15.75" x14ac:dyDescent="0.25">
      <c r="L134" s="21">
        <v>42705</v>
      </c>
      <c r="M134" s="32">
        <f t="shared" si="45"/>
        <v>2329200</v>
      </c>
      <c r="N134" s="32">
        <f t="shared" si="46"/>
        <v>2052000</v>
      </c>
      <c r="O134" s="32">
        <f t="shared" si="47"/>
        <v>2052000</v>
      </c>
      <c r="P134" s="32">
        <f t="shared" si="48"/>
        <v>936000</v>
      </c>
      <c r="Q134" s="32">
        <f t="shared" si="49"/>
        <v>118800</v>
      </c>
      <c r="R134" s="32">
        <f t="shared" si="37"/>
        <v>7488000</v>
      </c>
      <c r="T134" s="21">
        <v>42705</v>
      </c>
      <c r="U134" s="22">
        <v>647</v>
      </c>
      <c r="V134" s="22">
        <v>570</v>
      </c>
      <c r="W134" s="22">
        <v>570</v>
      </c>
      <c r="X134" s="22">
        <v>260</v>
      </c>
      <c r="Y134" s="22">
        <v>33</v>
      </c>
      <c r="Z134" s="22">
        <f t="shared" si="31"/>
        <v>2080</v>
      </c>
    </row>
    <row r="135" spans="12:26" ht="15.75" x14ac:dyDescent="0.25">
      <c r="L135" s="21">
        <v>42736</v>
      </c>
      <c r="M135" s="32">
        <f>U135*$AC$101</f>
        <v>2701000</v>
      </c>
      <c r="N135" s="32">
        <f t="shared" ref="N135:Q135" si="50">V135*$AC$101</f>
        <v>2405000</v>
      </c>
      <c r="O135" s="32">
        <f t="shared" si="50"/>
        <v>1850000</v>
      </c>
      <c r="P135" s="32">
        <f t="shared" si="50"/>
        <v>1061900</v>
      </c>
      <c r="Q135" s="32">
        <f t="shared" si="50"/>
        <v>129500</v>
      </c>
      <c r="R135" s="32">
        <f t="shared" si="37"/>
        <v>8147400</v>
      </c>
      <c r="T135" s="21">
        <v>42736</v>
      </c>
      <c r="U135" s="22">
        <v>730</v>
      </c>
      <c r="V135" s="22">
        <v>650</v>
      </c>
      <c r="W135" s="22">
        <v>500</v>
      </c>
      <c r="X135" s="22">
        <v>287</v>
      </c>
      <c r="Y135" s="22">
        <v>35</v>
      </c>
      <c r="Z135" s="22">
        <f t="shared" si="31"/>
        <v>2202</v>
      </c>
    </row>
    <row r="136" spans="12:26" ht="15.75" x14ac:dyDescent="0.25">
      <c r="L136" s="21">
        <v>42767</v>
      </c>
      <c r="M136" s="32">
        <f t="shared" ref="M136:M146" si="51">U136*$AC$101</f>
        <v>3441000</v>
      </c>
      <c r="N136" s="32">
        <f t="shared" ref="N136:N146" si="52">V136*$AC$101</f>
        <v>2516000</v>
      </c>
      <c r="O136" s="32">
        <f t="shared" ref="O136:O146" si="53">W136*$AC$101</f>
        <v>2183000</v>
      </c>
      <c r="P136" s="32">
        <f t="shared" ref="P136:P146" si="54">X136*$AC$101</f>
        <v>1073000</v>
      </c>
      <c r="Q136" s="32">
        <f t="shared" ref="Q136:Q146" si="55">Y136*$AC$101</f>
        <v>185000</v>
      </c>
      <c r="R136" s="32">
        <f t="shared" si="37"/>
        <v>9398000</v>
      </c>
      <c r="T136" s="21">
        <v>42767</v>
      </c>
      <c r="U136" s="22">
        <v>930</v>
      </c>
      <c r="V136" s="22">
        <v>680</v>
      </c>
      <c r="W136" s="22">
        <v>590</v>
      </c>
      <c r="X136" s="22">
        <v>290</v>
      </c>
      <c r="Y136" s="22">
        <v>50</v>
      </c>
      <c r="Z136" s="22">
        <f t="shared" si="31"/>
        <v>2540</v>
      </c>
    </row>
    <row r="137" spans="12:26" ht="15.75" x14ac:dyDescent="0.25">
      <c r="L137" s="21">
        <v>42795</v>
      </c>
      <c r="M137" s="32">
        <f t="shared" si="51"/>
        <v>4292000</v>
      </c>
      <c r="N137" s="32">
        <f t="shared" si="52"/>
        <v>2678800</v>
      </c>
      <c r="O137" s="32">
        <f t="shared" si="53"/>
        <v>2294000</v>
      </c>
      <c r="P137" s="32">
        <f t="shared" si="54"/>
        <v>1110000</v>
      </c>
      <c r="Q137" s="32">
        <f t="shared" si="55"/>
        <v>233100</v>
      </c>
      <c r="R137" s="32">
        <f t="shared" si="37"/>
        <v>10607900</v>
      </c>
      <c r="T137" s="21">
        <v>42795</v>
      </c>
      <c r="U137" s="22">
        <v>1160</v>
      </c>
      <c r="V137" s="22">
        <v>724</v>
      </c>
      <c r="W137" s="22">
        <v>620</v>
      </c>
      <c r="X137" s="22">
        <v>300</v>
      </c>
      <c r="Y137" s="22">
        <v>63</v>
      </c>
      <c r="Z137" s="22">
        <f t="shared" si="31"/>
        <v>2867</v>
      </c>
    </row>
    <row r="138" spans="12:26" ht="15.75" x14ac:dyDescent="0.25">
      <c r="L138" s="21">
        <v>42826</v>
      </c>
      <c r="M138" s="32">
        <f t="shared" si="51"/>
        <v>5587000</v>
      </c>
      <c r="N138" s="32">
        <f t="shared" si="52"/>
        <v>2701000</v>
      </c>
      <c r="O138" s="32">
        <f t="shared" si="53"/>
        <v>2701000</v>
      </c>
      <c r="P138" s="32">
        <f t="shared" si="54"/>
        <v>1147000</v>
      </c>
      <c r="Q138" s="32">
        <f t="shared" si="55"/>
        <v>251600</v>
      </c>
      <c r="R138" s="32">
        <f t="shared" si="37"/>
        <v>12387600</v>
      </c>
      <c r="T138" s="21">
        <v>42826</v>
      </c>
      <c r="U138" s="22">
        <v>1510</v>
      </c>
      <c r="V138" s="22">
        <v>730</v>
      </c>
      <c r="W138" s="22">
        <v>730</v>
      </c>
      <c r="X138" s="22">
        <v>310</v>
      </c>
      <c r="Y138" s="22">
        <v>68</v>
      </c>
      <c r="Z138" s="22">
        <f t="shared" si="31"/>
        <v>3348</v>
      </c>
    </row>
    <row r="139" spans="12:26" ht="15.75" x14ac:dyDescent="0.25">
      <c r="L139" s="21">
        <v>42856</v>
      </c>
      <c r="M139" s="32">
        <f t="shared" si="51"/>
        <v>6105000</v>
      </c>
      <c r="N139" s="32">
        <f t="shared" si="52"/>
        <v>2812000</v>
      </c>
      <c r="O139" s="32">
        <f t="shared" si="53"/>
        <v>2738000</v>
      </c>
      <c r="P139" s="32">
        <f t="shared" si="54"/>
        <v>1221000</v>
      </c>
      <c r="Q139" s="32">
        <f t="shared" si="55"/>
        <v>259000</v>
      </c>
      <c r="R139" s="32">
        <f t="shared" si="37"/>
        <v>13135000</v>
      </c>
      <c r="T139" s="21">
        <v>42856</v>
      </c>
      <c r="U139" s="22">
        <v>1650</v>
      </c>
      <c r="V139" s="22">
        <v>760</v>
      </c>
      <c r="W139" s="22">
        <v>740</v>
      </c>
      <c r="X139" s="22">
        <v>330</v>
      </c>
      <c r="Y139" s="22">
        <v>70</v>
      </c>
      <c r="Z139" s="22">
        <f t="shared" si="31"/>
        <v>3550</v>
      </c>
    </row>
    <row r="140" spans="12:26" ht="15.75" x14ac:dyDescent="0.25">
      <c r="L140" s="21">
        <v>42887</v>
      </c>
      <c r="M140" s="32">
        <f t="shared" si="51"/>
        <v>5513000</v>
      </c>
      <c r="N140" s="32">
        <f t="shared" si="52"/>
        <v>2960000</v>
      </c>
      <c r="O140" s="32">
        <f t="shared" si="53"/>
        <v>2664000</v>
      </c>
      <c r="P140" s="32">
        <f t="shared" si="54"/>
        <v>1258000</v>
      </c>
      <c r="Q140" s="32">
        <f t="shared" si="55"/>
        <v>303400</v>
      </c>
      <c r="R140" s="32">
        <f t="shared" si="37"/>
        <v>12698400</v>
      </c>
      <c r="T140" s="21">
        <v>42887</v>
      </c>
      <c r="U140" s="22">
        <v>1490</v>
      </c>
      <c r="V140" s="22">
        <v>800</v>
      </c>
      <c r="W140" s="22">
        <v>720</v>
      </c>
      <c r="X140" s="22">
        <v>340</v>
      </c>
      <c r="Y140" s="22">
        <v>82</v>
      </c>
      <c r="Z140" s="22">
        <f t="shared" si="31"/>
        <v>3432</v>
      </c>
    </row>
    <row r="141" spans="12:26" ht="15.75" x14ac:dyDescent="0.25">
      <c r="L141" s="21">
        <v>42917</v>
      </c>
      <c r="M141" s="32">
        <f t="shared" si="51"/>
        <v>5402000</v>
      </c>
      <c r="N141" s="32">
        <f t="shared" si="52"/>
        <v>3108000</v>
      </c>
      <c r="O141" s="32">
        <f t="shared" si="53"/>
        <v>2479000</v>
      </c>
      <c r="P141" s="32">
        <f t="shared" si="54"/>
        <v>1295000</v>
      </c>
      <c r="Q141" s="32">
        <f t="shared" si="55"/>
        <v>296000</v>
      </c>
      <c r="R141" s="32">
        <f t="shared" si="37"/>
        <v>12580000</v>
      </c>
      <c r="T141" s="21">
        <v>42917</v>
      </c>
      <c r="U141" s="22">
        <v>1460</v>
      </c>
      <c r="V141" s="22">
        <v>840</v>
      </c>
      <c r="W141" s="22">
        <v>670</v>
      </c>
      <c r="X141" s="22">
        <v>350</v>
      </c>
      <c r="Y141" s="22">
        <v>80</v>
      </c>
      <c r="Z141" s="22">
        <f t="shared" si="31"/>
        <v>3400</v>
      </c>
    </row>
    <row r="142" spans="12:26" ht="15.75" x14ac:dyDescent="0.25">
      <c r="L142" s="21">
        <v>42948</v>
      </c>
      <c r="M142" s="32">
        <f t="shared" si="51"/>
        <v>5143000</v>
      </c>
      <c r="N142" s="32">
        <f t="shared" si="52"/>
        <v>3071000</v>
      </c>
      <c r="O142" s="32">
        <f t="shared" si="53"/>
        <v>2257000</v>
      </c>
      <c r="P142" s="32">
        <f t="shared" si="54"/>
        <v>1261700</v>
      </c>
      <c r="Q142" s="32">
        <f t="shared" si="55"/>
        <v>333000</v>
      </c>
      <c r="R142" s="32">
        <f t="shared" si="37"/>
        <v>12065700</v>
      </c>
      <c r="T142" s="21">
        <v>42948</v>
      </c>
      <c r="U142" s="22">
        <v>1390</v>
      </c>
      <c r="V142" s="22">
        <v>830</v>
      </c>
      <c r="W142" s="22">
        <v>610</v>
      </c>
      <c r="X142" s="22">
        <v>341</v>
      </c>
      <c r="Y142" s="22">
        <v>90</v>
      </c>
      <c r="Z142" s="22">
        <f t="shared" si="31"/>
        <v>3261</v>
      </c>
    </row>
    <row r="143" spans="12:26" ht="15.75" x14ac:dyDescent="0.25">
      <c r="L143" s="21">
        <v>42979</v>
      </c>
      <c r="M143" s="32">
        <f t="shared" si="51"/>
        <v>5032000</v>
      </c>
      <c r="N143" s="32">
        <f t="shared" si="52"/>
        <v>3034000</v>
      </c>
      <c r="O143" s="32">
        <f t="shared" si="53"/>
        <v>2216300</v>
      </c>
      <c r="P143" s="32">
        <f t="shared" si="54"/>
        <v>1221000</v>
      </c>
      <c r="Q143" s="32">
        <f t="shared" si="55"/>
        <v>370000</v>
      </c>
      <c r="R143" s="32">
        <f t="shared" si="37"/>
        <v>11873300</v>
      </c>
      <c r="T143" s="21">
        <v>42979</v>
      </c>
      <c r="U143" s="22">
        <v>1360</v>
      </c>
      <c r="V143" s="22">
        <v>820</v>
      </c>
      <c r="W143" s="22">
        <v>599</v>
      </c>
      <c r="X143" s="22">
        <v>330</v>
      </c>
      <c r="Y143" s="22">
        <v>100</v>
      </c>
      <c r="Z143" s="22">
        <f t="shared" si="31"/>
        <v>3209</v>
      </c>
    </row>
    <row r="144" spans="12:26" ht="15.75" x14ac:dyDescent="0.25">
      <c r="L144" s="21">
        <v>43009</v>
      </c>
      <c r="M144" s="32">
        <f t="shared" si="51"/>
        <v>4958000</v>
      </c>
      <c r="N144" s="32">
        <f t="shared" si="52"/>
        <v>2997000</v>
      </c>
      <c r="O144" s="32">
        <f t="shared" si="53"/>
        <v>2072000</v>
      </c>
      <c r="P144" s="32">
        <f t="shared" si="54"/>
        <v>1184000</v>
      </c>
      <c r="Q144" s="32">
        <f t="shared" si="55"/>
        <v>377400</v>
      </c>
      <c r="R144" s="32">
        <f t="shared" si="37"/>
        <v>11588400</v>
      </c>
      <c r="T144" s="21">
        <v>43009</v>
      </c>
      <c r="U144" s="22">
        <v>1340</v>
      </c>
      <c r="V144" s="22">
        <v>810</v>
      </c>
      <c r="W144" s="22">
        <v>560</v>
      </c>
      <c r="X144" s="22">
        <v>320</v>
      </c>
      <c r="Y144" s="22">
        <v>102</v>
      </c>
      <c r="Z144" s="22">
        <f t="shared" si="31"/>
        <v>3132</v>
      </c>
    </row>
    <row r="145" spans="12:26" ht="15.75" x14ac:dyDescent="0.25">
      <c r="L145" s="21">
        <v>43040</v>
      </c>
      <c r="M145" s="32">
        <f t="shared" si="51"/>
        <v>4588000</v>
      </c>
      <c r="N145" s="32">
        <f t="shared" si="52"/>
        <v>3059900</v>
      </c>
      <c r="O145" s="32">
        <f t="shared" si="53"/>
        <v>2035000</v>
      </c>
      <c r="P145" s="32">
        <f t="shared" si="54"/>
        <v>1110000</v>
      </c>
      <c r="Q145" s="32">
        <f t="shared" si="55"/>
        <v>407000</v>
      </c>
      <c r="R145" s="32">
        <f t="shared" si="37"/>
        <v>11199900</v>
      </c>
      <c r="T145" s="21">
        <v>43040</v>
      </c>
      <c r="U145" s="22">
        <v>1240</v>
      </c>
      <c r="V145" s="22">
        <v>827</v>
      </c>
      <c r="W145" s="22">
        <v>550</v>
      </c>
      <c r="X145" s="22">
        <v>300</v>
      </c>
      <c r="Y145" s="22">
        <v>110</v>
      </c>
      <c r="Z145" s="22">
        <f t="shared" si="31"/>
        <v>3027</v>
      </c>
    </row>
    <row r="146" spans="12:26" ht="15.75" x14ac:dyDescent="0.25">
      <c r="L146" s="21">
        <v>43070</v>
      </c>
      <c r="M146" s="32">
        <f t="shared" si="51"/>
        <v>4081100</v>
      </c>
      <c r="N146" s="32">
        <f t="shared" si="52"/>
        <v>2775000</v>
      </c>
      <c r="O146" s="32">
        <f t="shared" si="53"/>
        <v>1924000</v>
      </c>
      <c r="P146" s="32">
        <f t="shared" si="54"/>
        <v>1073000</v>
      </c>
      <c r="Q146" s="32">
        <f t="shared" si="55"/>
        <v>421800</v>
      </c>
      <c r="R146" s="32">
        <f t="shared" si="37"/>
        <v>10274900</v>
      </c>
      <c r="T146" s="21">
        <v>43070</v>
      </c>
      <c r="U146" s="22">
        <v>1103</v>
      </c>
      <c r="V146" s="22">
        <v>750</v>
      </c>
      <c r="W146" s="22">
        <v>520</v>
      </c>
      <c r="X146" s="22">
        <v>290</v>
      </c>
      <c r="Y146" s="22">
        <v>114</v>
      </c>
      <c r="Z146" s="22">
        <f t="shared" si="31"/>
        <v>2777</v>
      </c>
    </row>
    <row r="147" spans="12:26" ht="15.75" x14ac:dyDescent="0.25">
      <c r="L147" s="21">
        <v>43101</v>
      </c>
      <c r="M147" s="32">
        <f>U147*$AC$102</f>
        <v>4750000</v>
      </c>
      <c r="N147" s="32">
        <f t="shared" ref="N147:Q147" si="56">V147*$AC$102</f>
        <v>2964000</v>
      </c>
      <c r="O147" s="32">
        <f t="shared" si="56"/>
        <v>1824000</v>
      </c>
      <c r="P147" s="32">
        <f t="shared" si="56"/>
        <v>760000</v>
      </c>
      <c r="Q147" s="32">
        <f t="shared" si="56"/>
        <v>421800</v>
      </c>
      <c r="R147" s="32">
        <f t="shared" si="37"/>
        <v>10719800</v>
      </c>
      <c r="T147" s="21">
        <v>43101</v>
      </c>
      <c r="U147" s="22">
        <v>1250</v>
      </c>
      <c r="V147" s="22">
        <v>780</v>
      </c>
      <c r="W147" s="22">
        <v>480</v>
      </c>
      <c r="X147" s="22">
        <v>200</v>
      </c>
      <c r="Y147" s="22">
        <v>111</v>
      </c>
      <c r="Z147" s="22">
        <f t="shared" si="31"/>
        <v>2821</v>
      </c>
    </row>
    <row r="148" spans="12:26" ht="15.75" x14ac:dyDescent="0.25">
      <c r="L148" s="21">
        <v>43132</v>
      </c>
      <c r="M148" s="32">
        <f t="shared" ref="M148:M158" si="57">U148*$AC$102</f>
        <v>5890000</v>
      </c>
      <c r="N148" s="32">
        <f t="shared" ref="N148:N158" si="58">V148*$AC$102</f>
        <v>3059000</v>
      </c>
      <c r="O148" s="32">
        <f t="shared" ref="O148:O158" si="59">W148*$AC$102</f>
        <v>1987400</v>
      </c>
      <c r="P148" s="32">
        <f t="shared" ref="P148:P158" si="60">X148*$AC$102</f>
        <v>798000</v>
      </c>
      <c r="Q148" s="32">
        <f t="shared" ref="Q148:Q158" si="61">Y148*$AC$102</f>
        <v>459800</v>
      </c>
      <c r="R148" s="32">
        <f t="shared" si="37"/>
        <v>12194200</v>
      </c>
      <c r="T148" s="21">
        <v>43132</v>
      </c>
      <c r="U148" s="22">
        <v>1550</v>
      </c>
      <c r="V148" s="22">
        <v>805</v>
      </c>
      <c r="W148" s="22">
        <v>523</v>
      </c>
      <c r="X148" s="22">
        <v>210</v>
      </c>
      <c r="Y148" s="22">
        <v>121</v>
      </c>
      <c r="Z148" s="22">
        <f t="shared" si="31"/>
        <v>3209</v>
      </c>
    </row>
    <row r="149" spans="12:26" ht="15.75" x14ac:dyDescent="0.25">
      <c r="L149" s="21">
        <v>43160</v>
      </c>
      <c r="M149" s="32">
        <f t="shared" si="57"/>
        <v>6916000</v>
      </c>
      <c r="N149" s="32">
        <f t="shared" si="58"/>
        <v>3154000</v>
      </c>
      <c r="O149" s="32">
        <f t="shared" si="59"/>
        <v>2128000</v>
      </c>
      <c r="P149" s="32">
        <f t="shared" si="60"/>
        <v>836000</v>
      </c>
      <c r="Q149" s="32">
        <f t="shared" si="61"/>
        <v>467400</v>
      </c>
      <c r="R149" s="32">
        <f t="shared" si="37"/>
        <v>13501400</v>
      </c>
      <c r="T149" s="21">
        <v>43160</v>
      </c>
      <c r="U149" s="22">
        <v>1820</v>
      </c>
      <c r="V149" s="22">
        <v>830</v>
      </c>
      <c r="W149" s="22">
        <v>560</v>
      </c>
      <c r="X149" s="22">
        <v>220</v>
      </c>
      <c r="Y149" s="22">
        <v>123</v>
      </c>
      <c r="Z149" s="22">
        <f t="shared" si="31"/>
        <v>3553</v>
      </c>
    </row>
    <row r="150" spans="12:26" ht="15.75" x14ac:dyDescent="0.25">
      <c r="L150" s="21">
        <v>43191</v>
      </c>
      <c r="M150" s="32">
        <f t="shared" si="57"/>
        <v>7638000</v>
      </c>
      <c r="N150" s="32">
        <f t="shared" si="58"/>
        <v>3382000</v>
      </c>
      <c r="O150" s="32">
        <f t="shared" si="59"/>
        <v>2166000</v>
      </c>
      <c r="P150" s="32">
        <f t="shared" si="60"/>
        <v>874000</v>
      </c>
      <c r="Q150" s="32">
        <f t="shared" si="61"/>
        <v>456000</v>
      </c>
      <c r="R150" s="32">
        <f t="shared" si="37"/>
        <v>14516000</v>
      </c>
      <c r="T150" s="21">
        <v>43191</v>
      </c>
      <c r="U150" s="22">
        <v>2010</v>
      </c>
      <c r="V150" s="22">
        <v>890</v>
      </c>
      <c r="W150" s="22">
        <v>570</v>
      </c>
      <c r="X150" s="22">
        <v>230</v>
      </c>
      <c r="Y150" s="22">
        <v>120</v>
      </c>
      <c r="Z150" s="22">
        <f t="shared" si="31"/>
        <v>3820</v>
      </c>
    </row>
    <row r="151" spans="12:26" ht="15.75" x14ac:dyDescent="0.25">
      <c r="L151" s="21">
        <v>43221</v>
      </c>
      <c r="M151" s="32">
        <f t="shared" si="57"/>
        <v>8474000</v>
      </c>
      <c r="N151" s="32">
        <f t="shared" si="58"/>
        <v>3534000</v>
      </c>
      <c r="O151" s="32">
        <f t="shared" si="59"/>
        <v>2242000</v>
      </c>
      <c r="P151" s="32">
        <f t="shared" si="60"/>
        <v>961400</v>
      </c>
      <c r="Q151" s="32">
        <f t="shared" si="61"/>
        <v>494000</v>
      </c>
      <c r="R151" s="32">
        <f t="shared" si="37"/>
        <v>15705400</v>
      </c>
      <c r="T151" s="21">
        <v>43221</v>
      </c>
      <c r="U151" s="22">
        <v>2230</v>
      </c>
      <c r="V151" s="22">
        <v>930</v>
      </c>
      <c r="W151" s="22">
        <v>590</v>
      </c>
      <c r="X151" s="22">
        <v>253</v>
      </c>
      <c r="Y151" s="22">
        <v>130</v>
      </c>
      <c r="Z151" s="22">
        <f t="shared" si="31"/>
        <v>4133</v>
      </c>
    </row>
    <row r="152" spans="12:26" ht="15.75" x14ac:dyDescent="0.25">
      <c r="L152" s="21">
        <v>43252</v>
      </c>
      <c r="M152" s="32">
        <f t="shared" si="57"/>
        <v>9462000</v>
      </c>
      <c r="N152" s="32">
        <f t="shared" si="58"/>
        <v>3724000</v>
      </c>
      <c r="O152" s="32">
        <f t="shared" si="59"/>
        <v>2280000</v>
      </c>
      <c r="P152" s="32">
        <f t="shared" si="60"/>
        <v>1026000</v>
      </c>
      <c r="Q152" s="32">
        <f t="shared" si="61"/>
        <v>516800</v>
      </c>
      <c r="R152" s="32">
        <f t="shared" si="37"/>
        <v>17008800</v>
      </c>
      <c r="T152" s="21">
        <v>43252</v>
      </c>
      <c r="U152" s="22">
        <v>2490</v>
      </c>
      <c r="V152" s="22">
        <v>980</v>
      </c>
      <c r="W152" s="22">
        <v>600</v>
      </c>
      <c r="X152" s="22">
        <v>270</v>
      </c>
      <c r="Y152" s="22">
        <v>136</v>
      </c>
      <c r="Z152" s="22">
        <f t="shared" si="31"/>
        <v>4476</v>
      </c>
    </row>
    <row r="153" spans="12:26" ht="15.75" x14ac:dyDescent="0.25">
      <c r="L153" s="21">
        <v>43282</v>
      </c>
      <c r="M153" s="32">
        <f t="shared" si="57"/>
        <v>9272000</v>
      </c>
      <c r="N153" s="32">
        <f t="shared" si="58"/>
        <v>3807600</v>
      </c>
      <c r="O153" s="32">
        <f t="shared" si="59"/>
        <v>2204000</v>
      </c>
      <c r="P153" s="32">
        <f t="shared" si="60"/>
        <v>1064000</v>
      </c>
      <c r="Q153" s="32">
        <f t="shared" si="61"/>
        <v>509200</v>
      </c>
      <c r="R153" s="32">
        <f t="shared" si="37"/>
        <v>16856800</v>
      </c>
      <c r="T153" s="21">
        <v>43282</v>
      </c>
      <c r="U153" s="22">
        <v>2440</v>
      </c>
      <c r="V153" s="22">
        <v>1002</v>
      </c>
      <c r="W153" s="22">
        <v>580</v>
      </c>
      <c r="X153" s="22">
        <v>280</v>
      </c>
      <c r="Y153" s="22">
        <v>134</v>
      </c>
      <c r="Z153" s="22">
        <f t="shared" si="31"/>
        <v>4436</v>
      </c>
    </row>
    <row r="154" spans="12:26" ht="15.75" x14ac:dyDescent="0.25">
      <c r="L154" s="21">
        <v>43313</v>
      </c>
      <c r="M154" s="32">
        <f t="shared" si="57"/>
        <v>8869200</v>
      </c>
      <c r="N154" s="32">
        <f t="shared" si="58"/>
        <v>3686000</v>
      </c>
      <c r="O154" s="32">
        <f t="shared" si="59"/>
        <v>2166000</v>
      </c>
      <c r="P154" s="32">
        <f t="shared" si="60"/>
        <v>950000</v>
      </c>
      <c r="Q154" s="32">
        <f t="shared" si="61"/>
        <v>501600</v>
      </c>
      <c r="R154" s="32">
        <f t="shared" si="37"/>
        <v>16172800</v>
      </c>
      <c r="T154" s="21">
        <v>43313</v>
      </c>
      <c r="U154" s="22">
        <v>2334</v>
      </c>
      <c r="V154" s="22">
        <v>970</v>
      </c>
      <c r="W154" s="22">
        <v>570</v>
      </c>
      <c r="X154" s="22">
        <v>250</v>
      </c>
      <c r="Y154" s="22">
        <v>132</v>
      </c>
      <c r="Z154" s="22">
        <f t="shared" si="31"/>
        <v>4256</v>
      </c>
    </row>
    <row r="155" spans="12:26" ht="15.75" x14ac:dyDescent="0.25">
      <c r="L155" s="21">
        <v>43344</v>
      </c>
      <c r="M155" s="32">
        <f t="shared" si="57"/>
        <v>8322000</v>
      </c>
      <c r="N155" s="32">
        <f t="shared" si="58"/>
        <v>3648000</v>
      </c>
      <c r="O155" s="32">
        <f t="shared" si="59"/>
        <v>2090000</v>
      </c>
      <c r="P155" s="32">
        <f t="shared" si="60"/>
        <v>874000</v>
      </c>
      <c r="Q155" s="32">
        <f t="shared" si="61"/>
        <v>520600</v>
      </c>
      <c r="R155" s="32">
        <f t="shared" si="37"/>
        <v>15454600</v>
      </c>
      <c r="T155" s="21">
        <v>43344</v>
      </c>
      <c r="U155" s="22">
        <v>2190</v>
      </c>
      <c r="V155" s="22">
        <v>960</v>
      </c>
      <c r="W155" s="22">
        <v>550</v>
      </c>
      <c r="X155" s="22">
        <v>230</v>
      </c>
      <c r="Y155" s="22">
        <v>137</v>
      </c>
      <c r="Z155" s="22">
        <f t="shared" si="31"/>
        <v>4067</v>
      </c>
    </row>
    <row r="156" spans="12:26" ht="15.75" x14ac:dyDescent="0.25">
      <c r="L156" s="21">
        <v>43374</v>
      </c>
      <c r="M156" s="32">
        <f t="shared" si="57"/>
        <v>7904000</v>
      </c>
      <c r="N156" s="32">
        <f t="shared" si="58"/>
        <v>3534000</v>
      </c>
      <c r="O156" s="32">
        <f t="shared" si="59"/>
        <v>2014000</v>
      </c>
      <c r="P156" s="32">
        <f t="shared" si="60"/>
        <v>836000</v>
      </c>
      <c r="Q156" s="32">
        <f t="shared" si="61"/>
        <v>494000</v>
      </c>
      <c r="R156" s="32">
        <f t="shared" si="37"/>
        <v>14782000</v>
      </c>
      <c r="T156" s="21">
        <v>43374</v>
      </c>
      <c r="U156" s="22">
        <v>2080</v>
      </c>
      <c r="V156" s="22">
        <v>930</v>
      </c>
      <c r="W156" s="22">
        <v>530</v>
      </c>
      <c r="X156" s="22">
        <v>220</v>
      </c>
      <c r="Y156" s="22">
        <v>130</v>
      </c>
      <c r="Z156" s="22">
        <f t="shared" si="31"/>
        <v>3890</v>
      </c>
    </row>
    <row r="157" spans="12:26" ht="15.75" x14ac:dyDescent="0.25">
      <c r="L157" s="21">
        <v>43405</v>
      </c>
      <c r="M157" s="32">
        <f t="shared" si="57"/>
        <v>7790000</v>
      </c>
      <c r="N157" s="32">
        <f t="shared" si="58"/>
        <v>3496000</v>
      </c>
      <c r="O157" s="32">
        <f t="shared" si="59"/>
        <v>1964600</v>
      </c>
      <c r="P157" s="32">
        <f t="shared" si="60"/>
        <v>722000</v>
      </c>
      <c r="Q157" s="32">
        <f t="shared" si="61"/>
        <v>528200</v>
      </c>
      <c r="R157" s="32">
        <f t="shared" si="37"/>
        <v>14500800</v>
      </c>
      <c r="T157" s="21">
        <v>43405</v>
      </c>
      <c r="U157" s="22">
        <v>2050</v>
      </c>
      <c r="V157" s="22">
        <v>920</v>
      </c>
      <c r="W157" s="22">
        <v>517</v>
      </c>
      <c r="X157" s="22">
        <v>190</v>
      </c>
      <c r="Y157" s="22">
        <v>139</v>
      </c>
      <c r="Z157" s="22">
        <f t="shared" si="31"/>
        <v>3816</v>
      </c>
    </row>
    <row r="158" spans="12:26" ht="15.75" x14ac:dyDescent="0.25">
      <c r="L158" s="21">
        <v>43435</v>
      </c>
      <c r="M158" s="32">
        <f t="shared" si="57"/>
        <v>7615200</v>
      </c>
      <c r="N158" s="32">
        <f t="shared" si="58"/>
        <v>3427600</v>
      </c>
      <c r="O158" s="32">
        <f t="shared" si="59"/>
        <v>1862000</v>
      </c>
      <c r="P158" s="32">
        <f t="shared" si="60"/>
        <v>722000</v>
      </c>
      <c r="Q158" s="32">
        <f t="shared" si="61"/>
        <v>497800</v>
      </c>
      <c r="R158" s="32">
        <f t="shared" si="37"/>
        <v>14124600</v>
      </c>
      <c r="T158" s="21">
        <v>43435</v>
      </c>
      <c r="U158" s="22">
        <v>2004</v>
      </c>
      <c r="V158" s="22">
        <v>902</v>
      </c>
      <c r="W158" s="22">
        <v>490</v>
      </c>
      <c r="X158" s="22">
        <v>190</v>
      </c>
      <c r="Y158" s="22">
        <v>131</v>
      </c>
      <c r="Z158" s="22">
        <f t="shared" si="31"/>
        <v>3717</v>
      </c>
    </row>
    <row r="165" spans="4:10" ht="15.75" x14ac:dyDescent="0.25">
      <c r="D165" s="107" t="s">
        <v>123</v>
      </c>
      <c r="E165" s="107"/>
      <c r="F165" s="107"/>
      <c r="G165" s="107"/>
      <c r="H165" s="107"/>
      <c r="I165" s="107"/>
      <c r="J165" s="107"/>
    </row>
    <row r="166" spans="4:10" ht="15.75" x14ac:dyDescent="0.25">
      <c r="D166" s="13" t="s">
        <v>124</v>
      </c>
      <c r="E166" s="13" t="s">
        <v>68</v>
      </c>
      <c r="F166" s="13" t="s">
        <v>69</v>
      </c>
      <c r="G166" s="13" t="s">
        <v>94</v>
      </c>
      <c r="H166" s="13" t="s">
        <v>95</v>
      </c>
      <c r="I166" s="13" t="s">
        <v>72</v>
      </c>
      <c r="J166" s="13" t="s">
        <v>128</v>
      </c>
    </row>
    <row r="167" spans="4:10" ht="15.75" x14ac:dyDescent="0.25">
      <c r="D167" s="28" t="s">
        <v>125</v>
      </c>
      <c r="E167" s="48">
        <f>(GETPIVOTDATA("Sum of NA",'Question 2'!$D$31)/GETPIVOTDATA("Sum of World",'Question 2'!$D$31))</f>
        <v>0.82486905000014499</v>
      </c>
      <c r="F167" s="48">
        <f>(GETPIVOTDATA("Sum of SA",'Question 2'!$D$31)/GETPIVOTDATA("Sum of World",'Question 2'!$D$31))</f>
        <v>3.1082119698383297E-2</v>
      </c>
      <c r="G167" s="48">
        <f>(GETPIVOTDATA("Sum of Europe",'Question 2'!$D$31)/GETPIVOTDATA("Sum of World",'Question 2'!$D$31))</f>
        <v>0.12469547835831001</v>
      </c>
      <c r="H167" s="48">
        <f>(GETPIVOTDATA("Sum of Pacific",'Question 2'!$D$31)/GETPIVOTDATA("Sum of World",'Question 2'!$D$31))</f>
        <v>1.913108168488931E-2</v>
      </c>
      <c r="I167" s="48">
        <f>(GETPIVOTDATA("Sum of China",'Question 2'!$D$31)/GETPIVOTDATA("Sum of World",'Question 2'!$D$31))</f>
        <v>2.222702582724497E-4</v>
      </c>
      <c r="J167" s="48">
        <f>SUM(E167:I167)</f>
        <v>1</v>
      </c>
    </row>
    <row r="173" spans="4:10" ht="15.75" x14ac:dyDescent="0.25">
      <c r="D173" s="107" t="s">
        <v>126</v>
      </c>
      <c r="E173" s="107"/>
      <c r="F173" s="107"/>
      <c r="G173" s="107"/>
      <c r="H173" s="107"/>
      <c r="I173" s="107"/>
      <c r="J173" s="107"/>
    </row>
    <row r="174" spans="4:10" ht="15.75" x14ac:dyDescent="0.25">
      <c r="D174" s="13" t="s">
        <v>124</v>
      </c>
      <c r="E174" s="13" t="s">
        <v>68</v>
      </c>
      <c r="F174" s="13" t="s">
        <v>69</v>
      </c>
      <c r="G174" s="13" t="s">
        <v>94</v>
      </c>
      <c r="H174" s="13" t="s">
        <v>95</v>
      </c>
      <c r="I174" s="13" t="s">
        <v>72</v>
      </c>
      <c r="J174" s="13" t="s">
        <v>128</v>
      </c>
    </row>
    <row r="175" spans="4:10" ht="15.75" x14ac:dyDescent="0.25">
      <c r="D175" s="28" t="s">
        <v>127</v>
      </c>
      <c r="E175" s="48">
        <f>GETPIVOTDATA("Sum of NA",$D$98)/GETPIVOTDATA("Sum of World",$D$98)</f>
        <v>0.41121048485169626</v>
      </c>
      <c r="F175" s="48">
        <f>GETPIVOTDATA("Sum of SA",$D$98)/GETPIVOTDATA("Sum of World",$D$98)</f>
        <v>0.22800681228084849</v>
      </c>
      <c r="G175" s="48">
        <f>GETPIVOTDATA("Sum of Eur",$D$98)/GETPIVOTDATA("Sum of World",$D$98)</f>
        <v>0.24084443204644754</v>
      </c>
      <c r="H175" s="48">
        <f>GETPIVOTDATA("Sum of Pacific",$D$98)/GETPIVOTDATA("Sum of World",$D$98)</f>
        <v>0.10157786893322292</v>
      </c>
      <c r="I175" s="48">
        <f>GETPIVOTDATA("Sum of China",$D$98)/GETPIVOTDATA("Sum of World",$D$98)</f>
        <v>1.8360401887784795E-2</v>
      </c>
      <c r="J175" s="48">
        <f>SUM(E175:I175)</f>
        <v>1</v>
      </c>
    </row>
  </sheetData>
  <mergeCells count="12">
    <mergeCell ref="D173:J173"/>
    <mergeCell ref="D165:J165"/>
    <mergeCell ref="T30:Z30"/>
    <mergeCell ref="D30:J30"/>
    <mergeCell ref="L97:R97"/>
    <mergeCell ref="T97:Z97"/>
    <mergeCell ref="D97:J97"/>
    <mergeCell ref="D4:J4"/>
    <mergeCell ref="D3:J3"/>
    <mergeCell ref="D15:J15"/>
    <mergeCell ref="D16:J16"/>
    <mergeCell ref="L30:R30"/>
  </mergeCell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D5B0-EA78-4692-979F-59597095D611}">
  <dimension ref="A3:X384"/>
  <sheetViews>
    <sheetView topLeftCell="A16" zoomScaleNormal="100" zoomScaleSheetLayoutView="100" workbookViewId="0">
      <selection activeCell="A390" sqref="A390"/>
    </sheetView>
  </sheetViews>
  <sheetFormatPr defaultRowHeight="15" x14ac:dyDescent="0.25"/>
  <cols>
    <col min="1" max="1" width="22" bestFit="1" customWidth="1"/>
    <col min="2" max="2" width="25.28515625" bestFit="1" customWidth="1"/>
    <col min="3" max="3" width="17.7109375" bestFit="1" customWidth="1"/>
    <col min="4" max="4" width="21.5703125" bestFit="1" customWidth="1"/>
    <col min="5" max="5" width="15.5703125" bestFit="1" customWidth="1"/>
    <col min="6" max="6" width="17.7109375" bestFit="1" customWidth="1"/>
    <col min="7" max="7" width="15.140625" bestFit="1" customWidth="1"/>
    <col min="8" max="8" width="21.42578125" bestFit="1" customWidth="1"/>
    <col min="9" max="9" width="18.42578125" bestFit="1" customWidth="1"/>
    <col min="10" max="10" width="14.42578125" bestFit="1" customWidth="1"/>
    <col min="11" max="11" width="9" bestFit="1" customWidth="1"/>
    <col min="12" max="12" width="11.28515625" bestFit="1" customWidth="1"/>
    <col min="13" max="13" width="20.85546875" bestFit="1" customWidth="1"/>
    <col min="14" max="14" width="29.7109375" bestFit="1" customWidth="1"/>
    <col min="15" max="15" width="19" bestFit="1" customWidth="1"/>
    <col min="16" max="16" width="16.140625" bestFit="1" customWidth="1"/>
    <col min="17" max="24" width="8.28515625" bestFit="1" customWidth="1"/>
    <col min="25" max="25" width="18.140625" bestFit="1" customWidth="1"/>
  </cols>
  <sheetData>
    <row r="3" spans="1:13" ht="18.75" x14ac:dyDescent="0.3">
      <c r="B3" s="50" t="s">
        <v>130</v>
      </c>
    </row>
    <row r="4" spans="1:13" ht="15.75" x14ac:dyDescent="0.25">
      <c r="A4" s="49" t="s">
        <v>139</v>
      </c>
      <c r="B4" s="49" t="s">
        <v>131</v>
      </c>
    </row>
    <row r="7" spans="1:13" ht="15.75" x14ac:dyDescent="0.25">
      <c r="G7" s="106" t="s">
        <v>12</v>
      </c>
      <c r="H7" s="106"/>
      <c r="I7" s="106"/>
      <c r="J7" s="106"/>
      <c r="K7" s="106"/>
      <c r="L7" s="106"/>
      <c r="M7" s="106"/>
    </row>
    <row r="8" spans="1:13" ht="15.75" x14ac:dyDescent="0.25">
      <c r="G8" s="106" t="s">
        <v>93</v>
      </c>
      <c r="H8" s="106"/>
      <c r="I8" s="106"/>
      <c r="J8" s="106"/>
      <c r="K8" s="106"/>
      <c r="L8" s="106"/>
      <c r="M8" s="106"/>
    </row>
    <row r="9" spans="1:13" ht="15.75" x14ac:dyDescent="0.25">
      <c r="G9" s="7" t="s">
        <v>114</v>
      </c>
      <c r="H9" s="117" t="s">
        <v>134</v>
      </c>
      <c r="I9" s="118"/>
      <c r="J9" s="118"/>
      <c r="K9" s="118"/>
      <c r="L9" s="118"/>
      <c r="M9" s="119"/>
    </row>
    <row r="10" spans="1:13" ht="15.75" x14ac:dyDescent="0.25">
      <c r="G10" s="6" t="s">
        <v>114</v>
      </c>
      <c r="H10" s="6" t="s">
        <v>86</v>
      </c>
      <c r="I10" s="6" t="s">
        <v>87</v>
      </c>
      <c r="J10" s="6" t="s">
        <v>88</v>
      </c>
      <c r="K10" s="6" t="s">
        <v>91</v>
      </c>
      <c r="L10" s="6" t="s">
        <v>89</v>
      </c>
      <c r="M10" s="6" t="s">
        <v>90</v>
      </c>
    </row>
    <row r="11" spans="1:13" ht="15.75" x14ac:dyDescent="0.25">
      <c r="G11" s="33">
        <v>2014</v>
      </c>
      <c r="H11" s="42">
        <v>1</v>
      </c>
      <c r="I11" s="42">
        <v>0</v>
      </c>
      <c r="J11" s="42">
        <v>4</v>
      </c>
      <c r="K11" s="42">
        <v>21</v>
      </c>
      <c r="L11" s="42">
        <v>37</v>
      </c>
      <c r="M11" s="42">
        <v>17</v>
      </c>
    </row>
    <row r="12" spans="1:13" ht="15.75" x14ac:dyDescent="0.25">
      <c r="G12" s="33">
        <v>2015</v>
      </c>
      <c r="H12" s="42">
        <v>0</v>
      </c>
      <c r="I12" s="42">
        <v>0</v>
      </c>
      <c r="J12" s="42">
        <v>4</v>
      </c>
      <c r="K12" s="42">
        <v>19</v>
      </c>
      <c r="L12" s="42">
        <v>37</v>
      </c>
      <c r="M12" s="42">
        <v>20</v>
      </c>
    </row>
    <row r="13" spans="1:13" ht="15.75" x14ac:dyDescent="0.25">
      <c r="G13" s="33">
        <v>2016</v>
      </c>
      <c r="H13" s="42">
        <v>1</v>
      </c>
      <c r="I13" s="42">
        <v>1</v>
      </c>
      <c r="J13" s="42">
        <v>4</v>
      </c>
      <c r="K13" s="42">
        <v>16</v>
      </c>
      <c r="L13" s="42">
        <v>63</v>
      </c>
      <c r="M13" s="42">
        <v>37</v>
      </c>
    </row>
    <row r="14" spans="1:13" ht="15.75" x14ac:dyDescent="0.25">
      <c r="G14" s="33">
        <v>2017</v>
      </c>
      <c r="H14" s="42">
        <v>1</v>
      </c>
      <c r="I14" s="42">
        <v>3</v>
      </c>
      <c r="J14" s="42">
        <v>9</v>
      </c>
      <c r="K14" s="42">
        <v>23</v>
      </c>
      <c r="L14" s="42">
        <v>74</v>
      </c>
      <c r="M14" s="42">
        <v>87</v>
      </c>
    </row>
    <row r="15" spans="1:13" ht="15.75" x14ac:dyDescent="0.25">
      <c r="G15" s="33">
        <v>2018</v>
      </c>
      <c r="H15" s="42">
        <v>3</v>
      </c>
      <c r="I15" s="42">
        <v>4</v>
      </c>
      <c r="J15" s="42">
        <v>10</v>
      </c>
      <c r="K15" s="42">
        <v>30</v>
      </c>
      <c r="L15" s="42">
        <v>98</v>
      </c>
      <c r="M15" s="42">
        <v>128</v>
      </c>
    </row>
    <row r="16" spans="1:13" ht="15.75" x14ac:dyDescent="0.25">
      <c r="G16" s="51" t="s">
        <v>92</v>
      </c>
      <c r="H16" s="52">
        <v>6</v>
      </c>
      <c r="I16" s="52">
        <v>8</v>
      </c>
      <c r="J16" s="52">
        <v>31</v>
      </c>
      <c r="K16" s="52">
        <v>109</v>
      </c>
      <c r="L16" s="52">
        <v>309</v>
      </c>
      <c r="M16" s="52">
        <v>289</v>
      </c>
    </row>
    <row r="24" spans="1:13" ht="15.75" x14ac:dyDescent="0.25">
      <c r="A24" s="49" t="s">
        <v>139</v>
      </c>
      <c r="B24" s="49" t="s">
        <v>132</v>
      </c>
    </row>
    <row r="26" spans="1:13" ht="15.75" x14ac:dyDescent="0.25">
      <c r="G26" s="106" t="s">
        <v>13</v>
      </c>
      <c r="H26" s="106"/>
      <c r="I26" s="106"/>
      <c r="J26" s="106"/>
      <c r="K26" s="106"/>
      <c r="L26" s="106"/>
      <c r="M26" s="106"/>
    </row>
    <row r="27" spans="1:13" ht="15.75" x14ac:dyDescent="0.25">
      <c r="G27" s="106" t="s">
        <v>93</v>
      </c>
      <c r="H27" s="106"/>
      <c r="I27" s="106"/>
      <c r="J27" s="106"/>
      <c r="K27" s="106"/>
      <c r="L27" s="106"/>
      <c r="M27" s="106"/>
    </row>
    <row r="28" spans="1:13" ht="15.75" x14ac:dyDescent="0.25">
      <c r="G28" s="7" t="s">
        <v>114</v>
      </c>
      <c r="H28" s="117" t="s">
        <v>134</v>
      </c>
      <c r="I28" s="118"/>
      <c r="J28" s="118"/>
      <c r="K28" s="118"/>
      <c r="L28" s="118"/>
      <c r="M28" s="119"/>
    </row>
    <row r="29" spans="1:13" ht="15.75" x14ac:dyDescent="0.25">
      <c r="G29" s="53" t="s">
        <v>85</v>
      </c>
      <c r="H29" s="53" t="s">
        <v>86</v>
      </c>
      <c r="I29" s="53" t="s">
        <v>87</v>
      </c>
      <c r="J29" s="53" t="s">
        <v>88</v>
      </c>
      <c r="K29" s="53" t="s">
        <v>91</v>
      </c>
      <c r="L29" s="53" t="s">
        <v>89</v>
      </c>
      <c r="M29" s="53" t="s">
        <v>90</v>
      </c>
    </row>
    <row r="30" spans="1:13" ht="15.75" x14ac:dyDescent="0.25">
      <c r="G30" s="33">
        <v>2014</v>
      </c>
      <c r="H30" s="42">
        <v>5</v>
      </c>
      <c r="I30" s="42">
        <v>10</v>
      </c>
      <c r="J30" s="42">
        <v>20</v>
      </c>
      <c r="K30" s="42">
        <v>69</v>
      </c>
      <c r="L30" s="42">
        <v>150</v>
      </c>
      <c r="M30" s="42">
        <v>146</v>
      </c>
    </row>
    <row r="31" spans="1:13" ht="15.75" x14ac:dyDescent="0.25">
      <c r="G31" s="33">
        <v>2015</v>
      </c>
      <c r="H31" s="42">
        <v>4</v>
      </c>
      <c r="I31" s="42">
        <v>9</v>
      </c>
      <c r="J31" s="42">
        <v>22</v>
      </c>
      <c r="K31" s="42">
        <v>71</v>
      </c>
      <c r="L31" s="42">
        <v>146</v>
      </c>
      <c r="M31" s="42">
        <v>148</v>
      </c>
    </row>
    <row r="32" spans="1:13" ht="15.75" x14ac:dyDescent="0.25">
      <c r="G32" s="33">
        <v>2016</v>
      </c>
      <c r="H32" s="42">
        <v>3</v>
      </c>
      <c r="I32" s="42">
        <v>10</v>
      </c>
      <c r="J32" s="42">
        <v>23</v>
      </c>
      <c r="K32" s="42">
        <v>84</v>
      </c>
      <c r="L32" s="42">
        <v>176</v>
      </c>
      <c r="M32" s="42">
        <v>154</v>
      </c>
    </row>
    <row r="33" spans="1:21" ht="15.75" x14ac:dyDescent="0.25">
      <c r="G33" s="33">
        <v>2017</v>
      </c>
      <c r="H33" s="42">
        <v>2</v>
      </c>
      <c r="I33" s="42">
        <v>9</v>
      </c>
      <c r="J33" s="42">
        <v>18</v>
      </c>
      <c r="K33" s="42">
        <v>73</v>
      </c>
      <c r="L33" s="42">
        <v>181</v>
      </c>
      <c r="M33" s="42">
        <v>167</v>
      </c>
    </row>
    <row r="34" spans="1:21" ht="15.75" x14ac:dyDescent="0.25">
      <c r="G34" s="33">
        <v>2018</v>
      </c>
      <c r="H34" s="42">
        <v>0</v>
      </c>
      <c r="I34" s="42">
        <v>7</v>
      </c>
      <c r="J34" s="42">
        <v>14</v>
      </c>
      <c r="K34" s="42">
        <v>75</v>
      </c>
      <c r="L34" s="42">
        <v>186</v>
      </c>
      <c r="M34" s="42">
        <v>168</v>
      </c>
    </row>
    <row r="35" spans="1:21" ht="15.75" x14ac:dyDescent="0.25">
      <c r="G35" s="51" t="s">
        <v>92</v>
      </c>
      <c r="H35" s="52">
        <v>14</v>
      </c>
      <c r="I35" s="52">
        <v>45</v>
      </c>
      <c r="J35" s="52">
        <v>97</v>
      </c>
      <c r="K35" s="52">
        <v>372</v>
      </c>
      <c r="L35" s="52">
        <v>839</v>
      </c>
      <c r="M35" s="52">
        <v>783</v>
      </c>
    </row>
    <row r="43" spans="1:21" ht="15.75" x14ac:dyDescent="0.25">
      <c r="A43" s="49" t="s">
        <v>139</v>
      </c>
      <c r="B43" s="49" t="s">
        <v>133</v>
      </c>
    </row>
    <row r="45" spans="1:21" ht="15.75" x14ac:dyDescent="0.25">
      <c r="G45" s="106" t="s">
        <v>11</v>
      </c>
      <c r="H45" s="106"/>
      <c r="I45" s="106"/>
      <c r="J45" s="106"/>
      <c r="K45" s="106"/>
      <c r="L45" s="106"/>
      <c r="M45" s="106"/>
      <c r="O45" s="106" t="s">
        <v>11</v>
      </c>
      <c r="P45" s="106"/>
      <c r="Q45" s="106"/>
      <c r="R45" s="106"/>
      <c r="S45" s="106"/>
      <c r="T45" s="106"/>
      <c r="U45" s="106"/>
    </row>
    <row r="46" spans="1:21" ht="15.75" x14ac:dyDescent="0.25">
      <c r="G46" s="14" t="s">
        <v>136</v>
      </c>
      <c r="H46" s="117" t="s">
        <v>135</v>
      </c>
      <c r="I46" s="118"/>
      <c r="J46" s="118"/>
      <c r="K46" s="118"/>
      <c r="L46" s="118"/>
      <c r="M46" s="119"/>
      <c r="O46" s="14" t="s">
        <v>136</v>
      </c>
      <c r="P46" s="114" t="s">
        <v>135</v>
      </c>
      <c r="Q46" s="115"/>
      <c r="R46" s="115"/>
      <c r="S46" s="115"/>
      <c r="T46" s="115"/>
      <c r="U46" s="116"/>
    </row>
    <row r="47" spans="1:21" ht="15.75" x14ac:dyDescent="0.25">
      <c r="G47" s="6" t="s">
        <v>85</v>
      </c>
      <c r="H47" s="6" t="s">
        <v>73</v>
      </c>
      <c r="I47" s="6" t="s">
        <v>68</v>
      </c>
      <c r="J47" s="6" t="s">
        <v>69</v>
      </c>
      <c r="K47" s="6" t="s">
        <v>70</v>
      </c>
      <c r="L47" s="6" t="s">
        <v>71</v>
      </c>
      <c r="M47" s="6" t="s">
        <v>72</v>
      </c>
      <c r="O47" s="54" t="s">
        <v>189</v>
      </c>
      <c r="P47" s="55" t="s">
        <v>181</v>
      </c>
      <c r="Q47" s="55" t="s">
        <v>183</v>
      </c>
      <c r="R47" s="55" t="s">
        <v>184</v>
      </c>
      <c r="S47" s="55" t="s">
        <v>178</v>
      </c>
      <c r="T47" s="55" t="s">
        <v>179</v>
      </c>
      <c r="U47" s="55" t="s">
        <v>180</v>
      </c>
    </row>
    <row r="48" spans="1:21" ht="15.75" x14ac:dyDescent="0.25">
      <c r="G48" s="21">
        <v>41640</v>
      </c>
      <c r="H48" s="22">
        <v>169</v>
      </c>
      <c r="I48" s="22">
        <v>102</v>
      </c>
      <c r="J48" s="22">
        <v>12</v>
      </c>
      <c r="K48" s="22">
        <v>52</v>
      </c>
      <c r="L48" s="22">
        <v>3</v>
      </c>
      <c r="M48" s="22">
        <v>0</v>
      </c>
      <c r="O48" s="56" t="s">
        <v>173</v>
      </c>
      <c r="P48" s="57">
        <v>2439</v>
      </c>
      <c r="Q48" s="57">
        <v>1419</v>
      </c>
      <c r="R48" s="57">
        <v>175</v>
      </c>
      <c r="S48" s="57">
        <v>794</v>
      </c>
      <c r="T48" s="57">
        <v>51</v>
      </c>
      <c r="U48" s="57">
        <v>0</v>
      </c>
    </row>
    <row r="49" spans="7:21" ht="15.75" x14ac:dyDescent="0.25">
      <c r="G49" s="21">
        <v>41671</v>
      </c>
      <c r="H49" s="22">
        <f t="shared" ref="H49:H107" si="0">SUM(I49:M49)</f>
        <v>187</v>
      </c>
      <c r="I49" s="22">
        <v>115</v>
      </c>
      <c r="J49" s="22">
        <v>13</v>
      </c>
      <c r="K49" s="22">
        <v>55</v>
      </c>
      <c r="L49" s="22">
        <v>4</v>
      </c>
      <c r="M49" s="22">
        <v>0</v>
      </c>
      <c r="O49" s="56" t="s">
        <v>174</v>
      </c>
      <c r="P49" s="57">
        <v>2841</v>
      </c>
      <c r="Q49" s="57">
        <v>1696</v>
      </c>
      <c r="R49" s="57">
        <v>217</v>
      </c>
      <c r="S49" s="57">
        <v>846</v>
      </c>
      <c r="T49" s="57">
        <v>82</v>
      </c>
      <c r="U49" s="57">
        <v>0</v>
      </c>
    </row>
    <row r="50" spans="7:21" ht="15.75" x14ac:dyDescent="0.25">
      <c r="G50" s="21">
        <v>41699</v>
      </c>
      <c r="H50" s="22">
        <f t="shared" si="0"/>
        <v>210</v>
      </c>
      <c r="I50" s="22">
        <v>128</v>
      </c>
      <c r="J50" s="22">
        <v>15</v>
      </c>
      <c r="K50" s="22">
        <v>61</v>
      </c>
      <c r="L50" s="22">
        <v>6</v>
      </c>
      <c r="M50" s="22">
        <v>0</v>
      </c>
      <c r="O50" s="56" t="s">
        <v>175</v>
      </c>
      <c r="P50" s="57">
        <v>3009</v>
      </c>
      <c r="Q50" s="57">
        <v>1621</v>
      </c>
      <c r="R50" s="57">
        <v>264</v>
      </c>
      <c r="S50" s="57">
        <v>944</v>
      </c>
      <c r="T50" s="57">
        <v>134</v>
      </c>
      <c r="U50" s="57">
        <v>46</v>
      </c>
    </row>
    <row r="51" spans="7:21" ht="15.75" x14ac:dyDescent="0.25">
      <c r="G51" s="21">
        <v>41730</v>
      </c>
      <c r="H51" s="22">
        <f t="shared" si="0"/>
        <v>226</v>
      </c>
      <c r="I51" s="22">
        <v>136</v>
      </c>
      <c r="J51" s="22">
        <v>16</v>
      </c>
      <c r="K51" s="22">
        <v>67</v>
      </c>
      <c r="L51" s="22">
        <v>7</v>
      </c>
      <c r="M51" s="22">
        <v>0</v>
      </c>
      <c r="O51" s="56" t="s">
        <v>176</v>
      </c>
      <c r="P51" s="57">
        <v>3251</v>
      </c>
      <c r="Q51" s="57">
        <v>1681</v>
      </c>
      <c r="R51" s="57">
        <v>336</v>
      </c>
      <c r="S51" s="57">
        <v>1013</v>
      </c>
      <c r="T51" s="57">
        <v>151</v>
      </c>
      <c r="U51" s="57">
        <v>70</v>
      </c>
    </row>
    <row r="52" spans="7:21" ht="15.75" x14ac:dyDescent="0.25">
      <c r="G52" s="21">
        <v>41760</v>
      </c>
      <c r="H52" s="22">
        <f t="shared" si="0"/>
        <v>232</v>
      </c>
      <c r="I52" s="22">
        <v>137</v>
      </c>
      <c r="J52" s="22">
        <v>17</v>
      </c>
      <c r="K52" s="22">
        <v>73</v>
      </c>
      <c r="L52" s="22">
        <v>5</v>
      </c>
      <c r="M52" s="22">
        <v>0</v>
      </c>
      <c r="O52" s="56" t="s">
        <v>177</v>
      </c>
      <c r="P52" s="57">
        <v>3395</v>
      </c>
      <c r="Q52" s="57">
        <v>1743</v>
      </c>
      <c r="R52" s="57">
        <v>393</v>
      </c>
      <c r="S52" s="57">
        <v>1047</v>
      </c>
      <c r="T52" s="57">
        <v>130</v>
      </c>
      <c r="U52" s="57">
        <v>82</v>
      </c>
    </row>
    <row r="53" spans="7:21" ht="15.75" x14ac:dyDescent="0.25">
      <c r="G53" s="21">
        <v>41791</v>
      </c>
      <c r="H53" s="22">
        <f t="shared" si="0"/>
        <v>261</v>
      </c>
      <c r="I53" s="22">
        <v>151</v>
      </c>
      <c r="J53" s="22">
        <v>19</v>
      </c>
      <c r="K53" s="22">
        <v>82</v>
      </c>
      <c r="L53" s="22">
        <v>9</v>
      </c>
      <c r="M53" s="22">
        <v>0</v>
      </c>
      <c r="O53" s="58" t="s">
        <v>92</v>
      </c>
      <c r="P53" s="59">
        <v>14935</v>
      </c>
      <c r="Q53" s="59">
        <v>8160</v>
      </c>
      <c r="R53" s="59">
        <v>1385</v>
      </c>
      <c r="S53" s="59">
        <v>4644</v>
      </c>
      <c r="T53" s="59">
        <v>548</v>
      </c>
      <c r="U53" s="59">
        <v>198</v>
      </c>
    </row>
    <row r="54" spans="7:21" ht="15.75" x14ac:dyDescent="0.25">
      <c r="G54" s="21">
        <v>41821</v>
      </c>
      <c r="H54" s="22">
        <f t="shared" si="0"/>
        <v>245</v>
      </c>
      <c r="I54" s="22">
        <v>140</v>
      </c>
      <c r="J54" s="22">
        <v>18</v>
      </c>
      <c r="K54" s="22">
        <v>80</v>
      </c>
      <c r="L54" s="22">
        <v>7</v>
      </c>
      <c r="M54" s="22">
        <v>0</v>
      </c>
    </row>
    <row r="55" spans="7:21" ht="15.75" x14ac:dyDescent="0.25">
      <c r="G55" s="21">
        <v>41852</v>
      </c>
      <c r="H55" s="22">
        <f t="shared" si="0"/>
        <v>223</v>
      </c>
      <c r="I55" s="22">
        <v>128</v>
      </c>
      <c r="J55" s="22">
        <v>16</v>
      </c>
      <c r="K55" s="22">
        <v>76</v>
      </c>
      <c r="L55" s="22">
        <v>3</v>
      </c>
      <c r="M55" s="22">
        <v>0</v>
      </c>
    </row>
    <row r="56" spans="7:21" ht="15.75" x14ac:dyDescent="0.25">
      <c r="G56" s="21">
        <v>41883</v>
      </c>
      <c r="H56" s="22">
        <f t="shared" si="0"/>
        <v>195</v>
      </c>
      <c r="I56" s="22">
        <v>103</v>
      </c>
      <c r="J56" s="22">
        <v>15</v>
      </c>
      <c r="K56" s="22">
        <v>73</v>
      </c>
      <c r="L56" s="22">
        <v>4</v>
      </c>
      <c r="M56" s="22">
        <v>0</v>
      </c>
    </row>
    <row r="57" spans="7:21" ht="15.75" x14ac:dyDescent="0.25">
      <c r="G57" s="21">
        <v>41913</v>
      </c>
      <c r="H57" s="22">
        <f t="shared" si="0"/>
        <v>174</v>
      </c>
      <c r="I57" s="22">
        <v>96</v>
      </c>
      <c r="J57" s="22">
        <v>14</v>
      </c>
      <c r="K57" s="22">
        <v>62</v>
      </c>
      <c r="L57" s="22">
        <v>2</v>
      </c>
      <c r="M57" s="22">
        <v>0</v>
      </c>
    </row>
    <row r="58" spans="7:21" ht="15.75" x14ac:dyDescent="0.25">
      <c r="G58" s="21">
        <v>41944</v>
      </c>
      <c r="H58" s="22">
        <f t="shared" si="0"/>
        <v>154</v>
      </c>
      <c r="I58" s="22">
        <v>84</v>
      </c>
      <c r="J58" s="22">
        <v>11</v>
      </c>
      <c r="K58" s="22">
        <v>59</v>
      </c>
      <c r="L58" s="22">
        <v>0</v>
      </c>
      <c r="M58" s="22">
        <v>0</v>
      </c>
    </row>
    <row r="59" spans="7:21" ht="15.75" x14ac:dyDescent="0.25">
      <c r="G59" s="21">
        <v>41974</v>
      </c>
      <c r="H59" s="22">
        <f t="shared" si="0"/>
        <v>163</v>
      </c>
      <c r="I59" s="22">
        <v>99</v>
      </c>
      <c r="J59" s="22">
        <v>9</v>
      </c>
      <c r="K59" s="22">
        <v>54</v>
      </c>
      <c r="L59" s="22">
        <v>1</v>
      </c>
      <c r="M59" s="22">
        <v>0</v>
      </c>
    </row>
    <row r="60" spans="7:21" ht="15.75" x14ac:dyDescent="0.25">
      <c r="G60" s="21">
        <v>42005</v>
      </c>
      <c r="H60" s="22">
        <f t="shared" si="0"/>
        <v>195</v>
      </c>
      <c r="I60" s="22">
        <v>123</v>
      </c>
      <c r="J60" s="22">
        <v>10</v>
      </c>
      <c r="K60" s="22">
        <v>59</v>
      </c>
      <c r="L60" s="22">
        <v>3</v>
      </c>
      <c r="M60" s="22">
        <v>0</v>
      </c>
    </row>
    <row r="61" spans="7:21" ht="15.75" x14ac:dyDescent="0.25">
      <c r="G61" s="21">
        <v>42036</v>
      </c>
      <c r="H61" s="22">
        <f t="shared" si="0"/>
        <v>221</v>
      </c>
      <c r="I61" s="22">
        <v>141</v>
      </c>
      <c r="J61" s="22">
        <v>13</v>
      </c>
      <c r="K61" s="22">
        <v>62</v>
      </c>
      <c r="L61" s="22">
        <v>5</v>
      </c>
      <c r="M61" s="22">
        <v>0</v>
      </c>
    </row>
    <row r="62" spans="7:21" ht="15.75" x14ac:dyDescent="0.25">
      <c r="G62" s="21">
        <v>42064</v>
      </c>
      <c r="H62" s="22">
        <f t="shared" si="0"/>
        <v>240</v>
      </c>
      <c r="I62" s="22">
        <v>152</v>
      </c>
      <c r="J62" s="22">
        <v>16</v>
      </c>
      <c r="K62" s="22">
        <v>66</v>
      </c>
      <c r="L62" s="22">
        <v>6</v>
      </c>
      <c r="M62" s="22">
        <v>0</v>
      </c>
    </row>
    <row r="63" spans="7:21" ht="15.75" x14ac:dyDescent="0.25">
      <c r="G63" s="21">
        <v>42095</v>
      </c>
      <c r="H63" s="22">
        <f t="shared" si="0"/>
        <v>264</v>
      </c>
      <c r="I63" s="22">
        <v>163</v>
      </c>
      <c r="J63" s="22">
        <v>20</v>
      </c>
      <c r="K63" s="22">
        <v>70</v>
      </c>
      <c r="L63" s="22">
        <v>11</v>
      </c>
      <c r="M63" s="22">
        <v>0</v>
      </c>
    </row>
    <row r="64" spans="7:21" ht="15.75" x14ac:dyDescent="0.25">
      <c r="G64" s="21">
        <v>42125</v>
      </c>
      <c r="H64" s="22">
        <f t="shared" si="0"/>
        <v>283</v>
      </c>
      <c r="I64" s="22">
        <v>178</v>
      </c>
      <c r="J64" s="22">
        <v>22</v>
      </c>
      <c r="K64" s="22">
        <v>75</v>
      </c>
      <c r="L64" s="22">
        <v>8</v>
      </c>
      <c r="M64" s="22">
        <v>0</v>
      </c>
    </row>
    <row r="65" spans="7:13" ht="15.75" x14ac:dyDescent="0.25">
      <c r="G65" s="21">
        <v>42156</v>
      </c>
      <c r="H65" s="22">
        <f t="shared" si="0"/>
        <v>296</v>
      </c>
      <c r="I65" s="22">
        <v>170</v>
      </c>
      <c r="J65" s="22">
        <v>28</v>
      </c>
      <c r="K65" s="22">
        <v>86</v>
      </c>
      <c r="L65" s="22">
        <v>12</v>
      </c>
      <c r="M65" s="22">
        <v>0</v>
      </c>
    </row>
    <row r="66" spans="7:13" ht="15.75" x14ac:dyDescent="0.25">
      <c r="G66" s="21">
        <v>42186</v>
      </c>
      <c r="H66" s="22">
        <f t="shared" si="0"/>
        <v>269</v>
      </c>
      <c r="I66" s="22">
        <v>153</v>
      </c>
      <c r="J66" s="22">
        <v>25</v>
      </c>
      <c r="K66" s="22">
        <v>81</v>
      </c>
      <c r="L66" s="22">
        <v>10</v>
      </c>
      <c r="M66" s="22">
        <v>0</v>
      </c>
    </row>
    <row r="67" spans="7:13" ht="15.75" x14ac:dyDescent="0.25">
      <c r="G67" s="21">
        <v>42217</v>
      </c>
      <c r="H67" s="22">
        <f t="shared" si="0"/>
        <v>256</v>
      </c>
      <c r="I67" s="22">
        <v>146</v>
      </c>
      <c r="J67" s="22">
        <v>23</v>
      </c>
      <c r="K67" s="22">
        <v>79</v>
      </c>
      <c r="L67" s="22">
        <v>8</v>
      </c>
      <c r="M67" s="22">
        <v>0</v>
      </c>
    </row>
    <row r="68" spans="7:13" ht="15.75" x14ac:dyDescent="0.25">
      <c r="G68" s="21">
        <v>42248</v>
      </c>
      <c r="H68" s="22">
        <f t="shared" si="0"/>
        <v>231</v>
      </c>
      <c r="I68" s="22">
        <v>131</v>
      </c>
      <c r="J68" s="22">
        <v>20</v>
      </c>
      <c r="K68" s="22">
        <v>73</v>
      </c>
      <c r="L68" s="22">
        <v>7</v>
      </c>
      <c r="M68" s="22">
        <v>0</v>
      </c>
    </row>
    <row r="69" spans="7:13" ht="15.75" x14ac:dyDescent="0.25">
      <c r="G69" s="21">
        <v>42278</v>
      </c>
      <c r="H69" s="22">
        <f t="shared" si="0"/>
        <v>214</v>
      </c>
      <c r="I69" s="22">
        <v>125</v>
      </c>
      <c r="J69" s="22">
        <v>16</v>
      </c>
      <c r="K69" s="22">
        <v>68</v>
      </c>
      <c r="L69" s="22">
        <v>5</v>
      </c>
      <c r="M69" s="22">
        <v>0</v>
      </c>
    </row>
    <row r="70" spans="7:13" ht="15.75" x14ac:dyDescent="0.25">
      <c r="G70" s="21">
        <v>42309</v>
      </c>
      <c r="H70" s="22">
        <f t="shared" si="0"/>
        <v>201</v>
      </c>
      <c r="I70" s="22">
        <v>118</v>
      </c>
      <c r="J70" s="22">
        <v>13</v>
      </c>
      <c r="K70" s="22">
        <v>66</v>
      </c>
      <c r="L70" s="22">
        <v>4</v>
      </c>
      <c r="M70" s="22">
        <v>0</v>
      </c>
    </row>
    <row r="71" spans="7:13" ht="15.75" x14ac:dyDescent="0.25">
      <c r="G71" s="21">
        <v>42339</v>
      </c>
      <c r="H71" s="22">
        <f t="shared" si="0"/>
        <v>171</v>
      </c>
      <c r="I71" s="22">
        <v>96</v>
      </c>
      <c r="J71" s="22">
        <v>11</v>
      </c>
      <c r="K71" s="22">
        <v>61</v>
      </c>
      <c r="L71" s="22">
        <v>3</v>
      </c>
      <c r="M71" s="22">
        <v>0</v>
      </c>
    </row>
    <row r="72" spans="7:13" ht="15.75" x14ac:dyDescent="0.25">
      <c r="G72" s="21">
        <v>42370</v>
      </c>
      <c r="H72" s="22">
        <f t="shared" si="0"/>
        <v>200</v>
      </c>
      <c r="I72" s="22">
        <v>112</v>
      </c>
      <c r="J72" s="22">
        <v>15</v>
      </c>
      <c r="K72" s="22">
        <v>66</v>
      </c>
      <c r="L72" s="22">
        <v>4</v>
      </c>
      <c r="M72" s="22">
        <v>3</v>
      </c>
    </row>
    <row r="73" spans="7:13" ht="15.75" x14ac:dyDescent="0.25">
      <c r="G73" s="21">
        <v>42401</v>
      </c>
      <c r="H73" s="22">
        <f t="shared" si="0"/>
        <v>216</v>
      </c>
      <c r="I73" s="22">
        <v>117</v>
      </c>
      <c r="J73" s="22">
        <v>18</v>
      </c>
      <c r="K73" s="22">
        <v>71</v>
      </c>
      <c r="L73" s="22">
        <v>6</v>
      </c>
      <c r="M73" s="22">
        <v>4</v>
      </c>
    </row>
    <row r="74" spans="7:13" ht="15.75" x14ac:dyDescent="0.25">
      <c r="G74" s="21">
        <v>42430</v>
      </c>
      <c r="H74" s="22">
        <f t="shared" si="0"/>
        <v>234</v>
      </c>
      <c r="I74" s="22">
        <v>126</v>
      </c>
      <c r="J74" s="22">
        <v>20</v>
      </c>
      <c r="K74" s="22">
        <v>76</v>
      </c>
      <c r="L74" s="22">
        <v>9</v>
      </c>
      <c r="M74" s="22">
        <v>3</v>
      </c>
    </row>
    <row r="75" spans="7:13" ht="15.75" x14ac:dyDescent="0.25">
      <c r="G75" s="21">
        <v>42461</v>
      </c>
      <c r="H75" s="22">
        <f t="shared" si="0"/>
        <v>253</v>
      </c>
      <c r="I75" s="22">
        <v>138</v>
      </c>
      <c r="J75" s="22">
        <v>23</v>
      </c>
      <c r="K75" s="22">
        <v>79</v>
      </c>
      <c r="L75" s="22">
        <v>11</v>
      </c>
      <c r="M75" s="22">
        <v>2</v>
      </c>
    </row>
    <row r="76" spans="7:13" ht="15.75" x14ac:dyDescent="0.25">
      <c r="G76" s="21">
        <v>42491</v>
      </c>
      <c r="H76" s="22">
        <f t="shared" si="0"/>
        <v>282</v>
      </c>
      <c r="I76" s="22">
        <v>152</v>
      </c>
      <c r="J76" s="22">
        <v>26</v>
      </c>
      <c r="K76" s="22">
        <v>85</v>
      </c>
      <c r="L76" s="22">
        <v>14</v>
      </c>
      <c r="M76" s="22">
        <v>5</v>
      </c>
    </row>
    <row r="77" spans="7:13" ht="15.75" x14ac:dyDescent="0.25">
      <c r="G77" s="21">
        <v>42522</v>
      </c>
      <c r="H77" s="22">
        <f t="shared" si="0"/>
        <v>305</v>
      </c>
      <c r="I77" s="22">
        <v>163</v>
      </c>
      <c r="J77" s="22">
        <v>30</v>
      </c>
      <c r="K77" s="22">
        <v>91</v>
      </c>
      <c r="L77" s="22">
        <v>15</v>
      </c>
      <c r="M77" s="22">
        <v>6</v>
      </c>
    </row>
    <row r="78" spans="7:13" ht="15.75" x14ac:dyDescent="0.25">
      <c r="G78" s="21">
        <v>42552</v>
      </c>
      <c r="H78" s="22">
        <f t="shared" si="0"/>
        <v>296</v>
      </c>
      <c r="I78" s="22">
        <v>156</v>
      </c>
      <c r="J78" s="22">
        <v>28</v>
      </c>
      <c r="K78" s="22">
        <v>89</v>
      </c>
      <c r="L78" s="22">
        <v>18</v>
      </c>
      <c r="M78" s="22">
        <v>5</v>
      </c>
    </row>
    <row r="79" spans="7:13" ht="15.75" x14ac:dyDescent="0.25">
      <c r="G79" s="21">
        <v>42583</v>
      </c>
      <c r="H79" s="22">
        <f t="shared" si="0"/>
        <v>279</v>
      </c>
      <c r="I79" s="22">
        <v>148</v>
      </c>
      <c r="J79" s="22">
        <v>26</v>
      </c>
      <c r="K79" s="22">
        <v>86</v>
      </c>
      <c r="L79" s="22">
        <v>15</v>
      </c>
      <c r="M79" s="22">
        <v>4</v>
      </c>
    </row>
    <row r="80" spans="7:13" ht="15.75" x14ac:dyDescent="0.25">
      <c r="G80" s="21">
        <v>42614</v>
      </c>
      <c r="H80" s="22">
        <f t="shared" si="0"/>
        <v>266</v>
      </c>
      <c r="I80" s="22">
        <v>143</v>
      </c>
      <c r="J80" s="22">
        <v>24</v>
      </c>
      <c r="K80" s="22">
        <v>82</v>
      </c>
      <c r="L80" s="22">
        <v>13</v>
      </c>
      <c r="M80" s="22">
        <v>4</v>
      </c>
    </row>
    <row r="81" spans="7:13" ht="15.75" x14ac:dyDescent="0.25">
      <c r="G81" s="21">
        <v>42644</v>
      </c>
      <c r="H81" s="22">
        <f t="shared" si="0"/>
        <v>243</v>
      </c>
      <c r="I81" s="22">
        <v>131</v>
      </c>
      <c r="J81" s="22">
        <v>21</v>
      </c>
      <c r="K81" s="22">
        <v>76</v>
      </c>
      <c r="L81" s="22">
        <v>12</v>
      </c>
      <c r="M81" s="22">
        <v>3</v>
      </c>
    </row>
    <row r="82" spans="7:13" ht="15.75" x14ac:dyDescent="0.25">
      <c r="G82" s="21">
        <v>42675</v>
      </c>
      <c r="H82" s="22">
        <f t="shared" si="0"/>
        <v>232</v>
      </c>
      <c r="I82" s="22">
        <v>128</v>
      </c>
      <c r="J82" s="22">
        <v>18</v>
      </c>
      <c r="K82" s="22">
        <v>73</v>
      </c>
      <c r="L82" s="22">
        <v>10</v>
      </c>
      <c r="M82" s="22">
        <v>3</v>
      </c>
    </row>
    <row r="83" spans="7:13" ht="15.75" x14ac:dyDescent="0.25">
      <c r="G83" s="21">
        <v>42705</v>
      </c>
      <c r="H83" s="22">
        <f t="shared" si="0"/>
        <v>203</v>
      </c>
      <c r="I83" s="22">
        <v>107</v>
      </c>
      <c r="J83" s="22">
        <v>15</v>
      </c>
      <c r="K83" s="22">
        <v>70</v>
      </c>
      <c r="L83" s="22">
        <v>7</v>
      </c>
      <c r="M83" s="22">
        <v>4</v>
      </c>
    </row>
    <row r="84" spans="7:13" ht="15.75" x14ac:dyDescent="0.25">
      <c r="G84" s="21">
        <v>42736</v>
      </c>
      <c r="H84" s="22">
        <f t="shared" si="0"/>
        <v>216</v>
      </c>
      <c r="I84" s="22">
        <v>110</v>
      </c>
      <c r="J84" s="22">
        <v>19</v>
      </c>
      <c r="K84" s="22">
        <v>74</v>
      </c>
      <c r="L84" s="22">
        <v>8</v>
      </c>
      <c r="M84" s="22">
        <v>5</v>
      </c>
    </row>
    <row r="85" spans="7:13" ht="15.75" x14ac:dyDescent="0.25">
      <c r="G85" s="21">
        <v>42767</v>
      </c>
      <c r="H85" s="22">
        <f t="shared" si="0"/>
        <v>239</v>
      </c>
      <c r="I85" s="22">
        <v>123</v>
      </c>
      <c r="J85" s="22">
        <v>23</v>
      </c>
      <c r="K85" s="22">
        <v>79</v>
      </c>
      <c r="L85" s="22">
        <v>10</v>
      </c>
      <c r="M85" s="22">
        <v>4</v>
      </c>
    </row>
    <row r="86" spans="7:13" ht="15.75" x14ac:dyDescent="0.25">
      <c r="G86" s="21">
        <v>42795</v>
      </c>
      <c r="H86" s="22">
        <f t="shared" si="0"/>
        <v>266</v>
      </c>
      <c r="I86" s="22">
        <v>138</v>
      </c>
      <c r="J86" s="22">
        <v>26</v>
      </c>
      <c r="K86" s="22">
        <v>83</v>
      </c>
      <c r="L86" s="22">
        <v>13</v>
      </c>
      <c r="M86" s="22">
        <v>6</v>
      </c>
    </row>
    <row r="87" spans="7:13" ht="15.75" x14ac:dyDescent="0.25">
      <c r="G87" s="21">
        <v>42826</v>
      </c>
      <c r="H87" s="22">
        <f t="shared" si="0"/>
        <v>284</v>
      </c>
      <c r="I87" s="22">
        <v>150</v>
      </c>
      <c r="J87" s="22">
        <v>30</v>
      </c>
      <c r="K87" s="22">
        <v>88</v>
      </c>
      <c r="L87" s="22">
        <v>11</v>
      </c>
      <c r="M87" s="22">
        <v>5</v>
      </c>
    </row>
    <row r="88" spans="7:13" ht="15.75" x14ac:dyDescent="0.25">
      <c r="G88" s="21">
        <v>42856</v>
      </c>
      <c r="H88" s="22">
        <f t="shared" si="0"/>
        <v>315</v>
      </c>
      <c r="I88" s="22">
        <v>169</v>
      </c>
      <c r="J88" s="22">
        <v>33</v>
      </c>
      <c r="K88" s="22">
        <v>91</v>
      </c>
      <c r="L88" s="22">
        <v>15</v>
      </c>
      <c r="M88" s="22">
        <v>7</v>
      </c>
    </row>
    <row r="89" spans="7:13" ht="15.75" x14ac:dyDescent="0.25">
      <c r="G89" s="21">
        <v>42887</v>
      </c>
      <c r="H89" s="22">
        <f t="shared" si="0"/>
        <v>340</v>
      </c>
      <c r="I89" s="22">
        <v>181</v>
      </c>
      <c r="J89" s="22">
        <v>37</v>
      </c>
      <c r="K89" s="22">
        <v>95</v>
      </c>
      <c r="L89" s="22">
        <v>19</v>
      </c>
      <c r="M89" s="22">
        <v>8</v>
      </c>
    </row>
    <row r="90" spans="7:13" ht="15.75" x14ac:dyDescent="0.25">
      <c r="G90" s="21">
        <v>42917</v>
      </c>
      <c r="H90" s="22">
        <f t="shared" si="0"/>
        <v>319</v>
      </c>
      <c r="I90" s="22">
        <v>169</v>
      </c>
      <c r="J90" s="22">
        <v>34</v>
      </c>
      <c r="K90" s="22">
        <v>92</v>
      </c>
      <c r="L90" s="22">
        <v>17</v>
      </c>
      <c r="M90" s="22">
        <v>7</v>
      </c>
    </row>
    <row r="91" spans="7:13" ht="15.75" x14ac:dyDescent="0.25">
      <c r="G91" s="21">
        <v>42948</v>
      </c>
      <c r="H91" s="22">
        <f t="shared" si="0"/>
        <v>304</v>
      </c>
      <c r="I91" s="22">
        <v>160</v>
      </c>
      <c r="J91" s="22">
        <v>32</v>
      </c>
      <c r="K91" s="22">
        <v>90</v>
      </c>
      <c r="L91" s="22">
        <v>15</v>
      </c>
      <c r="M91" s="22">
        <v>7</v>
      </c>
    </row>
    <row r="92" spans="7:13" ht="15.75" x14ac:dyDescent="0.25">
      <c r="G92" s="21">
        <v>42979</v>
      </c>
      <c r="H92" s="22">
        <f t="shared" si="0"/>
        <v>277</v>
      </c>
      <c r="I92" s="22">
        <v>141</v>
      </c>
      <c r="J92" s="22">
        <v>29</v>
      </c>
      <c r="K92" s="22">
        <v>87</v>
      </c>
      <c r="L92" s="22">
        <v>14</v>
      </c>
      <c r="M92" s="22">
        <v>6</v>
      </c>
    </row>
    <row r="93" spans="7:13" ht="15.75" x14ac:dyDescent="0.25">
      <c r="G93" s="21">
        <v>43009</v>
      </c>
      <c r="H93" s="22">
        <f t="shared" si="0"/>
        <v>250</v>
      </c>
      <c r="I93" s="22">
        <v>123</v>
      </c>
      <c r="J93" s="22">
        <v>26</v>
      </c>
      <c r="K93" s="22">
        <v>83</v>
      </c>
      <c r="L93" s="22">
        <v>12</v>
      </c>
      <c r="M93" s="22">
        <v>6</v>
      </c>
    </row>
    <row r="94" spans="7:13" ht="15.75" x14ac:dyDescent="0.25">
      <c r="G94" s="21">
        <v>43040</v>
      </c>
      <c r="H94" s="22">
        <f t="shared" si="0"/>
        <v>228</v>
      </c>
      <c r="I94" s="22">
        <v>112</v>
      </c>
      <c r="J94" s="22">
        <v>24</v>
      </c>
      <c r="K94" s="22">
        <v>77</v>
      </c>
      <c r="L94" s="22">
        <v>10</v>
      </c>
      <c r="M94" s="22">
        <v>5</v>
      </c>
    </row>
    <row r="95" spans="7:13" ht="15.75" x14ac:dyDescent="0.25">
      <c r="G95" s="21">
        <v>43070</v>
      </c>
      <c r="H95" s="22">
        <f t="shared" si="0"/>
        <v>213</v>
      </c>
      <c r="I95" s="22">
        <v>105</v>
      </c>
      <c r="J95" s="22">
        <v>23</v>
      </c>
      <c r="K95" s="22">
        <v>74</v>
      </c>
      <c r="L95" s="22">
        <v>7</v>
      </c>
      <c r="M95" s="22">
        <v>4</v>
      </c>
    </row>
    <row r="96" spans="7:13" ht="15.75" x14ac:dyDescent="0.25">
      <c r="G96" s="21">
        <v>43101</v>
      </c>
      <c r="H96" s="22">
        <f t="shared" si="0"/>
        <v>240</v>
      </c>
      <c r="I96" s="22">
        <v>121</v>
      </c>
      <c r="J96" s="22">
        <v>26</v>
      </c>
      <c r="K96" s="22">
        <v>80</v>
      </c>
      <c r="L96" s="22">
        <v>8</v>
      </c>
      <c r="M96" s="22">
        <v>5</v>
      </c>
    </row>
    <row r="97" spans="1:13" ht="15.75" x14ac:dyDescent="0.25">
      <c r="G97" s="21">
        <v>43132</v>
      </c>
      <c r="H97" s="22">
        <f t="shared" si="0"/>
        <v>251</v>
      </c>
      <c r="I97" s="22">
        <v>126</v>
      </c>
      <c r="J97" s="22">
        <v>28</v>
      </c>
      <c r="K97" s="22">
        <v>82</v>
      </c>
      <c r="L97" s="22">
        <v>10</v>
      </c>
      <c r="M97" s="22">
        <v>5</v>
      </c>
    </row>
    <row r="98" spans="1:13" ht="15.75" x14ac:dyDescent="0.25">
      <c r="G98" s="21">
        <v>43160</v>
      </c>
      <c r="H98" s="22">
        <f t="shared" si="0"/>
        <v>281</v>
      </c>
      <c r="I98" s="22">
        <v>148</v>
      </c>
      <c r="J98" s="22">
        <v>31</v>
      </c>
      <c r="K98" s="22">
        <v>85</v>
      </c>
      <c r="L98" s="22">
        <v>12</v>
      </c>
      <c r="M98" s="22">
        <v>5</v>
      </c>
    </row>
    <row r="99" spans="1:13" ht="15.75" x14ac:dyDescent="0.25">
      <c r="G99" s="21">
        <v>43191</v>
      </c>
      <c r="H99" s="22">
        <f t="shared" si="0"/>
        <v>298</v>
      </c>
      <c r="I99" s="22">
        <v>155</v>
      </c>
      <c r="J99" s="22">
        <v>35</v>
      </c>
      <c r="K99" s="22">
        <v>89</v>
      </c>
      <c r="L99" s="22">
        <v>13</v>
      </c>
      <c r="M99" s="22">
        <v>6</v>
      </c>
    </row>
    <row r="100" spans="1:13" ht="15.75" x14ac:dyDescent="0.25">
      <c r="G100" s="21">
        <v>43221</v>
      </c>
      <c r="H100" s="22">
        <f t="shared" si="0"/>
        <v>322</v>
      </c>
      <c r="I100" s="22">
        <v>168</v>
      </c>
      <c r="J100" s="22">
        <v>39</v>
      </c>
      <c r="K100" s="22">
        <v>95</v>
      </c>
      <c r="L100" s="22">
        <v>12</v>
      </c>
      <c r="M100" s="22">
        <v>8</v>
      </c>
    </row>
    <row r="101" spans="1:13" ht="15.75" x14ac:dyDescent="0.25">
      <c r="G101" s="21">
        <v>43252</v>
      </c>
      <c r="H101" s="22">
        <f t="shared" si="0"/>
        <v>350</v>
      </c>
      <c r="I101" s="22">
        <v>183</v>
      </c>
      <c r="J101" s="22">
        <v>43</v>
      </c>
      <c r="K101" s="22">
        <v>98</v>
      </c>
      <c r="L101" s="22">
        <v>15</v>
      </c>
      <c r="M101" s="22">
        <v>11</v>
      </c>
    </row>
    <row r="102" spans="1:13" ht="15.75" x14ac:dyDescent="0.25">
      <c r="G102" s="21">
        <v>43282</v>
      </c>
      <c r="H102" s="22">
        <f t="shared" si="0"/>
        <v>330</v>
      </c>
      <c r="I102" s="22">
        <v>170</v>
      </c>
      <c r="J102" s="22">
        <v>41</v>
      </c>
      <c r="K102" s="22">
        <v>95</v>
      </c>
      <c r="L102" s="22">
        <v>14</v>
      </c>
      <c r="M102" s="22">
        <v>10</v>
      </c>
    </row>
    <row r="103" spans="1:13" ht="15.75" x14ac:dyDescent="0.25">
      <c r="G103" s="21">
        <v>43313</v>
      </c>
      <c r="H103" s="22">
        <f t="shared" si="0"/>
        <v>311</v>
      </c>
      <c r="I103" s="22">
        <v>158</v>
      </c>
      <c r="J103" s="22">
        <v>38</v>
      </c>
      <c r="K103" s="22">
        <v>93</v>
      </c>
      <c r="L103" s="22">
        <v>13</v>
      </c>
      <c r="M103" s="22">
        <v>9</v>
      </c>
    </row>
    <row r="104" spans="1:13" ht="15.75" x14ac:dyDescent="0.25">
      <c r="G104" s="21">
        <v>43344</v>
      </c>
      <c r="H104" s="22">
        <f t="shared" si="0"/>
        <v>289</v>
      </c>
      <c r="I104" s="22">
        <v>149</v>
      </c>
      <c r="J104" s="22">
        <v>33</v>
      </c>
      <c r="K104" s="22">
        <v>89</v>
      </c>
      <c r="L104" s="22">
        <v>11</v>
      </c>
      <c r="M104" s="22">
        <v>7</v>
      </c>
    </row>
    <row r="105" spans="1:13" ht="15.75" x14ac:dyDescent="0.25">
      <c r="G105" s="21">
        <v>43374</v>
      </c>
      <c r="H105" s="22">
        <f t="shared" si="0"/>
        <v>265</v>
      </c>
      <c r="I105" s="22">
        <v>136</v>
      </c>
      <c r="J105" s="22">
        <v>30</v>
      </c>
      <c r="K105" s="22">
        <v>85</v>
      </c>
      <c r="L105" s="22">
        <v>8</v>
      </c>
      <c r="M105" s="22">
        <v>6</v>
      </c>
    </row>
    <row r="106" spans="1:13" ht="15.75" x14ac:dyDescent="0.25">
      <c r="G106" s="21">
        <v>43405</v>
      </c>
      <c r="H106" s="22">
        <f t="shared" si="0"/>
        <v>239</v>
      </c>
      <c r="I106" s="22">
        <v>121</v>
      </c>
      <c r="J106" s="22">
        <v>26</v>
      </c>
      <c r="K106" s="22">
        <v>80</v>
      </c>
      <c r="L106" s="22">
        <v>7</v>
      </c>
      <c r="M106" s="22">
        <v>5</v>
      </c>
    </row>
    <row r="107" spans="1:13" ht="15.75" x14ac:dyDescent="0.25">
      <c r="G107" s="21">
        <v>43435</v>
      </c>
      <c r="H107" s="22">
        <f t="shared" si="0"/>
        <v>219</v>
      </c>
      <c r="I107" s="22">
        <v>108</v>
      </c>
      <c r="J107" s="22">
        <v>23</v>
      </c>
      <c r="K107" s="22">
        <v>76</v>
      </c>
      <c r="L107" s="22">
        <v>7</v>
      </c>
      <c r="M107" s="22">
        <v>5</v>
      </c>
    </row>
    <row r="108" spans="1:13" ht="15.75" x14ac:dyDescent="0.25">
      <c r="G108" s="8" t="s">
        <v>92</v>
      </c>
      <c r="H108" s="6">
        <f t="shared" ref="H108:M108" si="1">SUM(H48:H107)</f>
        <v>14935</v>
      </c>
      <c r="I108" s="7">
        <f t="shared" si="1"/>
        <v>8160</v>
      </c>
      <c r="J108" s="7">
        <f t="shared" si="1"/>
        <v>1385</v>
      </c>
      <c r="K108" s="7">
        <f t="shared" si="1"/>
        <v>4644</v>
      </c>
      <c r="L108" s="7">
        <f t="shared" si="1"/>
        <v>548</v>
      </c>
      <c r="M108" s="7">
        <f t="shared" si="1"/>
        <v>198</v>
      </c>
    </row>
    <row r="111" spans="1:13" ht="15.75" x14ac:dyDescent="0.25">
      <c r="A111" s="49" t="s">
        <v>139</v>
      </c>
      <c r="B111" s="49" t="s">
        <v>185</v>
      </c>
    </row>
    <row r="113" spans="7:21" ht="15.75" x14ac:dyDescent="0.25">
      <c r="G113" s="108" t="s">
        <v>10</v>
      </c>
      <c r="H113" s="109"/>
      <c r="I113" s="109"/>
      <c r="J113" s="109"/>
      <c r="K113" s="109"/>
      <c r="L113" s="109"/>
      <c r="M113" s="110"/>
      <c r="O113" s="108" t="s">
        <v>10</v>
      </c>
      <c r="P113" s="109"/>
      <c r="Q113" s="109"/>
      <c r="R113" s="109"/>
      <c r="S113" s="109"/>
      <c r="T113" s="109"/>
      <c r="U113" s="110"/>
    </row>
    <row r="114" spans="7:21" ht="15.75" x14ac:dyDescent="0.25">
      <c r="G114" s="6" t="s">
        <v>64</v>
      </c>
      <c r="H114" s="6" t="s">
        <v>162</v>
      </c>
      <c r="I114" s="6" t="s">
        <v>161</v>
      </c>
      <c r="J114" s="6" t="s">
        <v>94</v>
      </c>
      <c r="K114" s="6" t="s">
        <v>95</v>
      </c>
      <c r="L114" s="6" t="s">
        <v>72</v>
      </c>
      <c r="M114" s="6" t="s">
        <v>73</v>
      </c>
      <c r="O114" s="54" t="s">
        <v>85</v>
      </c>
      <c r="P114" s="55" t="s">
        <v>183</v>
      </c>
      <c r="Q114" s="55" t="s">
        <v>184</v>
      </c>
      <c r="R114" s="55" t="s">
        <v>178</v>
      </c>
      <c r="S114" s="55" t="s">
        <v>179</v>
      </c>
      <c r="T114" s="55" t="s">
        <v>180</v>
      </c>
      <c r="U114" s="55" t="s">
        <v>181</v>
      </c>
    </row>
    <row r="115" spans="7:21" ht="15.75" x14ac:dyDescent="0.25">
      <c r="G115" s="21">
        <v>41640</v>
      </c>
      <c r="H115" s="22">
        <v>6000</v>
      </c>
      <c r="I115" s="22">
        <v>200</v>
      </c>
      <c r="J115" s="22">
        <v>720</v>
      </c>
      <c r="K115" s="22">
        <v>100</v>
      </c>
      <c r="L115" s="22">
        <v>0</v>
      </c>
      <c r="M115" s="22">
        <f t="shared" ref="M115:M174" si="2">SUM(H115:L115)</f>
        <v>7020</v>
      </c>
      <c r="O115" s="56" t="s">
        <v>173</v>
      </c>
      <c r="P115" s="57">
        <v>90500</v>
      </c>
      <c r="Q115" s="57">
        <v>2930</v>
      </c>
      <c r="R115" s="57">
        <v>15600</v>
      </c>
      <c r="S115" s="57">
        <v>1490</v>
      </c>
      <c r="T115" s="57">
        <v>0</v>
      </c>
      <c r="U115" s="57">
        <v>110520</v>
      </c>
    </row>
    <row r="116" spans="7:21" ht="15.75" x14ac:dyDescent="0.25">
      <c r="G116" s="21">
        <v>41671</v>
      </c>
      <c r="H116" s="22">
        <v>7950</v>
      </c>
      <c r="I116" s="22">
        <v>220</v>
      </c>
      <c r="J116" s="22">
        <v>990</v>
      </c>
      <c r="K116" s="22">
        <v>120</v>
      </c>
      <c r="L116" s="22">
        <v>0</v>
      </c>
      <c r="M116" s="22">
        <f t="shared" si="2"/>
        <v>9280</v>
      </c>
      <c r="O116" s="56" t="s">
        <v>174</v>
      </c>
      <c r="P116" s="57">
        <v>88240</v>
      </c>
      <c r="Q116" s="57">
        <v>3140</v>
      </c>
      <c r="R116" s="57">
        <v>15360</v>
      </c>
      <c r="S116" s="57">
        <v>1750</v>
      </c>
      <c r="T116" s="57">
        <v>0</v>
      </c>
      <c r="U116" s="57">
        <v>108490</v>
      </c>
    </row>
    <row r="117" spans="7:21" ht="15.75" x14ac:dyDescent="0.25">
      <c r="G117" s="21">
        <v>41699</v>
      </c>
      <c r="H117" s="22">
        <v>8100</v>
      </c>
      <c r="I117" s="22">
        <v>250</v>
      </c>
      <c r="J117" s="22">
        <v>1320</v>
      </c>
      <c r="K117" s="22">
        <v>110</v>
      </c>
      <c r="L117" s="22">
        <v>0</v>
      </c>
      <c r="M117" s="22">
        <f t="shared" si="2"/>
        <v>9780</v>
      </c>
      <c r="O117" s="56" t="s">
        <v>175</v>
      </c>
      <c r="P117" s="57">
        <v>90350</v>
      </c>
      <c r="Q117" s="57">
        <v>3390</v>
      </c>
      <c r="R117" s="57">
        <v>13500</v>
      </c>
      <c r="S117" s="57">
        <v>2030</v>
      </c>
      <c r="T117" s="57">
        <v>0</v>
      </c>
      <c r="U117" s="57">
        <v>109270</v>
      </c>
    </row>
    <row r="118" spans="7:21" ht="15.75" x14ac:dyDescent="0.25">
      <c r="G118" s="21">
        <v>41730</v>
      </c>
      <c r="H118" s="22">
        <v>9050</v>
      </c>
      <c r="I118" s="22">
        <v>280</v>
      </c>
      <c r="J118" s="22">
        <v>1650</v>
      </c>
      <c r="K118" s="22">
        <v>120</v>
      </c>
      <c r="L118" s="22">
        <v>0</v>
      </c>
      <c r="M118" s="22">
        <f t="shared" si="2"/>
        <v>11100</v>
      </c>
      <c r="O118" s="56" t="s">
        <v>176</v>
      </c>
      <c r="P118" s="57">
        <v>91600</v>
      </c>
      <c r="Q118" s="57">
        <v>3610</v>
      </c>
      <c r="R118" s="57">
        <v>12870</v>
      </c>
      <c r="S118" s="57">
        <v>2480</v>
      </c>
      <c r="T118" s="57">
        <v>0</v>
      </c>
      <c r="U118" s="57">
        <v>110560</v>
      </c>
    </row>
    <row r="119" spans="7:21" ht="15.75" x14ac:dyDescent="0.25">
      <c r="G119" s="21">
        <v>41760</v>
      </c>
      <c r="H119" s="22">
        <v>9900</v>
      </c>
      <c r="I119" s="22">
        <v>310</v>
      </c>
      <c r="J119" s="22">
        <v>1590</v>
      </c>
      <c r="K119" s="22">
        <v>130</v>
      </c>
      <c r="L119" s="22">
        <v>0</v>
      </c>
      <c r="M119" s="22">
        <f t="shared" si="2"/>
        <v>11930</v>
      </c>
      <c r="O119" s="56" t="s">
        <v>177</v>
      </c>
      <c r="P119" s="57">
        <v>91850</v>
      </c>
      <c r="Q119" s="57">
        <v>3870</v>
      </c>
      <c r="R119" s="57">
        <v>11610</v>
      </c>
      <c r="S119" s="57">
        <v>2600</v>
      </c>
      <c r="T119" s="57">
        <v>113</v>
      </c>
      <c r="U119" s="57">
        <v>110043</v>
      </c>
    </row>
    <row r="120" spans="7:21" ht="15.75" x14ac:dyDescent="0.25">
      <c r="G120" s="21">
        <v>41791</v>
      </c>
      <c r="H120" s="22">
        <v>10200</v>
      </c>
      <c r="I120" s="22">
        <v>300</v>
      </c>
      <c r="J120" s="22">
        <v>1620</v>
      </c>
      <c r="K120" s="22">
        <v>120</v>
      </c>
      <c r="L120" s="22">
        <v>0</v>
      </c>
      <c r="M120" s="22">
        <f t="shared" si="2"/>
        <v>12240</v>
      </c>
      <c r="O120" s="58" t="s">
        <v>92</v>
      </c>
      <c r="P120" s="59">
        <v>452540</v>
      </c>
      <c r="Q120" s="59">
        <v>16940</v>
      </c>
      <c r="R120" s="59">
        <v>68940</v>
      </c>
      <c r="S120" s="59">
        <v>10350</v>
      </c>
      <c r="T120" s="59">
        <v>113</v>
      </c>
      <c r="U120" s="59">
        <v>548883</v>
      </c>
    </row>
    <row r="121" spans="7:21" ht="15.75" x14ac:dyDescent="0.25">
      <c r="G121" s="21">
        <v>41821</v>
      </c>
      <c r="H121" s="22">
        <v>8730</v>
      </c>
      <c r="I121" s="22">
        <v>280</v>
      </c>
      <c r="J121" s="22">
        <v>1590</v>
      </c>
      <c r="K121" s="22">
        <v>140</v>
      </c>
      <c r="L121" s="22">
        <v>0</v>
      </c>
      <c r="M121" s="22">
        <f t="shared" si="2"/>
        <v>10740</v>
      </c>
    </row>
    <row r="122" spans="7:21" ht="15.75" x14ac:dyDescent="0.25">
      <c r="G122" s="21">
        <v>41852</v>
      </c>
      <c r="H122" s="22">
        <v>8140</v>
      </c>
      <c r="I122" s="22">
        <v>250</v>
      </c>
      <c r="J122" s="22">
        <v>1560</v>
      </c>
      <c r="K122" s="22">
        <v>130</v>
      </c>
      <c r="L122" s="22">
        <v>0</v>
      </c>
      <c r="M122" s="22">
        <f t="shared" si="2"/>
        <v>10080</v>
      </c>
    </row>
    <row r="123" spans="7:21" ht="15.75" x14ac:dyDescent="0.25">
      <c r="G123" s="21">
        <v>41883</v>
      </c>
      <c r="H123" s="22">
        <v>6480</v>
      </c>
      <c r="I123" s="22">
        <v>230</v>
      </c>
      <c r="J123" s="22">
        <v>1590</v>
      </c>
      <c r="K123" s="22">
        <v>130</v>
      </c>
      <c r="L123" s="22">
        <v>0</v>
      </c>
      <c r="M123" s="22">
        <f t="shared" si="2"/>
        <v>8430</v>
      </c>
    </row>
    <row r="124" spans="7:21" ht="15.75" x14ac:dyDescent="0.25">
      <c r="G124" s="21">
        <v>41913</v>
      </c>
      <c r="H124" s="22">
        <v>5990</v>
      </c>
      <c r="I124" s="22">
        <v>220</v>
      </c>
      <c r="J124" s="22">
        <v>1320</v>
      </c>
      <c r="K124" s="22">
        <v>120</v>
      </c>
      <c r="L124" s="22">
        <v>0</v>
      </c>
      <c r="M124" s="22">
        <f t="shared" si="2"/>
        <v>7650</v>
      </c>
    </row>
    <row r="125" spans="7:21" ht="15.75" x14ac:dyDescent="0.25">
      <c r="G125" s="21">
        <v>41944</v>
      </c>
      <c r="H125" s="22">
        <v>5320</v>
      </c>
      <c r="I125" s="22">
        <v>210</v>
      </c>
      <c r="J125" s="22">
        <v>990</v>
      </c>
      <c r="K125" s="22">
        <v>130</v>
      </c>
      <c r="L125" s="22">
        <v>0</v>
      </c>
      <c r="M125" s="22">
        <f t="shared" si="2"/>
        <v>6650</v>
      </c>
    </row>
    <row r="126" spans="7:21" ht="15.75" x14ac:dyDescent="0.25">
      <c r="G126" s="21">
        <v>41974</v>
      </c>
      <c r="H126" s="22">
        <v>4640</v>
      </c>
      <c r="I126" s="22">
        <v>180</v>
      </c>
      <c r="J126" s="22">
        <v>660</v>
      </c>
      <c r="K126" s="22">
        <v>140</v>
      </c>
      <c r="L126" s="22">
        <v>0</v>
      </c>
      <c r="M126" s="22">
        <f t="shared" si="2"/>
        <v>5620</v>
      </c>
    </row>
    <row r="127" spans="7:21" ht="15.75" x14ac:dyDescent="0.25">
      <c r="G127" s="21">
        <v>42005</v>
      </c>
      <c r="H127" s="22">
        <v>5980</v>
      </c>
      <c r="I127" s="22">
        <v>210</v>
      </c>
      <c r="J127" s="22">
        <v>690</v>
      </c>
      <c r="K127" s="22">
        <v>140</v>
      </c>
      <c r="L127" s="22">
        <v>0</v>
      </c>
      <c r="M127" s="22">
        <f t="shared" si="2"/>
        <v>7020</v>
      </c>
    </row>
    <row r="128" spans="7:21" ht="15.75" x14ac:dyDescent="0.25">
      <c r="G128" s="21">
        <v>42036</v>
      </c>
      <c r="H128" s="22">
        <v>7620</v>
      </c>
      <c r="I128" s="22">
        <v>240</v>
      </c>
      <c r="J128" s="22">
        <v>1020</v>
      </c>
      <c r="K128" s="22">
        <v>150</v>
      </c>
      <c r="L128" s="22">
        <v>0</v>
      </c>
      <c r="M128" s="22">
        <f t="shared" si="2"/>
        <v>9030</v>
      </c>
    </row>
    <row r="129" spans="7:13" ht="15.75" x14ac:dyDescent="0.25">
      <c r="G129" s="21">
        <v>42064</v>
      </c>
      <c r="H129" s="22">
        <v>8370</v>
      </c>
      <c r="I129" s="22">
        <v>250</v>
      </c>
      <c r="J129" s="22">
        <v>1290</v>
      </c>
      <c r="K129" s="22">
        <v>140</v>
      </c>
      <c r="L129" s="22">
        <v>0</v>
      </c>
      <c r="M129" s="22">
        <f t="shared" si="2"/>
        <v>10050</v>
      </c>
    </row>
    <row r="130" spans="7:13" ht="15.75" x14ac:dyDescent="0.25">
      <c r="G130" s="21">
        <v>42095</v>
      </c>
      <c r="H130" s="22">
        <v>8830</v>
      </c>
      <c r="I130" s="22">
        <v>290</v>
      </c>
      <c r="J130" s="22">
        <v>1620</v>
      </c>
      <c r="K130" s="22">
        <v>150</v>
      </c>
      <c r="L130" s="22">
        <v>0</v>
      </c>
      <c r="M130" s="22">
        <f t="shared" si="2"/>
        <v>10890</v>
      </c>
    </row>
    <row r="131" spans="7:13" ht="15.75" x14ac:dyDescent="0.25">
      <c r="G131" s="21">
        <v>42125</v>
      </c>
      <c r="H131" s="22">
        <v>9310</v>
      </c>
      <c r="I131" s="22">
        <v>330</v>
      </c>
      <c r="J131" s="22">
        <v>1650</v>
      </c>
      <c r="K131" s="22">
        <v>130</v>
      </c>
      <c r="L131" s="22">
        <v>0</v>
      </c>
      <c r="M131" s="22">
        <f t="shared" si="2"/>
        <v>11420</v>
      </c>
    </row>
    <row r="132" spans="7:13" ht="15.75" x14ac:dyDescent="0.25">
      <c r="G132" s="21">
        <v>42156</v>
      </c>
      <c r="H132" s="22">
        <v>10230</v>
      </c>
      <c r="I132" s="22">
        <v>310</v>
      </c>
      <c r="J132" s="22">
        <v>1590</v>
      </c>
      <c r="K132" s="22">
        <v>140</v>
      </c>
      <c r="L132" s="22">
        <v>0</v>
      </c>
      <c r="M132" s="22">
        <f t="shared" si="2"/>
        <v>12270</v>
      </c>
    </row>
    <row r="133" spans="7:13" ht="15.75" x14ac:dyDescent="0.25">
      <c r="G133" s="21">
        <v>42186</v>
      </c>
      <c r="H133" s="22">
        <v>8720</v>
      </c>
      <c r="I133" s="22">
        <v>290</v>
      </c>
      <c r="J133" s="22">
        <v>1560</v>
      </c>
      <c r="K133" s="22">
        <v>150</v>
      </c>
      <c r="L133" s="22">
        <v>0</v>
      </c>
      <c r="M133" s="22">
        <f t="shared" si="2"/>
        <v>10720</v>
      </c>
    </row>
    <row r="134" spans="7:13" ht="15.75" x14ac:dyDescent="0.25">
      <c r="G134" s="21">
        <v>42217</v>
      </c>
      <c r="H134" s="22">
        <v>7710</v>
      </c>
      <c r="I134" s="22">
        <v>270</v>
      </c>
      <c r="J134" s="22">
        <v>1530</v>
      </c>
      <c r="K134" s="22">
        <v>140</v>
      </c>
      <c r="L134" s="22">
        <v>0</v>
      </c>
      <c r="M134" s="22">
        <f t="shared" si="2"/>
        <v>9650</v>
      </c>
    </row>
    <row r="135" spans="7:13" ht="15.75" x14ac:dyDescent="0.25">
      <c r="G135" s="21">
        <v>42248</v>
      </c>
      <c r="H135" s="22">
        <v>6320</v>
      </c>
      <c r="I135" s="22">
        <v>250</v>
      </c>
      <c r="J135" s="22">
        <v>1590</v>
      </c>
      <c r="K135" s="22">
        <v>150</v>
      </c>
      <c r="L135" s="22">
        <v>0</v>
      </c>
      <c r="M135" s="22">
        <f t="shared" si="2"/>
        <v>8310</v>
      </c>
    </row>
    <row r="136" spans="7:13" ht="15.75" x14ac:dyDescent="0.25">
      <c r="G136" s="21">
        <v>42278</v>
      </c>
      <c r="H136" s="22">
        <v>5840</v>
      </c>
      <c r="I136" s="22">
        <v>250</v>
      </c>
      <c r="J136" s="22">
        <v>1260</v>
      </c>
      <c r="K136" s="22">
        <v>160</v>
      </c>
      <c r="L136" s="22">
        <v>0</v>
      </c>
      <c r="M136" s="22">
        <f t="shared" si="2"/>
        <v>7510</v>
      </c>
    </row>
    <row r="137" spans="7:13" ht="15.75" x14ac:dyDescent="0.25">
      <c r="G137" s="21">
        <v>42309</v>
      </c>
      <c r="H137" s="22">
        <v>4960</v>
      </c>
      <c r="I137" s="22">
        <v>240</v>
      </c>
      <c r="J137" s="22">
        <v>900</v>
      </c>
      <c r="K137" s="22">
        <v>150</v>
      </c>
      <c r="L137" s="22">
        <v>0</v>
      </c>
      <c r="M137" s="22">
        <f t="shared" si="2"/>
        <v>6250</v>
      </c>
    </row>
    <row r="138" spans="7:13" ht="15.75" x14ac:dyDescent="0.25">
      <c r="G138" s="21">
        <v>42339</v>
      </c>
      <c r="H138" s="22">
        <v>4350</v>
      </c>
      <c r="I138" s="22">
        <v>210</v>
      </c>
      <c r="J138" s="22">
        <v>660</v>
      </c>
      <c r="K138" s="22">
        <v>150</v>
      </c>
      <c r="L138" s="22">
        <v>0</v>
      </c>
      <c r="M138" s="22">
        <f t="shared" si="2"/>
        <v>5370</v>
      </c>
    </row>
    <row r="139" spans="7:13" ht="15.75" x14ac:dyDescent="0.25">
      <c r="G139" s="21">
        <v>42370</v>
      </c>
      <c r="H139" s="22">
        <v>6020</v>
      </c>
      <c r="I139" s="22">
        <v>220</v>
      </c>
      <c r="J139" s="22">
        <v>570</v>
      </c>
      <c r="K139" s="22">
        <v>160</v>
      </c>
      <c r="L139" s="22">
        <v>0</v>
      </c>
      <c r="M139" s="22">
        <f t="shared" si="2"/>
        <v>6970</v>
      </c>
    </row>
    <row r="140" spans="7:13" ht="15.75" x14ac:dyDescent="0.25">
      <c r="G140" s="21">
        <v>42401</v>
      </c>
      <c r="H140" s="22">
        <v>7920</v>
      </c>
      <c r="I140" s="22">
        <v>250</v>
      </c>
      <c r="J140" s="22">
        <v>840</v>
      </c>
      <c r="K140" s="22">
        <v>150</v>
      </c>
      <c r="L140" s="22">
        <v>0</v>
      </c>
      <c r="M140" s="22">
        <f t="shared" si="2"/>
        <v>9160</v>
      </c>
    </row>
    <row r="141" spans="7:13" ht="15.75" x14ac:dyDescent="0.25">
      <c r="G141" s="21">
        <v>42430</v>
      </c>
      <c r="H141" s="22">
        <v>8430</v>
      </c>
      <c r="I141" s="22">
        <v>270</v>
      </c>
      <c r="J141" s="22">
        <v>1110</v>
      </c>
      <c r="K141" s="22">
        <v>160</v>
      </c>
      <c r="L141" s="22">
        <v>0</v>
      </c>
      <c r="M141" s="22">
        <f t="shared" si="2"/>
        <v>9970</v>
      </c>
    </row>
    <row r="142" spans="7:13" ht="15.75" x14ac:dyDescent="0.25">
      <c r="G142" s="21">
        <v>42461</v>
      </c>
      <c r="H142" s="22">
        <v>9040</v>
      </c>
      <c r="I142" s="22">
        <v>310</v>
      </c>
      <c r="J142" s="22">
        <v>1500</v>
      </c>
      <c r="K142" s="22">
        <v>170</v>
      </c>
      <c r="L142" s="22">
        <v>0</v>
      </c>
      <c r="M142" s="22">
        <f t="shared" si="2"/>
        <v>11020</v>
      </c>
    </row>
    <row r="143" spans="7:13" ht="15.75" x14ac:dyDescent="0.25">
      <c r="G143" s="21">
        <v>42491</v>
      </c>
      <c r="H143" s="22">
        <v>9820</v>
      </c>
      <c r="I143" s="22">
        <v>360</v>
      </c>
      <c r="J143" s="22">
        <v>1440</v>
      </c>
      <c r="K143" s="22">
        <v>160</v>
      </c>
      <c r="L143" s="22">
        <v>0</v>
      </c>
      <c r="M143" s="22">
        <f t="shared" si="2"/>
        <v>11780</v>
      </c>
    </row>
    <row r="144" spans="7:13" ht="15.75" x14ac:dyDescent="0.25">
      <c r="G144" s="21">
        <v>42522</v>
      </c>
      <c r="H144" s="22">
        <v>10370</v>
      </c>
      <c r="I144" s="22">
        <v>330</v>
      </c>
      <c r="J144" s="22">
        <v>1410</v>
      </c>
      <c r="K144" s="22">
        <v>170</v>
      </c>
      <c r="L144" s="22">
        <v>0</v>
      </c>
      <c r="M144" s="22">
        <f t="shared" si="2"/>
        <v>12280</v>
      </c>
    </row>
    <row r="145" spans="7:13" ht="15.75" x14ac:dyDescent="0.25">
      <c r="G145" s="21">
        <v>42552</v>
      </c>
      <c r="H145" s="22">
        <v>9050</v>
      </c>
      <c r="I145" s="22">
        <v>310</v>
      </c>
      <c r="J145" s="22">
        <v>1440</v>
      </c>
      <c r="K145" s="22">
        <v>160</v>
      </c>
      <c r="L145" s="22">
        <v>0</v>
      </c>
      <c r="M145" s="22">
        <f t="shared" si="2"/>
        <v>10960</v>
      </c>
    </row>
    <row r="146" spans="7:13" ht="15.75" x14ac:dyDescent="0.25">
      <c r="G146" s="21">
        <v>42583</v>
      </c>
      <c r="H146" s="22">
        <v>7620</v>
      </c>
      <c r="I146" s="22">
        <v>300</v>
      </c>
      <c r="J146" s="22">
        <v>1410</v>
      </c>
      <c r="K146" s="22">
        <v>170</v>
      </c>
      <c r="L146" s="22">
        <v>0</v>
      </c>
      <c r="M146" s="22">
        <f t="shared" si="2"/>
        <v>9500</v>
      </c>
    </row>
    <row r="147" spans="7:13" ht="15.75" x14ac:dyDescent="0.25">
      <c r="G147" s="21">
        <v>42614</v>
      </c>
      <c r="H147" s="22">
        <v>6420</v>
      </c>
      <c r="I147" s="22">
        <v>280</v>
      </c>
      <c r="J147" s="22">
        <v>1350</v>
      </c>
      <c r="K147" s="22">
        <v>180</v>
      </c>
      <c r="L147" s="22">
        <v>0</v>
      </c>
      <c r="M147" s="22">
        <f t="shared" si="2"/>
        <v>8230</v>
      </c>
    </row>
    <row r="148" spans="7:13" ht="15.75" x14ac:dyDescent="0.25">
      <c r="G148" s="21">
        <v>42644</v>
      </c>
      <c r="H148" s="22">
        <v>5890</v>
      </c>
      <c r="I148" s="22">
        <v>270</v>
      </c>
      <c r="J148" s="22">
        <v>1080</v>
      </c>
      <c r="K148" s="22">
        <v>180</v>
      </c>
      <c r="L148" s="22">
        <v>0</v>
      </c>
      <c r="M148" s="22">
        <f t="shared" si="2"/>
        <v>7420</v>
      </c>
    </row>
    <row r="149" spans="7:13" ht="15.75" x14ac:dyDescent="0.25">
      <c r="G149" s="21">
        <v>42675</v>
      </c>
      <c r="H149" s="22">
        <v>5340</v>
      </c>
      <c r="I149" s="22">
        <v>260</v>
      </c>
      <c r="J149" s="22">
        <v>840</v>
      </c>
      <c r="K149" s="22">
        <v>190</v>
      </c>
      <c r="L149" s="22">
        <v>0</v>
      </c>
      <c r="M149" s="22">
        <f t="shared" si="2"/>
        <v>6630</v>
      </c>
    </row>
    <row r="150" spans="7:13" ht="15.75" x14ac:dyDescent="0.25">
      <c r="G150" s="21">
        <v>42705</v>
      </c>
      <c r="H150" s="22">
        <v>4430</v>
      </c>
      <c r="I150" s="22">
        <v>230</v>
      </c>
      <c r="J150" s="22">
        <v>510</v>
      </c>
      <c r="K150" s="22">
        <v>180</v>
      </c>
      <c r="L150" s="22">
        <v>0</v>
      </c>
      <c r="M150" s="22">
        <f t="shared" si="2"/>
        <v>5350</v>
      </c>
    </row>
    <row r="151" spans="7:13" ht="15.75" x14ac:dyDescent="0.25">
      <c r="G151" s="21">
        <v>42736</v>
      </c>
      <c r="H151" s="22">
        <v>6100</v>
      </c>
      <c r="I151" s="22">
        <v>250</v>
      </c>
      <c r="J151" s="22">
        <v>480</v>
      </c>
      <c r="K151" s="22">
        <v>200</v>
      </c>
      <c r="L151" s="22">
        <v>0</v>
      </c>
      <c r="M151" s="22">
        <f t="shared" si="2"/>
        <v>7030</v>
      </c>
    </row>
    <row r="152" spans="7:13" ht="15.75" x14ac:dyDescent="0.25">
      <c r="G152" s="21">
        <v>42767</v>
      </c>
      <c r="H152" s="22">
        <v>8010</v>
      </c>
      <c r="I152" s="22">
        <v>270</v>
      </c>
      <c r="J152" s="22">
        <v>750</v>
      </c>
      <c r="K152" s="22">
        <v>190</v>
      </c>
      <c r="L152" s="22">
        <v>0</v>
      </c>
      <c r="M152" s="22">
        <f t="shared" si="2"/>
        <v>9220</v>
      </c>
    </row>
    <row r="153" spans="7:13" ht="15.75" x14ac:dyDescent="0.25">
      <c r="G153" s="21">
        <v>42795</v>
      </c>
      <c r="H153" s="22">
        <v>8430</v>
      </c>
      <c r="I153" s="22">
        <v>280</v>
      </c>
      <c r="J153" s="22">
        <v>1140</v>
      </c>
      <c r="K153" s="22">
        <v>200</v>
      </c>
      <c r="L153" s="22">
        <v>0</v>
      </c>
      <c r="M153" s="22">
        <f t="shared" si="2"/>
        <v>10050</v>
      </c>
    </row>
    <row r="154" spans="7:13" ht="15.75" x14ac:dyDescent="0.25">
      <c r="G154" s="21">
        <v>42826</v>
      </c>
      <c r="H154" s="22">
        <v>9110</v>
      </c>
      <c r="I154" s="22">
        <v>320</v>
      </c>
      <c r="J154" s="22">
        <v>1410</v>
      </c>
      <c r="K154" s="22">
        <v>210</v>
      </c>
      <c r="L154" s="22">
        <v>0</v>
      </c>
      <c r="M154" s="22">
        <f t="shared" si="2"/>
        <v>11050</v>
      </c>
    </row>
    <row r="155" spans="7:13" ht="15.75" x14ac:dyDescent="0.25">
      <c r="G155" s="21">
        <v>42856</v>
      </c>
      <c r="H155" s="22">
        <v>9730</v>
      </c>
      <c r="I155" s="22">
        <v>380</v>
      </c>
      <c r="J155" s="22">
        <v>1340</v>
      </c>
      <c r="K155" s="22">
        <v>190</v>
      </c>
      <c r="L155" s="22">
        <v>0</v>
      </c>
      <c r="M155" s="22">
        <f t="shared" si="2"/>
        <v>11640</v>
      </c>
    </row>
    <row r="156" spans="7:13" ht="15.75" x14ac:dyDescent="0.25">
      <c r="G156" s="21">
        <v>42887</v>
      </c>
      <c r="H156" s="22">
        <v>10120</v>
      </c>
      <c r="I156" s="22">
        <v>360</v>
      </c>
      <c r="J156" s="22">
        <v>1360</v>
      </c>
      <c r="K156" s="22">
        <v>200</v>
      </c>
      <c r="L156" s="22">
        <v>0</v>
      </c>
      <c r="M156" s="22">
        <f t="shared" si="2"/>
        <v>12040</v>
      </c>
    </row>
    <row r="157" spans="7:13" ht="15.75" x14ac:dyDescent="0.25">
      <c r="G157" s="21">
        <v>42917</v>
      </c>
      <c r="H157" s="22">
        <v>9080</v>
      </c>
      <c r="I157" s="22">
        <v>320</v>
      </c>
      <c r="J157" s="22">
        <v>1410</v>
      </c>
      <c r="K157" s="22">
        <v>200</v>
      </c>
      <c r="L157" s="22">
        <v>0</v>
      </c>
      <c r="M157" s="22">
        <f t="shared" si="2"/>
        <v>11010</v>
      </c>
    </row>
    <row r="158" spans="7:13" ht="15.75" x14ac:dyDescent="0.25">
      <c r="G158" s="21">
        <v>42948</v>
      </c>
      <c r="H158" s="22">
        <v>7820</v>
      </c>
      <c r="I158" s="22">
        <v>310</v>
      </c>
      <c r="J158" s="22">
        <v>1490</v>
      </c>
      <c r="K158" s="22">
        <v>210</v>
      </c>
      <c r="L158" s="22">
        <v>0</v>
      </c>
      <c r="M158" s="22">
        <f t="shared" si="2"/>
        <v>9830</v>
      </c>
    </row>
    <row r="159" spans="7:13" ht="15.75" x14ac:dyDescent="0.25">
      <c r="G159" s="21">
        <v>42979</v>
      </c>
      <c r="H159" s="22">
        <v>6540</v>
      </c>
      <c r="I159" s="22">
        <v>300</v>
      </c>
      <c r="J159" s="22">
        <v>1310</v>
      </c>
      <c r="K159" s="22">
        <v>220</v>
      </c>
      <c r="L159" s="22">
        <v>0</v>
      </c>
      <c r="M159" s="22">
        <f t="shared" si="2"/>
        <v>8370</v>
      </c>
    </row>
    <row r="160" spans="7:13" ht="15.75" x14ac:dyDescent="0.25">
      <c r="G160" s="21">
        <v>43009</v>
      </c>
      <c r="H160" s="22">
        <v>6010</v>
      </c>
      <c r="I160" s="22">
        <v>290</v>
      </c>
      <c r="J160" s="22">
        <v>980</v>
      </c>
      <c r="K160" s="22">
        <v>210</v>
      </c>
      <c r="L160" s="22">
        <v>0</v>
      </c>
      <c r="M160" s="22">
        <f t="shared" si="2"/>
        <v>7490</v>
      </c>
    </row>
    <row r="161" spans="7:13" ht="15.75" x14ac:dyDescent="0.25">
      <c r="G161" s="21">
        <v>43040</v>
      </c>
      <c r="H161" s="22">
        <v>5270</v>
      </c>
      <c r="I161" s="22">
        <v>270</v>
      </c>
      <c r="J161" s="22">
        <v>770</v>
      </c>
      <c r="K161" s="22">
        <v>220</v>
      </c>
      <c r="L161" s="22">
        <v>0</v>
      </c>
      <c r="M161" s="22">
        <f t="shared" si="2"/>
        <v>6530</v>
      </c>
    </row>
    <row r="162" spans="7:13" ht="15.75" x14ac:dyDescent="0.25">
      <c r="G162" s="21">
        <v>43070</v>
      </c>
      <c r="H162" s="22">
        <v>5380</v>
      </c>
      <c r="I162" s="22">
        <v>260</v>
      </c>
      <c r="J162" s="22">
        <v>430</v>
      </c>
      <c r="K162" s="22">
        <v>230</v>
      </c>
      <c r="L162" s="22">
        <v>0</v>
      </c>
      <c r="M162" s="22">
        <f t="shared" si="2"/>
        <v>6300</v>
      </c>
    </row>
    <row r="163" spans="7:13" ht="15.75" x14ac:dyDescent="0.25">
      <c r="G163" s="21">
        <v>43101</v>
      </c>
      <c r="H163" s="22">
        <v>6210</v>
      </c>
      <c r="I163" s="22">
        <v>270</v>
      </c>
      <c r="J163" s="22">
        <v>400</v>
      </c>
      <c r="K163" s="22">
        <v>200</v>
      </c>
      <c r="L163" s="22">
        <v>0</v>
      </c>
      <c r="M163" s="22">
        <f t="shared" si="2"/>
        <v>7080</v>
      </c>
    </row>
    <row r="164" spans="7:13" ht="15.75" x14ac:dyDescent="0.25">
      <c r="G164" s="21">
        <v>43132</v>
      </c>
      <c r="H164" s="22">
        <v>8030</v>
      </c>
      <c r="I164" s="22">
        <v>280</v>
      </c>
      <c r="J164" s="22">
        <v>750</v>
      </c>
      <c r="K164" s="22">
        <v>190</v>
      </c>
      <c r="L164" s="22">
        <v>0</v>
      </c>
      <c r="M164" s="22">
        <f t="shared" si="2"/>
        <v>9250</v>
      </c>
    </row>
    <row r="165" spans="7:13" ht="15.75" x14ac:dyDescent="0.25">
      <c r="G165" s="21">
        <v>43160</v>
      </c>
      <c r="H165" s="22">
        <v>8540</v>
      </c>
      <c r="I165" s="22">
        <v>300</v>
      </c>
      <c r="J165" s="22">
        <v>970</v>
      </c>
      <c r="K165" s="22">
        <v>210</v>
      </c>
      <c r="L165" s="22">
        <v>5</v>
      </c>
      <c r="M165" s="22">
        <f t="shared" si="2"/>
        <v>10025</v>
      </c>
    </row>
    <row r="166" spans="7:13" ht="15.75" x14ac:dyDescent="0.25">
      <c r="G166" s="21">
        <v>43191</v>
      </c>
      <c r="H166" s="22">
        <v>9120</v>
      </c>
      <c r="I166" s="22">
        <v>340</v>
      </c>
      <c r="J166" s="22">
        <v>1310</v>
      </c>
      <c r="K166" s="22">
        <v>220</v>
      </c>
      <c r="L166" s="22">
        <v>16</v>
      </c>
      <c r="M166" s="22">
        <f t="shared" si="2"/>
        <v>11006</v>
      </c>
    </row>
    <row r="167" spans="7:13" ht="15.75" x14ac:dyDescent="0.25">
      <c r="G167" s="21">
        <v>43221</v>
      </c>
      <c r="H167" s="22">
        <v>9570</v>
      </c>
      <c r="I167" s="22">
        <v>390</v>
      </c>
      <c r="J167" s="22">
        <v>1260</v>
      </c>
      <c r="K167" s="22">
        <v>200</v>
      </c>
      <c r="L167" s="22">
        <v>22</v>
      </c>
      <c r="M167" s="22">
        <f t="shared" si="2"/>
        <v>11442</v>
      </c>
    </row>
    <row r="168" spans="7:13" ht="15.75" x14ac:dyDescent="0.25">
      <c r="G168" s="21">
        <v>43252</v>
      </c>
      <c r="H168" s="22">
        <v>10230</v>
      </c>
      <c r="I168" s="22">
        <v>380</v>
      </c>
      <c r="J168" s="22">
        <v>1240</v>
      </c>
      <c r="K168" s="22">
        <v>210</v>
      </c>
      <c r="L168" s="22">
        <v>26</v>
      </c>
      <c r="M168" s="22">
        <f t="shared" si="2"/>
        <v>12086</v>
      </c>
    </row>
    <row r="169" spans="7:13" ht="15.75" x14ac:dyDescent="0.25">
      <c r="G169" s="21">
        <v>43282</v>
      </c>
      <c r="H169" s="22">
        <v>9580</v>
      </c>
      <c r="I169" s="22">
        <v>350</v>
      </c>
      <c r="J169" s="22">
        <v>1300</v>
      </c>
      <c r="K169" s="22">
        <v>230</v>
      </c>
      <c r="L169" s="22">
        <v>14</v>
      </c>
      <c r="M169" s="22">
        <f t="shared" si="2"/>
        <v>11474</v>
      </c>
    </row>
    <row r="170" spans="7:13" ht="15.75" x14ac:dyDescent="0.25">
      <c r="G170" s="21">
        <v>43313</v>
      </c>
      <c r="H170" s="22">
        <v>7680</v>
      </c>
      <c r="I170" s="22">
        <v>340</v>
      </c>
      <c r="J170" s="22">
        <v>1250</v>
      </c>
      <c r="K170" s="22">
        <v>220</v>
      </c>
      <c r="L170" s="22">
        <v>15</v>
      </c>
      <c r="M170" s="22">
        <f t="shared" si="2"/>
        <v>9505</v>
      </c>
    </row>
    <row r="171" spans="7:13" ht="15.75" x14ac:dyDescent="0.25">
      <c r="G171" s="21">
        <v>43344</v>
      </c>
      <c r="H171" s="22">
        <v>6870</v>
      </c>
      <c r="I171" s="22">
        <v>320</v>
      </c>
      <c r="J171" s="22">
        <v>1210</v>
      </c>
      <c r="K171" s="22">
        <v>220</v>
      </c>
      <c r="L171" s="22">
        <v>11</v>
      </c>
      <c r="M171" s="22">
        <f t="shared" si="2"/>
        <v>8631</v>
      </c>
    </row>
    <row r="172" spans="7:13" ht="15.75" x14ac:dyDescent="0.25">
      <c r="G172" s="21">
        <v>43374</v>
      </c>
      <c r="H172" s="22">
        <v>5930</v>
      </c>
      <c r="I172" s="22">
        <v>310</v>
      </c>
      <c r="J172" s="22">
        <v>970</v>
      </c>
      <c r="K172" s="22">
        <v>230</v>
      </c>
      <c r="L172" s="22">
        <v>3</v>
      </c>
      <c r="M172" s="22">
        <f t="shared" si="2"/>
        <v>7443</v>
      </c>
    </row>
    <row r="173" spans="7:13" ht="15.75" x14ac:dyDescent="0.25">
      <c r="G173" s="21">
        <v>43405</v>
      </c>
      <c r="H173" s="22">
        <v>5260</v>
      </c>
      <c r="I173" s="22">
        <v>300</v>
      </c>
      <c r="J173" s="22">
        <v>650</v>
      </c>
      <c r="K173" s="22">
        <v>240</v>
      </c>
      <c r="L173" s="22">
        <v>1</v>
      </c>
      <c r="M173" s="22">
        <f t="shared" si="2"/>
        <v>6451</v>
      </c>
    </row>
    <row r="174" spans="7:13" ht="15.75" x14ac:dyDescent="0.25">
      <c r="G174" s="21">
        <v>43435</v>
      </c>
      <c r="H174" s="22">
        <v>4830</v>
      </c>
      <c r="I174" s="22">
        <v>290</v>
      </c>
      <c r="J174" s="22">
        <v>300</v>
      </c>
      <c r="K174" s="22">
        <v>230</v>
      </c>
      <c r="L174" s="22">
        <v>0</v>
      </c>
      <c r="M174" s="22">
        <f t="shared" si="2"/>
        <v>5650</v>
      </c>
    </row>
    <row r="175" spans="7:13" ht="15.75" x14ac:dyDescent="0.25">
      <c r="G175" s="7" t="s">
        <v>92</v>
      </c>
      <c r="H175" s="7">
        <f>SUM(H115:H174)</f>
        <v>452540</v>
      </c>
      <c r="I175" s="7">
        <f>SUM(I115:I174)</f>
        <v>16940</v>
      </c>
      <c r="J175" s="7">
        <f t="shared" ref="J175:M175" si="3">SUM(J115:J174)</f>
        <v>68940</v>
      </c>
      <c r="K175" s="7">
        <f t="shared" si="3"/>
        <v>10350</v>
      </c>
      <c r="L175" s="7">
        <f t="shared" si="3"/>
        <v>113</v>
      </c>
      <c r="M175" s="7">
        <f t="shared" si="3"/>
        <v>548883</v>
      </c>
    </row>
    <row r="179" spans="1:21" ht="15.75" x14ac:dyDescent="0.25">
      <c r="A179" s="49" t="s">
        <v>139</v>
      </c>
      <c r="B179" s="49" t="s">
        <v>138</v>
      </c>
    </row>
    <row r="181" spans="1:21" ht="15.75" x14ac:dyDescent="0.25">
      <c r="G181" s="108" t="s">
        <v>9</v>
      </c>
      <c r="H181" s="109"/>
      <c r="I181" s="109"/>
      <c r="J181" s="109"/>
      <c r="K181" s="109"/>
      <c r="L181" s="109"/>
      <c r="M181" s="110"/>
      <c r="O181" s="108" t="s">
        <v>9</v>
      </c>
      <c r="P181" s="109"/>
      <c r="Q181" s="109"/>
      <c r="R181" s="109"/>
      <c r="S181" s="109"/>
      <c r="T181" s="109"/>
      <c r="U181" s="110"/>
    </row>
    <row r="182" spans="1:21" ht="15.75" x14ac:dyDescent="0.25">
      <c r="G182" s="6" t="s">
        <v>64</v>
      </c>
      <c r="H182" s="6" t="s">
        <v>68</v>
      </c>
      <c r="I182" s="6" t="s">
        <v>69</v>
      </c>
      <c r="J182" s="6" t="s">
        <v>70</v>
      </c>
      <c r="K182" s="6" t="s">
        <v>95</v>
      </c>
      <c r="L182" s="6" t="s">
        <v>72</v>
      </c>
      <c r="M182" s="6" t="s">
        <v>73</v>
      </c>
      <c r="O182" s="3" t="s">
        <v>85</v>
      </c>
      <c r="P182" s="1" t="s">
        <v>183</v>
      </c>
      <c r="Q182" s="1" t="s">
        <v>179</v>
      </c>
      <c r="R182" s="1" t="s">
        <v>178</v>
      </c>
      <c r="S182" s="1" t="s">
        <v>161</v>
      </c>
      <c r="T182" s="1" t="s">
        <v>180</v>
      </c>
      <c r="U182" s="1" t="s">
        <v>181</v>
      </c>
    </row>
    <row r="183" spans="1:21" ht="15.75" x14ac:dyDescent="0.25">
      <c r="G183" s="21">
        <v>41640</v>
      </c>
      <c r="H183" s="22">
        <v>570</v>
      </c>
      <c r="I183" s="22">
        <v>250</v>
      </c>
      <c r="J183" s="22">
        <v>560</v>
      </c>
      <c r="K183" s="22">
        <v>212</v>
      </c>
      <c r="L183" s="22">
        <v>0</v>
      </c>
      <c r="M183" s="22">
        <f>SUM(H183:L183)</f>
        <v>1592</v>
      </c>
      <c r="O183" s="23" t="s">
        <v>173</v>
      </c>
      <c r="P183" s="24">
        <v>6457</v>
      </c>
      <c r="Q183" s="24">
        <v>3045</v>
      </c>
      <c r="R183" s="24">
        <v>8123</v>
      </c>
      <c r="S183" s="24">
        <v>3284</v>
      </c>
      <c r="T183" s="24">
        <v>0</v>
      </c>
      <c r="U183" s="24">
        <v>20909</v>
      </c>
    </row>
    <row r="184" spans="1:21" ht="15.75" x14ac:dyDescent="0.25">
      <c r="G184" s="21">
        <v>41671</v>
      </c>
      <c r="H184" s="22">
        <v>611</v>
      </c>
      <c r="I184" s="22">
        <v>270</v>
      </c>
      <c r="J184" s="22">
        <v>600</v>
      </c>
      <c r="K184" s="22">
        <v>230</v>
      </c>
      <c r="L184" s="22">
        <v>0</v>
      </c>
      <c r="M184" s="22">
        <f t="shared" ref="M184:M242" si="4">SUM(H184:L184)</f>
        <v>1711</v>
      </c>
      <c r="O184" s="23" t="s">
        <v>174</v>
      </c>
      <c r="P184" s="24">
        <v>8105</v>
      </c>
      <c r="Q184" s="24">
        <v>3322</v>
      </c>
      <c r="R184" s="24">
        <v>8386</v>
      </c>
      <c r="S184" s="24">
        <v>5157</v>
      </c>
      <c r="T184" s="24">
        <v>0</v>
      </c>
      <c r="U184" s="24">
        <v>24970</v>
      </c>
    </row>
    <row r="185" spans="1:21" ht="15.75" x14ac:dyDescent="0.25">
      <c r="G185" s="21">
        <v>41699</v>
      </c>
      <c r="H185" s="22">
        <v>630</v>
      </c>
      <c r="I185" s="22">
        <v>260</v>
      </c>
      <c r="J185" s="22">
        <v>680</v>
      </c>
      <c r="K185" s="22">
        <v>240</v>
      </c>
      <c r="L185" s="22">
        <v>0</v>
      </c>
      <c r="M185" s="22">
        <f t="shared" si="4"/>
        <v>1810</v>
      </c>
      <c r="O185" s="23" t="s">
        <v>175</v>
      </c>
      <c r="P185" s="24">
        <v>10129</v>
      </c>
      <c r="Q185" s="24">
        <v>3433</v>
      </c>
      <c r="R185" s="24">
        <v>8400</v>
      </c>
      <c r="S185" s="24">
        <v>7340</v>
      </c>
      <c r="T185" s="24">
        <v>291</v>
      </c>
      <c r="U185" s="24">
        <v>29593</v>
      </c>
    </row>
    <row r="186" spans="1:21" ht="15.75" x14ac:dyDescent="0.25">
      <c r="G186" s="21">
        <v>41730</v>
      </c>
      <c r="H186" s="22">
        <v>684</v>
      </c>
      <c r="I186" s="22">
        <v>270</v>
      </c>
      <c r="J186" s="22">
        <v>650</v>
      </c>
      <c r="K186" s="22">
        <v>263</v>
      </c>
      <c r="L186" s="22">
        <v>0</v>
      </c>
      <c r="M186" s="22">
        <f t="shared" si="4"/>
        <v>1867</v>
      </c>
      <c r="O186" s="23" t="s">
        <v>176</v>
      </c>
      <c r="P186" s="24">
        <v>15363</v>
      </c>
      <c r="Q186" s="24">
        <v>3788</v>
      </c>
      <c r="R186" s="24">
        <v>7409</v>
      </c>
      <c r="S186" s="24">
        <v>9221</v>
      </c>
      <c r="T186" s="24">
        <v>964</v>
      </c>
      <c r="U186" s="24">
        <v>36745</v>
      </c>
    </row>
    <row r="187" spans="1:21" ht="15.75" x14ac:dyDescent="0.25">
      <c r="G187" s="21">
        <v>41760</v>
      </c>
      <c r="H187" s="22">
        <v>650</v>
      </c>
      <c r="I187" s="22">
        <v>280</v>
      </c>
      <c r="J187" s="22">
        <v>580</v>
      </c>
      <c r="K187" s="22">
        <v>269</v>
      </c>
      <c r="L187" s="22">
        <v>0</v>
      </c>
      <c r="M187" s="22">
        <f t="shared" si="4"/>
        <v>1779</v>
      </c>
      <c r="O187" s="23" t="s">
        <v>177</v>
      </c>
      <c r="P187" s="24">
        <v>24448</v>
      </c>
      <c r="Q187" s="24">
        <v>2743</v>
      </c>
      <c r="R187" s="24">
        <v>6560</v>
      </c>
      <c r="S187" s="24">
        <v>10899</v>
      </c>
      <c r="T187" s="24">
        <v>1544</v>
      </c>
      <c r="U187" s="24">
        <v>46194</v>
      </c>
    </row>
    <row r="188" spans="1:21" ht="15.75" x14ac:dyDescent="0.25">
      <c r="G188" s="21">
        <v>41791</v>
      </c>
      <c r="H188" s="22">
        <v>600</v>
      </c>
      <c r="I188" s="22">
        <v>270</v>
      </c>
      <c r="J188" s="22">
        <v>590</v>
      </c>
      <c r="K188" s="22">
        <v>280</v>
      </c>
      <c r="L188" s="22">
        <v>0</v>
      </c>
      <c r="M188" s="22">
        <f t="shared" si="4"/>
        <v>1740</v>
      </c>
      <c r="O188" s="2" t="s">
        <v>92</v>
      </c>
      <c r="P188" s="4">
        <v>64502</v>
      </c>
      <c r="Q188" s="4">
        <v>16331</v>
      </c>
      <c r="R188" s="4">
        <v>38878</v>
      </c>
      <c r="S188" s="4">
        <v>35901</v>
      </c>
      <c r="T188" s="4">
        <v>2799</v>
      </c>
      <c r="U188" s="4">
        <v>158411</v>
      </c>
    </row>
    <row r="189" spans="1:21" ht="15.75" x14ac:dyDescent="0.25">
      <c r="G189" s="21">
        <v>41821</v>
      </c>
      <c r="H189" s="22">
        <v>512</v>
      </c>
      <c r="I189" s="22">
        <v>264</v>
      </c>
      <c r="J189" s="22">
        <v>760</v>
      </c>
      <c r="K189" s="22">
        <v>290</v>
      </c>
      <c r="L189" s="22">
        <v>0</v>
      </c>
      <c r="M189" s="22">
        <f t="shared" si="4"/>
        <v>1826</v>
      </c>
    </row>
    <row r="190" spans="1:21" ht="15.75" x14ac:dyDescent="0.25">
      <c r="G190" s="21">
        <v>41852</v>
      </c>
      <c r="H190" s="22">
        <v>500</v>
      </c>
      <c r="I190" s="22">
        <v>280</v>
      </c>
      <c r="J190" s="22">
        <v>645</v>
      </c>
      <c r="K190" s="22">
        <v>270</v>
      </c>
      <c r="L190" s="22">
        <v>0</v>
      </c>
      <c r="M190" s="22">
        <f t="shared" si="4"/>
        <v>1695</v>
      </c>
    </row>
    <row r="191" spans="1:21" ht="15.75" x14ac:dyDescent="0.25">
      <c r="G191" s="21">
        <v>41883</v>
      </c>
      <c r="H191" s="22">
        <v>478</v>
      </c>
      <c r="I191" s="22">
        <v>290</v>
      </c>
      <c r="J191" s="22">
        <v>650</v>
      </c>
      <c r="K191" s="22">
        <v>263</v>
      </c>
      <c r="L191" s="22">
        <v>0</v>
      </c>
      <c r="M191" s="22">
        <f t="shared" si="4"/>
        <v>1681</v>
      </c>
    </row>
    <row r="192" spans="1:21" ht="15.75" x14ac:dyDescent="0.25">
      <c r="G192" s="21">
        <v>41913</v>
      </c>
      <c r="H192" s="22">
        <v>455</v>
      </c>
      <c r="I192" s="22">
        <v>280</v>
      </c>
      <c r="J192" s="22">
        <v>670</v>
      </c>
      <c r="K192" s="22">
        <v>258</v>
      </c>
      <c r="L192" s="22">
        <v>0</v>
      </c>
      <c r="M192" s="22">
        <f t="shared" si="4"/>
        <v>1663</v>
      </c>
    </row>
    <row r="193" spans="7:13" ht="15.75" x14ac:dyDescent="0.25">
      <c r="G193" s="21">
        <v>41944</v>
      </c>
      <c r="H193" s="22">
        <v>407</v>
      </c>
      <c r="I193" s="22">
        <v>290</v>
      </c>
      <c r="J193" s="22">
        <v>888</v>
      </c>
      <c r="K193" s="22">
        <v>240</v>
      </c>
      <c r="L193" s="22">
        <v>0</v>
      </c>
      <c r="M193" s="22">
        <f t="shared" si="4"/>
        <v>1825</v>
      </c>
    </row>
    <row r="194" spans="7:13" ht="15.75" x14ac:dyDescent="0.25">
      <c r="G194" s="21">
        <v>41974</v>
      </c>
      <c r="H194" s="22">
        <v>360</v>
      </c>
      <c r="I194" s="22">
        <v>280</v>
      </c>
      <c r="J194" s="22">
        <v>850</v>
      </c>
      <c r="K194" s="22">
        <v>230</v>
      </c>
      <c r="L194" s="22">
        <v>0</v>
      </c>
      <c r="M194" s="22">
        <f t="shared" si="4"/>
        <v>1720</v>
      </c>
    </row>
    <row r="195" spans="7:13" ht="15.75" x14ac:dyDescent="0.25">
      <c r="G195" s="21">
        <v>42005</v>
      </c>
      <c r="H195" s="22">
        <v>571</v>
      </c>
      <c r="I195" s="22">
        <v>320</v>
      </c>
      <c r="J195" s="22">
        <v>620</v>
      </c>
      <c r="K195" s="22">
        <v>250</v>
      </c>
      <c r="L195" s="22">
        <v>0</v>
      </c>
      <c r="M195" s="22">
        <f t="shared" si="4"/>
        <v>1761</v>
      </c>
    </row>
    <row r="196" spans="7:13" ht="15.75" x14ac:dyDescent="0.25">
      <c r="G196" s="21">
        <v>42036</v>
      </c>
      <c r="H196" s="22">
        <v>650</v>
      </c>
      <c r="I196" s="22">
        <v>350</v>
      </c>
      <c r="J196" s="22">
        <v>760</v>
      </c>
      <c r="K196" s="22">
        <v>275</v>
      </c>
      <c r="L196" s="22">
        <v>0</v>
      </c>
      <c r="M196" s="22">
        <f t="shared" si="4"/>
        <v>2035</v>
      </c>
    </row>
    <row r="197" spans="7:13" ht="15.75" x14ac:dyDescent="0.25">
      <c r="G197" s="21">
        <v>42064</v>
      </c>
      <c r="H197" s="22">
        <v>740</v>
      </c>
      <c r="I197" s="22">
        <v>390</v>
      </c>
      <c r="J197" s="22">
        <v>742</v>
      </c>
      <c r="K197" s="22">
        <v>270</v>
      </c>
      <c r="L197" s="22">
        <v>0</v>
      </c>
      <c r="M197" s="22">
        <f t="shared" si="4"/>
        <v>2142</v>
      </c>
    </row>
    <row r="198" spans="7:13" ht="15.75" x14ac:dyDescent="0.25">
      <c r="G198" s="21">
        <v>42095</v>
      </c>
      <c r="H198" s="22">
        <v>840</v>
      </c>
      <c r="I198" s="22">
        <v>440</v>
      </c>
      <c r="J198" s="22">
        <v>780</v>
      </c>
      <c r="K198" s="22">
        <v>280</v>
      </c>
      <c r="L198" s="22">
        <v>0</v>
      </c>
      <c r="M198" s="22">
        <f t="shared" si="4"/>
        <v>2340</v>
      </c>
    </row>
    <row r="199" spans="7:13" ht="15.75" x14ac:dyDescent="0.25">
      <c r="G199" s="21">
        <v>42125</v>
      </c>
      <c r="H199" s="22">
        <v>830</v>
      </c>
      <c r="I199" s="22">
        <v>470</v>
      </c>
      <c r="J199" s="22">
        <v>690</v>
      </c>
      <c r="K199" s="22">
        <v>290</v>
      </c>
      <c r="L199" s="22">
        <v>0</v>
      </c>
      <c r="M199" s="22">
        <f t="shared" si="4"/>
        <v>2280</v>
      </c>
    </row>
    <row r="200" spans="7:13" ht="15.75" x14ac:dyDescent="0.25">
      <c r="G200" s="21">
        <v>42156</v>
      </c>
      <c r="H200" s="22">
        <v>760</v>
      </c>
      <c r="I200" s="22">
        <v>490</v>
      </c>
      <c r="J200" s="22">
        <v>721</v>
      </c>
      <c r="K200" s="22">
        <v>300</v>
      </c>
      <c r="L200" s="22">
        <v>0</v>
      </c>
      <c r="M200" s="22">
        <f t="shared" si="4"/>
        <v>2271</v>
      </c>
    </row>
    <row r="201" spans="7:13" ht="15.75" x14ac:dyDescent="0.25">
      <c r="G201" s="21">
        <v>42186</v>
      </c>
      <c r="H201" s="22">
        <v>681</v>
      </c>
      <c r="I201" s="22">
        <v>481</v>
      </c>
      <c r="J201" s="22">
        <v>680</v>
      </c>
      <c r="K201" s="22">
        <v>312</v>
      </c>
      <c r="L201" s="22">
        <v>0</v>
      </c>
      <c r="M201" s="22">
        <f t="shared" si="4"/>
        <v>2154</v>
      </c>
    </row>
    <row r="202" spans="7:13" ht="15.75" x14ac:dyDescent="0.25">
      <c r="G202" s="21">
        <v>42217</v>
      </c>
      <c r="H202" s="22">
        <v>670</v>
      </c>
      <c r="I202" s="22">
        <v>460</v>
      </c>
      <c r="J202" s="22">
        <v>711</v>
      </c>
      <c r="K202" s="22">
        <v>305</v>
      </c>
      <c r="L202" s="22">
        <v>0</v>
      </c>
      <c r="M202" s="22">
        <f t="shared" si="4"/>
        <v>2146</v>
      </c>
    </row>
    <row r="203" spans="7:13" ht="15.75" x14ac:dyDescent="0.25">
      <c r="G203" s="21">
        <v>42248</v>
      </c>
      <c r="H203" s="22">
        <v>640</v>
      </c>
      <c r="I203" s="22">
        <v>460</v>
      </c>
      <c r="J203" s="22">
        <v>695</v>
      </c>
      <c r="K203" s="22">
        <v>290</v>
      </c>
      <c r="L203" s="22">
        <v>0</v>
      </c>
      <c r="M203" s="22">
        <f t="shared" si="4"/>
        <v>2085</v>
      </c>
    </row>
    <row r="204" spans="7:13" ht="15.75" x14ac:dyDescent="0.25">
      <c r="G204" s="21">
        <v>42278</v>
      </c>
      <c r="H204" s="22">
        <v>620</v>
      </c>
      <c r="I204" s="22">
        <v>440</v>
      </c>
      <c r="J204" s="22">
        <v>650</v>
      </c>
      <c r="K204" s="22">
        <v>260</v>
      </c>
      <c r="L204" s="22">
        <v>0</v>
      </c>
      <c r="M204" s="22">
        <f t="shared" si="4"/>
        <v>1970</v>
      </c>
    </row>
    <row r="205" spans="7:13" ht="15.75" x14ac:dyDescent="0.25">
      <c r="G205" s="21">
        <v>42309</v>
      </c>
      <c r="H205" s="22">
        <v>570</v>
      </c>
      <c r="I205" s="22">
        <v>436</v>
      </c>
      <c r="J205" s="22">
        <v>680</v>
      </c>
      <c r="K205" s="22">
        <v>250</v>
      </c>
      <c r="L205" s="22">
        <v>0</v>
      </c>
      <c r="M205" s="22">
        <f t="shared" si="4"/>
        <v>1936</v>
      </c>
    </row>
    <row r="206" spans="7:13" ht="15.75" x14ac:dyDescent="0.25">
      <c r="G206" s="21">
        <v>42339</v>
      </c>
      <c r="H206" s="22">
        <v>533</v>
      </c>
      <c r="I206" s="22">
        <v>420</v>
      </c>
      <c r="J206" s="22">
        <v>657</v>
      </c>
      <c r="K206" s="22">
        <v>240</v>
      </c>
      <c r="L206" s="22">
        <v>0</v>
      </c>
      <c r="M206" s="22">
        <f t="shared" si="4"/>
        <v>1850</v>
      </c>
    </row>
    <row r="207" spans="7:13" ht="15.75" x14ac:dyDescent="0.25">
      <c r="G207" s="21">
        <v>42370</v>
      </c>
      <c r="H207" s="22">
        <v>620</v>
      </c>
      <c r="I207" s="22">
        <v>510</v>
      </c>
      <c r="J207" s="22">
        <v>610</v>
      </c>
      <c r="K207" s="22">
        <v>250</v>
      </c>
      <c r="L207" s="22">
        <v>10</v>
      </c>
      <c r="M207" s="22">
        <f t="shared" si="4"/>
        <v>2000</v>
      </c>
    </row>
    <row r="208" spans="7:13" ht="15.75" x14ac:dyDescent="0.25">
      <c r="G208" s="21">
        <v>42401</v>
      </c>
      <c r="H208" s="22">
        <v>792</v>
      </c>
      <c r="I208" s="22">
        <v>590</v>
      </c>
      <c r="J208" s="22">
        <v>680</v>
      </c>
      <c r="K208" s="22">
        <v>250</v>
      </c>
      <c r="L208" s="22">
        <v>12</v>
      </c>
      <c r="M208" s="22">
        <f t="shared" si="4"/>
        <v>2324</v>
      </c>
    </row>
    <row r="209" spans="7:13" ht="15.75" x14ac:dyDescent="0.25">
      <c r="G209" s="21">
        <v>42430</v>
      </c>
      <c r="H209" s="22">
        <v>890</v>
      </c>
      <c r="I209" s="22">
        <v>610</v>
      </c>
      <c r="J209" s="22">
        <v>730</v>
      </c>
      <c r="K209" s="22">
        <v>260</v>
      </c>
      <c r="L209" s="22">
        <v>20</v>
      </c>
      <c r="M209" s="22">
        <f t="shared" si="4"/>
        <v>2510</v>
      </c>
    </row>
    <row r="210" spans="7:13" ht="15.75" x14ac:dyDescent="0.25">
      <c r="G210" s="21">
        <v>42461</v>
      </c>
      <c r="H210" s="22">
        <v>960</v>
      </c>
      <c r="I210" s="22">
        <v>600</v>
      </c>
      <c r="J210" s="22">
        <v>820</v>
      </c>
      <c r="K210" s="22">
        <v>270</v>
      </c>
      <c r="L210" s="22">
        <v>22</v>
      </c>
      <c r="M210" s="22">
        <f t="shared" si="4"/>
        <v>2672</v>
      </c>
    </row>
    <row r="211" spans="7:13" ht="15.75" x14ac:dyDescent="0.25">
      <c r="G211" s="21">
        <v>42491</v>
      </c>
      <c r="H211" s="22">
        <v>1040</v>
      </c>
      <c r="I211" s="22">
        <v>620</v>
      </c>
      <c r="J211" s="22">
        <v>810</v>
      </c>
      <c r="K211" s="22">
        <v>290</v>
      </c>
      <c r="L211" s="22">
        <v>20</v>
      </c>
      <c r="M211" s="22">
        <f t="shared" si="4"/>
        <v>2780</v>
      </c>
    </row>
    <row r="212" spans="7:13" ht="15.75" x14ac:dyDescent="0.25">
      <c r="G212" s="21">
        <v>42522</v>
      </c>
      <c r="H212" s="22">
        <v>1032</v>
      </c>
      <c r="I212" s="22">
        <v>640</v>
      </c>
      <c r="J212" s="22">
        <v>807</v>
      </c>
      <c r="K212" s="22">
        <v>310</v>
      </c>
      <c r="L212" s="22">
        <v>24</v>
      </c>
      <c r="M212" s="22">
        <f t="shared" si="4"/>
        <v>2813</v>
      </c>
    </row>
    <row r="213" spans="7:13" ht="15.75" x14ac:dyDescent="0.25">
      <c r="G213" s="21">
        <v>42552</v>
      </c>
      <c r="H213" s="22">
        <v>1006</v>
      </c>
      <c r="I213" s="22">
        <v>590</v>
      </c>
      <c r="J213" s="22">
        <v>760</v>
      </c>
      <c r="K213" s="22">
        <v>340</v>
      </c>
      <c r="L213" s="22">
        <v>20</v>
      </c>
      <c r="M213" s="22">
        <f t="shared" si="4"/>
        <v>2716</v>
      </c>
    </row>
    <row r="214" spans="7:13" ht="15.75" x14ac:dyDescent="0.25">
      <c r="G214" s="21">
        <v>42583</v>
      </c>
      <c r="H214" s="22">
        <v>910</v>
      </c>
      <c r="I214" s="22">
        <v>600</v>
      </c>
      <c r="J214" s="22">
        <v>720</v>
      </c>
      <c r="K214" s="22">
        <v>320</v>
      </c>
      <c r="L214" s="22">
        <v>31</v>
      </c>
      <c r="M214" s="22">
        <f t="shared" si="4"/>
        <v>2581</v>
      </c>
    </row>
    <row r="215" spans="7:13" ht="15.75" x14ac:dyDescent="0.25">
      <c r="G215" s="21">
        <v>42614</v>
      </c>
      <c r="H215" s="22">
        <v>803</v>
      </c>
      <c r="I215" s="22">
        <v>670</v>
      </c>
      <c r="J215" s="22">
        <v>660</v>
      </c>
      <c r="K215" s="22">
        <v>313</v>
      </c>
      <c r="L215" s="22">
        <v>30</v>
      </c>
      <c r="M215" s="22">
        <f t="shared" si="4"/>
        <v>2476</v>
      </c>
    </row>
    <row r="216" spans="7:13" ht="15.75" x14ac:dyDescent="0.25">
      <c r="G216" s="21">
        <v>42644</v>
      </c>
      <c r="H216" s="22">
        <v>730</v>
      </c>
      <c r="I216" s="22">
        <v>630</v>
      </c>
      <c r="J216" s="22">
        <v>630</v>
      </c>
      <c r="K216" s="22">
        <v>290</v>
      </c>
      <c r="L216" s="22">
        <v>37</v>
      </c>
      <c r="M216" s="22">
        <f t="shared" si="4"/>
        <v>2317</v>
      </c>
    </row>
    <row r="217" spans="7:13" ht="15.75" x14ac:dyDescent="0.25">
      <c r="G217" s="21">
        <v>42675</v>
      </c>
      <c r="H217" s="22">
        <v>699</v>
      </c>
      <c r="I217" s="22">
        <v>710</v>
      </c>
      <c r="J217" s="22">
        <v>603</v>
      </c>
      <c r="K217" s="22">
        <v>280</v>
      </c>
      <c r="L217" s="22">
        <v>32</v>
      </c>
      <c r="M217" s="22">
        <f t="shared" si="4"/>
        <v>2324</v>
      </c>
    </row>
    <row r="218" spans="7:13" ht="15.75" x14ac:dyDescent="0.25">
      <c r="G218" s="21">
        <v>42705</v>
      </c>
      <c r="H218" s="22">
        <v>647</v>
      </c>
      <c r="I218" s="22">
        <v>570</v>
      </c>
      <c r="J218" s="22">
        <v>570</v>
      </c>
      <c r="K218" s="22">
        <v>260</v>
      </c>
      <c r="L218" s="22">
        <v>33</v>
      </c>
      <c r="M218" s="22">
        <f t="shared" si="4"/>
        <v>2080</v>
      </c>
    </row>
    <row r="219" spans="7:13" ht="15.75" x14ac:dyDescent="0.25">
      <c r="G219" s="21">
        <v>42736</v>
      </c>
      <c r="H219" s="22">
        <v>730</v>
      </c>
      <c r="I219" s="22">
        <v>650</v>
      </c>
      <c r="J219" s="22">
        <v>500</v>
      </c>
      <c r="K219" s="22">
        <v>287</v>
      </c>
      <c r="L219" s="22">
        <v>35</v>
      </c>
      <c r="M219" s="22">
        <f t="shared" si="4"/>
        <v>2202</v>
      </c>
    </row>
    <row r="220" spans="7:13" ht="15.75" x14ac:dyDescent="0.25">
      <c r="G220" s="21">
        <v>42767</v>
      </c>
      <c r="H220" s="22">
        <v>930</v>
      </c>
      <c r="I220" s="22">
        <v>680</v>
      </c>
      <c r="J220" s="22">
        <v>590</v>
      </c>
      <c r="K220" s="22">
        <v>290</v>
      </c>
      <c r="L220" s="22">
        <v>50</v>
      </c>
      <c r="M220" s="22">
        <f t="shared" si="4"/>
        <v>2540</v>
      </c>
    </row>
    <row r="221" spans="7:13" ht="15.75" x14ac:dyDescent="0.25">
      <c r="G221" s="21">
        <v>42795</v>
      </c>
      <c r="H221" s="22">
        <v>1160</v>
      </c>
      <c r="I221" s="22">
        <v>724</v>
      </c>
      <c r="J221" s="22">
        <v>620</v>
      </c>
      <c r="K221" s="22">
        <v>300</v>
      </c>
      <c r="L221" s="22">
        <v>63</v>
      </c>
      <c r="M221" s="22">
        <f t="shared" si="4"/>
        <v>2867</v>
      </c>
    </row>
    <row r="222" spans="7:13" ht="15.75" x14ac:dyDescent="0.25">
      <c r="G222" s="21">
        <v>42826</v>
      </c>
      <c r="H222" s="22">
        <v>1510</v>
      </c>
      <c r="I222" s="22">
        <v>730</v>
      </c>
      <c r="J222" s="22">
        <v>730</v>
      </c>
      <c r="K222" s="22">
        <v>310</v>
      </c>
      <c r="L222" s="22">
        <v>68</v>
      </c>
      <c r="M222" s="22">
        <f t="shared" si="4"/>
        <v>3348</v>
      </c>
    </row>
    <row r="223" spans="7:13" ht="15.75" x14ac:dyDescent="0.25">
      <c r="G223" s="21">
        <v>42856</v>
      </c>
      <c r="H223" s="22">
        <v>1650</v>
      </c>
      <c r="I223" s="22">
        <v>760</v>
      </c>
      <c r="J223" s="22">
        <v>740</v>
      </c>
      <c r="K223" s="22">
        <v>330</v>
      </c>
      <c r="L223" s="22">
        <v>70</v>
      </c>
      <c r="M223" s="22">
        <f t="shared" si="4"/>
        <v>3550</v>
      </c>
    </row>
    <row r="224" spans="7:13" ht="15.75" x14ac:dyDescent="0.25">
      <c r="G224" s="21">
        <v>42887</v>
      </c>
      <c r="H224" s="22">
        <v>1490</v>
      </c>
      <c r="I224" s="22">
        <v>800</v>
      </c>
      <c r="J224" s="22">
        <v>720</v>
      </c>
      <c r="K224" s="22">
        <v>340</v>
      </c>
      <c r="L224" s="22">
        <v>82</v>
      </c>
      <c r="M224" s="22">
        <f t="shared" si="4"/>
        <v>3432</v>
      </c>
    </row>
    <row r="225" spans="7:13" ht="15.75" x14ac:dyDescent="0.25">
      <c r="G225" s="21">
        <v>42917</v>
      </c>
      <c r="H225" s="22">
        <v>1460</v>
      </c>
      <c r="I225" s="22">
        <v>840</v>
      </c>
      <c r="J225" s="22">
        <v>670</v>
      </c>
      <c r="K225" s="22">
        <v>350</v>
      </c>
      <c r="L225" s="22">
        <v>80</v>
      </c>
      <c r="M225" s="22">
        <f t="shared" si="4"/>
        <v>3400</v>
      </c>
    </row>
    <row r="226" spans="7:13" ht="15.75" x14ac:dyDescent="0.25">
      <c r="G226" s="21">
        <v>42948</v>
      </c>
      <c r="H226" s="22">
        <v>1390</v>
      </c>
      <c r="I226" s="22">
        <v>830</v>
      </c>
      <c r="J226" s="22">
        <v>610</v>
      </c>
      <c r="K226" s="22">
        <v>341</v>
      </c>
      <c r="L226" s="22">
        <v>90</v>
      </c>
      <c r="M226" s="22">
        <f t="shared" si="4"/>
        <v>3261</v>
      </c>
    </row>
    <row r="227" spans="7:13" ht="15.75" x14ac:dyDescent="0.25">
      <c r="G227" s="21">
        <v>42979</v>
      </c>
      <c r="H227" s="22">
        <v>1360</v>
      </c>
      <c r="I227" s="22">
        <v>820</v>
      </c>
      <c r="J227" s="22">
        <v>599</v>
      </c>
      <c r="K227" s="22">
        <v>330</v>
      </c>
      <c r="L227" s="22">
        <v>100</v>
      </c>
      <c r="M227" s="22">
        <f t="shared" si="4"/>
        <v>3209</v>
      </c>
    </row>
    <row r="228" spans="7:13" ht="15.75" x14ac:dyDescent="0.25">
      <c r="G228" s="21">
        <v>43009</v>
      </c>
      <c r="H228" s="22">
        <v>1340</v>
      </c>
      <c r="I228" s="22">
        <v>810</v>
      </c>
      <c r="J228" s="22">
        <v>560</v>
      </c>
      <c r="K228" s="22">
        <v>320</v>
      </c>
      <c r="L228" s="22">
        <v>102</v>
      </c>
      <c r="M228" s="22">
        <f t="shared" si="4"/>
        <v>3132</v>
      </c>
    </row>
    <row r="229" spans="7:13" ht="15.75" x14ac:dyDescent="0.25">
      <c r="G229" s="21">
        <v>43040</v>
      </c>
      <c r="H229" s="22">
        <v>1240</v>
      </c>
      <c r="I229" s="22">
        <v>827</v>
      </c>
      <c r="J229" s="22">
        <v>550</v>
      </c>
      <c r="K229" s="22">
        <v>300</v>
      </c>
      <c r="L229" s="22">
        <v>110</v>
      </c>
      <c r="M229" s="22">
        <f t="shared" si="4"/>
        <v>3027</v>
      </c>
    </row>
    <row r="230" spans="7:13" ht="15.75" x14ac:dyDescent="0.25">
      <c r="G230" s="21">
        <v>43070</v>
      </c>
      <c r="H230" s="22">
        <v>1103</v>
      </c>
      <c r="I230" s="22">
        <v>750</v>
      </c>
      <c r="J230" s="22">
        <v>520</v>
      </c>
      <c r="K230" s="22">
        <v>290</v>
      </c>
      <c r="L230" s="22">
        <v>114</v>
      </c>
      <c r="M230" s="22">
        <f t="shared" si="4"/>
        <v>2777</v>
      </c>
    </row>
    <row r="231" spans="7:13" ht="15.75" x14ac:dyDescent="0.25">
      <c r="G231" s="21">
        <v>43101</v>
      </c>
      <c r="H231" s="22">
        <v>1250</v>
      </c>
      <c r="I231" s="22">
        <v>780</v>
      </c>
      <c r="J231" s="22">
        <v>480</v>
      </c>
      <c r="K231" s="22">
        <v>200</v>
      </c>
      <c r="L231" s="22">
        <v>111</v>
      </c>
      <c r="M231" s="22">
        <f t="shared" si="4"/>
        <v>2821</v>
      </c>
    </row>
    <row r="232" spans="7:13" ht="15.75" x14ac:dyDescent="0.25">
      <c r="G232" s="21">
        <v>43132</v>
      </c>
      <c r="H232" s="22">
        <v>1550</v>
      </c>
      <c r="I232" s="22">
        <v>805</v>
      </c>
      <c r="J232" s="22">
        <v>523</v>
      </c>
      <c r="K232" s="22">
        <v>210</v>
      </c>
      <c r="L232" s="22">
        <v>121</v>
      </c>
      <c r="M232" s="22">
        <f t="shared" si="4"/>
        <v>3209</v>
      </c>
    </row>
    <row r="233" spans="7:13" ht="15.75" x14ac:dyDescent="0.25">
      <c r="G233" s="21">
        <v>43160</v>
      </c>
      <c r="H233" s="22">
        <v>1820</v>
      </c>
      <c r="I233" s="22">
        <v>830</v>
      </c>
      <c r="J233" s="22">
        <v>560</v>
      </c>
      <c r="K233" s="22">
        <v>220</v>
      </c>
      <c r="L233" s="22">
        <v>123</v>
      </c>
      <c r="M233" s="22">
        <f t="shared" si="4"/>
        <v>3553</v>
      </c>
    </row>
    <row r="234" spans="7:13" ht="15.75" x14ac:dyDescent="0.25">
      <c r="G234" s="21">
        <v>43191</v>
      </c>
      <c r="H234" s="22">
        <v>2010</v>
      </c>
      <c r="I234" s="22">
        <v>890</v>
      </c>
      <c r="J234" s="22">
        <v>570</v>
      </c>
      <c r="K234" s="22">
        <v>230</v>
      </c>
      <c r="L234" s="22">
        <v>120</v>
      </c>
      <c r="M234" s="22">
        <f t="shared" si="4"/>
        <v>3820</v>
      </c>
    </row>
    <row r="235" spans="7:13" ht="15.75" x14ac:dyDescent="0.25">
      <c r="G235" s="21">
        <v>43221</v>
      </c>
      <c r="H235" s="22">
        <v>2230</v>
      </c>
      <c r="I235" s="22">
        <v>930</v>
      </c>
      <c r="J235" s="22">
        <v>590</v>
      </c>
      <c r="K235" s="22">
        <v>253</v>
      </c>
      <c r="L235" s="22">
        <v>130</v>
      </c>
      <c r="M235" s="22">
        <f t="shared" si="4"/>
        <v>4133</v>
      </c>
    </row>
    <row r="236" spans="7:13" ht="15.75" x14ac:dyDescent="0.25">
      <c r="G236" s="21">
        <v>43252</v>
      </c>
      <c r="H236" s="22">
        <v>2490</v>
      </c>
      <c r="I236" s="22">
        <v>980</v>
      </c>
      <c r="J236" s="22">
        <v>600</v>
      </c>
      <c r="K236" s="22">
        <v>270</v>
      </c>
      <c r="L236" s="22">
        <v>136</v>
      </c>
      <c r="M236" s="22">
        <f t="shared" si="4"/>
        <v>4476</v>
      </c>
    </row>
    <row r="237" spans="7:13" ht="15.75" x14ac:dyDescent="0.25">
      <c r="G237" s="21">
        <v>43282</v>
      </c>
      <c r="H237" s="22">
        <v>2440</v>
      </c>
      <c r="I237" s="22">
        <v>1002</v>
      </c>
      <c r="J237" s="22">
        <v>580</v>
      </c>
      <c r="K237" s="22">
        <v>280</v>
      </c>
      <c r="L237" s="22">
        <v>134</v>
      </c>
      <c r="M237" s="22">
        <f t="shared" si="4"/>
        <v>4436</v>
      </c>
    </row>
    <row r="238" spans="7:13" ht="15.75" x14ac:dyDescent="0.25">
      <c r="G238" s="21">
        <v>43313</v>
      </c>
      <c r="H238" s="22">
        <v>2334</v>
      </c>
      <c r="I238" s="22">
        <v>970</v>
      </c>
      <c r="J238" s="22">
        <v>570</v>
      </c>
      <c r="K238" s="22">
        <v>250</v>
      </c>
      <c r="L238" s="22">
        <v>132</v>
      </c>
      <c r="M238" s="22">
        <f t="shared" si="4"/>
        <v>4256</v>
      </c>
    </row>
    <row r="239" spans="7:13" ht="15.75" x14ac:dyDescent="0.25">
      <c r="G239" s="21">
        <v>43344</v>
      </c>
      <c r="H239" s="22">
        <v>2190</v>
      </c>
      <c r="I239" s="22">
        <v>960</v>
      </c>
      <c r="J239" s="22">
        <v>550</v>
      </c>
      <c r="K239" s="22">
        <v>230</v>
      </c>
      <c r="L239" s="22">
        <v>137</v>
      </c>
      <c r="M239" s="22">
        <f t="shared" si="4"/>
        <v>4067</v>
      </c>
    </row>
    <row r="240" spans="7:13" ht="15.75" x14ac:dyDescent="0.25">
      <c r="G240" s="21">
        <v>43374</v>
      </c>
      <c r="H240" s="22">
        <v>2080</v>
      </c>
      <c r="I240" s="22">
        <v>930</v>
      </c>
      <c r="J240" s="22">
        <v>530</v>
      </c>
      <c r="K240" s="22">
        <v>220</v>
      </c>
      <c r="L240" s="22">
        <v>130</v>
      </c>
      <c r="M240" s="22">
        <f t="shared" si="4"/>
        <v>3890</v>
      </c>
    </row>
    <row r="241" spans="1:15" ht="15.75" x14ac:dyDescent="0.25">
      <c r="G241" s="21">
        <v>43405</v>
      </c>
      <c r="H241" s="22">
        <v>2050</v>
      </c>
      <c r="I241" s="22">
        <v>920</v>
      </c>
      <c r="J241" s="22">
        <v>517</v>
      </c>
      <c r="K241" s="22">
        <v>190</v>
      </c>
      <c r="L241" s="22">
        <v>139</v>
      </c>
      <c r="M241" s="22">
        <f t="shared" si="4"/>
        <v>3816</v>
      </c>
    </row>
    <row r="242" spans="1:15" ht="15.75" x14ac:dyDescent="0.25">
      <c r="G242" s="21">
        <v>43435</v>
      </c>
      <c r="H242" s="22">
        <v>2004</v>
      </c>
      <c r="I242" s="22">
        <v>902</v>
      </c>
      <c r="J242" s="22">
        <v>490</v>
      </c>
      <c r="K242" s="22">
        <v>190</v>
      </c>
      <c r="L242" s="22">
        <v>131</v>
      </c>
      <c r="M242" s="22">
        <f t="shared" si="4"/>
        <v>3717</v>
      </c>
    </row>
    <row r="243" spans="1:15" ht="15.75" x14ac:dyDescent="0.25">
      <c r="G243" s="7" t="s">
        <v>92</v>
      </c>
      <c r="H243" s="7">
        <f>SUM(H183:H242)</f>
        <v>64502</v>
      </c>
      <c r="I243" s="7">
        <f t="shared" ref="I243:M243" si="5">SUM(I183:I242)</f>
        <v>35901</v>
      </c>
      <c r="J243" s="7">
        <f t="shared" si="5"/>
        <v>38878</v>
      </c>
      <c r="K243" s="7">
        <f t="shared" si="5"/>
        <v>16331</v>
      </c>
      <c r="L243" s="7">
        <f t="shared" si="5"/>
        <v>2799</v>
      </c>
      <c r="M243" s="7">
        <f t="shared" si="5"/>
        <v>158411</v>
      </c>
    </row>
    <row r="246" spans="1:15" ht="15.75" x14ac:dyDescent="0.25">
      <c r="A246" s="49" t="s">
        <v>139</v>
      </c>
      <c r="B246" s="49" t="s">
        <v>186</v>
      </c>
    </row>
    <row r="248" spans="1:15" ht="15.75" x14ac:dyDescent="0.25">
      <c r="G248" s="106" t="s">
        <v>140</v>
      </c>
      <c r="H248" s="106"/>
      <c r="I248" s="106"/>
      <c r="J248" s="106"/>
      <c r="L248" s="106" t="s">
        <v>140</v>
      </c>
      <c r="M248" s="106"/>
      <c r="N248" s="106"/>
      <c r="O248" s="106"/>
    </row>
    <row r="249" spans="1:15" ht="15.75" x14ac:dyDescent="0.25">
      <c r="G249" s="6" t="s">
        <v>64</v>
      </c>
      <c r="H249" s="6" t="s">
        <v>137</v>
      </c>
      <c r="I249" s="6" t="s">
        <v>141</v>
      </c>
      <c r="J249" s="6" t="s">
        <v>67</v>
      </c>
      <c r="L249" s="74" t="s">
        <v>85</v>
      </c>
      <c r="M249" s="76" t="s">
        <v>230</v>
      </c>
      <c r="N249" s="77" t="s">
        <v>231</v>
      </c>
      <c r="O249" s="78" t="s">
        <v>232</v>
      </c>
    </row>
    <row r="250" spans="1:15" ht="15.75" x14ac:dyDescent="0.25">
      <c r="G250" s="21">
        <v>41640</v>
      </c>
      <c r="H250" s="22">
        <v>1086</v>
      </c>
      <c r="I250" s="22">
        <v>1069</v>
      </c>
      <c r="J250" s="25">
        <f>I250/H250</f>
        <v>0.98434622467771637</v>
      </c>
      <c r="L250" s="81" t="s">
        <v>173</v>
      </c>
      <c r="M250" s="79">
        <v>14154</v>
      </c>
      <c r="N250" s="80">
        <v>13942</v>
      </c>
      <c r="O250" s="84">
        <v>0.9849328128630539</v>
      </c>
    </row>
    <row r="251" spans="1:15" ht="15.75" x14ac:dyDescent="0.25">
      <c r="G251" s="21">
        <v>41671</v>
      </c>
      <c r="H251" s="22">
        <v>1101</v>
      </c>
      <c r="I251" s="22">
        <v>1080</v>
      </c>
      <c r="J251" s="25">
        <f t="shared" ref="J251:J309" si="6">I251/H251</f>
        <v>0.98092643051771122</v>
      </c>
      <c r="L251" s="81" t="s">
        <v>174</v>
      </c>
      <c r="M251" s="79">
        <v>15152</v>
      </c>
      <c r="N251" s="80">
        <v>14942</v>
      </c>
      <c r="O251" s="84">
        <v>0.98614393917649734</v>
      </c>
    </row>
    <row r="252" spans="1:15" ht="15.75" x14ac:dyDescent="0.25">
      <c r="G252" s="21">
        <v>41699</v>
      </c>
      <c r="H252" s="22">
        <v>1116</v>
      </c>
      <c r="I252" s="22">
        <v>1089</v>
      </c>
      <c r="J252" s="25">
        <f t="shared" si="6"/>
        <v>0.97580645161290325</v>
      </c>
      <c r="L252" s="81" t="s">
        <v>175</v>
      </c>
      <c r="M252" s="79">
        <v>16103</v>
      </c>
      <c r="N252" s="80">
        <v>15906</v>
      </c>
      <c r="O252" s="84">
        <v>0.98776497656157247</v>
      </c>
    </row>
    <row r="253" spans="1:15" ht="15.75" x14ac:dyDescent="0.25">
      <c r="G253" s="21">
        <v>41730</v>
      </c>
      <c r="H253" s="22">
        <v>1216</v>
      </c>
      <c r="I253" s="22">
        <v>1199</v>
      </c>
      <c r="J253" s="25">
        <f t="shared" si="6"/>
        <v>0.98601973684210531</v>
      </c>
      <c r="L253" s="81" t="s">
        <v>176</v>
      </c>
      <c r="M253" s="79">
        <v>16525</v>
      </c>
      <c r="N253" s="80">
        <v>16349</v>
      </c>
      <c r="O253" s="84">
        <v>0.9893590914662197</v>
      </c>
    </row>
    <row r="254" spans="1:15" ht="15.75" x14ac:dyDescent="0.25">
      <c r="G254" s="21">
        <v>41760</v>
      </c>
      <c r="H254" s="22">
        <v>1183</v>
      </c>
      <c r="I254" s="22">
        <v>1168</v>
      </c>
      <c r="J254" s="25">
        <f t="shared" si="6"/>
        <v>0.9873203719357565</v>
      </c>
      <c r="L254" s="82" t="s">
        <v>177</v>
      </c>
      <c r="M254" s="79">
        <v>17010</v>
      </c>
      <c r="N254" s="80">
        <v>16851</v>
      </c>
      <c r="O254" s="84">
        <v>0.99068773802312693</v>
      </c>
    </row>
    <row r="255" spans="1:15" ht="15.75" x14ac:dyDescent="0.25">
      <c r="G255" s="21">
        <v>41791</v>
      </c>
      <c r="H255" s="22">
        <v>1176</v>
      </c>
      <c r="I255" s="22">
        <v>1160</v>
      </c>
      <c r="J255" s="25">
        <f t="shared" si="6"/>
        <v>0.98639455782312924</v>
      </c>
      <c r="L255" s="75" t="s">
        <v>92</v>
      </c>
      <c r="M255" s="73">
        <v>78944</v>
      </c>
      <c r="N255" s="72">
        <v>77990</v>
      </c>
      <c r="O255" s="83">
        <v>0.9877777116180938</v>
      </c>
    </row>
    <row r="256" spans="1:15" ht="15.75" x14ac:dyDescent="0.25">
      <c r="G256" s="21">
        <v>41821</v>
      </c>
      <c r="H256" s="22">
        <v>1198</v>
      </c>
      <c r="I256" s="22">
        <v>1181</v>
      </c>
      <c r="J256" s="25">
        <f t="shared" si="6"/>
        <v>0.9858096828046744</v>
      </c>
    </row>
    <row r="257" spans="7:10" ht="15.75" x14ac:dyDescent="0.25">
      <c r="G257" s="21">
        <v>41852</v>
      </c>
      <c r="H257" s="22">
        <v>1205</v>
      </c>
      <c r="I257" s="22">
        <v>1189</v>
      </c>
      <c r="J257" s="25">
        <f t="shared" si="6"/>
        <v>0.98672199170124486</v>
      </c>
    </row>
    <row r="258" spans="7:10" ht="15.75" x14ac:dyDescent="0.25">
      <c r="G258" s="21">
        <v>41883</v>
      </c>
      <c r="H258" s="22">
        <v>1223</v>
      </c>
      <c r="I258" s="22">
        <v>1210</v>
      </c>
      <c r="J258" s="25">
        <f t="shared" si="6"/>
        <v>0.98937040065412918</v>
      </c>
    </row>
    <row r="259" spans="7:10" ht="15.75" x14ac:dyDescent="0.25">
      <c r="G259" s="21">
        <v>41913</v>
      </c>
      <c r="H259" s="22">
        <v>1209</v>
      </c>
      <c r="I259" s="22">
        <v>1194</v>
      </c>
      <c r="J259" s="25">
        <f t="shared" si="6"/>
        <v>0.98759305210918114</v>
      </c>
    </row>
    <row r="260" spans="7:10" ht="15.75" x14ac:dyDescent="0.25">
      <c r="G260" s="21">
        <v>41944</v>
      </c>
      <c r="H260" s="22">
        <v>1198</v>
      </c>
      <c r="I260" s="22">
        <v>1180</v>
      </c>
      <c r="J260" s="25">
        <f t="shared" si="6"/>
        <v>0.9849749582637729</v>
      </c>
    </row>
    <row r="261" spans="7:10" ht="15.75" x14ac:dyDescent="0.25">
      <c r="G261" s="21">
        <v>41974</v>
      </c>
      <c r="H261" s="22">
        <v>1243</v>
      </c>
      <c r="I261" s="22">
        <v>1223</v>
      </c>
      <c r="J261" s="25">
        <f t="shared" si="6"/>
        <v>0.98390989541432017</v>
      </c>
    </row>
    <row r="262" spans="7:10" ht="15.75" x14ac:dyDescent="0.25">
      <c r="G262" s="21">
        <v>42005</v>
      </c>
      <c r="H262" s="22">
        <v>1220</v>
      </c>
      <c r="I262" s="22">
        <v>1201</v>
      </c>
      <c r="J262" s="25">
        <f t="shared" si="6"/>
        <v>0.98442622950819669</v>
      </c>
    </row>
    <row r="263" spans="7:10" ht="15.75" x14ac:dyDescent="0.25">
      <c r="G263" s="21">
        <v>42036</v>
      </c>
      <c r="H263" s="22">
        <v>1241</v>
      </c>
      <c r="I263" s="22">
        <v>1224</v>
      </c>
      <c r="J263" s="25">
        <f t="shared" si="6"/>
        <v>0.98630136986301364</v>
      </c>
    </row>
    <row r="264" spans="7:10" ht="15.75" x14ac:dyDescent="0.25">
      <c r="G264" s="21">
        <v>42064</v>
      </c>
      <c r="H264" s="22">
        <v>1237</v>
      </c>
      <c r="I264" s="22">
        <v>1217</v>
      </c>
      <c r="J264" s="25">
        <f t="shared" si="6"/>
        <v>0.98383185125303152</v>
      </c>
    </row>
    <row r="265" spans="7:10" ht="15.75" x14ac:dyDescent="0.25">
      <c r="G265" s="21">
        <v>42095</v>
      </c>
      <c r="H265" s="22">
        <v>1258</v>
      </c>
      <c r="I265" s="22">
        <v>1242</v>
      </c>
      <c r="J265" s="25">
        <f t="shared" si="6"/>
        <v>0.9872813990461049</v>
      </c>
    </row>
    <row r="266" spans="7:10" ht="15.75" x14ac:dyDescent="0.25">
      <c r="G266" s="21">
        <v>42125</v>
      </c>
      <c r="H266" s="22">
        <v>1262</v>
      </c>
      <c r="I266" s="22">
        <v>1246</v>
      </c>
      <c r="J266" s="25">
        <f t="shared" si="6"/>
        <v>0.98732171156893822</v>
      </c>
    </row>
    <row r="267" spans="7:10" ht="15.75" x14ac:dyDescent="0.25">
      <c r="G267" s="21">
        <v>42156</v>
      </c>
      <c r="H267" s="22">
        <v>1227</v>
      </c>
      <c r="I267" s="22">
        <v>1212</v>
      </c>
      <c r="J267" s="25">
        <f t="shared" si="6"/>
        <v>0.98777506112469438</v>
      </c>
    </row>
    <row r="268" spans="7:10" ht="15.75" x14ac:dyDescent="0.25">
      <c r="G268" s="21">
        <v>42186</v>
      </c>
      <c r="H268" s="22">
        <v>1243</v>
      </c>
      <c r="I268" s="22">
        <v>1227</v>
      </c>
      <c r="J268" s="25">
        <f t="shared" si="6"/>
        <v>0.98712791633145613</v>
      </c>
    </row>
    <row r="269" spans="7:10" ht="15.75" x14ac:dyDescent="0.25">
      <c r="G269" s="21">
        <v>42217</v>
      </c>
      <c r="H269" s="22">
        <v>1281</v>
      </c>
      <c r="I269" s="22">
        <v>1264</v>
      </c>
      <c r="J269" s="25">
        <f t="shared" si="6"/>
        <v>0.98672911787665885</v>
      </c>
    </row>
    <row r="270" spans="7:10" ht="15.75" x14ac:dyDescent="0.25">
      <c r="G270" s="21">
        <v>42248</v>
      </c>
      <c r="H270" s="22">
        <v>1272</v>
      </c>
      <c r="I270" s="22">
        <v>1254</v>
      </c>
      <c r="J270" s="25">
        <f t="shared" si="6"/>
        <v>0.98584905660377353</v>
      </c>
    </row>
    <row r="271" spans="7:10" ht="15.75" x14ac:dyDescent="0.25">
      <c r="G271" s="21">
        <v>42278</v>
      </c>
      <c r="H271" s="22">
        <v>1295</v>
      </c>
      <c r="I271" s="22">
        <v>1278</v>
      </c>
      <c r="J271" s="25">
        <f t="shared" si="6"/>
        <v>0.98687258687258683</v>
      </c>
    </row>
    <row r="272" spans="7:10" ht="15.75" x14ac:dyDescent="0.25">
      <c r="G272" s="21">
        <v>42309</v>
      </c>
      <c r="H272" s="22">
        <v>1298</v>
      </c>
      <c r="I272" s="22">
        <v>1281</v>
      </c>
      <c r="J272" s="25">
        <f t="shared" si="6"/>
        <v>0.98690292758089371</v>
      </c>
    </row>
    <row r="273" spans="7:10" ht="15.75" x14ac:dyDescent="0.25">
      <c r="G273" s="21">
        <v>42339</v>
      </c>
      <c r="H273" s="22">
        <v>1318</v>
      </c>
      <c r="I273" s="22">
        <v>1296</v>
      </c>
      <c r="J273" s="25">
        <f t="shared" si="6"/>
        <v>0.98330804248861914</v>
      </c>
    </row>
    <row r="274" spans="7:10" ht="15.75" x14ac:dyDescent="0.25">
      <c r="G274" s="21">
        <v>42370</v>
      </c>
      <c r="H274" s="22">
        <v>1281</v>
      </c>
      <c r="I274" s="22">
        <v>1264</v>
      </c>
      <c r="J274" s="25">
        <f t="shared" si="6"/>
        <v>0.98672911787665885</v>
      </c>
    </row>
    <row r="275" spans="7:10" ht="15.75" x14ac:dyDescent="0.25">
      <c r="G275" s="21">
        <v>42401</v>
      </c>
      <c r="H275" s="22">
        <v>1320</v>
      </c>
      <c r="I275" s="22">
        <v>1304</v>
      </c>
      <c r="J275" s="25">
        <f t="shared" si="6"/>
        <v>0.98787878787878791</v>
      </c>
    </row>
    <row r="276" spans="7:10" ht="15.75" x14ac:dyDescent="0.25">
      <c r="G276" s="21">
        <v>42430</v>
      </c>
      <c r="H276" s="22">
        <v>1352</v>
      </c>
      <c r="I276" s="22">
        <v>1334</v>
      </c>
      <c r="J276" s="25">
        <f t="shared" si="6"/>
        <v>0.98668639053254437</v>
      </c>
    </row>
    <row r="277" spans="7:10" ht="15.75" x14ac:dyDescent="0.25">
      <c r="G277" s="21">
        <v>42461</v>
      </c>
      <c r="H277" s="22">
        <v>1336</v>
      </c>
      <c r="I277" s="22">
        <v>1320</v>
      </c>
      <c r="J277" s="25">
        <f t="shared" si="6"/>
        <v>0.9880239520958084</v>
      </c>
    </row>
    <row r="278" spans="7:10" ht="15.75" x14ac:dyDescent="0.25">
      <c r="G278" s="21">
        <v>42491</v>
      </c>
      <c r="H278" s="22">
        <v>1291</v>
      </c>
      <c r="I278" s="22">
        <v>1276</v>
      </c>
      <c r="J278" s="25">
        <f t="shared" si="6"/>
        <v>0.98838109992254064</v>
      </c>
    </row>
    <row r="279" spans="7:10" ht="15.75" x14ac:dyDescent="0.25">
      <c r="G279" s="21">
        <v>42522</v>
      </c>
      <c r="H279" s="22">
        <v>1342</v>
      </c>
      <c r="I279" s="22">
        <v>1326</v>
      </c>
      <c r="J279" s="25">
        <f t="shared" si="6"/>
        <v>0.98807749627421759</v>
      </c>
    </row>
    <row r="280" spans="7:10" ht="15.75" x14ac:dyDescent="0.25">
      <c r="G280" s="21">
        <v>42552</v>
      </c>
      <c r="H280" s="22">
        <v>1352</v>
      </c>
      <c r="I280" s="22">
        <v>1337</v>
      </c>
      <c r="J280" s="25">
        <f t="shared" si="6"/>
        <v>0.98890532544378695</v>
      </c>
    </row>
    <row r="281" spans="7:10" ht="15.75" x14ac:dyDescent="0.25">
      <c r="G281" s="21">
        <v>42583</v>
      </c>
      <c r="H281" s="22">
        <v>1377</v>
      </c>
      <c r="I281" s="22">
        <v>1360</v>
      </c>
      <c r="J281" s="25">
        <f t="shared" si="6"/>
        <v>0.98765432098765427</v>
      </c>
    </row>
    <row r="282" spans="7:10" ht="15.75" x14ac:dyDescent="0.25">
      <c r="G282" s="21">
        <v>42614</v>
      </c>
      <c r="H282" s="22">
        <v>1385</v>
      </c>
      <c r="I282" s="22">
        <v>1368</v>
      </c>
      <c r="J282" s="25">
        <f t="shared" si="6"/>
        <v>0.98772563176895312</v>
      </c>
    </row>
    <row r="283" spans="7:10" ht="15.75" x14ac:dyDescent="0.25">
      <c r="G283" s="21">
        <v>42644</v>
      </c>
      <c r="H283" s="22">
        <v>1356</v>
      </c>
      <c r="I283" s="22">
        <v>1338</v>
      </c>
      <c r="J283" s="25">
        <f t="shared" si="6"/>
        <v>0.98672566371681414</v>
      </c>
    </row>
    <row r="284" spans="7:10" ht="15.75" x14ac:dyDescent="0.25">
      <c r="G284" s="21">
        <v>42675</v>
      </c>
      <c r="H284" s="22">
        <v>1362</v>
      </c>
      <c r="I284" s="22">
        <v>1346</v>
      </c>
      <c r="J284" s="25">
        <f t="shared" si="6"/>
        <v>0.98825256975036713</v>
      </c>
    </row>
    <row r="285" spans="7:10" ht="15.75" x14ac:dyDescent="0.25">
      <c r="G285" s="21">
        <v>42705</v>
      </c>
      <c r="H285" s="22">
        <v>1349</v>
      </c>
      <c r="I285" s="22">
        <v>1333</v>
      </c>
      <c r="J285" s="25">
        <f t="shared" si="6"/>
        <v>0.98813936249073386</v>
      </c>
    </row>
    <row r="286" spans="7:10" ht="15.75" x14ac:dyDescent="0.25">
      <c r="G286" s="21">
        <v>42736</v>
      </c>
      <c r="H286" s="22">
        <v>1386</v>
      </c>
      <c r="I286" s="22">
        <v>1371</v>
      </c>
      <c r="J286" s="25">
        <f t="shared" si="6"/>
        <v>0.98917748917748916</v>
      </c>
    </row>
    <row r="287" spans="7:10" ht="15.75" x14ac:dyDescent="0.25">
      <c r="G287" s="21">
        <v>42767</v>
      </c>
      <c r="H287" s="22">
        <v>1358</v>
      </c>
      <c r="I287" s="22">
        <v>1342</v>
      </c>
      <c r="J287" s="25">
        <f t="shared" si="6"/>
        <v>0.98821796759941094</v>
      </c>
    </row>
    <row r="288" spans="7:10" ht="15.75" x14ac:dyDescent="0.25">
      <c r="G288" s="21">
        <v>42795</v>
      </c>
      <c r="H288" s="22">
        <v>1371</v>
      </c>
      <c r="I288" s="22">
        <v>1356</v>
      </c>
      <c r="J288" s="25">
        <f t="shared" si="6"/>
        <v>0.98905908096280093</v>
      </c>
    </row>
    <row r="289" spans="7:10" ht="15.75" x14ac:dyDescent="0.25">
      <c r="G289" s="21">
        <v>42826</v>
      </c>
      <c r="H289" s="22">
        <v>1362</v>
      </c>
      <c r="I289" s="22">
        <v>1348</v>
      </c>
      <c r="J289" s="25">
        <f t="shared" si="6"/>
        <v>0.98972099853157125</v>
      </c>
    </row>
    <row r="290" spans="7:10" ht="15.75" x14ac:dyDescent="0.25">
      <c r="G290" s="21">
        <v>42856</v>
      </c>
      <c r="H290" s="22">
        <v>1350</v>
      </c>
      <c r="I290" s="22">
        <v>1338</v>
      </c>
      <c r="J290" s="25">
        <f t="shared" si="6"/>
        <v>0.99111111111111116</v>
      </c>
    </row>
    <row r="291" spans="7:10" ht="15.75" x14ac:dyDescent="0.25">
      <c r="G291" s="21">
        <v>42887</v>
      </c>
      <c r="H291" s="22">
        <v>1381</v>
      </c>
      <c r="I291" s="22">
        <v>1366</v>
      </c>
      <c r="J291" s="25">
        <f t="shared" si="6"/>
        <v>0.98913830557566984</v>
      </c>
    </row>
    <row r="292" spans="7:10" ht="15.75" x14ac:dyDescent="0.25">
      <c r="G292" s="21">
        <v>42917</v>
      </c>
      <c r="H292" s="22">
        <v>1392</v>
      </c>
      <c r="I292" s="22">
        <v>1378</v>
      </c>
      <c r="J292" s="25">
        <f t="shared" si="6"/>
        <v>0.98994252873563215</v>
      </c>
    </row>
    <row r="293" spans="7:10" ht="15.75" x14ac:dyDescent="0.25">
      <c r="G293" s="21">
        <v>42948</v>
      </c>
      <c r="H293" s="22">
        <v>1371</v>
      </c>
      <c r="I293" s="22">
        <v>1359</v>
      </c>
      <c r="J293" s="25">
        <f t="shared" si="6"/>
        <v>0.99124726477024072</v>
      </c>
    </row>
    <row r="294" spans="7:10" ht="15.75" x14ac:dyDescent="0.25">
      <c r="G294" s="21">
        <v>42979</v>
      </c>
      <c r="H294" s="22">
        <v>1402</v>
      </c>
      <c r="I294" s="22">
        <v>1387</v>
      </c>
      <c r="J294" s="25">
        <f t="shared" si="6"/>
        <v>0.98930099857346643</v>
      </c>
    </row>
    <row r="295" spans="7:10" ht="15.75" x14ac:dyDescent="0.25">
      <c r="G295" s="21">
        <v>43009</v>
      </c>
      <c r="H295" s="22">
        <v>1384</v>
      </c>
      <c r="I295" s="22">
        <v>1370</v>
      </c>
      <c r="J295" s="25">
        <f t="shared" si="6"/>
        <v>0.98988439306358378</v>
      </c>
    </row>
    <row r="296" spans="7:10" ht="15.75" x14ac:dyDescent="0.25">
      <c r="G296" s="21">
        <v>43040</v>
      </c>
      <c r="H296" s="22">
        <v>1399</v>
      </c>
      <c r="I296" s="22">
        <v>1377</v>
      </c>
      <c r="J296" s="25">
        <f t="shared" si="6"/>
        <v>0.98427448177269483</v>
      </c>
    </row>
    <row r="297" spans="7:10" ht="15.75" x14ac:dyDescent="0.25">
      <c r="G297" s="21">
        <v>43070</v>
      </c>
      <c r="H297" s="22">
        <v>1369</v>
      </c>
      <c r="I297" s="22">
        <v>1357</v>
      </c>
      <c r="J297" s="25">
        <f t="shared" si="6"/>
        <v>0.99123447772096418</v>
      </c>
    </row>
    <row r="298" spans="7:10" ht="15.75" x14ac:dyDescent="0.25">
      <c r="G298" s="21">
        <v>43101</v>
      </c>
      <c r="H298" s="22">
        <v>1401</v>
      </c>
      <c r="I298" s="22">
        <v>1390</v>
      </c>
      <c r="J298" s="25">
        <f t="shared" si="6"/>
        <v>0.99214846538187007</v>
      </c>
    </row>
    <row r="299" spans="7:10" ht="15.75" x14ac:dyDescent="0.25">
      <c r="G299" s="21">
        <v>43132</v>
      </c>
      <c r="H299" s="22">
        <v>1388</v>
      </c>
      <c r="I299" s="22">
        <v>1376</v>
      </c>
      <c r="J299" s="25">
        <f t="shared" si="6"/>
        <v>0.99135446685878958</v>
      </c>
    </row>
    <row r="300" spans="7:10" ht="15.75" x14ac:dyDescent="0.25">
      <c r="G300" s="21">
        <v>43160</v>
      </c>
      <c r="H300" s="22">
        <v>1395</v>
      </c>
      <c r="I300" s="22">
        <v>1385</v>
      </c>
      <c r="J300" s="25">
        <f t="shared" si="6"/>
        <v>0.99283154121863804</v>
      </c>
    </row>
    <row r="301" spans="7:10" ht="15.75" x14ac:dyDescent="0.25">
      <c r="G301" s="21">
        <v>43191</v>
      </c>
      <c r="H301" s="22">
        <v>1412</v>
      </c>
      <c r="I301" s="22">
        <v>1401</v>
      </c>
      <c r="J301" s="25">
        <f t="shared" si="6"/>
        <v>0.99220963172804533</v>
      </c>
    </row>
    <row r="302" spans="7:10" ht="15.75" x14ac:dyDescent="0.25">
      <c r="G302" s="21">
        <v>43221</v>
      </c>
      <c r="H302" s="22">
        <v>1403</v>
      </c>
      <c r="I302" s="22">
        <v>1392</v>
      </c>
      <c r="J302" s="25">
        <f t="shared" si="6"/>
        <v>0.99215965787598004</v>
      </c>
    </row>
    <row r="303" spans="7:10" ht="15.75" x14ac:dyDescent="0.25">
      <c r="G303" s="21">
        <v>43252</v>
      </c>
      <c r="H303" s="22">
        <v>1415</v>
      </c>
      <c r="I303" s="22">
        <v>1402</v>
      </c>
      <c r="J303" s="25">
        <f t="shared" si="6"/>
        <v>0.99081272084805649</v>
      </c>
    </row>
    <row r="304" spans="7:10" ht="15.75" x14ac:dyDescent="0.25">
      <c r="G304" s="21">
        <v>43282</v>
      </c>
      <c r="H304" s="22">
        <v>1426</v>
      </c>
      <c r="I304" s="22">
        <v>1415</v>
      </c>
      <c r="J304" s="25">
        <f t="shared" si="6"/>
        <v>0.99228611500701258</v>
      </c>
    </row>
    <row r="305" spans="1:12" ht="15.75" x14ac:dyDescent="0.25">
      <c r="G305" s="21">
        <v>43313</v>
      </c>
      <c r="H305" s="22">
        <v>1431</v>
      </c>
      <c r="I305" s="22">
        <v>1420</v>
      </c>
      <c r="J305" s="25">
        <f t="shared" si="6"/>
        <v>0.99231306778476591</v>
      </c>
    </row>
    <row r="306" spans="1:12" ht="15.75" x14ac:dyDescent="0.25">
      <c r="G306" s="21">
        <v>43344</v>
      </c>
      <c r="H306" s="22">
        <v>1445</v>
      </c>
      <c r="I306" s="22">
        <v>1426</v>
      </c>
      <c r="J306" s="25">
        <f t="shared" si="6"/>
        <v>0.98685121107266438</v>
      </c>
    </row>
    <row r="307" spans="1:12" ht="15.75" x14ac:dyDescent="0.25">
      <c r="G307" s="21">
        <v>43374</v>
      </c>
      <c r="H307" s="22">
        <v>1425</v>
      </c>
      <c r="I307" s="22">
        <v>1414</v>
      </c>
      <c r="J307" s="25">
        <f t="shared" si="6"/>
        <v>0.99228070175438599</v>
      </c>
    </row>
    <row r="308" spans="1:12" ht="15.75" x14ac:dyDescent="0.25">
      <c r="G308" s="21">
        <v>43405</v>
      </c>
      <c r="H308" s="22">
        <v>1413</v>
      </c>
      <c r="I308" s="22">
        <v>1403</v>
      </c>
      <c r="J308" s="25">
        <f t="shared" si="6"/>
        <v>0.99292285916489742</v>
      </c>
    </row>
    <row r="309" spans="1:12" ht="15.75" x14ac:dyDescent="0.25">
      <c r="G309" s="21">
        <v>43435</v>
      </c>
      <c r="H309" s="22">
        <v>1456</v>
      </c>
      <c r="I309" s="22">
        <v>1427</v>
      </c>
      <c r="J309" s="25">
        <f t="shared" si="6"/>
        <v>0.98008241758241754</v>
      </c>
    </row>
    <row r="312" spans="1:12" ht="15.75" x14ac:dyDescent="0.25">
      <c r="A312" s="49" t="s">
        <v>139</v>
      </c>
      <c r="B312" s="49" t="s">
        <v>187</v>
      </c>
    </row>
    <row r="314" spans="1:12" ht="15.75" x14ac:dyDescent="0.25">
      <c r="G314" s="106" t="s">
        <v>153</v>
      </c>
      <c r="H314" s="120"/>
      <c r="I314" s="120"/>
      <c r="J314" s="120"/>
      <c r="K314" s="120"/>
      <c r="L314" s="120"/>
    </row>
    <row r="315" spans="1:12" ht="15.75" x14ac:dyDescent="0.25">
      <c r="G315" s="11" t="s">
        <v>64</v>
      </c>
      <c r="H315" s="11">
        <v>2014</v>
      </c>
      <c r="I315" s="11">
        <v>2015</v>
      </c>
      <c r="J315" s="11">
        <v>2016</v>
      </c>
      <c r="K315" s="11">
        <v>2017</v>
      </c>
      <c r="L315" s="11">
        <v>2018</v>
      </c>
    </row>
    <row r="316" spans="1:12" ht="15.75" x14ac:dyDescent="0.25">
      <c r="G316" s="21" t="s">
        <v>142</v>
      </c>
      <c r="H316" s="22">
        <v>812</v>
      </c>
      <c r="I316" s="22">
        <v>828</v>
      </c>
      <c r="J316" s="22">
        <v>824</v>
      </c>
      <c r="K316" s="22">
        <v>682</v>
      </c>
      <c r="L316" s="22">
        <v>571</v>
      </c>
    </row>
    <row r="317" spans="1:12" ht="15.75" x14ac:dyDescent="0.25">
      <c r="G317" s="21" t="s">
        <v>143</v>
      </c>
      <c r="H317" s="22">
        <v>810</v>
      </c>
      <c r="I317" s="22">
        <v>832</v>
      </c>
      <c r="J317" s="22">
        <v>836</v>
      </c>
      <c r="K317" s="22">
        <v>695</v>
      </c>
      <c r="L317" s="22">
        <v>575</v>
      </c>
    </row>
    <row r="318" spans="1:12" ht="15.75" x14ac:dyDescent="0.25">
      <c r="G318" s="21" t="s">
        <v>144</v>
      </c>
      <c r="H318" s="22">
        <v>813</v>
      </c>
      <c r="I318" s="22">
        <v>847</v>
      </c>
      <c r="J318" s="22">
        <v>818</v>
      </c>
      <c r="K318" s="22">
        <v>692</v>
      </c>
      <c r="L318" s="22">
        <v>547</v>
      </c>
    </row>
    <row r="319" spans="1:12" ht="15.75" x14ac:dyDescent="0.25">
      <c r="G319" s="21" t="s">
        <v>145</v>
      </c>
      <c r="H319" s="22">
        <v>823</v>
      </c>
      <c r="I319" s="22">
        <v>839</v>
      </c>
      <c r="J319" s="22">
        <v>825</v>
      </c>
      <c r="K319" s="22">
        <v>686</v>
      </c>
      <c r="L319" s="22">
        <v>542</v>
      </c>
    </row>
    <row r="320" spans="1:12" ht="15.75" x14ac:dyDescent="0.25">
      <c r="G320" s="21" t="s">
        <v>100</v>
      </c>
      <c r="H320" s="22">
        <v>832</v>
      </c>
      <c r="I320" s="22">
        <v>832</v>
      </c>
      <c r="J320" s="22">
        <v>804</v>
      </c>
      <c r="K320" s="22">
        <v>673</v>
      </c>
      <c r="L320" s="22">
        <v>532</v>
      </c>
    </row>
    <row r="321" spans="1:24" ht="15.75" x14ac:dyDescent="0.25">
      <c r="G321" s="21" t="s">
        <v>146</v>
      </c>
      <c r="H321" s="22">
        <v>848</v>
      </c>
      <c r="I321" s="22">
        <v>840</v>
      </c>
      <c r="J321" s="22">
        <v>812</v>
      </c>
      <c r="K321" s="22">
        <v>681</v>
      </c>
      <c r="L321" s="22">
        <v>496</v>
      </c>
    </row>
    <row r="322" spans="1:24" ht="15.75" x14ac:dyDescent="0.25">
      <c r="G322" s="21" t="s">
        <v>147</v>
      </c>
      <c r="H322" s="22">
        <v>837</v>
      </c>
      <c r="I322" s="22">
        <v>849</v>
      </c>
      <c r="J322" s="22">
        <v>806</v>
      </c>
      <c r="K322" s="22">
        <v>696</v>
      </c>
      <c r="L322" s="22">
        <v>472</v>
      </c>
    </row>
    <row r="323" spans="1:24" ht="15.75" x14ac:dyDescent="0.25">
      <c r="G323" s="21" t="s">
        <v>148</v>
      </c>
      <c r="H323" s="22">
        <v>831</v>
      </c>
      <c r="I323" s="22">
        <v>857</v>
      </c>
      <c r="J323" s="22">
        <v>798</v>
      </c>
      <c r="K323" s="22">
        <v>688</v>
      </c>
      <c r="L323" s="22">
        <v>460</v>
      </c>
    </row>
    <row r="324" spans="1:24" ht="15.75" x14ac:dyDescent="0.25">
      <c r="G324" s="21" t="s">
        <v>149</v>
      </c>
      <c r="H324" s="22">
        <v>827</v>
      </c>
      <c r="I324" s="22">
        <v>839</v>
      </c>
      <c r="J324" s="22">
        <v>804</v>
      </c>
      <c r="K324" s="22">
        <v>671</v>
      </c>
      <c r="L324" s="22">
        <v>441</v>
      </c>
    </row>
    <row r="325" spans="1:24" ht="15.75" x14ac:dyDescent="0.25">
      <c r="G325" s="21" t="s">
        <v>150</v>
      </c>
      <c r="H325" s="22">
        <v>838</v>
      </c>
      <c r="I325" s="22">
        <v>842</v>
      </c>
      <c r="J325" s="22">
        <v>713</v>
      </c>
      <c r="K325" s="22">
        <v>645</v>
      </c>
      <c r="L325" s="22">
        <v>445</v>
      </c>
    </row>
    <row r="326" spans="1:24" ht="15.75" x14ac:dyDescent="0.25">
      <c r="G326" s="21" t="s">
        <v>151</v>
      </c>
      <c r="H326" s="22">
        <v>826</v>
      </c>
      <c r="I326" s="22">
        <v>828</v>
      </c>
      <c r="J326" s="22">
        <v>705</v>
      </c>
      <c r="K326" s="22">
        <v>617</v>
      </c>
      <c r="L326" s="22">
        <v>438</v>
      </c>
    </row>
    <row r="327" spans="1:24" ht="15.75" x14ac:dyDescent="0.25">
      <c r="G327" s="21" t="s">
        <v>152</v>
      </c>
      <c r="H327" s="22">
        <v>819</v>
      </c>
      <c r="I327" s="22">
        <v>816</v>
      </c>
      <c r="J327" s="22">
        <v>686</v>
      </c>
      <c r="K327" s="22">
        <v>603</v>
      </c>
      <c r="L327" s="22">
        <v>436</v>
      </c>
    </row>
    <row r="330" spans="1:24" ht="15.75" x14ac:dyDescent="0.25">
      <c r="A330" s="49" t="s">
        <v>139</v>
      </c>
      <c r="B330" s="49" t="s">
        <v>188</v>
      </c>
    </row>
    <row r="332" spans="1:24" x14ac:dyDescent="0.25">
      <c r="G332" s="111" t="s">
        <v>155</v>
      </c>
      <c r="H332" s="112"/>
      <c r="I332" s="112"/>
      <c r="J332" s="112"/>
      <c r="K332" s="112"/>
      <c r="L332" s="112"/>
      <c r="M332" s="112"/>
      <c r="N332" s="112"/>
      <c r="O332" s="113"/>
      <c r="Q332" s="111" t="s">
        <v>198</v>
      </c>
      <c r="R332" s="112"/>
      <c r="S332" s="112"/>
      <c r="T332" s="112"/>
      <c r="U332" s="112"/>
      <c r="V332" s="112"/>
      <c r="W332" s="112"/>
      <c r="X332" s="113"/>
    </row>
    <row r="333" spans="1:24" ht="15.75" x14ac:dyDescent="0.25">
      <c r="G333" s="12"/>
      <c r="H333" s="11" t="s">
        <v>56</v>
      </c>
      <c r="I333" s="11" t="s">
        <v>57</v>
      </c>
      <c r="J333" s="11" t="s">
        <v>58</v>
      </c>
      <c r="K333" s="11" t="s">
        <v>59</v>
      </c>
      <c r="L333" s="11" t="s">
        <v>60</v>
      </c>
      <c r="M333" s="11" t="s">
        <v>61</v>
      </c>
      <c r="N333" s="11" t="s">
        <v>62</v>
      </c>
      <c r="O333" s="11" t="s">
        <v>63</v>
      </c>
      <c r="Q333" s="85" t="s">
        <v>190</v>
      </c>
      <c r="R333" s="85" t="s">
        <v>191</v>
      </c>
      <c r="S333" s="85" t="s">
        <v>192</v>
      </c>
      <c r="T333" s="85" t="s">
        <v>193</v>
      </c>
      <c r="U333" s="85" t="s">
        <v>194</v>
      </c>
      <c r="V333" s="85" t="s">
        <v>195</v>
      </c>
      <c r="W333" s="85" t="s">
        <v>196</v>
      </c>
      <c r="X333" s="85" t="s">
        <v>197</v>
      </c>
    </row>
    <row r="334" spans="1:24" ht="15.75" x14ac:dyDescent="0.25">
      <c r="G334" s="22"/>
      <c r="H334" s="26">
        <v>4.356805690747569</v>
      </c>
      <c r="I334" s="26">
        <v>4.3325643203628719</v>
      </c>
      <c r="J334" s="26">
        <v>3.7146412572171541</v>
      </c>
      <c r="K334" s="26">
        <v>4.4392094297145377</v>
      </c>
      <c r="L334" s="26">
        <v>2.7456040207704064</v>
      </c>
      <c r="M334" s="26">
        <v>3.4465603756718339</v>
      </c>
      <c r="N334" s="26">
        <v>1.6701319585336023</v>
      </c>
      <c r="O334" s="26">
        <v>2.5510757682699476</v>
      </c>
      <c r="Q334" s="86">
        <v>3.9159544272973692</v>
      </c>
      <c r="R334" s="86">
        <v>3.7250609702057007</v>
      </c>
      <c r="S334" s="86">
        <v>3.7473638139719139</v>
      </c>
      <c r="T334" s="86">
        <v>4.4529305590447334</v>
      </c>
      <c r="U334" s="86">
        <v>3.0883394829342996</v>
      </c>
      <c r="V334" s="86">
        <v>3.1137527677199683</v>
      </c>
      <c r="W334" s="86">
        <v>3.2027074467859347</v>
      </c>
      <c r="X334" s="86">
        <v>2.5278295831975428</v>
      </c>
    </row>
    <row r="335" spans="1:24" ht="15.75" x14ac:dyDescent="0.25">
      <c r="G335" s="22"/>
      <c r="H335" s="26">
        <v>5.415645561640849</v>
      </c>
      <c r="I335" s="26">
        <v>4.7253575742855904</v>
      </c>
      <c r="J335" s="26">
        <v>2.5241054166387769</v>
      </c>
      <c r="K335" s="26">
        <v>4.0731587306290749</v>
      </c>
      <c r="L335" s="26">
        <v>3.2393556203765912</v>
      </c>
      <c r="M335" s="26">
        <v>1.95467528909212</v>
      </c>
      <c r="N335" s="26">
        <v>2.5849427136818122</v>
      </c>
      <c r="O335" s="26">
        <v>2.3031384176196297</v>
      </c>
    </row>
    <row r="336" spans="1:24" ht="15.75" x14ac:dyDescent="0.25">
      <c r="G336" s="22"/>
      <c r="H336" s="26">
        <v>5.50147957886802</v>
      </c>
      <c r="I336" s="26">
        <v>1.6261836647812742</v>
      </c>
      <c r="J336" s="26">
        <v>2.6896680131601172</v>
      </c>
      <c r="K336" s="26">
        <v>5.112268023462093</v>
      </c>
      <c r="L336" s="26">
        <v>4.3539226190710902</v>
      </c>
      <c r="M336" s="26">
        <v>2.7691193817037858</v>
      </c>
      <c r="N336" s="26">
        <v>3.4712812824436696</v>
      </c>
      <c r="O336" s="26">
        <v>1.0432483764365315</v>
      </c>
    </row>
    <row r="337" spans="7:15" ht="15.75" x14ac:dyDescent="0.25">
      <c r="G337" s="22"/>
      <c r="H337" s="26">
        <v>2.7866492627596018</v>
      </c>
      <c r="I337" s="26">
        <v>4.205002231471008</v>
      </c>
      <c r="J337" s="26">
        <v>3.4734687281586232</v>
      </c>
      <c r="K337" s="26">
        <v>3.4856877947313478</v>
      </c>
      <c r="L337" s="26">
        <v>5.5837254386511628</v>
      </c>
      <c r="M337" s="26">
        <v>1.830401933041867</v>
      </c>
      <c r="N337" s="26">
        <v>3.1168675112239725</v>
      </c>
      <c r="O337" s="26">
        <v>1.5865764185495208</v>
      </c>
    </row>
    <row r="338" spans="7:15" ht="15.75" x14ac:dyDescent="0.25">
      <c r="G338" s="22"/>
      <c r="H338" s="26">
        <v>5.5495684291032372</v>
      </c>
      <c r="I338" s="26">
        <v>6.8870843718526888</v>
      </c>
      <c r="J338" s="26">
        <v>5.121887857355178</v>
      </c>
      <c r="K338" s="26">
        <v>4.6882091838633642</v>
      </c>
      <c r="L338" s="26">
        <v>2.894123937135737</v>
      </c>
      <c r="M338" s="26">
        <v>3.7153588062967176</v>
      </c>
      <c r="N338" s="26">
        <v>1</v>
      </c>
      <c r="O338" s="26">
        <v>3.1144282689187093</v>
      </c>
    </row>
    <row r="339" spans="7:15" ht="15.75" x14ac:dyDescent="0.25">
      <c r="G339" s="22"/>
      <c r="H339" s="26">
        <v>3.6535666521900567</v>
      </c>
      <c r="I339" s="26">
        <v>0.92273817092645904</v>
      </c>
      <c r="J339" s="26">
        <v>1</v>
      </c>
      <c r="K339" s="26">
        <v>6.3605414298799587</v>
      </c>
      <c r="L339" s="26">
        <v>5.0948083718190897</v>
      </c>
      <c r="M339" s="26">
        <v>4.588204054819653</v>
      </c>
      <c r="N339" s="26">
        <v>5.3960551516211126</v>
      </c>
      <c r="O339" s="26">
        <v>4.0469112450868128</v>
      </c>
    </row>
    <row r="340" spans="7:15" ht="15.75" x14ac:dyDescent="0.25">
      <c r="G340" s="22"/>
      <c r="H340" s="26">
        <v>8.0191382648423311</v>
      </c>
      <c r="I340" s="26">
        <v>5.2676703929377258</v>
      </c>
      <c r="J340" s="26">
        <v>3.4443303369032221</v>
      </c>
      <c r="K340" s="26">
        <v>8.2577867134241387</v>
      </c>
      <c r="L340" s="26">
        <v>2.3263553849625169</v>
      </c>
      <c r="M340" s="26">
        <v>1.1652720867306927</v>
      </c>
      <c r="N340" s="26">
        <v>3.895330913408543</v>
      </c>
      <c r="O340" s="26">
        <v>3.3778203219757414</v>
      </c>
    </row>
    <row r="341" spans="7:15" ht="15.75" x14ac:dyDescent="0.25">
      <c r="G341" s="22"/>
      <c r="H341" s="26">
        <v>4.0045367922517467</v>
      </c>
      <c r="I341" s="26">
        <v>0.9</v>
      </c>
      <c r="J341" s="26">
        <v>6.0388986233435578</v>
      </c>
      <c r="K341" s="26">
        <v>1.9114045345340855</v>
      </c>
      <c r="L341" s="26">
        <v>1.6863519214035478</v>
      </c>
      <c r="M341" s="26">
        <v>1.4585909492627254</v>
      </c>
      <c r="N341" s="26">
        <v>4.4883640915286378</v>
      </c>
      <c r="O341" s="26">
        <v>1.2557568157266359</v>
      </c>
    </row>
    <row r="342" spans="7:15" ht="15.75" x14ac:dyDescent="0.25">
      <c r="G342" s="22"/>
      <c r="H342" s="26">
        <v>3.3431904438999482</v>
      </c>
      <c r="I342" s="26">
        <v>3.8496963027922901</v>
      </c>
      <c r="J342" s="26">
        <v>2.5292204148415478</v>
      </c>
      <c r="K342" s="26">
        <v>8.9296140787191689</v>
      </c>
      <c r="L342" s="26">
        <v>3.8792584710841767</v>
      </c>
      <c r="M342" s="26">
        <v>1.8973007253254766</v>
      </c>
      <c r="N342" s="26">
        <v>2.0577209700859385</v>
      </c>
      <c r="O342" s="26">
        <v>0.9</v>
      </c>
    </row>
    <row r="343" spans="7:15" ht="15.75" x14ac:dyDescent="0.25">
      <c r="G343" s="22"/>
      <c r="H343" s="26">
        <v>4.9159115332600773</v>
      </c>
      <c r="I343" s="26">
        <v>5.0034296676371017</v>
      </c>
      <c r="J343" s="26">
        <v>2.3882014423422517</v>
      </c>
      <c r="K343" s="26">
        <v>6.8537110665638465</v>
      </c>
      <c r="L343" s="26">
        <v>3.3915317054430489</v>
      </c>
      <c r="M343" s="26">
        <v>2.954022155684652</v>
      </c>
      <c r="N343" s="26">
        <v>4.4860002011118896</v>
      </c>
      <c r="O343" s="26">
        <v>2.3109832641697721</v>
      </c>
    </row>
    <row r="344" spans="7:15" ht="15.75" x14ac:dyDescent="0.25">
      <c r="G344" s="22"/>
      <c r="H344" s="26">
        <v>3.5546503494857462</v>
      </c>
      <c r="I344" s="26">
        <v>3.5156336692365584</v>
      </c>
      <c r="J344" s="26">
        <v>3.2575328580848875</v>
      </c>
      <c r="K344" s="26">
        <v>5.687837084318744</v>
      </c>
      <c r="L344" s="26">
        <v>5.1440984371816736</v>
      </c>
      <c r="M344" s="26">
        <v>4.6879442460369321</v>
      </c>
      <c r="N344" s="26">
        <v>3.5669281790687819</v>
      </c>
      <c r="O344" s="26">
        <v>2.7098836613280581</v>
      </c>
    </row>
    <row r="345" spans="7:15" ht="15.75" x14ac:dyDescent="0.25">
      <c r="G345" s="22"/>
      <c r="H345" s="26">
        <v>3.5231651208392578</v>
      </c>
      <c r="I345" s="26">
        <v>5.1965592759428549</v>
      </c>
      <c r="J345" s="26">
        <v>4.6841771612223244</v>
      </c>
      <c r="K345" s="26">
        <v>3.0470982993429061</v>
      </c>
      <c r="L345" s="26">
        <v>0.98274408274446623</v>
      </c>
      <c r="M345" s="26">
        <v>3.3438613708160121</v>
      </c>
      <c r="N345" s="26">
        <v>3.4085343334736535</v>
      </c>
      <c r="O345" s="26">
        <v>1.6538044479151721</v>
      </c>
    </row>
    <row r="346" spans="7:15" ht="15.75" x14ac:dyDescent="0.25">
      <c r="G346" s="22"/>
      <c r="H346" s="26">
        <v>1.2533953549223953</v>
      </c>
      <c r="I346" s="26">
        <v>5.1282537227292782</v>
      </c>
      <c r="J346" s="26">
        <v>3.5920977600896733</v>
      </c>
      <c r="K346" s="26">
        <v>5.9130352484353352</v>
      </c>
      <c r="L346" s="26">
        <v>2.3405503235204379</v>
      </c>
      <c r="M346" s="26">
        <v>3.5946013293898433</v>
      </c>
      <c r="N346" s="26">
        <v>3.3083657134084206</v>
      </c>
      <c r="O346" s="26">
        <v>3.5820508815508219</v>
      </c>
    </row>
    <row r="347" spans="7:15" ht="15.75" x14ac:dyDescent="0.25">
      <c r="G347" s="22"/>
      <c r="H347" s="26">
        <v>2.1813659868144897</v>
      </c>
      <c r="I347" s="26">
        <v>5.2852813935955059</v>
      </c>
      <c r="J347" s="26">
        <v>1.0686919770948591</v>
      </c>
      <c r="K347" s="26">
        <v>1</v>
      </c>
      <c r="L347" s="26">
        <v>2.8036798049521168</v>
      </c>
      <c r="M347" s="26">
        <v>4.0304668881464751</v>
      </c>
      <c r="N347" s="26">
        <v>2.7882290472261957</v>
      </c>
      <c r="O347" s="26">
        <v>2.9565219124837312</v>
      </c>
    </row>
    <row r="348" spans="7:15" ht="15.75" x14ac:dyDescent="0.25">
      <c r="G348" s="22"/>
      <c r="H348" s="26">
        <v>4.3525112841394726</v>
      </c>
      <c r="I348" s="26">
        <v>1</v>
      </c>
      <c r="J348" s="26">
        <v>2.8610331858787688</v>
      </c>
      <c r="K348" s="26">
        <v>1.8187038323085289</v>
      </c>
      <c r="L348" s="26">
        <v>3.0573333298030776</v>
      </c>
      <c r="M348" s="26">
        <v>2.3857898749003654</v>
      </c>
      <c r="N348" s="26">
        <v>2.0893796280033712</v>
      </c>
      <c r="O348" s="26">
        <v>3.7752575695325503</v>
      </c>
    </row>
    <row r="349" spans="7:15" ht="15.75" x14ac:dyDescent="0.25">
      <c r="G349" s="22"/>
      <c r="H349" s="26">
        <v>2.4588828336505686</v>
      </c>
      <c r="I349" s="26">
        <v>2.1758940859639551</v>
      </c>
      <c r="J349" s="26">
        <v>4.4406181180663413</v>
      </c>
      <c r="K349" s="26">
        <v>3.7439606431726133</v>
      </c>
      <c r="L349" s="26">
        <v>2.4015251220640494</v>
      </c>
      <c r="M349" s="26">
        <v>1.6263281476160047</v>
      </c>
      <c r="N349" s="26">
        <v>4.2785482113031321</v>
      </c>
      <c r="O349" s="26">
        <v>2.8747584524811827</v>
      </c>
    </row>
    <row r="350" spans="7:15" ht="15.75" x14ac:dyDescent="0.25">
      <c r="G350" s="22"/>
      <c r="H350" s="26">
        <v>2.0693403411656619</v>
      </c>
      <c r="I350" s="26">
        <v>4.554598807159346</v>
      </c>
      <c r="J350" s="26">
        <v>4.8667564036138362</v>
      </c>
      <c r="K350" s="26">
        <v>6.1054524950159248</v>
      </c>
      <c r="L350" s="26">
        <v>1.5885425874381327</v>
      </c>
      <c r="M350" s="26">
        <v>2.3982745086716024</v>
      </c>
      <c r="N350" s="26">
        <v>4.4665714616057812</v>
      </c>
      <c r="O350" s="26">
        <v>0.90147952555562361</v>
      </c>
    </row>
    <row r="351" spans="7:15" ht="15.75" x14ac:dyDescent="0.25">
      <c r="G351" s="22"/>
      <c r="H351" s="26">
        <v>2.9026272313218215</v>
      </c>
      <c r="I351" s="26">
        <v>2.1334770720626692</v>
      </c>
      <c r="J351" s="26">
        <v>6.7562134566530592</v>
      </c>
      <c r="K351" s="26">
        <v>4.7754579200991429</v>
      </c>
      <c r="L351" s="26">
        <v>3.0502597347600386</v>
      </c>
      <c r="M351" s="26">
        <v>4.4406580935930835</v>
      </c>
      <c r="N351" s="26">
        <v>1.9354151921361336</v>
      </c>
      <c r="O351" s="26">
        <v>4.8724379853869326</v>
      </c>
    </row>
    <row r="352" spans="7:15" ht="15.75" x14ac:dyDescent="0.25">
      <c r="G352" s="22"/>
      <c r="H352" s="26">
        <v>2.5783995324105491</v>
      </c>
      <c r="I352" s="26">
        <v>5.241364395557321</v>
      </c>
      <c r="J352" s="26">
        <v>2.8361203070078047</v>
      </c>
      <c r="K352" s="26">
        <v>4.1273587031391799</v>
      </c>
      <c r="L352" s="26">
        <v>1.5024861987563782</v>
      </c>
      <c r="M352" s="26">
        <v>4.9579172890691554</v>
      </c>
      <c r="N352" s="26">
        <v>3.8966397899712319</v>
      </c>
      <c r="O352" s="26">
        <v>3.1082047103613148</v>
      </c>
    </row>
    <row r="353" spans="7:15" ht="15.75" x14ac:dyDescent="0.25">
      <c r="G353" s="22"/>
      <c r="H353" s="26">
        <v>5.4993536350026258</v>
      </c>
      <c r="I353" s="26">
        <v>4.0773214535205629</v>
      </c>
      <c r="J353" s="26">
        <v>1.2506345731951298</v>
      </c>
      <c r="K353" s="26">
        <v>7.174651283188723</v>
      </c>
      <c r="L353" s="26">
        <v>5.5816790755721737</v>
      </c>
      <c r="M353" s="26">
        <v>4.4146033441240435</v>
      </c>
      <c r="N353" s="26">
        <v>3.3183290004926675</v>
      </c>
      <c r="O353" s="26">
        <v>0.9</v>
      </c>
    </row>
    <row r="354" spans="7:15" ht="15.75" x14ac:dyDescent="0.25">
      <c r="G354" s="22"/>
      <c r="H354" s="26">
        <v>2.4736523454863346</v>
      </c>
      <c r="I354" s="26">
        <v>4.0392099875374701</v>
      </c>
      <c r="J354" s="26">
        <v>3.4268334778305145</v>
      </c>
      <c r="K354" s="26">
        <v>5.7005295376293361</v>
      </c>
      <c r="L354" s="26">
        <v>3.1106598463389701</v>
      </c>
      <c r="M354" s="26">
        <v>3.3970261109818241</v>
      </c>
      <c r="N354" s="26">
        <v>2.1960299894344644</v>
      </c>
      <c r="O354" s="26">
        <v>3.5162579211377305</v>
      </c>
    </row>
    <row r="355" spans="7:15" ht="15.75" x14ac:dyDescent="0.25">
      <c r="G355" s="22"/>
      <c r="H355" s="26">
        <v>4.2446331617044049</v>
      </c>
      <c r="I355" s="26">
        <v>5.0861743587360255</v>
      </c>
      <c r="J355" s="26">
        <v>2.9840077834948899</v>
      </c>
      <c r="K355" s="26">
        <v>1</v>
      </c>
      <c r="L355" s="26">
        <v>1.0826270646299236</v>
      </c>
      <c r="M355" s="26">
        <v>3.1488661615032472</v>
      </c>
      <c r="N355" s="26">
        <v>3.5221082233219931</v>
      </c>
      <c r="O355" s="26">
        <v>3.1823331897161551</v>
      </c>
    </row>
    <row r="356" spans="7:15" ht="15.75" x14ac:dyDescent="0.25">
      <c r="G356" s="22"/>
      <c r="H356" s="26">
        <v>1.8764321948197904</v>
      </c>
      <c r="I356" s="26">
        <v>7.6592344597214836</v>
      </c>
      <c r="J356" s="26">
        <v>4.6549896572530276</v>
      </c>
      <c r="K356" s="26">
        <v>3.3979271266653086</v>
      </c>
      <c r="L356" s="26">
        <v>3.6316638862495894</v>
      </c>
      <c r="M356" s="26">
        <v>4.8728326954762453</v>
      </c>
      <c r="N356" s="26">
        <v>2.3136046896324842</v>
      </c>
      <c r="O356" s="26">
        <v>0.9</v>
      </c>
    </row>
    <row r="357" spans="7:15" ht="15.75" x14ac:dyDescent="0.25">
      <c r="G357" s="22"/>
      <c r="H357" s="26">
        <v>4.2502707783001821</v>
      </c>
      <c r="I357" s="26">
        <v>4.6470289347111251</v>
      </c>
      <c r="J357" s="26">
        <v>2.658026692485437</v>
      </c>
      <c r="K357" s="26">
        <v>2.0414006586215692</v>
      </c>
      <c r="L357" s="26">
        <v>1.8572607551555849</v>
      </c>
      <c r="M357" s="26">
        <v>3.969714915804798</v>
      </c>
      <c r="N357" s="26">
        <v>1</v>
      </c>
      <c r="O357" s="26">
        <v>1.3526853040733839</v>
      </c>
    </row>
    <row r="358" spans="7:15" ht="15.75" x14ac:dyDescent="0.25">
      <c r="G358" s="22"/>
      <c r="H358" s="26">
        <v>5.0840524335741062</v>
      </c>
      <c r="I358" s="26">
        <v>0.9</v>
      </c>
      <c r="J358" s="26">
        <v>4.9887814887613064</v>
      </c>
      <c r="K358" s="26">
        <v>4.3706494453581399</v>
      </c>
      <c r="L358" s="26">
        <v>1.8951628099835944</v>
      </c>
      <c r="M358" s="26">
        <v>3.8509883405669827</v>
      </c>
      <c r="N358" s="26">
        <v>5.8955778361705597</v>
      </c>
      <c r="O358" s="26">
        <v>1.6183518896927125</v>
      </c>
    </row>
    <row r="359" spans="7:15" ht="15.75" x14ac:dyDescent="0.25">
      <c r="G359" s="22"/>
      <c r="H359" s="26">
        <v>4.4030024509425854</v>
      </c>
      <c r="I359" s="26">
        <v>2.0076011863478924</v>
      </c>
      <c r="J359" s="26">
        <v>3.7590027707908304</v>
      </c>
      <c r="K359" s="26">
        <v>2.4660232712485595</v>
      </c>
      <c r="L359" s="26">
        <v>6.0711554816458371</v>
      </c>
      <c r="M359" s="26">
        <v>2.8099522832082586</v>
      </c>
      <c r="N359" s="26">
        <v>1.0873686808990897</v>
      </c>
      <c r="O359" s="26">
        <v>1.8669454407703596</v>
      </c>
    </row>
    <row r="360" spans="7:15" ht="15.75" x14ac:dyDescent="0.25">
      <c r="G360" s="22"/>
      <c r="H360" s="26">
        <v>1.6400465637503658</v>
      </c>
      <c r="I360" s="26">
        <v>1.3415140968631021</v>
      </c>
      <c r="J360" s="26">
        <v>3.1200700098695235</v>
      </c>
      <c r="K360" s="26">
        <v>3.2023929280549055</v>
      </c>
      <c r="L360" s="26">
        <v>1</v>
      </c>
      <c r="M360" s="26">
        <v>1.7614722390891986</v>
      </c>
      <c r="N360" s="26">
        <v>4.5958403309923597</v>
      </c>
      <c r="O360" s="26">
        <v>1.0325304361234884</v>
      </c>
    </row>
    <row r="361" spans="7:15" ht="15.75" x14ac:dyDescent="0.25">
      <c r="G361" s="22"/>
      <c r="H361" s="26">
        <v>6.4004832592559975</v>
      </c>
      <c r="I361" s="26">
        <v>8.0482562664896253</v>
      </c>
      <c r="J361" s="26">
        <v>2.1182925186865034</v>
      </c>
      <c r="K361" s="26">
        <v>5.833204123613541</v>
      </c>
      <c r="L361" s="26">
        <v>1</v>
      </c>
      <c r="M361" s="26">
        <v>5.5786442397977227</v>
      </c>
      <c r="N361" s="26">
        <v>3.5192415528654237</v>
      </c>
      <c r="O361" s="26">
        <v>2.31182863949507</v>
      </c>
    </row>
    <row r="362" spans="7:15" ht="15.75" x14ac:dyDescent="0.25">
      <c r="G362" s="22"/>
      <c r="H362" s="26">
        <v>3.6791089013946476</v>
      </c>
      <c r="I362" s="26">
        <v>4.913553401207901</v>
      </c>
      <c r="J362" s="26">
        <v>4.3161646820651374</v>
      </c>
      <c r="K362" s="26">
        <v>3.9361662048613653</v>
      </c>
      <c r="L362" s="26">
        <v>1.1885672812291888</v>
      </c>
      <c r="M362" s="26">
        <v>4.9162933545478156</v>
      </c>
      <c r="N362" s="26">
        <v>4.1415744438636466</v>
      </c>
      <c r="O362" s="26">
        <v>1.9896637882542563</v>
      </c>
    </row>
    <row r="363" spans="7:15" ht="15.75" x14ac:dyDescent="0.25">
      <c r="G363" s="22"/>
      <c r="H363" s="26">
        <v>3.9198121311870637</v>
      </c>
      <c r="I363" s="26">
        <v>5.0573001756914895</v>
      </c>
      <c r="J363" s="26">
        <v>3.6110861904732885</v>
      </c>
      <c r="K363" s="26">
        <v>2.4685073286527768</v>
      </c>
      <c r="L363" s="26">
        <v>3.7861455403850415</v>
      </c>
      <c r="M363" s="26">
        <v>2.6285494722134901</v>
      </c>
      <c r="N363" s="26">
        <v>4.1337970136082731</v>
      </c>
      <c r="O363" s="26">
        <v>3.9689445844036526</v>
      </c>
    </row>
    <row r="364" spans="7:15" ht="15.75" x14ac:dyDescent="0.25">
      <c r="G364" s="22"/>
      <c r="H364" s="26">
        <v>4.1274743279587707</v>
      </c>
      <c r="I364" s="26">
        <v>3.2576159340591402</v>
      </c>
      <c r="J364" s="26">
        <v>4.020589817925357</v>
      </c>
      <c r="K364" s="26">
        <v>3.8865800989733543</v>
      </c>
      <c r="L364" s="26">
        <v>5.8584701456362378</v>
      </c>
      <c r="M364" s="26">
        <v>3.2720810930943118</v>
      </c>
      <c r="N364" s="26">
        <v>2.4295045553371892</v>
      </c>
      <c r="O364" s="26">
        <v>1</v>
      </c>
    </row>
    <row r="365" spans="7:15" ht="15.75" x14ac:dyDescent="0.25">
      <c r="G365" s="22"/>
      <c r="H365" s="26">
        <v>3.3353070575118182</v>
      </c>
      <c r="I365" s="26">
        <v>4.263339950126829</v>
      </c>
      <c r="J365" s="26">
        <v>2.6307855071779342</v>
      </c>
      <c r="K365" s="26">
        <v>6.875510290323291</v>
      </c>
      <c r="L365" s="26">
        <v>0.9</v>
      </c>
      <c r="M365" s="26">
        <v>2.8562667092803169</v>
      </c>
      <c r="N365" s="26">
        <v>2.3373820643682848</v>
      </c>
      <c r="O365" s="26">
        <v>3.5086081612011184</v>
      </c>
    </row>
    <row r="366" spans="7:15" ht="15.75" x14ac:dyDescent="0.25">
      <c r="G366" s="22"/>
      <c r="H366" s="26">
        <v>3.2786815763189225</v>
      </c>
      <c r="I366" s="26">
        <v>1.6992101776180788</v>
      </c>
      <c r="J366" s="26">
        <v>4.4749861038569367</v>
      </c>
      <c r="K366" s="26">
        <v>1.7119800860236865</v>
      </c>
      <c r="L366" s="26">
        <v>2.2395776532954188</v>
      </c>
      <c r="M366" s="26">
        <v>3.8348668648570312</v>
      </c>
      <c r="N366" s="26">
        <v>2.5318425476398261</v>
      </c>
      <c r="O366" s="26">
        <v>2.410366592403443</v>
      </c>
    </row>
    <row r="367" spans="7:15" ht="15.75" x14ac:dyDescent="0.25">
      <c r="G367" s="22"/>
      <c r="H367" s="26">
        <v>3.2441311231537839</v>
      </c>
      <c r="I367" s="26">
        <v>2.2969732966215815</v>
      </c>
      <c r="J367" s="26">
        <v>4.1842934072762734</v>
      </c>
      <c r="K367" s="26">
        <v>6.3871489247540012</v>
      </c>
      <c r="L367" s="26">
        <v>0.9</v>
      </c>
      <c r="M367" s="26">
        <v>1.7931613082357218</v>
      </c>
      <c r="N367" s="26">
        <v>4.1416370853112312</v>
      </c>
      <c r="O367" s="26">
        <v>2.4695753796098869</v>
      </c>
    </row>
    <row r="368" spans="7:15" ht="15.75" x14ac:dyDescent="0.25">
      <c r="G368" s="22"/>
      <c r="H368" s="26">
        <v>3.2535645158874105</v>
      </c>
      <c r="I368" s="26">
        <v>5.3534252841258425</v>
      </c>
      <c r="J368" s="26">
        <v>4.729422703646124</v>
      </c>
      <c r="K368" s="26">
        <v>6.5707099666760769</v>
      </c>
      <c r="L368" s="26">
        <v>3.8749611086182996</v>
      </c>
      <c r="M368" s="26">
        <v>2.7003026924678126</v>
      </c>
      <c r="N368" s="26">
        <v>2.6456999724614434</v>
      </c>
      <c r="O368" s="26">
        <v>4.0189783890586117</v>
      </c>
    </row>
    <row r="369" spans="7:15" ht="15.75" x14ac:dyDescent="0.25">
      <c r="G369" s="22"/>
      <c r="H369" s="26">
        <v>5.199402282357914</v>
      </c>
      <c r="I369" s="26">
        <v>2.3312703418254386</v>
      </c>
      <c r="J369" s="26">
        <v>2.646999978721142</v>
      </c>
      <c r="K369" s="26">
        <v>4.1814614734030329</v>
      </c>
      <c r="L369" s="26">
        <v>2.464285372394079</v>
      </c>
      <c r="M369" s="26">
        <v>3.6135908966418357</v>
      </c>
      <c r="N369" s="26">
        <v>3.211152780593693</v>
      </c>
      <c r="O369" s="26">
        <v>2.0281505344886681</v>
      </c>
    </row>
    <row r="370" spans="7:15" ht="15.75" x14ac:dyDescent="0.25">
      <c r="G370" s="22"/>
      <c r="H370" s="26">
        <v>5.281745886293356</v>
      </c>
      <c r="I370" s="26">
        <v>3.6666470790136372</v>
      </c>
      <c r="J370" s="26">
        <v>2.3632449077256026</v>
      </c>
      <c r="K370" s="26">
        <v>8.8249639803543687</v>
      </c>
      <c r="L370" s="26">
        <v>3.8408806368403021</v>
      </c>
      <c r="M370" s="26">
        <v>0.9</v>
      </c>
      <c r="N370" s="26">
        <v>3.85011697592563</v>
      </c>
      <c r="O370" s="26">
        <v>3.6200026175269158</v>
      </c>
    </row>
    <row r="371" spans="7:15" ht="15.75" x14ac:dyDescent="0.25">
      <c r="G371" s="22"/>
      <c r="H371" s="26">
        <v>4.3296535222340022</v>
      </c>
      <c r="I371" s="26">
        <v>4.7275287655123979</v>
      </c>
      <c r="J371" s="26">
        <v>3.6397843862930315</v>
      </c>
      <c r="K371" s="26">
        <v>3.3480947750867927</v>
      </c>
      <c r="L371" s="26">
        <v>2.429744468923309</v>
      </c>
      <c r="M371" s="26">
        <v>3.3844030066422421</v>
      </c>
      <c r="N371" s="26">
        <v>2.202989783952944</v>
      </c>
      <c r="O371" s="26">
        <v>4.1219250038469912</v>
      </c>
    </row>
    <row r="372" spans="7:15" ht="15.75" x14ac:dyDescent="0.25">
      <c r="G372" s="22"/>
      <c r="H372" s="26">
        <v>4.6425480076664822</v>
      </c>
      <c r="I372" s="26">
        <v>1.0453071339055895</v>
      </c>
      <c r="J372" s="26">
        <v>5.6180936147272593</v>
      </c>
      <c r="K372" s="26">
        <v>5.499761538070743</v>
      </c>
      <c r="L372" s="26">
        <v>1.5390717600035715</v>
      </c>
      <c r="M372" s="26">
        <v>4.3807401278929321</v>
      </c>
      <c r="N372" s="26">
        <v>4.573015765643504</v>
      </c>
      <c r="O372" s="26">
        <v>1.4048089001793413</v>
      </c>
    </row>
    <row r="373" spans="7:15" ht="15.75" x14ac:dyDescent="0.25">
      <c r="G373" s="22"/>
      <c r="H373" s="26">
        <v>2.6515938470198308</v>
      </c>
      <c r="I373" s="26">
        <v>2.6700355177366872</v>
      </c>
      <c r="J373" s="26">
        <v>0.9</v>
      </c>
      <c r="K373" s="26">
        <v>6.5071526579267811</v>
      </c>
      <c r="L373" s="26">
        <v>0.9</v>
      </c>
      <c r="M373" s="26">
        <v>2.872878402634524</v>
      </c>
      <c r="N373" s="26">
        <v>2.9913637225290586</v>
      </c>
      <c r="O373" s="26">
        <v>2.4852340362034737</v>
      </c>
    </row>
    <row r="374" spans="7:15" ht="15.75" x14ac:dyDescent="0.25">
      <c r="G374" s="22"/>
      <c r="H374" s="26">
        <v>3.4188237959257095</v>
      </c>
      <c r="I374" s="26">
        <v>4.1573383426351942</v>
      </c>
      <c r="J374" s="26">
        <v>6.4001208150573081</v>
      </c>
      <c r="K374" s="26">
        <v>0.9</v>
      </c>
      <c r="L374" s="26">
        <v>3.6867980235052529</v>
      </c>
      <c r="M374" s="26">
        <v>2.1136076692375356</v>
      </c>
      <c r="N374" s="26">
        <v>4.1850706869154237</v>
      </c>
      <c r="O374" s="26">
        <v>2.6676015937031479</v>
      </c>
    </row>
    <row r="375" spans="7:15" ht="15.75" x14ac:dyDescent="0.25">
      <c r="G375" s="22"/>
      <c r="H375" s="26">
        <v>3.9721818592966884</v>
      </c>
      <c r="I375" s="26">
        <v>0.9</v>
      </c>
      <c r="J375" s="26">
        <v>3.2102573234867307</v>
      </c>
      <c r="K375" s="26">
        <v>2.8718966505985009</v>
      </c>
      <c r="L375" s="26">
        <v>1.7277737207274186</v>
      </c>
      <c r="M375" s="26">
        <v>2.8578058016893921</v>
      </c>
      <c r="N375" s="26">
        <v>3.0259632315646741</v>
      </c>
      <c r="O375" s="26">
        <v>4.3273157376010207</v>
      </c>
    </row>
    <row r="376" spans="7:15" ht="15.75" x14ac:dyDescent="0.25">
      <c r="G376" s="22"/>
      <c r="H376" s="26">
        <v>1.2641333041188774</v>
      </c>
      <c r="I376" s="26">
        <v>3.5076733168592908</v>
      </c>
      <c r="J376" s="26">
        <v>3.5474379322538154</v>
      </c>
      <c r="K376" s="26">
        <v>7.4505069379520137</v>
      </c>
      <c r="L376" s="26">
        <v>3.5219481297695894</v>
      </c>
      <c r="M376" s="26">
        <v>3.1247515916067643</v>
      </c>
      <c r="N376" s="26">
        <v>1.9018393762307824</v>
      </c>
      <c r="O376" s="26">
        <v>1.9502917626145062</v>
      </c>
    </row>
    <row r="377" spans="7:15" ht="15.75" x14ac:dyDescent="0.25">
      <c r="G377" s="22"/>
      <c r="H377" s="26">
        <v>6.1579749098542376</v>
      </c>
      <c r="I377" s="26">
        <v>5.9505744942056484</v>
      </c>
      <c r="J377" s="26">
        <v>5.9302431103121496</v>
      </c>
      <c r="K377" s="26">
        <v>3.4878651250473922</v>
      </c>
      <c r="L377" s="26">
        <v>2.2330224702323904</v>
      </c>
      <c r="M377" s="26">
        <v>1.8599295880296269</v>
      </c>
      <c r="N377" s="26">
        <v>2.0914913041706313</v>
      </c>
      <c r="O377" s="26">
        <v>2.7026329421918489</v>
      </c>
    </row>
    <row r="378" spans="7:15" ht="15.75" x14ac:dyDescent="0.25">
      <c r="G378" s="22"/>
      <c r="H378" s="26">
        <v>6.4025937417114616</v>
      </c>
      <c r="I378" s="26">
        <v>2.0504684001265558</v>
      </c>
      <c r="J378" s="26">
        <v>5.5190132619161165</v>
      </c>
      <c r="K378" s="26">
        <v>3.0321399536696845</v>
      </c>
      <c r="L378" s="26">
        <v>5.3514018382935316</v>
      </c>
      <c r="M378" s="26">
        <v>2.4143211784423331</v>
      </c>
      <c r="N378" s="26">
        <v>1.0339421199460048</v>
      </c>
      <c r="O378" s="26">
        <v>1.758633944109897</v>
      </c>
    </row>
    <row r="379" spans="7:15" ht="15.75" x14ac:dyDescent="0.25">
      <c r="G379" s="22"/>
      <c r="H379" s="26">
        <v>1</v>
      </c>
      <c r="I379" s="26">
        <v>8.2124891817569736</v>
      </c>
      <c r="J379" s="26">
        <v>4.9623297448549426</v>
      </c>
      <c r="K379" s="26">
        <v>7.4588620110298507</v>
      </c>
      <c r="L379" s="26">
        <v>5.1112406673433721</v>
      </c>
      <c r="M379" s="26">
        <v>2.9756362972722856</v>
      </c>
      <c r="N379" s="26">
        <v>2.9528837406614912</v>
      </c>
      <c r="O379" s="26">
        <v>2.6436946159723447</v>
      </c>
    </row>
    <row r="380" spans="7:15" ht="15.75" x14ac:dyDescent="0.25">
      <c r="G380" s="22"/>
      <c r="H380" s="26">
        <v>3.6338166336805444</v>
      </c>
      <c r="I380" s="26">
        <v>2.5168079431081423</v>
      </c>
      <c r="J380" s="26">
        <v>4.8508693501632667</v>
      </c>
      <c r="K380" s="26">
        <v>4.844769601826556</v>
      </c>
      <c r="L380" s="26">
        <v>6.4554624678799879</v>
      </c>
      <c r="M380" s="26">
        <v>0.9</v>
      </c>
      <c r="N380" s="26">
        <v>7.4192420318722725</v>
      </c>
      <c r="O380" s="26">
        <v>4.4879045349720403</v>
      </c>
    </row>
    <row r="381" spans="7:15" ht="15.75" x14ac:dyDescent="0.25">
      <c r="G381" s="22"/>
      <c r="H381" s="26">
        <v>5.3400354017299829</v>
      </c>
      <c r="I381" s="26">
        <v>3.9860188720253062</v>
      </c>
      <c r="J381" s="26">
        <v>5.5698431018088019</v>
      </c>
      <c r="K381" s="26">
        <v>2.8833146744582336</v>
      </c>
      <c r="L381" s="26">
        <v>5.6095641831285317</v>
      </c>
      <c r="M381" s="26">
        <v>1.0139794620801696</v>
      </c>
      <c r="N381" s="26">
        <v>3.7933836059237365</v>
      </c>
      <c r="O381" s="26">
        <v>1.6248547768103889</v>
      </c>
    </row>
    <row r="382" spans="7:15" ht="15.75" x14ac:dyDescent="0.25">
      <c r="G382" s="22"/>
      <c r="H382" s="26">
        <v>3.7376013478366077</v>
      </c>
      <c r="I382" s="26">
        <v>2.5933316904469392</v>
      </c>
      <c r="J382" s="26">
        <v>4.817243512049318</v>
      </c>
      <c r="K382" s="26">
        <v>0.95167707614018582</v>
      </c>
      <c r="L382" s="26">
        <v>3.6320509899320315</v>
      </c>
      <c r="M382" s="26">
        <v>4.5589501577371268</v>
      </c>
      <c r="N382" s="26">
        <v>2.4752080851867504</v>
      </c>
      <c r="O382" s="26">
        <v>1.1000000000000001</v>
      </c>
    </row>
    <row r="383" spans="7:15" ht="15.75" x14ac:dyDescent="0.25">
      <c r="G383" s="22"/>
      <c r="H383" s="26">
        <v>5.6347801245807201</v>
      </c>
      <c r="I383" s="26">
        <v>1.3390093484544194</v>
      </c>
      <c r="J383" s="26">
        <v>3.1770789567660542</v>
      </c>
      <c r="K383" s="26">
        <v>3.0501850106738857</v>
      </c>
      <c r="L383" s="26">
        <v>3.8695416570641101</v>
      </c>
      <c r="M383" s="26">
        <v>5.6660748749738561</v>
      </c>
      <c r="N383" s="26">
        <v>2.7128647919453215</v>
      </c>
      <c r="O383" s="26">
        <v>4.4970204003679104</v>
      </c>
    </row>
    <row r="384" spans="7:15" ht="15.75" x14ac:dyDescent="0.25">
      <c r="G384" s="11" t="s">
        <v>154</v>
      </c>
      <c r="H384" s="29">
        <f>AVERAGE(H334:H383)</f>
        <v>3.9159544272973692</v>
      </c>
      <c r="I384" s="29">
        <f t="shared" ref="I384:O384" si="7">AVERAGE(I334:I383)</f>
        <v>3.7250609702057007</v>
      </c>
      <c r="J384" s="29">
        <f t="shared" si="7"/>
        <v>3.7473638139719139</v>
      </c>
      <c r="K384" s="29">
        <f t="shared" si="7"/>
        <v>4.4529305590447334</v>
      </c>
      <c r="L384" s="29">
        <f t="shared" si="7"/>
        <v>3.0883394829342996</v>
      </c>
      <c r="M384" s="29">
        <f t="shared" si="7"/>
        <v>3.1137527677199683</v>
      </c>
      <c r="N384" s="29">
        <f t="shared" si="7"/>
        <v>3.2027074467859347</v>
      </c>
      <c r="O384" s="29">
        <f t="shared" si="7"/>
        <v>2.5278295831975428</v>
      </c>
    </row>
  </sheetData>
  <mergeCells count="19">
    <mergeCell ref="H28:M28"/>
    <mergeCell ref="G7:M7"/>
    <mergeCell ref="G8:M8"/>
    <mergeCell ref="H9:M9"/>
    <mergeCell ref="G26:M26"/>
    <mergeCell ref="G27:M27"/>
    <mergeCell ref="G332:O332"/>
    <mergeCell ref="O113:U113"/>
    <mergeCell ref="O181:U181"/>
    <mergeCell ref="O45:U45"/>
    <mergeCell ref="P46:U46"/>
    <mergeCell ref="Q332:X332"/>
    <mergeCell ref="G45:M45"/>
    <mergeCell ref="H46:M46"/>
    <mergeCell ref="G113:M113"/>
    <mergeCell ref="G181:M181"/>
    <mergeCell ref="G248:J248"/>
    <mergeCell ref="G314:L314"/>
    <mergeCell ref="L248:O248"/>
  </mergeCells>
  <pageMargins left="0.7" right="0.7" top="0.75" bottom="0.75" header="0.3" footer="0.3"/>
  <pageSetup orientation="portrait" r:id="rId8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A413-65B7-4D30-AE25-6B128E7ED837}">
  <dimension ref="A1:T203"/>
  <sheetViews>
    <sheetView topLeftCell="G25" workbookViewId="0">
      <selection activeCell="V39" sqref="V39"/>
    </sheetView>
  </sheetViews>
  <sheetFormatPr defaultRowHeight="15" x14ac:dyDescent="0.25"/>
  <cols>
    <col min="1" max="1" width="19.42578125" bestFit="1" customWidth="1"/>
    <col min="4" max="4" width="12.42578125" bestFit="1" customWidth="1"/>
    <col min="9" max="9" width="11" bestFit="1" customWidth="1"/>
    <col min="11" max="11" width="11.140625" bestFit="1" customWidth="1"/>
    <col min="16" max="16" width="14" bestFit="1" customWidth="1"/>
    <col min="17" max="17" width="17.7109375" bestFit="1" customWidth="1"/>
    <col min="18" max="18" width="21.5703125" bestFit="1" customWidth="1"/>
    <col min="19" max="19" width="15.5703125" bestFit="1" customWidth="1"/>
    <col min="20" max="20" width="17.7109375" bestFit="1" customWidth="1"/>
  </cols>
  <sheetData>
    <row r="1" spans="1:20" ht="15.75" x14ac:dyDescent="0.25">
      <c r="A1" s="49" t="s">
        <v>156</v>
      </c>
      <c r="B1" s="125"/>
      <c r="C1" s="125"/>
      <c r="D1" s="125"/>
      <c r="E1" s="125"/>
      <c r="F1" s="125"/>
      <c r="G1" s="125"/>
      <c r="H1" s="125"/>
      <c r="I1" s="125"/>
      <c r="J1" s="125"/>
    </row>
    <row r="3" spans="1:20" ht="15.75" x14ac:dyDescent="0.25">
      <c r="B3" s="60" t="s">
        <v>24</v>
      </c>
      <c r="C3" s="60" t="s">
        <v>25</v>
      </c>
      <c r="D3" s="60" t="s">
        <v>26</v>
      </c>
      <c r="E3" s="60" t="s">
        <v>163</v>
      </c>
      <c r="F3" s="60" t="s">
        <v>28</v>
      </c>
      <c r="H3" s="124" t="s">
        <v>240</v>
      </c>
      <c r="I3" s="124"/>
      <c r="J3" s="124"/>
      <c r="K3" s="124"/>
      <c r="L3" s="124"/>
      <c r="M3" s="124"/>
      <c r="N3" s="124"/>
      <c r="P3" s="126" t="s">
        <v>241</v>
      </c>
      <c r="Q3" s="127"/>
      <c r="R3" s="127"/>
      <c r="S3" s="127"/>
      <c r="T3" s="128"/>
    </row>
    <row r="4" spans="1:20" ht="15.75" x14ac:dyDescent="0.25">
      <c r="B4" s="61" t="s">
        <v>68</v>
      </c>
      <c r="C4" s="61">
        <v>4</v>
      </c>
      <c r="D4" s="61">
        <v>1</v>
      </c>
      <c r="E4" s="61">
        <v>3</v>
      </c>
      <c r="F4" s="61">
        <v>4</v>
      </c>
      <c r="H4" s="90" t="s">
        <v>24</v>
      </c>
      <c r="I4" s="90" t="s">
        <v>234</v>
      </c>
      <c r="J4" s="90" t="s">
        <v>235</v>
      </c>
      <c r="K4" s="90" t="s">
        <v>236</v>
      </c>
      <c r="L4" s="90" t="s">
        <v>237</v>
      </c>
      <c r="M4" s="90" t="s">
        <v>238</v>
      </c>
      <c r="N4" s="90" t="s">
        <v>239</v>
      </c>
      <c r="P4" s="87" t="s">
        <v>24</v>
      </c>
      <c r="Q4" s="87" t="s">
        <v>157</v>
      </c>
      <c r="R4" s="87" t="s">
        <v>233</v>
      </c>
      <c r="S4" s="87" t="s">
        <v>158</v>
      </c>
      <c r="T4" s="87" t="s">
        <v>159</v>
      </c>
    </row>
    <row r="5" spans="1:20" ht="15.75" x14ac:dyDescent="0.25">
      <c r="B5" s="61" t="s">
        <v>68</v>
      </c>
      <c r="C5" s="61">
        <v>4</v>
      </c>
      <c r="D5" s="61">
        <v>4</v>
      </c>
      <c r="E5" s="61">
        <v>4</v>
      </c>
      <c r="F5" s="61">
        <v>5</v>
      </c>
      <c r="H5" s="92" t="s">
        <v>68</v>
      </c>
      <c r="I5" s="92" t="s">
        <v>25</v>
      </c>
      <c r="J5" s="92">
        <f>COUNTIF(C4:C103, 1)</f>
        <v>1</v>
      </c>
      <c r="K5" s="92">
        <f>COUNTIF(C4:C103, 2)</f>
        <v>0</v>
      </c>
      <c r="L5" s="92">
        <f>COUNTIF(C4:C103, 3)</f>
        <v>3</v>
      </c>
      <c r="M5" s="92">
        <f>COUNTIF(C4:C103, 4)</f>
        <v>30</v>
      </c>
      <c r="N5" s="92">
        <f>COUNTIF(C4:C103, 5)</f>
        <v>66</v>
      </c>
      <c r="P5" s="23" t="s">
        <v>72</v>
      </c>
      <c r="Q5" s="91">
        <v>3.8</v>
      </c>
      <c r="R5" s="91">
        <v>4.0999999999999996</v>
      </c>
      <c r="S5" s="91">
        <v>3</v>
      </c>
      <c r="T5" s="91">
        <v>2.6</v>
      </c>
    </row>
    <row r="6" spans="1:20" ht="15.75" x14ac:dyDescent="0.25">
      <c r="B6" s="61" t="s">
        <v>68</v>
      </c>
      <c r="C6" s="61">
        <v>4</v>
      </c>
      <c r="D6" s="61">
        <v>5</v>
      </c>
      <c r="E6" s="61">
        <v>4</v>
      </c>
      <c r="F6" s="61">
        <v>3</v>
      </c>
      <c r="H6" s="92" t="s">
        <v>69</v>
      </c>
      <c r="I6" s="92" t="s">
        <v>25</v>
      </c>
      <c r="J6" s="92">
        <f>COUNTIF(C104:C153, 1)</f>
        <v>1</v>
      </c>
      <c r="K6" s="92">
        <f>COUNTIF(C104:C153, 2)</f>
        <v>0</v>
      </c>
      <c r="L6" s="92">
        <f>COUNTIF(C104:C153, 3)</f>
        <v>4</v>
      </c>
      <c r="M6" s="92">
        <f>COUNTIF(C104:C153, 4)</f>
        <v>24</v>
      </c>
      <c r="N6" s="92">
        <f>COUNTIF(C104:C153, 5)</f>
        <v>21</v>
      </c>
      <c r="P6" s="23" t="s">
        <v>70</v>
      </c>
      <c r="Q6" s="91">
        <v>4.0999999999999996</v>
      </c>
      <c r="R6" s="91">
        <v>4.333333333333333</v>
      </c>
      <c r="S6" s="91">
        <v>3.9</v>
      </c>
      <c r="T6" s="91">
        <v>3.8666666666666667</v>
      </c>
    </row>
    <row r="7" spans="1:20" ht="15.75" x14ac:dyDescent="0.25">
      <c r="B7" s="61" t="s">
        <v>68</v>
      </c>
      <c r="C7" s="61">
        <v>5</v>
      </c>
      <c r="D7" s="61">
        <v>4</v>
      </c>
      <c r="E7" s="61">
        <v>4</v>
      </c>
      <c r="F7" s="61">
        <v>4</v>
      </c>
      <c r="H7" s="92" t="s">
        <v>178</v>
      </c>
      <c r="I7" s="92" t="s">
        <v>25</v>
      </c>
      <c r="J7" s="92">
        <f>COUNTIF(C154:C183, 1)</f>
        <v>0</v>
      </c>
      <c r="K7" s="92">
        <f>COUNTIF(C154:C183, 2)</f>
        <v>1</v>
      </c>
      <c r="L7" s="92">
        <f>COUNTIF(C154:C183, 3)</f>
        <v>6</v>
      </c>
      <c r="M7" s="92">
        <f>COUNTIF(C154:C183, 4)</f>
        <v>12</v>
      </c>
      <c r="N7" s="92">
        <f>COUNTIF(C154:C183, 5)</f>
        <v>11</v>
      </c>
      <c r="P7" s="23" t="s">
        <v>68</v>
      </c>
      <c r="Q7" s="91">
        <v>4.5999999999999996</v>
      </c>
      <c r="R7" s="91">
        <v>4.2699999999999996</v>
      </c>
      <c r="S7" s="91">
        <v>3.71</v>
      </c>
      <c r="T7" s="91">
        <v>4.3099999999999996</v>
      </c>
    </row>
    <row r="8" spans="1:20" ht="15.75" x14ac:dyDescent="0.25">
      <c r="B8" s="61" t="s">
        <v>68</v>
      </c>
      <c r="C8" s="61">
        <v>5</v>
      </c>
      <c r="D8" s="61">
        <v>4</v>
      </c>
      <c r="E8" s="61">
        <v>5</v>
      </c>
      <c r="F8" s="61">
        <v>4</v>
      </c>
      <c r="H8" s="92" t="s">
        <v>95</v>
      </c>
      <c r="I8" s="92" t="s">
        <v>25</v>
      </c>
      <c r="J8" s="92">
        <f>COUNTIF(C184:C193, 1)</f>
        <v>0</v>
      </c>
      <c r="K8" s="92">
        <f>COUNTIF(C184:C193, 2)</f>
        <v>0</v>
      </c>
      <c r="L8" s="92">
        <f>COUNTIF(C184:C193, 3)</f>
        <v>1</v>
      </c>
      <c r="M8" s="92">
        <f>COUNTIF(C184:C193, 4)</f>
        <v>4</v>
      </c>
      <c r="N8" s="92">
        <f>COUNTIF(C184:C193, 5)</f>
        <v>5</v>
      </c>
      <c r="P8" s="23" t="s">
        <v>71</v>
      </c>
      <c r="Q8" s="91">
        <v>4.4000000000000004</v>
      </c>
      <c r="R8" s="91">
        <v>3.9</v>
      </c>
      <c r="S8" s="91">
        <v>4.0999999999999996</v>
      </c>
      <c r="T8" s="91">
        <v>4.3</v>
      </c>
    </row>
    <row r="9" spans="1:20" ht="15.75" x14ac:dyDescent="0.25">
      <c r="B9" s="61" t="s">
        <v>68</v>
      </c>
      <c r="C9" s="61">
        <v>5</v>
      </c>
      <c r="D9" s="61">
        <v>5</v>
      </c>
      <c r="E9" s="61">
        <v>3</v>
      </c>
      <c r="F9" s="61">
        <v>5</v>
      </c>
      <c r="H9" s="92" t="s">
        <v>72</v>
      </c>
      <c r="I9" s="92" t="s">
        <v>25</v>
      </c>
      <c r="J9" s="92">
        <f>COUNTIF(C194:C203, 1)</f>
        <v>0</v>
      </c>
      <c r="K9" s="92">
        <f>COUNTIF(C194:C203, 2)</f>
        <v>1</v>
      </c>
      <c r="L9" s="92">
        <f>COUNTIF(C194:C203, 3)</f>
        <v>2</v>
      </c>
      <c r="M9" s="92">
        <f>COUNTIF(C194:C203, 4)</f>
        <v>5</v>
      </c>
      <c r="N9" s="92">
        <f>COUNTIF(C194:C203, 5)</f>
        <v>2</v>
      </c>
      <c r="P9" s="23" t="s">
        <v>69</v>
      </c>
      <c r="Q9" s="91">
        <v>4.28</v>
      </c>
      <c r="R9" s="91">
        <v>3.92</v>
      </c>
      <c r="S9" s="91">
        <v>3.5</v>
      </c>
      <c r="T9" s="91">
        <v>4.24</v>
      </c>
    </row>
    <row r="10" spans="1:20" ht="15.75" x14ac:dyDescent="0.25">
      <c r="B10" s="61" t="s">
        <v>68</v>
      </c>
      <c r="C10" s="61">
        <v>5</v>
      </c>
      <c r="D10" s="61">
        <v>4</v>
      </c>
      <c r="E10" s="61">
        <v>4</v>
      </c>
      <c r="F10" s="61">
        <v>2</v>
      </c>
      <c r="H10" s="92" t="s">
        <v>68</v>
      </c>
      <c r="I10" s="92" t="s">
        <v>26</v>
      </c>
      <c r="J10" s="92">
        <f>COUNTIF(D4:D103, 1)</f>
        <v>2</v>
      </c>
      <c r="K10" s="92">
        <f>COUNTIF(D4:D103, 2)</f>
        <v>2</v>
      </c>
      <c r="L10" s="92">
        <f>COUNTIF(D4:D103, 3)</f>
        <v>6</v>
      </c>
      <c r="M10" s="92">
        <f>COUNTIF(D4:D103, 4)</f>
        <v>47</v>
      </c>
      <c r="N10" s="92">
        <f>COUNTIF(D4:D103, 5)</f>
        <v>43</v>
      </c>
      <c r="P10" s="88" t="s">
        <v>92</v>
      </c>
      <c r="Q10" s="89">
        <v>4.3949999999999996</v>
      </c>
      <c r="R10" s="89">
        <v>4.165</v>
      </c>
      <c r="S10" s="89">
        <v>3.67</v>
      </c>
      <c r="T10" s="89">
        <v>4.1399999999999997</v>
      </c>
    </row>
    <row r="11" spans="1:20" ht="15.75" x14ac:dyDescent="0.25">
      <c r="B11" s="61" t="s">
        <v>68</v>
      </c>
      <c r="C11" s="61">
        <v>5</v>
      </c>
      <c r="D11" s="61">
        <v>5</v>
      </c>
      <c r="E11" s="61">
        <v>4</v>
      </c>
      <c r="F11" s="61">
        <v>5</v>
      </c>
      <c r="H11" s="92" t="s">
        <v>69</v>
      </c>
      <c r="I11" s="92" t="s">
        <v>26</v>
      </c>
      <c r="J11" s="92">
        <f>COUNTIF(D104:D153, 1)</f>
        <v>1</v>
      </c>
      <c r="K11" s="92">
        <f>COUNTIF(D104:D153, 2)</f>
        <v>1</v>
      </c>
      <c r="L11" s="92">
        <f>COUNTIF(D104:D153, 3)</f>
        <v>6</v>
      </c>
      <c r="M11" s="92">
        <f>COUNTIF(D104:D153, 4)</f>
        <v>35</v>
      </c>
      <c r="N11" s="92">
        <f>COUNTIF(D104:D153, 5)</f>
        <v>7</v>
      </c>
    </row>
    <row r="12" spans="1:20" ht="15.75" x14ac:dyDescent="0.25">
      <c r="B12" s="61" t="s">
        <v>68</v>
      </c>
      <c r="C12" s="61">
        <v>4</v>
      </c>
      <c r="D12" s="61">
        <v>4</v>
      </c>
      <c r="E12" s="61">
        <v>4</v>
      </c>
      <c r="F12" s="61">
        <v>5</v>
      </c>
      <c r="H12" s="92" t="s">
        <v>178</v>
      </c>
      <c r="I12" s="92" t="s">
        <v>26</v>
      </c>
      <c r="J12" s="92">
        <f>COUNTIF(D154:D183, 1)</f>
        <v>0</v>
      </c>
      <c r="K12" s="92">
        <f>COUNTIF(D154:D183, 2)</f>
        <v>0</v>
      </c>
      <c r="L12" s="92">
        <f>COUNTIF(D154:D183, 3)</f>
        <v>3</v>
      </c>
      <c r="M12" s="92">
        <f>COUNTIF(D154:D183, 4)</f>
        <v>14</v>
      </c>
      <c r="N12" s="92">
        <f>COUNTIF(D154:D183, 5)</f>
        <v>13</v>
      </c>
    </row>
    <row r="13" spans="1:20" ht="15.75" x14ac:dyDescent="0.25">
      <c r="B13" s="61" t="s">
        <v>68</v>
      </c>
      <c r="C13" s="61">
        <v>4</v>
      </c>
      <c r="D13" s="61">
        <v>5</v>
      </c>
      <c r="E13" s="61">
        <v>4</v>
      </c>
      <c r="F13" s="61">
        <v>5</v>
      </c>
      <c r="H13" s="92" t="s">
        <v>95</v>
      </c>
      <c r="I13" s="92" t="s">
        <v>26</v>
      </c>
      <c r="J13" s="92">
        <f>COUNTIF(D184:D193, 1)</f>
        <v>0</v>
      </c>
      <c r="K13" s="92">
        <f>COUNTIF(D184:D193, 2)</f>
        <v>1</v>
      </c>
      <c r="L13" s="92">
        <f>COUNTIF(D184:D193, 3)</f>
        <v>1</v>
      </c>
      <c r="M13" s="92">
        <f>COUNTIF(D184:D193, 4)</f>
        <v>6</v>
      </c>
      <c r="N13" s="92">
        <f>COUNTIF(D184:D193, 5)</f>
        <v>2</v>
      </c>
    </row>
    <row r="14" spans="1:20" ht="15.75" x14ac:dyDescent="0.25">
      <c r="B14" s="61" t="s">
        <v>68</v>
      </c>
      <c r="C14" s="61">
        <v>4</v>
      </c>
      <c r="D14" s="61">
        <v>5</v>
      </c>
      <c r="E14" s="61">
        <v>1</v>
      </c>
      <c r="F14" s="61">
        <v>4</v>
      </c>
      <c r="H14" s="92" t="s">
        <v>72</v>
      </c>
      <c r="I14" s="92" t="s">
        <v>26</v>
      </c>
      <c r="J14" s="92">
        <f>COUNTIF(D194:D203, 1)</f>
        <v>0</v>
      </c>
      <c r="K14" s="92">
        <f>COUNTIF(D194:D203, 1)</f>
        <v>0</v>
      </c>
      <c r="L14" s="92">
        <f>COUNTIF(D194:D203, 1)</f>
        <v>0</v>
      </c>
      <c r="M14" s="92">
        <f>COUNTIF(D194:D203, 1)</f>
        <v>0</v>
      </c>
      <c r="N14" s="92">
        <f>COUNTIF(D194:D203, 1)</f>
        <v>0</v>
      </c>
    </row>
    <row r="15" spans="1:20" ht="16.5" thickBot="1" x14ac:dyDescent="0.3">
      <c r="B15" s="61" t="s">
        <v>68</v>
      </c>
      <c r="C15" s="61">
        <v>5</v>
      </c>
      <c r="D15" s="61">
        <v>5</v>
      </c>
      <c r="E15" s="61">
        <v>4</v>
      </c>
      <c r="F15" s="61">
        <v>4</v>
      </c>
      <c r="H15" s="92" t="s">
        <v>68</v>
      </c>
      <c r="I15" s="92" t="s">
        <v>163</v>
      </c>
      <c r="J15" s="92">
        <f>COUNTIF(E4:E103, 1)</f>
        <v>5</v>
      </c>
      <c r="K15" s="92">
        <f>COUNTIF(E4:E103, 2)</f>
        <v>10</v>
      </c>
      <c r="L15" s="92">
        <f>COUNTIF(E4:E103, 3)</f>
        <v>19</v>
      </c>
      <c r="M15" s="92">
        <f>COUNTIF(E4:E103, 4)</f>
        <v>41</v>
      </c>
      <c r="N15" s="92">
        <f>COUNTIF(E4:E103, 5)</f>
        <v>25</v>
      </c>
    </row>
    <row r="16" spans="1:20" ht="16.5" thickBot="1" x14ac:dyDescent="0.3">
      <c r="B16" s="61" t="s">
        <v>68</v>
      </c>
      <c r="C16" s="61">
        <v>5</v>
      </c>
      <c r="D16" s="61">
        <v>4</v>
      </c>
      <c r="E16" s="61">
        <v>3</v>
      </c>
      <c r="F16" s="61">
        <v>3</v>
      </c>
      <c r="H16" s="92" t="s">
        <v>69</v>
      </c>
      <c r="I16" s="92" t="s">
        <v>163</v>
      </c>
      <c r="J16" s="92">
        <f>COUNTIF(E104:E153, 1)</f>
        <v>2</v>
      </c>
      <c r="K16" s="92">
        <f>COUNTIF(E104:E153, 2)</f>
        <v>8</v>
      </c>
      <c r="L16" s="92">
        <f>COUNTIF(E104:E153, 3)</f>
        <v>10</v>
      </c>
      <c r="M16" s="92">
        <f>COUNTIF(E104:E153, 4)</f>
        <v>23</v>
      </c>
      <c r="N16" s="92">
        <f>COUNTIF(E104:E153, 5)</f>
        <v>7</v>
      </c>
      <c r="P16" s="129" t="s">
        <v>241</v>
      </c>
      <c r="Q16" s="130"/>
      <c r="R16" s="130"/>
      <c r="S16" s="130"/>
      <c r="T16" s="131"/>
    </row>
    <row r="17" spans="2:20" ht="16.5" thickBot="1" x14ac:dyDescent="0.3">
      <c r="B17" s="61" t="s">
        <v>68</v>
      </c>
      <c r="C17" s="61">
        <v>4</v>
      </c>
      <c r="D17" s="61">
        <v>5</v>
      </c>
      <c r="E17" s="61">
        <v>4</v>
      </c>
      <c r="F17" s="61">
        <v>4</v>
      </c>
      <c r="H17" s="92" t="s">
        <v>178</v>
      </c>
      <c r="I17" s="92" t="s">
        <v>163</v>
      </c>
      <c r="J17" s="92">
        <f>COUNTIF(E154:E183, 1)</f>
        <v>2</v>
      </c>
      <c r="K17" s="92">
        <f>COUNTIF(E154:E183, 2)</f>
        <v>1</v>
      </c>
      <c r="L17" s="92">
        <f>COUNTIF(E154:E183, 3)</f>
        <v>4</v>
      </c>
      <c r="M17" s="92">
        <f>COUNTIF(E154:E183, 4)</f>
        <v>14</v>
      </c>
      <c r="N17" s="92">
        <f>COUNTIF(E154:E183, 5)</f>
        <v>9</v>
      </c>
      <c r="P17" s="93" t="s">
        <v>24</v>
      </c>
      <c r="Q17" s="94" t="s">
        <v>157</v>
      </c>
      <c r="R17" s="94" t="s">
        <v>233</v>
      </c>
      <c r="S17" s="94" t="s">
        <v>158</v>
      </c>
      <c r="T17" s="94" t="s">
        <v>159</v>
      </c>
    </row>
    <row r="18" spans="2:20" ht="16.5" thickBot="1" x14ac:dyDescent="0.3">
      <c r="B18" s="61" t="s">
        <v>68</v>
      </c>
      <c r="C18" s="61">
        <v>5</v>
      </c>
      <c r="D18" s="61">
        <v>4</v>
      </c>
      <c r="E18" s="61">
        <v>3</v>
      </c>
      <c r="F18" s="61">
        <v>5</v>
      </c>
      <c r="H18" s="92" t="s">
        <v>95</v>
      </c>
      <c r="I18" s="92" t="s">
        <v>163</v>
      </c>
      <c r="J18" s="92">
        <f>COUNTIF(E184:E193, 1)</f>
        <v>0</v>
      </c>
      <c r="K18" s="92">
        <f>COUNTIF(E184:E193, 2)</f>
        <v>0</v>
      </c>
      <c r="L18" s="92">
        <f>COUNTIF(E184:E193, 3)</f>
        <v>1</v>
      </c>
      <c r="M18" s="92">
        <f>COUNTIF(E184:E193, 4)</f>
        <v>7</v>
      </c>
      <c r="N18" s="92">
        <f>COUNTIF(E184:E193, 5)</f>
        <v>2</v>
      </c>
      <c r="P18" s="95" t="s">
        <v>72</v>
      </c>
      <c r="Q18" s="96">
        <v>3.8</v>
      </c>
      <c r="R18" s="96">
        <v>4.0999999999999996</v>
      </c>
      <c r="S18" s="96">
        <v>3</v>
      </c>
      <c r="T18" s="96">
        <v>2.6</v>
      </c>
    </row>
    <row r="19" spans="2:20" ht="16.5" thickBot="1" x14ac:dyDescent="0.3">
      <c r="B19" s="61" t="s">
        <v>68</v>
      </c>
      <c r="C19" s="61">
        <v>5</v>
      </c>
      <c r="D19" s="61">
        <v>5</v>
      </c>
      <c r="E19" s="61">
        <v>2</v>
      </c>
      <c r="F19" s="61">
        <v>5</v>
      </c>
      <c r="H19" s="92" t="s">
        <v>72</v>
      </c>
      <c r="I19" s="92" t="s">
        <v>163</v>
      </c>
      <c r="J19" s="92">
        <f>COUNTIF(E194:E203, 1)</f>
        <v>0</v>
      </c>
      <c r="K19" s="92">
        <f>COUNTIF(E194:E203, 2)</f>
        <v>2</v>
      </c>
      <c r="L19" s="92">
        <f>COUNTIF(E194:E203, 3)</f>
        <v>6</v>
      </c>
      <c r="M19" s="92">
        <f>COUNTIF(E194:E203, 4)</f>
        <v>2</v>
      </c>
      <c r="N19" s="92">
        <f>COUNTIF(E194:E203, 5)</f>
        <v>0</v>
      </c>
      <c r="P19" s="95" t="s">
        <v>94</v>
      </c>
      <c r="Q19" s="96">
        <v>4.0999999999999996</v>
      </c>
      <c r="R19" s="96">
        <v>4.33</v>
      </c>
      <c r="S19" s="96">
        <v>3.9</v>
      </c>
      <c r="T19" s="96">
        <v>3.87</v>
      </c>
    </row>
    <row r="20" spans="2:20" ht="16.5" thickBot="1" x14ac:dyDescent="0.3">
      <c r="B20" s="61" t="s">
        <v>68</v>
      </c>
      <c r="C20" s="61">
        <v>5</v>
      </c>
      <c r="D20" s="61">
        <v>4</v>
      </c>
      <c r="E20" s="61">
        <v>2</v>
      </c>
      <c r="F20" s="61">
        <v>5</v>
      </c>
      <c r="H20" s="92" t="s">
        <v>68</v>
      </c>
      <c r="I20" s="92" t="s">
        <v>28</v>
      </c>
      <c r="J20" s="92">
        <f>COUNTIF(F4:F103, 1)</f>
        <v>0</v>
      </c>
      <c r="K20" s="92">
        <f>COUNTIF(F4:F103, 2)</f>
        <v>3</v>
      </c>
      <c r="L20" s="92">
        <f>COUNTIF(F4:F103, 3)</f>
        <v>8</v>
      </c>
      <c r="M20" s="92">
        <f>COUNTIF(F4:F103, 4)</f>
        <v>44</v>
      </c>
      <c r="N20" s="92">
        <f>COUNTIF(F4:F103, 5)</f>
        <v>45</v>
      </c>
      <c r="P20" s="95" t="s">
        <v>162</v>
      </c>
      <c r="Q20" s="96">
        <v>4.5999999999999996</v>
      </c>
      <c r="R20" s="96">
        <v>4.2699999999999996</v>
      </c>
      <c r="S20" s="96">
        <v>3.71</v>
      </c>
      <c r="T20" s="96">
        <v>4.3099999999999996</v>
      </c>
    </row>
    <row r="21" spans="2:20" ht="16.5" thickBot="1" x14ac:dyDescent="0.3">
      <c r="B21" s="61" t="s">
        <v>68</v>
      </c>
      <c r="C21" s="61">
        <v>5</v>
      </c>
      <c r="D21" s="61">
        <v>4</v>
      </c>
      <c r="E21" s="61">
        <v>2</v>
      </c>
      <c r="F21" s="61">
        <v>5</v>
      </c>
      <c r="H21" s="92" t="s">
        <v>69</v>
      </c>
      <c r="I21" s="92" t="s">
        <v>28</v>
      </c>
      <c r="J21" s="92">
        <f>COUNTIF(F104:F153, 1)</f>
        <v>1</v>
      </c>
      <c r="K21" s="92">
        <f>COUNTIF(F104:F153, 2)</f>
        <v>0</v>
      </c>
      <c r="L21" s="92">
        <f>COUNTIF(F104:F153, 3)</f>
        <v>6</v>
      </c>
      <c r="M21" s="92">
        <f>COUNTIF(F104:F153, 4)</f>
        <v>22</v>
      </c>
      <c r="N21" s="92">
        <f>COUNTIF(F104:F153, 5)</f>
        <v>21</v>
      </c>
      <c r="P21" s="95" t="s">
        <v>160</v>
      </c>
      <c r="Q21" s="96">
        <v>4.4000000000000004</v>
      </c>
      <c r="R21" s="96">
        <v>3.9</v>
      </c>
      <c r="S21" s="96">
        <v>4.0999999999999996</v>
      </c>
      <c r="T21" s="96">
        <v>4.3</v>
      </c>
    </row>
    <row r="22" spans="2:20" ht="16.5" thickBot="1" x14ac:dyDescent="0.3">
      <c r="B22" s="61" t="s">
        <v>68</v>
      </c>
      <c r="C22" s="61">
        <v>4</v>
      </c>
      <c r="D22" s="61">
        <v>5</v>
      </c>
      <c r="E22" s="61">
        <v>4</v>
      </c>
      <c r="F22" s="61">
        <v>4</v>
      </c>
      <c r="H22" s="92" t="s">
        <v>178</v>
      </c>
      <c r="I22" s="92" t="s">
        <v>28</v>
      </c>
      <c r="J22" s="92">
        <f>COUNTIF(F154:F183, 1)</f>
        <v>1</v>
      </c>
      <c r="K22" s="92">
        <f>COUNTIF(F154:F183, 2)</f>
        <v>2</v>
      </c>
      <c r="L22" s="92">
        <f>COUNTIF(F154:F183, 3)</f>
        <v>5</v>
      </c>
      <c r="M22" s="92">
        <f>COUNTIF(F154:F183, 4)</f>
        <v>14</v>
      </c>
      <c r="N22" s="92">
        <f>COUNTIF(F154:F183, 5)</f>
        <v>8</v>
      </c>
      <c r="P22" s="95" t="s">
        <v>161</v>
      </c>
      <c r="Q22" s="96">
        <v>4.28</v>
      </c>
      <c r="R22" s="96">
        <v>3.92</v>
      </c>
      <c r="S22" s="96">
        <v>3.5</v>
      </c>
      <c r="T22" s="96">
        <v>4.24</v>
      </c>
    </row>
    <row r="23" spans="2:20" ht="16.5" thickBot="1" x14ac:dyDescent="0.3">
      <c r="B23" s="61" t="s">
        <v>68</v>
      </c>
      <c r="C23" s="61">
        <v>4</v>
      </c>
      <c r="D23" s="61">
        <v>4</v>
      </c>
      <c r="E23" s="61">
        <v>5</v>
      </c>
      <c r="F23" s="61">
        <v>4</v>
      </c>
      <c r="H23" s="92" t="s">
        <v>95</v>
      </c>
      <c r="I23" s="92" t="s">
        <v>28</v>
      </c>
      <c r="J23" s="92">
        <f>COUNTIF(F184:F193, 1)</f>
        <v>0</v>
      </c>
      <c r="K23" s="92">
        <f>COUNTIF(F184:F193, 2)</f>
        <v>0</v>
      </c>
      <c r="L23" s="92">
        <f>COUNTIF(F184:F193, 3)</f>
        <v>1</v>
      </c>
      <c r="M23" s="92">
        <f>COUNTIF(F184:F193, 4)</f>
        <v>5</v>
      </c>
      <c r="N23" s="92">
        <f>COUNTIF(F184:F193, 5)</f>
        <v>4</v>
      </c>
      <c r="P23" s="93" t="s">
        <v>92</v>
      </c>
      <c r="Q23" s="97">
        <v>4.4000000000000004</v>
      </c>
      <c r="R23" s="97">
        <v>4.17</v>
      </c>
      <c r="S23" s="97">
        <v>3.67</v>
      </c>
      <c r="T23" s="97">
        <v>4.1399999999999997</v>
      </c>
    </row>
    <row r="24" spans="2:20" ht="15.75" x14ac:dyDescent="0.25">
      <c r="B24" s="61" t="s">
        <v>68</v>
      </c>
      <c r="C24" s="61">
        <v>4</v>
      </c>
      <c r="D24" s="61">
        <v>4</v>
      </c>
      <c r="E24" s="61">
        <v>2</v>
      </c>
      <c r="F24" s="61">
        <v>4</v>
      </c>
      <c r="H24" s="92" t="s">
        <v>72</v>
      </c>
      <c r="I24" s="92" t="s">
        <v>28</v>
      </c>
      <c r="J24" s="92">
        <f>COUNTIF(F194:F203, 1)</f>
        <v>1</v>
      </c>
      <c r="K24" s="92">
        <f>COUNTIF(F194:F203, 2)</f>
        <v>3</v>
      </c>
      <c r="L24" s="92">
        <f>COUNTIF(F194:F203, 3)</f>
        <v>5</v>
      </c>
      <c r="M24" s="92">
        <f>COUNTIF(F194:F203, 4)</f>
        <v>1</v>
      </c>
      <c r="N24" s="92">
        <f>COUNTIF(F194:F203, 5)</f>
        <v>0</v>
      </c>
    </row>
    <row r="25" spans="2:20" ht="15.75" x14ac:dyDescent="0.25">
      <c r="B25" s="61" t="s">
        <v>68</v>
      </c>
      <c r="C25" s="61">
        <v>4</v>
      </c>
      <c r="D25" s="61">
        <v>3</v>
      </c>
      <c r="E25" s="61">
        <v>3</v>
      </c>
      <c r="F25" s="61">
        <v>4</v>
      </c>
    </row>
    <row r="26" spans="2:20" ht="15.75" x14ac:dyDescent="0.25">
      <c r="B26" s="61" t="s">
        <v>68</v>
      </c>
      <c r="C26" s="61">
        <v>5</v>
      </c>
      <c r="D26" s="61">
        <v>5</v>
      </c>
      <c r="E26" s="61">
        <v>2</v>
      </c>
      <c r="F26" s="61">
        <v>5</v>
      </c>
      <c r="H26" s="121" t="s">
        <v>242</v>
      </c>
      <c r="I26" s="122"/>
      <c r="J26" s="122"/>
      <c r="K26" s="122"/>
      <c r="L26" s="122"/>
      <c r="M26" s="123"/>
    </row>
    <row r="27" spans="2:20" ht="15.75" x14ac:dyDescent="0.25">
      <c r="B27" s="61" t="s">
        <v>68</v>
      </c>
      <c r="C27" s="61">
        <v>5</v>
      </c>
      <c r="D27" s="61">
        <v>3</v>
      </c>
      <c r="E27" s="61">
        <v>4</v>
      </c>
      <c r="F27" s="61">
        <v>3</v>
      </c>
      <c r="H27" s="90" t="s">
        <v>24</v>
      </c>
      <c r="I27" s="90" t="s">
        <v>243</v>
      </c>
      <c r="J27" s="90" t="s">
        <v>25</v>
      </c>
      <c r="K27" s="90" t="s">
        <v>26</v>
      </c>
      <c r="L27" s="90" t="s">
        <v>163</v>
      </c>
      <c r="M27" s="90" t="s">
        <v>28</v>
      </c>
    </row>
    <row r="28" spans="2:20" ht="15.75" x14ac:dyDescent="0.25">
      <c r="B28" s="61" t="s">
        <v>68</v>
      </c>
      <c r="C28" s="61">
        <v>5</v>
      </c>
      <c r="D28" s="61">
        <v>4</v>
      </c>
      <c r="E28" s="61">
        <v>4</v>
      </c>
      <c r="F28" s="61">
        <v>5</v>
      </c>
      <c r="H28" s="92" t="s">
        <v>68</v>
      </c>
      <c r="I28" s="92">
        <v>0</v>
      </c>
      <c r="J28" s="92">
        <f>QUARTILE(C4:C103, 0)</f>
        <v>1</v>
      </c>
      <c r="K28" s="92">
        <f t="shared" ref="K28:L28" si="0">QUARTILE(D4:D103, 0)</f>
        <v>1</v>
      </c>
      <c r="L28" s="92">
        <f t="shared" si="0"/>
        <v>1</v>
      </c>
      <c r="M28" s="92">
        <f>QUARTILE(F4:F103, 0)</f>
        <v>2</v>
      </c>
    </row>
    <row r="29" spans="2:20" ht="15.75" x14ac:dyDescent="0.25">
      <c r="B29" s="61" t="s">
        <v>68</v>
      </c>
      <c r="C29" s="61">
        <v>5</v>
      </c>
      <c r="D29" s="61">
        <v>5</v>
      </c>
      <c r="E29" s="61">
        <v>2</v>
      </c>
      <c r="F29" s="61">
        <v>5</v>
      </c>
      <c r="H29" s="92" t="s">
        <v>68</v>
      </c>
      <c r="I29" s="92">
        <v>1</v>
      </c>
      <c r="J29" s="92">
        <f>QUARTILE(C4:C103, 1)</f>
        <v>4</v>
      </c>
      <c r="K29" s="92">
        <f t="shared" ref="K29:M29" si="1">QUARTILE(D4:D103, 1)</f>
        <v>4</v>
      </c>
      <c r="L29" s="92">
        <f t="shared" si="1"/>
        <v>3</v>
      </c>
      <c r="M29" s="92">
        <f t="shared" si="1"/>
        <v>4</v>
      </c>
    </row>
    <row r="30" spans="2:20" ht="15.75" x14ac:dyDescent="0.25">
      <c r="B30" s="61" t="s">
        <v>68</v>
      </c>
      <c r="C30" s="61">
        <v>5</v>
      </c>
      <c r="D30" s="61">
        <v>5</v>
      </c>
      <c r="E30" s="61">
        <v>5</v>
      </c>
      <c r="F30" s="61">
        <v>3</v>
      </c>
      <c r="H30" s="92" t="s">
        <v>68</v>
      </c>
      <c r="I30" s="92">
        <v>2</v>
      </c>
      <c r="J30" s="92">
        <f>QUARTILE(C4:C103, 2)</f>
        <v>5</v>
      </c>
      <c r="K30" s="92">
        <f t="shared" ref="K30:M30" si="2">QUARTILE(D4:D103, 2)</f>
        <v>4</v>
      </c>
      <c r="L30" s="92">
        <f t="shared" si="2"/>
        <v>4</v>
      </c>
      <c r="M30" s="92">
        <f t="shared" si="2"/>
        <v>4</v>
      </c>
    </row>
    <row r="31" spans="2:20" ht="15.75" x14ac:dyDescent="0.25">
      <c r="B31" s="61" t="s">
        <v>68</v>
      </c>
      <c r="C31" s="61">
        <v>4</v>
      </c>
      <c r="D31" s="61">
        <v>4</v>
      </c>
      <c r="E31" s="61">
        <v>5</v>
      </c>
      <c r="F31" s="61">
        <v>4</v>
      </c>
      <c r="H31" s="92" t="s">
        <v>68</v>
      </c>
      <c r="I31" s="92">
        <v>3</v>
      </c>
      <c r="J31" s="92">
        <f>QUARTILE(C4:C103, 3)</f>
        <v>5</v>
      </c>
      <c r="K31" s="92">
        <f t="shared" ref="K31:M31" si="3">QUARTILE(D4:D103, 3)</f>
        <v>5</v>
      </c>
      <c r="L31" s="92">
        <f t="shared" si="3"/>
        <v>4.25</v>
      </c>
      <c r="M31" s="92">
        <f t="shared" si="3"/>
        <v>5</v>
      </c>
    </row>
    <row r="32" spans="2:20" ht="15.75" x14ac:dyDescent="0.25">
      <c r="B32" s="61" t="s">
        <v>68</v>
      </c>
      <c r="C32" s="61">
        <v>5</v>
      </c>
      <c r="D32" s="61">
        <v>4</v>
      </c>
      <c r="E32" s="61">
        <v>4</v>
      </c>
      <c r="F32" s="61">
        <v>4</v>
      </c>
      <c r="H32" s="92" t="s">
        <v>68</v>
      </c>
      <c r="I32" s="92">
        <v>4</v>
      </c>
      <c r="J32" s="92">
        <f>QUARTILE(C4:C103, 4)</f>
        <v>5</v>
      </c>
      <c r="K32" s="92">
        <f t="shared" ref="K32:M32" si="4">QUARTILE(D4:D103, 4)</f>
        <v>5</v>
      </c>
      <c r="L32" s="92">
        <f t="shared" si="4"/>
        <v>5</v>
      </c>
      <c r="M32" s="92">
        <f t="shared" si="4"/>
        <v>5</v>
      </c>
    </row>
    <row r="33" spans="2:13" ht="15.75" x14ac:dyDescent="0.25">
      <c r="B33" s="61" t="s">
        <v>68</v>
      </c>
      <c r="C33" s="61">
        <v>5</v>
      </c>
      <c r="D33" s="61">
        <v>1</v>
      </c>
      <c r="E33" s="61">
        <v>5</v>
      </c>
      <c r="F33" s="61">
        <v>5</v>
      </c>
      <c r="H33" s="92" t="s">
        <v>69</v>
      </c>
      <c r="I33" s="92">
        <v>0</v>
      </c>
      <c r="J33" s="92">
        <f>QUARTILE(C104:C153, 0)</f>
        <v>1</v>
      </c>
      <c r="K33" s="92">
        <f t="shared" ref="K33:M33" si="5">QUARTILE(D104:D153, 0)</f>
        <v>1</v>
      </c>
      <c r="L33" s="92">
        <f t="shared" si="5"/>
        <v>1</v>
      </c>
      <c r="M33" s="92">
        <f t="shared" si="5"/>
        <v>1</v>
      </c>
    </row>
    <row r="34" spans="2:13" ht="15.75" x14ac:dyDescent="0.25">
      <c r="B34" s="61" t="s">
        <v>68</v>
      </c>
      <c r="C34" s="61">
        <v>5</v>
      </c>
      <c r="D34" s="61">
        <v>4</v>
      </c>
      <c r="E34" s="61">
        <v>3</v>
      </c>
      <c r="F34" s="61">
        <v>5</v>
      </c>
      <c r="H34" s="92" t="s">
        <v>69</v>
      </c>
      <c r="I34" s="92">
        <v>1</v>
      </c>
      <c r="J34" s="92">
        <f>QUARTILE(C104:C153, 1)</f>
        <v>4</v>
      </c>
      <c r="K34" s="92">
        <f t="shared" ref="K34:M34" si="6">QUARTILE(D104:D153, 1)</f>
        <v>4</v>
      </c>
      <c r="L34" s="92">
        <f t="shared" si="6"/>
        <v>3</v>
      </c>
      <c r="M34" s="92">
        <f t="shared" si="6"/>
        <v>4</v>
      </c>
    </row>
    <row r="35" spans="2:13" ht="15.75" x14ac:dyDescent="0.25">
      <c r="B35" s="61" t="s">
        <v>68</v>
      </c>
      <c r="C35" s="61">
        <v>4</v>
      </c>
      <c r="D35" s="61">
        <v>5</v>
      </c>
      <c r="E35" s="61">
        <v>1</v>
      </c>
      <c r="F35" s="61">
        <v>4</v>
      </c>
      <c r="H35" s="92" t="s">
        <v>69</v>
      </c>
      <c r="I35" s="92">
        <v>2</v>
      </c>
      <c r="J35" s="92">
        <f>QUARTILE(C104:C153, 2)</f>
        <v>4</v>
      </c>
      <c r="K35" s="92">
        <f t="shared" ref="K35:M35" si="7">QUARTILE(D104:D153, 2)</f>
        <v>4</v>
      </c>
      <c r="L35" s="92">
        <f t="shared" si="7"/>
        <v>4</v>
      </c>
      <c r="M35" s="92">
        <f t="shared" si="7"/>
        <v>4</v>
      </c>
    </row>
    <row r="36" spans="2:13" ht="15.75" x14ac:dyDescent="0.25">
      <c r="B36" s="61" t="s">
        <v>68</v>
      </c>
      <c r="C36" s="61">
        <v>4</v>
      </c>
      <c r="D36" s="61">
        <v>4</v>
      </c>
      <c r="E36" s="61">
        <v>3</v>
      </c>
      <c r="F36" s="61">
        <v>5</v>
      </c>
      <c r="H36" s="92" t="s">
        <v>69</v>
      </c>
      <c r="I36" s="92">
        <v>3</v>
      </c>
      <c r="J36" s="92">
        <f>QUARTILE(C104:C153, 3)</f>
        <v>5</v>
      </c>
      <c r="K36" s="92">
        <f t="shared" ref="K36:M36" si="8">QUARTILE(D104:D153, 3)</f>
        <v>4</v>
      </c>
      <c r="L36" s="92">
        <f t="shared" si="8"/>
        <v>4</v>
      </c>
      <c r="M36" s="92">
        <f t="shared" si="8"/>
        <v>5</v>
      </c>
    </row>
    <row r="37" spans="2:13" ht="15.75" x14ac:dyDescent="0.25">
      <c r="B37" s="61" t="s">
        <v>68</v>
      </c>
      <c r="C37" s="61">
        <v>5</v>
      </c>
      <c r="D37" s="61">
        <v>3</v>
      </c>
      <c r="E37" s="61">
        <v>4</v>
      </c>
      <c r="F37" s="61">
        <v>4</v>
      </c>
      <c r="H37" s="92" t="s">
        <v>69</v>
      </c>
      <c r="I37" s="92">
        <v>4</v>
      </c>
      <c r="J37" s="92">
        <f>QUARTILE(C104:C153, 4)</f>
        <v>5</v>
      </c>
      <c r="K37" s="92">
        <f t="shared" ref="K37:M37" si="9">QUARTILE(D104:D153, 4)</f>
        <v>5</v>
      </c>
      <c r="L37" s="92">
        <f t="shared" si="9"/>
        <v>5</v>
      </c>
      <c r="M37" s="92">
        <f t="shared" si="9"/>
        <v>5</v>
      </c>
    </row>
    <row r="38" spans="2:13" ht="15.75" x14ac:dyDescent="0.25">
      <c r="B38" s="61" t="s">
        <v>68</v>
      </c>
      <c r="C38" s="61">
        <v>5</v>
      </c>
      <c r="D38" s="61">
        <v>5</v>
      </c>
      <c r="E38" s="61">
        <v>2</v>
      </c>
      <c r="F38" s="61">
        <v>4</v>
      </c>
      <c r="H38" s="92" t="s">
        <v>178</v>
      </c>
      <c r="I38" s="92">
        <v>0</v>
      </c>
      <c r="J38" s="92">
        <f>QUARTILE(C154:C183, 0)</f>
        <v>2</v>
      </c>
      <c r="K38" s="92">
        <f t="shared" ref="K38:M38" si="10">QUARTILE(D154:D183, 0)</f>
        <v>3</v>
      </c>
      <c r="L38" s="92">
        <f t="shared" si="10"/>
        <v>1</v>
      </c>
      <c r="M38" s="92">
        <f t="shared" si="10"/>
        <v>1</v>
      </c>
    </row>
    <row r="39" spans="2:13" ht="15.75" x14ac:dyDescent="0.25">
      <c r="B39" s="61" t="s">
        <v>68</v>
      </c>
      <c r="C39" s="61">
        <v>5</v>
      </c>
      <c r="D39" s="61">
        <v>4</v>
      </c>
      <c r="E39" s="61">
        <v>4</v>
      </c>
      <c r="F39" s="61">
        <v>4</v>
      </c>
      <c r="H39" s="92" t="s">
        <v>178</v>
      </c>
      <c r="I39" s="92">
        <v>1</v>
      </c>
      <c r="J39" s="92">
        <f>QUARTILE(C154:C183, 1)</f>
        <v>4</v>
      </c>
      <c r="K39" s="92">
        <f t="shared" ref="K39:M39" si="11">QUARTILE(D154:D183, 1)</f>
        <v>4</v>
      </c>
      <c r="L39" s="92">
        <f t="shared" si="11"/>
        <v>4</v>
      </c>
      <c r="M39" s="92">
        <f t="shared" si="11"/>
        <v>3.25</v>
      </c>
    </row>
    <row r="40" spans="2:13" ht="15.75" x14ac:dyDescent="0.25">
      <c r="B40" s="61" t="s">
        <v>68</v>
      </c>
      <c r="C40" s="61">
        <v>5</v>
      </c>
      <c r="D40" s="61">
        <v>5</v>
      </c>
      <c r="E40" s="61">
        <v>4</v>
      </c>
      <c r="F40" s="61">
        <v>4</v>
      </c>
      <c r="H40" s="92" t="s">
        <v>178</v>
      </c>
      <c r="I40" s="92">
        <v>2</v>
      </c>
      <c r="J40" s="92">
        <f>QUARTILE(C154:C183, 2)</f>
        <v>4</v>
      </c>
      <c r="K40" s="92">
        <f t="shared" ref="K40:M40" si="12">QUARTILE(D154:D183, 2)</f>
        <v>4</v>
      </c>
      <c r="L40" s="92">
        <f t="shared" si="12"/>
        <v>4</v>
      </c>
      <c r="M40" s="92">
        <f t="shared" si="12"/>
        <v>4</v>
      </c>
    </row>
    <row r="41" spans="2:13" ht="15.75" x14ac:dyDescent="0.25">
      <c r="B41" s="61" t="s">
        <v>68</v>
      </c>
      <c r="C41" s="61">
        <v>5</v>
      </c>
      <c r="D41" s="61">
        <v>5</v>
      </c>
      <c r="E41" s="61">
        <v>4</v>
      </c>
      <c r="F41" s="61">
        <v>5</v>
      </c>
      <c r="H41" s="92" t="s">
        <v>178</v>
      </c>
      <c r="I41" s="92">
        <v>3</v>
      </c>
      <c r="J41" s="92">
        <f>QUARTILE(C154:C183, 3)</f>
        <v>5</v>
      </c>
      <c r="K41" s="92">
        <f t="shared" ref="K41:M41" si="13">QUARTILE(D154:D183, 3)</f>
        <v>5</v>
      </c>
      <c r="L41" s="92">
        <f t="shared" si="13"/>
        <v>5</v>
      </c>
      <c r="M41" s="92">
        <f t="shared" si="13"/>
        <v>4.75</v>
      </c>
    </row>
    <row r="42" spans="2:13" ht="15.75" x14ac:dyDescent="0.25">
      <c r="B42" s="61" t="s">
        <v>68</v>
      </c>
      <c r="C42" s="61">
        <v>4</v>
      </c>
      <c r="D42" s="61">
        <v>3</v>
      </c>
      <c r="E42" s="61">
        <v>3</v>
      </c>
      <c r="F42" s="61">
        <v>5</v>
      </c>
      <c r="H42" s="92" t="s">
        <v>178</v>
      </c>
      <c r="I42" s="92">
        <v>4</v>
      </c>
      <c r="J42" s="92">
        <f>QUARTILE(C154:C183, 4)</f>
        <v>5</v>
      </c>
      <c r="K42" s="92">
        <f t="shared" ref="K42:M42" si="14">QUARTILE(D154:D183, 4)</f>
        <v>5</v>
      </c>
      <c r="L42" s="92">
        <f t="shared" si="14"/>
        <v>5</v>
      </c>
      <c r="M42" s="92">
        <f t="shared" si="14"/>
        <v>5</v>
      </c>
    </row>
    <row r="43" spans="2:13" ht="15.75" x14ac:dyDescent="0.25">
      <c r="B43" s="61" t="s">
        <v>68</v>
      </c>
      <c r="C43" s="61">
        <v>5</v>
      </c>
      <c r="D43" s="61">
        <v>4</v>
      </c>
      <c r="E43" s="61">
        <v>4</v>
      </c>
      <c r="F43" s="61">
        <v>3</v>
      </c>
      <c r="H43" s="92" t="s">
        <v>95</v>
      </c>
      <c r="I43" s="92">
        <v>0</v>
      </c>
      <c r="J43" s="92">
        <f>QUARTILE(C184:C193, 0)</f>
        <v>3</v>
      </c>
      <c r="K43" s="92">
        <f t="shared" ref="K43:M43" si="15">QUARTILE(D184:D193, 0)</f>
        <v>2</v>
      </c>
      <c r="L43" s="92">
        <f t="shared" si="15"/>
        <v>3</v>
      </c>
      <c r="M43" s="92">
        <f t="shared" si="15"/>
        <v>3</v>
      </c>
    </row>
    <row r="44" spans="2:13" ht="15.75" x14ac:dyDescent="0.25">
      <c r="B44" s="61" t="s">
        <v>68</v>
      </c>
      <c r="C44" s="61">
        <v>5</v>
      </c>
      <c r="D44" s="61">
        <v>4</v>
      </c>
      <c r="E44" s="61">
        <v>3</v>
      </c>
      <c r="F44" s="61">
        <v>4</v>
      </c>
      <c r="H44" s="92" t="s">
        <v>95</v>
      </c>
      <c r="I44" s="92">
        <v>1</v>
      </c>
      <c r="J44" s="92">
        <f>QUARTILE(C184:C193, 1)</f>
        <v>4</v>
      </c>
      <c r="K44" s="92">
        <f t="shared" ref="K44:M44" si="16">QUARTILE(D184:D193, 1)</f>
        <v>4</v>
      </c>
      <c r="L44" s="92">
        <f t="shared" si="16"/>
        <v>4</v>
      </c>
      <c r="M44" s="92">
        <f t="shared" si="16"/>
        <v>4</v>
      </c>
    </row>
    <row r="45" spans="2:13" ht="15.75" x14ac:dyDescent="0.25">
      <c r="B45" s="61" t="s">
        <v>68</v>
      </c>
      <c r="C45" s="61">
        <v>5</v>
      </c>
      <c r="D45" s="61">
        <v>5</v>
      </c>
      <c r="E45" s="61">
        <v>1</v>
      </c>
      <c r="F45" s="61">
        <v>5</v>
      </c>
      <c r="H45" s="92" t="s">
        <v>95</v>
      </c>
      <c r="I45" s="92">
        <v>2</v>
      </c>
      <c r="J45" s="92">
        <f>QUARTILE(C184:C193, 2)</f>
        <v>4.5</v>
      </c>
      <c r="K45" s="92">
        <f t="shared" ref="K45:M45" si="17">QUARTILE(D184:D193, 2)</f>
        <v>4</v>
      </c>
      <c r="L45" s="92">
        <f t="shared" si="17"/>
        <v>4</v>
      </c>
      <c r="M45" s="92">
        <f t="shared" si="17"/>
        <v>4</v>
      </c>
    </row>
    <row r="46" spans="2:13" ht="15.75" x14ac:dyDescent="0.25">
      <c r="B46" s="61" t="s">
        <v>68</v>
      </c>
      <c r="C46" s="61">
        <v>5</v>
      </c>
      <c r="D46" s="61">
        <v>4</v>
      </c>
      <c r="E46" s="61">
        <v>5</v>
      </c>
      <c r="F46" s="61">
        <v>4</v>
      </c>
      <c r="H46" s="92" t="s">
        <v>95</v>
      </c>
      <c r="I46" s="92">
        <v>3</v>
      </c>
      <c r="J46" s="92">
        <f>QUARTILE(C184:C193, 3)</f>
        <v>5</v>
      </c>
      <c r="K46" s="92">
        <f t="shared" ref="K46:M46" si="18">QUARTILE(D184:D193, 3)</f>
        <v>4</v>
      </c>
      <c r="L46" s="92">
        <f t="shared" si="18"/>
        <v>4</v>
      </c>
      <c r="M46" s="92">
        <f t="shared" si="18"/>
        <v>5</v>
      </c>
    </row>
    <row r="47" spans="2:13" ht="15.75" x14ac:dyDescent="0.25">
      <c r="B47" s="61" t="s">
        <v>68</v>
      </c>
      <c r="C47" s="61">
        <v>3</v>
      </c>
      <c r="D47" s="61">
        <v>4</v>
      </c>
      <c r="E47" s="61">
        <v>3</v>
      </c>
      <c r="F47" s="61">
        <v>4</v>
      </c>
      <c r="H47" s="92" t="s">
        <v>95</v>
      </c>
      <c r="I47" s="92">
        <v>4</v>
      </c>
      <c r="J47" s="92">
        <f>QUARTILE(C184:C193, 4)</f>
        <v>5</v>
      </c>
      <c r="K47" s="92">
        <f t="shared" ref="K47:M47" si="19">QUARTILE(D184:D193, 4)</f>
        <v>5</v>
      </c>
      <c r="L47" s="92">
        <f t="shared" si="19"/>
        <v>5</v>
      </c>
      <c r="M47" s="92">
        <f t="shared" si="19"/>
        <v>5</v>
      </c>
    </row>
    <row r="48" spans="2:13" ht="15.75" x14ac:dyDescent="0.25">
      <c r="B48" s="61" t="s">
        <v>68</v>
      </c>
      <c r="C48" s="61">
        <v>5</v>
      </c>
      <c r="D48" s="61">
        <v>4</v>
      </c>
      <c r="E48" s="61">
        <v>2</v>
      </c>
      <c r="F48" s="61">
        <v>4</v>
      </c>
      <c r="H48" s="92" t="s">
        <v>72</v>
      </c>
      <c r="I48" s="92">
        <v>0</v>
      </c>
      <c r="J48" s="92">
        <f>QUARTILE(C194:C203, 0)</f>
        <v>2</v>
      </c>
      <c r="K48" s="92">
        <f t="shared" ref="K48:M48" si="20">QUARTILE(D194:D203, 0)</f>
        <v>3</v>
      </c>
      <c r="L48" s="92">
        <f t="shared" si="20"/>
        <v>2</v>
      </c>
      <c r="M48" s="92">
        <f t="shared" si="20"/>
        <v>1</v>
      </c>
    </row>
    <row r="49" spans="2:13" ht="15.75" x14ac:dyDescent="0.25">
      <c r="B49" s="61" t="s">
        <v>68</v>
      </c>
      <c r="C49" s="61">
        <v>5</v>
      </c>
      <c r="D49" s="61">
        <v>5</v>
      </c>
      <c r="E49" s="61">
        <v>4</v>
      </c>
      <c r="F49" s="61">
        <v>5</v>
      </c>
      <c r="H49" s="92" t="s">
        <v>72</v>
      </c>
      <c r="I49" s="92">
        <v>1</v>
      </c>
      <c r="J49" s="92">
        <f>QUARTILE(C194:C203, 1)</f>
        <v>3.25</v>
      </c>
      <c r="K49" s="92">
        <f t="shared" ref="K49:M49" si="21">QUARTILE(D194:D203, 1)</f>
        <v>4</v>
      </c>
      <c r="L49" s="92">
        <f t="shared" si="21"/>
        <v>3</v>
      </c>
      <c r="M49" s="92">
        <f t="shared" si="21"/>
        <v>2</v>
      </c>
    </row>
    <row r="50" spans="2:13" ht="15.75" x14ac:dyDescent="0.25">
      <c r="B50" s="61" t="s">
        <v>68</v>
      </c>
      <c r="C50" s="61">
        <v>5</v>
      </c>
      <c r="D50" s="61">
        <v>5</v>
      </c>
      <c r="E50" s="61">
        <v>3</v>
      </c>
      <c r="F50" s="61">
        <v>4</v>
      </c>
      <c r="H50" s="92" t="s">
        <v>72</v>
      </c>
      <c r="I50" s="92">
        <v>2</v>
      </c>
      <c r="J50" s="92">
        <f>QUARTILE(C194:C203, 2)</f>
        <v>4</v>
      </c>
      <c r="K50" s="92">
        <f t="shared" ref="K50:M50" si="22">QUARTILE(D194:D203, 2)</f>
        <v>4</v>
      </c>
      <c r="L50" s="92">
        <f t="shared" si="22"/>
        <v>3</v>
      </c>
      <c r="M50" s="92">
        <f t="shared" si="22"/>
        <v>3</v>
      </c>
    </row>
    <row r="51" spans="2:13" ht="15.75" x14ac:dyDescent="0.25">
      <c r="B51" s="61" t="s">
        <v>68</v>
      </c>
      <c r="C51" s="61">
        <v>5</v>
      </c>
      <c r="D51" s="61">
        <v>4</v>
      </c>
      <c r="E51" s="61">
        <v>4</v>
      </c>
      <c r="F51" s="61">
        <v>4</v>
      </c>
      <c r="H51" s="92" t="s">
        <v>72</v>
      </c>
      <c r="I51" s="92">
        <v>3</v>
      </c>
      <c r="J51" s="92">
        <f>QUARTILE(C194:C203, 3)</f>
        <v>4</v>
      </c>
      <c r="K51" s="92">
        <f t="shared" ref="K51:M51" si="23">QUARTILE(D194:D203, 3)</f>
        <v>4</v>
      </c>
      <c r="L51" s="92">
        <f t="shared" si="23"/>
        <v>3</v>
      </c>
      <c r="M51" s="92">
        <f t="shared" si="23"/>
        <v>3</v>
      </c>
    </row>
    <row r="52" spans="2:13" ht="15.75" x14ac:dyDescent="0.25">
      <c r="B52" s="61" t="s">
        <v>68</v>
      </c>
      <c r="C52" s="61">
        <v>5</v>
      </c>
      <c r="D52" s="61">
        <v>4</v>
      </c>
      <c r="E52" s="61">
        <v>4</v>
      </c>
      <c r="F52" s="61">
        <v>4</v>
      </c>
      <c r="H52" s="92" t="s">
        <v>72</v>
      </c>
      <c r="I52" s="92">
        <v>4</v>
      </c>
      <c r="J52" s="92">
        <f>QUARTILE(C194:C203, 4)</f>
        <v>5</v>
      </c>
      <c r="K52" s="92">
        <f t="shared" ref="K52:M52" si="24">QUARTILE(D194:D203, 4)</f>
        <v>5</v>
      </c>
      <c r="L52" s="92">
        <f t="shared" si="24"/>
        <v>4</v>
      </c>
      <c r="M52" s="92">
        <f t="shared" si="24"/>
        <v>4</v>
      </c>
    </row>
    <row r="53" spans="2:13" ht="15.75" x14ac:dyDescent="0.25">
      <c r="B53" s="61" t="s">
        <v>68</v>
      </c>
      <c r="C53" s="61">
        <v>5</v>
      </c>
      <c r="D53" s="61">
        <v>4</v>
      </c>
      <c r="E53" s="61">
        <v>4</v>
      </c>
      <c r="F53" s="61">
        <v>5</v>
      </c>
    </row>
    <row r="54" spans="2:13" ht="15.75" x14ac:dyDescent="0.25">
      <c r="B54" s="61" t="s">
        <v>68</v>
      </c>
      <c r="C54" s="61">
        <v>5</v>
      </c>
      <c r="D54" s="61">
        <v>4</v>
      </c>
      <c r="E54" s="61">
        <v>1</v>
      </c>
      <c r="F54" s="61">
        <v>4</v>
      </c>
    </row>
    <row r="55" spans="2:13" ht="15.75" x14ac:dyDescent="0.25">
      <c r="B55" s="61" t="s">
        <v>68</v>
      </c>
      <c r="C55" s="61">
        <v>5</v>
      </c>
      <c r="D55" s="61">
        <v>4</v>
      </c>
      <c r="E55" s="61">
        <v>5</v>
      </c>
      <c r="F55" s="61">
        <v>5</v>
      </c>
    </row>
    <row r="56" spans="2:13" ht="15.75" x14ac:dyDescent="0.25">
      <c r="B56" s="61" t="s">
        <v>68</v>
      </c>
      <c r="C56" s="61">
        <v>5</v>
      </c>
      <c r="D56" s="61">
        <v>5</v>
      </c>
      <c r="E56" s="61">
        <v>3</v>
      </c>
      <c r="F56" s="61">
        <v>4</v>
      </c>
    </row>
    <row r="57" spans="2:13" ht="15.75" x14ac:dyDescent="0.25">
      <c r="B57" s="61" t="s">
        <v>68</v>
      </c>
      <c r="C57" s="61">
        <v>5</v>
      </c>
      <c r="D57" s="61">
        <v>4</v>
      </c>
      <c r="E57" s="61">
        <v>4</v>
      </c>
      <c r="F57" s="61">
        <v>5</v>
      </c>
    </row>
    <row r="58" spans="2:13" ht="15.75" x14ac:dyDescent="0.25">
      <c r="B58" s="61" t="s">
        <v>68</v>
      </c>
      <c r="C58" s="61">
        <v>4</v>
      </c>
      <c r="D58" s="61">
        <v>3</v>
      </c>
      <c r="E58" s="61">
        <v>5</v>
      </c>
      <c r="F58" s="61">
        <v>5</v>
      </c>
    </row>
    <row r="59" spans="2:13" ht="15.75" x14ac:dyDescent="0.25">
      <c r="B59" s="61" t="s">
        <v>68</v>
      </c>
      <c r="C59" s="61">
        <v>5</v>
      </c>
      <c r="D59" s="61">
        <v>4</v>
      </c>
      <c r="E59" s="61">
        <v>4</v>
      </c>
      <c r="F59" s="61">
        <v>4</v>
      </c>
    </row>
    <row r="60" spans="2:13" ht="15.75" x14ac:dyDescent="0.25">
      <c r="B60" s="61" t="s">
        <v>68</v>
      </c>
      <c r="C60" s="61">
        <v>5</v>
      </c>
      <c r="D60" s="61">
        <v>5</v>
      </c>
      <c r="E60" s="61">
        <v>5</v>
      </c>
      <c r="F60" s="61">
        <v>5</v>
      </c>
    </row>
    <row r="61" spans="2:13" ht="15.75" x14ac:dyDescent="0.25">
      <c r="B61" s="61" t="s">
        <v>68</v>
      </c>
      <c r="C61" s="61">
        <v>5</v>
      </c>
      <c r="D61" s="61">
        <v>5</v>
      </c>
      <c r="E61" s="61">
        <v>4</v>
      </c>
      <c r="F61" s="61">
        <v>5</v>
      </c>
    </row>
    <row r="62" spans="2:13" ht="15.75" x14ac:dyDescent="0.25">
      <c r="B62" s="61" t="s">
        <v>68</v>
      </c>
      <c r="C62" s="61">
        <v>4</v>
      </c>
      <c r="D62" s="61">
        <v>4</v>
      </c>
      <c r="E62" s="61">
        <v>4</v>
      </c>
      <c r="F62" s="61">
        <v>4</v>
      </c>
    </row>
    <row r="63" spans="2:13" ht="15.75" x14ac:dyDescent="0.25">
      <c r="B63" s="61" t="s">
        <v>68</v>
      </c>
      <c r="C63" s="61">
        <v>5</v>
      </c>
      <c r="D63" s="61">
        <v>4</v>
      </c>
      <c r="E63" s="61">
        <v>5</v>
      </c>
      <c r="F63" s="61">
        <v>5</v>
      </c>
    </row>
    <row r="64" spans="2:13" ht="15.75" x14ac:dyDescent="0.25">
      <c r="B64" s="61" t="s">
        <v>68</v>
      </c>
      <c r="C64" s="61">
        <v>4</v>
      </c>
      <c r="D64" s="61">
        <v>5</v>
      </c>
      <c r="E64" s="61">
        <v>5</v>
      </c>
      <c r="F64" s="61">
        <v>4</v>
      </c>
    </row>
    <row r="65" spans="2:6" ht="15.75" x14ac:dyDescent="0.25">
      <c r="B65" s="61" t="s">
        <v>68</v>
      </c>
      <c r="C65" s="61">
        <v>5</v>
      </c>
      <c r="D65" s="61">
        <v>5</v>
      </c>
      <c r="E65" s="61">
        <v>5</v>
      </c>
      <c r="F65" s="61">
        <v>4</v>
      </c>
    </row>
    <row r="66" spans="2:6" ht="15.75" x14ac:dyDescent="0.25">
      <c r="B66" s="61" t="s">
        <v>68</v>
      </c>
      <c r="C66" s="61">
        <v>5</v>
      </c>
      <c r="D66" s="61">
        <v>5</v>
      </c>
      <c r="E66" s="61">
        <v>3</v>
      </c>
      <c r="F66" s="61">
        <v>5</v>
      </c>
    </row>
    <row r="67" spans="2:6" ht="15.75" x14ac:dyDescent="0.25">
      <c r="B67" s="61" t="s">
        <v>68</v>
      </c>
      <c r="C67" s="61">
        <v>5</v>
      </c>
      <c r="D67" s="61">
        <v>4</v>
      </c>
      <c r="E67" s="61">
        <v>4</v>
      </c>
      <c r="F67" s="61">
        <v>4</v>
      </c>
    </row>
    <row r="68" spans="2:6" ht="15.75" x14ac:dyDescent="0.25">
      <c r="B68" s="61" t="s">
        <v>68</v>
      </c>
      <c r="C68" s="61">
        <v>5</v>
      </c>
      <c r="D68" s="61">
        <v>4</v>
      </c>
      <c r="E68" s="61">
        <v>5</v>
      </c>
      <c r="F68" s="61">
        <v>2</v>
      </c>
    </row>
    <row r="69" spans="2:6" ht="15.75" x14ac:dyDescent="0.25">
      <c r="B69" s="61" t="s">
        <v>68</v>
      </c>
      <c r="C69" s="61">
        <v>4</v>
      </c>
      <c r="D69" s="61">
        <v>4</v>
      </c>
      <c r="E69" s="61">
        <v>5</v>
      </c>
      <c r="F69" s="61">
        <v>5</v>
      </c>
    </row>
    <row r="70" spans="2:6" ht="15.75" x14ac:dyDescent="0.25">
      <c r="B70" s="61" t="s">
        <v>68</v>
      </c>
      <c r="C70" s="61">
        <v>4</v>
      </c>
      <c r="D70" s="61">
        <v>4</v>
      </c>
      <c r="E70" s="61">
        <v>4</v>
      </c>
      <c r="F70" s="61">
        <v>5</v>
      </c>
    </row>
    <row r="71" spans="2:6" ht="15.75" x14ac:dyDescent="0.25">
      <c r="B71" s="61" t="s">
        <v>68</v>
      </c>
      <c r="C71" s="61">
        <v>5</v>
      </c>
      <c r="D71" s="61">
        <v>4</v>
      </c>
      <c r="E71" s="61">
        <v>4</v>
      </c>
      <c r="F71" s="61">
        <v>4</v>
      </c>
    </row>
    <row r="72" spans="2:6" ht="15.75" x14ac:dyDescent="0.25">
      <c r="B72" s="61" t="s">
        <v>68</v>
      </c>
      <c r="C72" s="61">
        <v>5</v>
      </c>
      <c r="D72" s="61">
        <v>4</v>
      </c>
      <c r="E72" s="61">
        <v>3</v>
      </c>
      <c r="F72" s="61">
        <v>5</v>
      </c>
    </row>
    <row r="73" spans="2:6" ht="15.75" x14ac:dyDescent="0.25">
      <c r="B73" s="61" t="s">
        <v>68</v>
      </c>
      <c r="C73" s="61">
        <v>5</v>
      </c>
      <c r="D73" s="61">
        <v>4</v>
      </c>
      <c r="E73" s="61">
        <v>5</v>
      </c>
      <c r="F73" s="61">
        <v>4</v>
      </c>
    </row>
    <row r="74" spans="2:6" ht="15.75" x14ac:dyDescent="0.25">
      <c r="B74" s="61" t="s">
        <v>68</v>
      </c>
      <c r="C74" s="61">
        <v>5</v>
      </c>
      <c r="D74" s="61">
        <v>5</v>
      </c>
      <c r="E74" s="61">
        <v>4</v>
      </c>
      <c r="F74" s="61">
        <v>5</v>
      </c>
    </row>
    <row r="75" spans="2:6" ht="15.75" x14ac:dyDescent="0.25">
      <c r="B75" s="61" t="s">
        <v>68</v>
      </c>
      <c r="C75" s="61">
        <v>5</v>
      </c>
      <c r="D75" s="61">
        <v>4</v>
      </c>
      <c r="E75" s="61">
        <v>4</v>
      </c>
      <c r="F75" s="61">
        <v>4</v>
      </c>
    </row>
    <row r="76" spans="2:6" ht="15.75" x14ac:dyDescent="0.25">
      <c r="B76" s="61" t="s">
        <v>68</v>
      </c>
      <c r="C76" s="61">
        <v>5</v>
      </c>
      <c r="D76" s="61">
        <v>4</v>
      </c>
      <c r="E76" s="61">
        <v>5</v>
      </c>
      <c r="F76" s="61">
        <v>2</v>
      </c>
    </row>
    <row r="77" spans="2:6" ht="15.75" x14ac:dyDescent="0.25">
      <c r="B77" s="61" t="s">
        <v>68</v>
      </c>
      <c r="C77" s="61">
        <v>5</v>
      </c>
      <c r="D77" s="61">
        <v>3</v>
      </c>
      <c r="E77" s="61">
        <v>4</v>
      </c>
      <c r="F77" s="61">
        <v>5</v>
      </c>
    </row>
    <row r="78" spans="2:6" ht="15.75" x14ac:dyDescent="0.25">
      <c r="B78" s="61" t="s">
        <v>68</v>
      </c>
      <c r="C78" s="61">
        <v>5</v>
      </c>
      <c r="D78" s="61">
        <v>4</v>
      </c>
      <c r="E78" s="61">
        <v>5</v>
      </c>
      <c r="F78" s="61">
        <v>5</v>
      </c>
    </row>
    <row r="79" spans="2:6" ht="15.75" x14ac:dyDescent="0.25">
      <c r="B79" s="61" t="s">
        <v>68</v>
      </c>
      <c r="C79" s="61">
        <v>5</v>
      </c>
      <c r="D79" s="61">
        <v>4</v>
      </c>
      <c r="E79" s="61">
        <v>1</v>
      </c>
      <c r="F79" s="61">
        <v>5</v>
      </c>
    </row>
    <row r="80" spans="2:6" ht="15.75" x14ac:dyDescent="0.25">
      <c r="B80" s="61" t="s">
        <v>68</v>
      </c>
      <c r="C80" s="61">
        <v>4</v>
      </c>
      <c r="D80" s="61">
        <v>5</v>
      </c>
      <c r="E80" s="61">
        <v>3</v>
      </c>
      <c r="F80" s="61">
        <v>5</v>
      </c>
    </row>
    <row r="81" spans="2:6" ht="15.75" x14ac:dyDescent="0.25">
      <c r="B81" s="61" t="s">
        <v>68</v>
      </c>
      <c r="C81" s="61">
        <v>3</v>
      </c>
      <c r="D81" s="61">
        <v>5</v>
      </c>
      <c r="E81" s="61">
        <v>2</v>
      </c>
      <c r="F81" s="61">
        <v>5</v>
      </c>
    </row>
    <row r="82" spans="2:6" ht="15.75" x14ac:dyDescent="0.25">
      <c r="B82" s="61" t="s">
        <v>68</v>
      </c>
      <c r="C82" s="61">
        <v>5</v>
      </c>
      <c r="D82" s="61">
        <v>5</v>
      </c>
      <c r="E82" s="61">
        <v>4</v>
      </c>
      <c r="F82" s="61">
        <v>4</v>
      </c>
    </row>
    <row r="83" spans="2:6" ht="15.75" x14ac:dyDescent="0.25">
      <c r="B83" s="61" t="s">
        <v>68</v>
      </c>
      <c r="C83" s="61">
        <v>4</v>
      </c>
      <c r="D83" s="61">
        <v>4</v>
      </c>
      <c r="E83" s="61">
        <v>3</v>
      </c>
      <c r="F83" s="61">
        <v>5</v>
      </c>
    </row>
    <row r="84" spans="2:6" ht="15.75" x14ac:dyDescent="0.25">
      <c r="B84" s="61" t="s">
        <v>68</v>
      </c>
      <c r="C84" s="61">
        <v>3</v>
      </c>
      <c r="D84" s="61">
        <v>2</v>
      </c>
      <c r="E84" s="61">
        <v>4</v>
      </c>
      <c r="F84" s="61">
        <v>5</v>
      </c>
    </row>
    <row r="85" spans="2:6" ht="15.75" x14ac:dyDescent="0.25">
      <c r="B85" s="61" t="s">
        <v>68</v>
      </c>
      <c r="C85" s="61">
        <v>1</v>
      </c>
      <c r="D85" s="61">
        <v>4</v>
      </c>
      <c r="E85" s="61">
        <v>3</v>
      </c>
      <c r="F85" s="61">
        <v>4</v>
      </c>
    </row>
    <row r="86" spans="2:6" ht="15.75" x14ac:dyDescent="0.25">
      <c r="B86" s="61" t="s">
        <v>68</v>
      </c>
      <c r="C86" s="61">
        <v>4</v>
      </c>
      <c r="D86" s="61">
        <v>5</v>
      </c>
      <c r="E86" s="61">
        <v>3</v>
      </c>
      <c r="F86" s="61">
        <v>5</v>
      </c>
    </row>
    <row r="87" spans="2:6" ht="15.75" x14ac:dyDescent="0.25">
      <c r="B87" s="61" t="s">
        <v>68</v>
      </c>
      <c r="C87" s="61">
        <v>5</v>
      </c>
      <c r="D87" s="61">
        <v>5</v>
      </c>
      <c r="E87" s="61">
        <v>4</v>
      </c>
      <c r="F87" s="61">
        <v>4</v>
      </c>
    </row>
    <row r="88" spans="2:6" ht="15.75" x14ac:dyDescent="0.25">
      <c r="B88" s="61" t="s">
        <v>68</v>
      </c>
      <c r="C88" s="61">
        <v>4</v>
      </c>
      <c r="D88" s="61">
        <v>5</v>
      </c>
      <c r="E88" s="61">
        <v>5</v>
      </c>
      <c r="F88" s="61">
        <v>5</v>
      </c>
    </row>
    <row r="89" spans="2:6" ht="15.75" x14ac:dyDescent="0.25">
      <c r="B89" s="61" t="s">
        <v>68</v>
      </c>
      <c r="C89" s="61">
        <v>5</v>
      </c>
      <c r="D89" s="61">
        <v>5</v>
      </c>
      <c r="E89" s="61">
        <v>4</v>
      </c>
      <c r="F89" s="61">
        <v>5</v>
      </c>
    </row>
    <row r="90" spans="2:6" ht="15.75" x14ac:dyDescent="0.25">
      <c r="B90" s="61" t="s">
        <v>68</v>
      </c>
      <c r="C90" s="61">
        <v>5</v>
      </c>
      <c r="D90" s="61">
        <v>5</v>
      </c>
      <c r="E90" s="61">
        <v>4</v>
      </c>
      <c r="F90" s="61">
        <v>4</v>
      </c>
    </row>
    <row r="91" spans="2:6" ht="15.75" x14ac:dyDescent="0.25">
      <c r="B91" s="61" t="s">
        <v>68</v>
      </c>
      <c r="C91" s="61">
        <v>4</v>
      </c>
      <c r="D91" s="61">
        <v>2</v>
      </c>
      <c r="E91" s="61">
        <v>4</v>
      </c>
      <c r="F91" s="61">
        <v>5</v>
      </c>
    </row>
    <row r="92" spans="2:6" ht="15.75" x14ac:dyDescent="0.25">
      <c r="B92" s="61" t="s">
        <v>68</v>
      </c>
      <c r="C92" s="61">
        <v>5</v>
      </c>
      <c r="D92" s="61">
        <v>4</v>
      </c>
      <c r="E92" s="61">
        <v>5</v>
      </c>
      <c r="F92" s="61">
        <v>4</v>
      </c>
    </row>
    <row r="93" spans="2:6" ht="15.75" x14ac:dyDescent="0.25">
      <c r="B93" s="61" t="s">
        <v>68</v>
      </c>
      <c r="C93" s="61">
        <v>5</v>
      </c>
      <c r="D93" s="61">
        <v>4</v>
      </c>
      <c r="E93" s="61">
        <v>5</v>
      </c>
      <c r="F93" s="61">
        <v>4</v>
      </c>
    </row>
    <row r="94" spans="2:6" ht="15.75" x14ac:dyDescent="0.25">
      <c r="B94" s="61" t="s">
        <v>68</v>
      </c>
      <c r="C94" s="61">
        <v>5</v>
      </c>
      <c r="D94" s="61">
        <v>5</v>
      </c>
      <c r="E94" s="61">
        <v>4</v>
      </c>
      <c r="F94" s="61">
        <v>3</v>
      </c>
    </row>
    <row r="95" spans="2:6" ht="15.75" x14ac:dyDescent="0.25">
      <c r="B95" s="61" t="s">
        <v>68</v>
      </c>
      <c r="C95" s="61">
        <v>5</v>
      </c>
      <c r="D95" s="61">
        <v>5</v>
      </c>
      <c r="E95" s="61">
        <v>5</v>
      </c>
      <c r="F95" s="61">
        <v>5</v>
      </c>
    </row>
    <row r="96" spans="2:6" ht="15.75" x14ac:dyDescent="0.25">
      <c r="B96" s="61" t="s">
        <v>68</v>
      </c>
      <c r="C96" s="61">
        <v>4</v>
      </c>
      <c r="D96" s="61">
        <v>5</v>
      </c>
      <c r="E96" s="61">
        <v>5</v>
      </c>
      <c r="F96" s="61">
        <v>3</v>
      </c>
    </row>
    <row r="97" spans="2:6" ht="15.75" x14ac:dyDescent="0.25">
      <c r="B97" s="61" t="s">
        <v>68</v>
      </c>
      <c r="C97" s="61">
        <v>5</v>
      </c>
      <c r="D97" s="61">
        <v>5</v>
      </c>
      <c r="E97" s="61">
        <v>4</v>
      </c>
      <c r="F97" s="61">
        <v>5</v>
      </c>
    </row>
    <row r="98" spans="2:6" ht="15.75" x14ac:dyDescent="0.25">
      <c r="B98" s="61" t="s">
        <v>68</v>
      </c>
      <c r="C98" s="61">
        <v>4</v>
      </c>
      <c r="D98" s="61">
        <v>4</v>
      </c>
      <c r="E98" s="61">
        <v>5</v>
      </c>
      <c r="F98" s="61">
        <v>5</v>
      </c>
    </row>
    <row r="99" spans="2:6" ht="15.75" x14ac:dyDescent="0.25">
      <c r="B99" s="61" t="s">
        <v>68</v>
      </c>
      <c r="C99" s="61">
        <v>5</v>
      </c>
      <c r="D99" s="61">
        <v>5</v>
      </c>
      <c r="E99" s="61">
        <v>3</v>
      </c>
      <c r="F99" s="61">
        <v>4</v>
      </c>
    </row>
    <row r="100" spans="2:6" ht="15.75" x14ac:dyDescent="0.25">
      <c r="B100" s="61" t="s">
        <v>68</v>
      </c>
      <c r="C100" s="61">
        <v>4</v>
      </c>
      <c r="D100" s="61">
        <v>5</v>
      </c>
      <c r="E100" s="61">
        <v>2</v>
      </c>
      <c r="F100" s="61">
        <v>4</v>
      </c>
    </row>
    <row r="101" spans="2:6" ht="15.75" x14ac:dyDescent="0.25">
      <c r="B101" s="61" t="s">
        <v>68</v>
      </c>
      <c r="C101" s="61">
        <v>5</v>
      </c>
      <c r="D101" s="61">
        <v>5</v>
      </c>
      <c r="E101" s="61">
        <v>5</v>
      </c>
      <c r="F101" s="61">
        <v>4</v>
      </c>
    </row>
    <row r="102" spans="2:6" ht="15.75" x14ac:dyDescent="0.25">
      <c r="B102" s="61" t="s">
        <v>68</v>
      </c>
      <c r="C102" s="61">
        <v>4</v>
      </c>
      <c r="D102" s="61">
        <v>5</v>
      </c>
      <c r="E102" s="61">
        <v>4</v>
      </c>
      <c r="F102" s="61">
        <v>3</v>
      </c>
    </row>
    <row r="103" spans="2:6" ht="15.75" x14ac:dyDescent="0.25">
      <c r="B103" s="61" t="s">
        <v>68</v>
      </c>
      <c r="C103" s="61">
        <v>4</v>
      </c>
      <c r="D103" s="61">
        <v>5</v>
      </c>
      <c r="E103" s="61">
        <v>5</v>
      </c>
      <c r="F103" s="61">
        <v>4</v>
      </c>
    </row>
    <row r="104" spans="2:6" ht="15.75" x14ac:dyDescent="0.25">
      <c r="B104" s="61" t="s">
        <v>69</v>
      </c>
      <c r="C104" s="61">
        <v>5</v>
      </c>
      <c r="D104" s="61">
        <v>4</v>
      </c>
      <c r="E104" s="61">
        <v>3</v>
      </c>
      <c r="F104" s="61">
        <v>5</v>
      </c>
    </row>
    <row r="105" spans="2:6" ht="15.75" x14ac:dyDescent="0.25">
      <c r="B105" s="61" t="s">
        <v>69</v>
      </c>
      <c r="C105" s="61">
        <v>5</v>
      </c>
      <c r="D105" s="61">
        <v>4</v>
      </c>
      <c r="E105" s="61">
        <v>2</v>
      </c>
      <c r="F105" s="61">
        <v>4</v>
      </c>
    </row>
    <row r="106" spans="2:6" ht="15.75" x14ac:dyDescent="0.25">
      <c r="B106" s="61" t="s">
        <v>69</v>
      </c>
      <c r="C106" s="61">
        <v>5</v>
      </c>
      <c r="D106" s="61">
        <v>4</v>
      </c>
      <c r="E106" s="61">
        <v>5</v>
      </c>
      <c r="F106" s="61">
        <v>5</v>
      </c>
    </row>
    <row r="107" spans="2:6" ht="15.75" x14ac:dyDescent="0.25">
      <c r="B107" s="61" t="s">
        <v>69</v>
      </c>
      <c r="C107" s="61">
        <v>4</v>
      </c>
      <c r="D107" s="61">
        <v>2</v>
      </c>
      <c r="E107" s="61">
        <v>4</v>
      </c>
      <c r="F107" s="61">
        <v>5</v>
      </c>
    </row>
    <row r="108" spans="2:6" ht="15.75" x14ac:dyDescent="0.25">
      <c r="B108" s="61" t="s">
        <v>69</v>
      </c>
      <c r="C108" s="61">
        <v>5</v>
      </c>
      <c r="D108" s="61">
        <v>4</v>
      </c>
      <c r="E108" s="61">
        <v>4</v>
      </c>
      <c r="F108" s="61">
        <v>5</v>
      </c>
    </row>
    <row r="109" spans="2:6" ht="15.75" x14ac:dyDescent="0.25">
      <c r="B109" s="61" t="s">
        <v>69</v>
      </c>
      <c r="C109" s="61">
        <v>4</v>
      </c>
      <c r="D109" s="61">
        <v>5</v>
      </c>
      <c r="E109" s="61">
        <v>2</v>
      </c>
      <c r="F109" s="61">
        <v>5</v>
      </c>
    </row>
    <row r="110" spans="2:6" ht="15.75" x14ac:dyDescent="0.25">
      <c r="B110" s="61" t="s">
        <v>69</v>
      </c>
      <c r="C110" s="61">
        <v>5</v>
      </c>
      <c r="D110" s="61">
        <v>4</v>
      </c>
      <c r="E110" s="61">
        <v>4</v>
      </c>
      <c r="F110" s="61">
        <v>4</v>
      </c>
    </row>
    <row r="111" spans="2:6" ht="15.75" x14ac:dyDescent="0.25">
      <c r="B111" s="61" t="s">
        <v>69</v>
      </c>
      <c r="C111" s="61">
        <v>4</v>
      </c>
      <c r="D111" s="61">
        <v>5</v>
      </c>
      <c r="E111" s="61">
        <v>3</v>
      </c>
      <c r="F111" s="61">
        <v>5</v>
      </c>
    </row>
    <row r="112" spans="2:6" ht="15.75" x14ac:dyDescent="0.25">
      <c r="B112" s="61" t="s">
        <v>69</v>
      </c>
      <c r="C112" s="61">
        <v>4</v>
      </c>
      <c r="D112" s="61">
        <v>4</v>
      </c>
      <c r="E112" s="61">
        <v>4</v>
      </c>
      <c r="F112" s="61">
        <v>3</v>
      </c>
    </row>
    <row r="113" spans="2:6" ht="15.75" x14ac:dyDescent="0.25">
      <c r="B113" s="61" t="s">
        <v>69</v>
      </c>
      <c r="C113" s="61">
        <v>4</v>
      </c>
      <c r="D113" s="61">
        <v>4</v>
      </c>
      <c r="E113" s="61">
        <v>2</v>
      </c>
      <c r="F113" s="61">
        <v>4</v>
      </c>
    </row>
    <row r="114" spans="2:6" ht="15.75" x14ac:dyDescent="0.25">
      <c r="B114" s="61" t="s">
        <v>69</v>
      </c>
      <c r="C114" s="61">
        <v>5</v>
      </c>
      <c r="D114" s="61">
        <v>4</v>
      </c>
      <c r="E114" s="61">
        <v>3</v>
      </c>
      <c r="F114" s="61">
        <v>4</v>
      </c>
    </row>
    <row r="115" spans="2:6" ht="15.75" x14ac:dyDescent="0.25">
      <c r="B115" s="61" t="s">
        <v>69</v>
      </c>
      <c r="C115" s="61">
        <v>3</v>
      </c>
      <c r="D115" s="61">
        <v>3</v>
      </c>
      <c r="E115" s="61">
        <v>5</v>
      </c>
      <c r="F115" s="61">
        <v>5</v>
      </c>
    </row>
    <row r="116" spans="2:6" ht="15.75" x14ac:dyDescent="0.25">
      <c r="B116" s="61" t="s">
        <v>69</v>
      </c>
      <c r="C116" s="61">
        <v>5</v>
      </c>
      <c r="D116" s="61">
        <v>4</v>
      </c>
      <c r="E116" s="61">
        <v>3</v>
      </c>
      <c r="F116" s="61">
        <v>4</v>
      </c>
    </row>
    <row r="117" spans="2:6" ht="15.75" x14ac:dyDescent="0.25">
      <c r="B117" s="61" t="s">
        <v>69</v>
      </c>
      <c r="C117" s="61">
        <v>5</v>
      </c>
      <c r="D117" s="61">
        <v>4</v>
      </c>
      <c r="E117" s="61">
        <v>2</v>
      </c>
      <c r="F117" s="61">
        <v>5</v>
      </c>
    </row>
    <row r="118" spans="2:6" ht="15.75" x14ac:dyDescent="0.25">
      <c r="B118" s="61" t="s">
        <v>69</v>
      </c>
      <c r="C118" s="61">
        <v>4</v>
      </c>
      <c r="D118" s="61">
        <v>4</v>
      </c>
      <c r="E118" s="61">
        <v>3</v>
      </c>
      <c r="F118" s="61">
        <v>4</v>
      </c>
    </row>
    <row r="119" spans="2:6" ht="15.75" x14ac:dyDescent="0.25">
      <c r="B119" s="61" t="s">
        <v>69</v>
      </c>
      <c r="C119" s="61">
        <v>4</v>
      </c>
      <c r="D119" s="61">
        <v>4</v>
      </c>
      <c r="E119" s="61">
        <v>3</v>
      </c>
      <c r="F119" s="61">
        <v>5</v>
      </c>
    </row>
    <row r="120" spans="2:6" ht="15.75" x14ac:dyDescent="0.25">
      <c r="B120" s="61" t="s">
        <v>69</v>
      </c>
      <c r="C120" s="61">
        <v>1</v>
      </c>
      <c r="D120" s="61">
        <v>5</v>
      </c>
      <c r="E120" s="61">
        <v>3</v>
      </c>
      <c r="F120" s="61">
        <v>4</v>
      </c>
    </row>
    <row r="121" spans="2:6" ht="15.75" x14ac:dyDescent="0.25">
      <c r="B121" s="61" t="s">
        <v>69</v>
      </c>
      <c r="C121" s="61">
        <v>5</v>
      </c>
      <c r="D121" s="61">
        <v>4</v>
      </c>
      <c r="E121" s="61">
        <v>2</v>
      </c>
      <c r="F121" s="61">
        <v>4</v>
      </c>
    </row>
    <row r="122" spans="2:6" ht="15.75" x14ac:dyDescent="0.25">
      <c r="B122" s="61" t="s">
        <v>69</v>
      </c>
      <c r="C122" s="61">
        <v>4</v>
      </c>
      <c r="D122" s="61">
        <v>4</v>
      </c>
      <c r="E122" s="61">
        <v>4</v>
      </c>
      <c r="F122" s="61">
        <v>4</v>
      </c>
    </row>
    <row r="123" spans="2:6" ht="15.75" x14ac:dyDescent="0.25">
      <c r="B123" s="61" t="s">
        <v>69</v>
      </c>
      <c r="C123" s="61">
        <v>4</v>
      </c>
      <c r="D123" s="61">
        <v>4</v>
      </c>
      <c r="E123" s="61">
        <v>5</v>
      </c>
      <c r="F123" s="61">
        <v>5</v>
      </c>
    </row>
    <row r="124" spans="2:6" ht="15.75" x14ac:dyDescent="0.25">
      <c r="B124" s="61" t="s">
        <v>69</v>
      </c>
      <c r="C124" s="61">
        <v>5</v>
      </c>
      <c r="D124" s="61">
        <v>4</v>
      </c>
      <c r="E124" s="61">
        <v>2</v>
      </c>
      <c r="F124" s="61">
        <v>4</v>
      </c>
    </row>
    <row r="125" spans="2:6" ht="15.75" x14ac:dyDescent="0.25">
      <c r="B125" s="61" t="s">
        <v>69</v>
      </c>
      <c r="C125" s="61">
        <v>4</v>
      </c>
      <c r="D125" s="61">
        <v>4</v>
      </c>
      <c r="E125" s="61">
        <v>5</v>
      </c>
      <c r="F125" s="61">
        <v>5</v>
      </c>
    </row>
    <row r="126" spans="2:6" ht="15.75" x14ac:dyDescent="0.25">
      <c r="B126" s="61" t="s">
        <v>69</v>
      </c>
      <c r="C126" s="61">
        <v>4</v>
      </c>
      <c r="D126" s="61">
        <v>4</v>
      </c>
      <c r="E126" s="61">
        <v>4</v>
      </c>
      <c r="F126" s="61">
        <v>3</v>
      </c>
    </row>
    <row r="127" spans="2:6" ht="15.75" x14ac:dyDescent="0.25">
      <c r="B127" s="61" t="s">
        <v>69</v>
      </c>
      <c r="C127" s="61">
        <v>3</v>
      </c>
      <c r="D127" s="61">
        <v>3</v>
      </c>
      <c r="E127" s="61">
        <v>4</v>
      </c>
      <c r="F127" s="61">
        <v>5</v>
      </c>
    </row>
    <row r="128" spans="2:6" ht="15.75" x14ac:dyDescent="0.25">
      <c r="B128" s="61" t="s">
        <v>69</v>
      </c>
      <c r="C128" s="61">
        <v>5</v>
      </c>
      <c r="D128" s="61">
        <v>4</v>
      </c>
      <c r="E128" s="61">
        <v>4</v>
      </c>
      <c r="F128" s="61">
        <v>4</v>
      </c>
    </row>
    <row r="129" spans="2:6" ht="15.75" x14ac:dyDescent="0.25">
      <c r="B129" s="61" t="s">
        <v>69</v>
      </c>
      <c r="C129" s="61">
        <v>4</v>
      </c>
      <c r="D129" s="61">
        <v>4</v>
      </c>
      <c r="E129" s="61">
        <v>4</v>
      </c>
      <c r="F129" s="61">
        <v>1</v>
      </c>
    </row>
    <row r="130" spans="2:6" ht="15.75" x14ac:dyDescent="0.25">
      <c r="B130" s="61" t="s">
        <v>69</v>
      </c>
      <c r="C130" s="61">
        <v>4</v>
      </c>
      <c r="D130" s="61">
        <v>5</v>
      </c>
      <c r="E130" s="61">
        <v>5</v>
      </c>
      <c r="F130" s="61">
        <v>5</v>
      </c>
    </row>
    <row r="131" spans="2:6" ht="15.75" x14ac:dyDescent="0.25">
      <c r="B131" s="61" t="s">
        <v>69</v>
      </c>
      <c r="C131" s="61">
        <v>4</v>
      </c>
      <c r="D131" s="61">
        <v>1</v>
      </c>
      <c r="E131" s="61">
        <v>4</v>
      </c>
      <c r="F131" s="61">
        <v>5</v>
      </c>
    </row>
    <row r="132" spans="2:6" ht="15.75" x14ac:dyDescent="0.25">
      <c r="B132" s="61" t="s">
        <v>69</v>
      </c>
      <c r="C132" s="61">
        <v>4</v>
      </c>
      <c r="D132" s="61">
        <v>5</v>
      </c>
      <c r="E132" s="61">
        <v>4</v>
      </c>
      <c r="F132" s="61">
        <v>4</v>
      </c>
    </row>
    <row r="133" spans="2:6" ht="15.75" x14ac:dyDescent="0.25">
      <c r="B133" s="61" t="s">
        <v>69</v>
      </c>
      <c r="C133" s="61">
        <v>4</v>
      </c>
      <c r="D133" s="61">
        <v>4</v>
      </c>
      <c r="E133" s="61">
        <v>4</v>
      </c>
      <c r="F133" s="61">
        <v>5</v>
      </c>
    </row>
    <row r="134" spans="2:6" ht="15.75" x14ac:dyDescent="0.25">
      <c r="B134" s="61" t="s">
        <v>69</v>
      </c>
      <c r="C134" s="61">
        <v>5</v>
      </c>
      <c r="D134" s="61">
        <v>4</v>
      </c>
      <c r="E134" s="61">
        <v>3</v>
      </c>
      <c r="F134" s="61">
        <v>4</v>
      </c>
    </row>
    <row r="135" spans="2:6" ht="15.75" x14ac:dyDescent="0.25">
      <c r="B135" s="61" t="s">
        <v>69</v>
      </c>
      <c r="C135" s="61">
        <v>4</v>
      </c>
      <c r="D135" s="61">
        <v>4</v>
      </c>
      <c r="E135" s="61">
        <v>4</v>
      </c>
      <c r="F135" s="61">
        <v>5</v>
      </c>
    </row>
    <row r="136" spans="2:6" ht="15.75" x14ac:dyDescent="0.25">
      <c r="B136" s="61" t="s">
        <v>69</v>
      </c>
      <c r="C136" s="61">
        <v>5</v>
      </c>
      <c r="D136" s="61">
        <v>5</v>
      </c>
      <c r="E136" s="61">
        <v>4</v>
      </c>
      <c r="F136" s="61">
        <v>3</v>
      </c>
    </row>
    <row r="137" spans="2:6" ht="15.75" x14ac:dyDescent="0.25">
      <c r="B137" s="61" t="s">
        <v>69</v>
      </c>
      <c r="C137" s="61">
        <v>5</v>
      </c>
      <c r="D137" s="61">
        <v>5</v>
      </c>
      <c r="E137" s="61">
        <v>4</v>
      </c>
      <c r="F137" s="61">
        <v>4</v>
      </c>
    </row>
    <row r="138" spans="2:6" ht="15.75" x14ac:dyDescent="0.25">
      <c r="B138" s="61" t="s">
        <v>69</v>
      </c>
      <c r="C138" s="61">
        <v>4</v>
      </c>
      <c r="D138" s="61">
        <v>4</v>
      </c>
      <c r="E138" s="61">
        <v>2</v>
      </c>
      <c r="F138" s="61">
        <v>4</v>
      </c>
    </row>
    <row r="139" spans="2:6" ht="15.75" x14ac:dyDescent="0.25">
      <c r="B139" s="61" t="s">
        <v>69</v>
      </c>
      <c r="C139" s="61">
        <v>4</v>
      </c>
      <c r="D139" s="61">
        <v>4</v>
      </c>
      <c r="E139" s="61">
        <v>4</v>
      </c>
      <c r="F139" s="61">
        <v>5</v>
      </c>
    </row>
    <row r="140" spans="2:6" ht="15.75" x14ac:dyDescent="0.25">
      <c r="B140" s="61" t="s">
        <v>69</v>
      </c>
      <c r="C140" s="61">
        <v>5</v>
      </c>
      <c r="D140" s="61">
        <v>4</v>
      </c>
      <c r="E140" s="61">
        <v>4</v>
      </c>
      <c r="F140" s="61">
        <v>5</v>
      </c>
    </row>
    <row r="141" spans="2:6" ht="15.75" x14ac:dyDescent="0.25">
      <c r="B141" s="61" t="s">
        <v>69</v>
      </c>
      <c r="C141" s="61">
        <v>5</v>
      </c>
      <c r="D141" s="61">
        <v>4</v>
      </c>
      <c r="E141" s="61">
        <v>4</v>
      </c>
      <c r="F141" s="61">
        <v>4</v>
      </c>
    </row>
    <row r="142" spans="2:6" ht="15.75" x14ac:dyDescent="0.25">
      <c r="B142" s="61" t="s">
        <v>69</v>
      </c>
      <c r="C142" s="61">
        <v>5</v>
      </c>
      <c r="D142" s="61">
        <v>4</v>
      </c>
      <c r="E142" s="61">
        <v>1</v>
      </c>
      <c r="F142" s="61">
        <v>4</v>
      </c>
    </row>
    <row r="143" spans="2:6" ht="15.75" x14ac:dyDescent="0.25">
      <c r="B143" s="61" t="s">
        <v>69</v>
      </c>
      <c r="C143" s="61">
        <v>3</v>
      </c>
      <c r="D143" s="61">
        <v>4</v>
      </c>
      <c r="E143" s="61">
        <v>4</v>
      </c>
      <c r="F143" s="61">
        <v>5</v>
      </c>
    </row>
    <row r="144" spans="2:6" ht="15.75" x14ac:dyDescent="0.25">
      <c r="B144" s="61" t="s">
        <v>69</v>
      </c>
      <c r="C144" s="61">
        <v>4</v>
      </c>
      <c r="D144" s="61">
        <v>3</v>
      </c>
      <c r="E144" s="61">
        <v>5</v>
      </c>
      <c r="F144" s="61">
        <v>4</v>
      </c>
    </row>
    <row r="145" spans="2:6" ht="15.75" x14ac:dyDescent="0.25">
      <c r="B145" s="61" t="s">
        <v>69</v>
      </c>
      <c r="C145" s="61">
        <v>4</v>
      </c>
      <c r="D145" s="61">
        <v>4</v>
      </c>
      <c r="E145" s="61">
        <v>2</v>
      </c>
      <c r="F145" s="61">
        <v>3</v>
      </c>
    </row>
    <row r="146" spans="2:6" ht="15.75" x14ac:dyDescent="0.25">
      <c r="B146" s="61" t="s">
        <v>69</v>
      </c>
      <c r="C146" s="61">
        <v>5</v>
      </c>
      <c r="D146" s="61">
        <v>4</v>
      </c>
      <c r="E146" s="61">
        <v>3</v>
      </c>
      <c r="F146" s="61">
        <v>3</v>
      </c>
    </row>
    <row r="147" spans="2:6" ht="15.75" x14ac:dyDescent="0.25">
      <c r="B147" s="61" t="s">
        <v>69</v>
      </c>
      <c r="C147" s="61">
        <v>4</v>
      </c>
      <c r="D147" s="61">
        <v>3</v>
      </c>
      <c r="E147" s="61">
        <v>4</v>
      </c>
      <c r="F147" s="61">
        <v>5</v>
      </c>
    </row>
    <row r="148" spans="2:6" ht="15.75" x14ac:dyDescent="0.25">
      <c r="B148" s="61" t="s">
        <v>69</v>
      </c>
      <c r="C148" s="61">
        <v>5</v>
      </c>
      <c r="D148" s="61">
        <v>3</v>
      </c>
      <c r="E148" s="61">
        <v>5</v>
      </c>
      <c r="F148" s="61">
        <v>5</v>
      </c>
    </row>
    <row r="149" spans="2:6" ht="15.75" x14ac:dyDescent="0.25">
      <c r="B149" s="61" t="s">
        <v>69</v>
      </c>
      <c r="C149" s="61">
        <v>5</v>
      </c>
      <c r="D149" s="61">
        <v>4</v>
      </c>
      <c r="E149" s="61">
        <v>4</v>
      </c>
      <c r="F149" s="61">
        <v>4</v>
      </c>
    </row>
    <row r="150" spans="2:6" ht="15.75" x14ac:dyDescent="0.25">
      <c r="B150" s="61" t="s">
        <v>69</v>
      </c>
      <c r="C150" s="61">
        <v>5</v>
      </c>
      <c r="D150" s="61">
        <v>4</v>
      </c>
      <c r="E150" s="61">
        <v>4</v>
      </c>
      <c r="F150" s="61">
        <v>4</v>
      </c>
    </row>
    <row r="151" spans="2:6" ht="15.75" x14ac:dyDescent="0.25">
      <c r="B151" s="61" t="s">
        <v>69</v>
      </c>
      <c r="C151" s="61">
        <v>3</v>
      </c>
      <c r="D151" s="61">
        <v>4</v>
      </c>
      <c r="E151" s="61">
        <v>3</v>
      </c>
      <c r="F151" s="61">
        <v>4</v>
      </c>
    </row>
    <row r="152" spans="2:6" ht="15.75" x14ac:dyDescent="0.25">
      <c r="B152" s="61" t="s">
        <v>69</v>
      </c>
      <c r="C152" s="61">
        <v>4</v>
      </c>
      <c r="D152" s="61">
        <v>4</v>
      </c>
      <c r="E152" s="61">
        <v>1</v>
      </c>
      <c r="F152" s="61">
        <v>4</v>
      </c>
    </row>
    <row r="153" spans="2:6" ht="15.75" x14ac:dyDescent="0.25">
      <c r="B153" s="61" t="s">
        <v>69</v>
      </c>
      <c r="C153" s="61">
        <v>4</v>
      </c>
      <c r="D153" s="61">
        <v>3</v>
      </c>
      <c r="E153" s="61">
        <v>4</v>
      </c>
      <c r="F153" s="61">
        <v>3</v>
      </c>
    </row>
    <row r="154" spans="2:6" ht="15.75" x14ac:dyDescent="0.25">
      <c r="B154" s="61" t="s">
        <v>70</v>
      </c>
      <c r="C154" s="61">
        <v>4</v>
      </c>
      <c r="D154" s="61">
        <v>5</v>
      </c>
      <c r="E154" s="61">
        <v>5</v>
      </c>
      <c r="F154" s="61">
        <v>3</v>
      </c>
    </row>
    <row r="155" spans="2:6" ht="15.75" x14ac:dyDescent="0.25">
      <c r="B155" s="61" t="s">
        <v>70</v>
      </c>
      <c r="C155" s="61">
        <v>4</v>
      </c>
      <c r="D155" s="61">
        <v>4</v>
      </c>
      <c r="E155" s="61">
        <v>4</v>
      </c>
      <c r="F155" s="61">
        <v>2</v>
      </c>
    </row>
    <row r="156" spans="2:6" ht="15.75" x14ac:dyDescent="0.25">
      <c r="B156" s="61" t="s">
        <v>70</v>
      </c>
      <c r="C156" s="61">
        <v>3</v>
      </c>
      <c r="D156" s="61">
        <v>4</v>
      </c>
      <c r="E156" s="61">
        <v>5</v>
      </c>
      <c r="F156" s="61">
        <v>4</v>
      </c>
    </row>
    <row r="157" spans="2:6" ht="15.75" x14ac:dyDescent="0.25">
      <c r="B157" s="61" t="s">
        <v>70</v>
      </c>
      <c r="C157" s="61">
        <v>3</v>
      </c>
      <c r="D157" s="61">
        <v>4</v>
      </c>
      <c r="E157" s="61">
        <v>1</v>
      </c>
      <c r="F157" s="61">
        <v>3</v>
      </c>
    </row>
    <row r="158" spans="2:6" ht="15.75" x14ac:dyDescent="0.25">
      <c r="B158" s="61" t="s">
        <v>70</v>
      </c>
      <c r="C158" s="61">
        <v>4</v>
      </c>
      <c r="D158" s="61">
        <v>4</v>
      </c>
      <c r="E158" s="61">
        <v>5</v>
      </c>
      <c r="F158" s="61">
        <v>5</v>
      </c>
    </row>
    <row r="159" spans="2:6" ht="15.75" x14ac:dyDescent="0.25">
      <c r="B159" s="61" t="s">
        <v>70</v>
      </c>
      <c r="C159" s="61">
        <v>5</v>
      </c>
      <c r="D159" s="61">
        <v>5</v>
      </c>
      <c r="E159" s="61">
        <v>5</v>
      </c>
      <c r="F159" s="61">
        <v>5</v>
      </c>
    </row>
    <row r="160" spans="2:6" ht="15.75" x14ac:dyDescent="0.25">
      <c r="B160" s="61" t="s">
        <v>70</v>
      </c>
      <c r="C160" s="61">
        <v>5</v>
      </c>
      <c r="D160" s="61">
        <v>5</v>
      </c>
      <c r="E160" s="61">
        <v>5</v>
      </c>
      <c r="F160" s="61">
        <v>1</v>
      </c>
    </row>
    <row r="161" spans="2:6" ht="15.75" x14ac:dyDescent="0.25">
      <c r="B161" s="61" t="s">
        <v>70</v>
      </c>
      <c r="C161" s="61">
        <v>4</v>
      </c>
      <c r="D161" s="61">
        <v>5</v>
      </c>
      <c r="E161" s="61">
        <v>5</v>
      </c>
      <c r="F161" s="61">
        <v>4</v>
      </c>
    </row>
    <row r="162" spans="2:6" ht="15.75" x14ac:dyDescent="0.25">
      <c r="B162" s="61" t="s">
        <v>70</v>
      </c>
      <c r="C162" s="61">
        <v>3</v>
      </c>
      <c r="D162" s="61">
        <v>4</v>
      </c>
      <c r="E162" s="61">
        <v>4</v>
      </c>
      <c r="F162" s="61">
        <v>4</v>
      </c>
    </row>
    <row r="163" spans="2:6" ht="15.75" x14ac:dyDescent="0.25">
      <c r="B163" s="61" t="s">
        <v>70</v>
      </c>
      <c r="C163" s="61">
        <v>3</v>
      </c>
      <c r="D163" s="61">
        <v>5</v>
      </c>
      <c r="E163" s="61">
        <v>3</v>
      </c>
      <c r="F163" s="61">
        <v>3</v>
      </c>
    </row>
    <row r="164" spans="2:6" ht="15.75" x14ac:dyDescent="0.25">
      <c r="B164" s="61" t="s">
        <v>70</v>
      </c>
      <c r="C164" s="61">
        <v>4</v>
      </c>
      <c r="D164" s="61">
        <v>4</v>
      </c>
      <c r="E164" s="61">
        <v>5</v>
      </c>
      <c r="F164" s="61">
        <v>4</v>
      </c>
    </row>
    <row r="165" spans="2:6" ht="15.75" x14ac:dyDescent="0.25">
      <c r="B165" s="61" t="s">
        <v>70</v>
      </c>
      <c r="C165" s="61">
        <v>5</v>
      </c>
      <c r="D165" s="61">
        <v>4</v>
      </c>
      <c r="E165" s="61">
        <v>5</v>
      </c>
      <c r="F165" s="61">
        <v>5</v>
      </c>
    </row>
    <row r="166" spans="2:6" ht="15.75" x14ac:dyDescent="0.25">
      <c r="B166" s="61" t="s">
        <v>70</v>
      </c>
      <c r="C166" s="61">
        <v>5</v>
      </c>
      <c r="D166" s="61">
        <v>3</v>
      </c>
      <c r="E166" s="61">
        <v>4</v>
      </c>
      <c r="F166" s="61">
        <v>4</v>
      </c>
    </row>
    <row r="167" spans="2:6" ht="15.75" x14ac:dyDescent="0.25">
      <c r="B167" s="61" t="s">
        <v>70</v>
      </c>
      <c r="C167" s="61">
        <v>5</v>
      </c>
      <c r="D167" s="61">
        <v>5</v>
      </c>
      <c r="E167" s="61">
        <v>4</v>
      </c>
      <c r="F167" s="61">
        <v>5</v>
      </c>
    </row>
    <row r="168" spans="2:6" ht="15.75" x14ac:dyDescent="0.25">
      <c r="B168" s="61" t="s">
        <v>70</v>
      </c>
      <c r="C168" s="61">
        <v>3</v>
      </c>
      <c r="D168" s="61">
        <v>4</v>
      </c>
      <c r="E168" s="61">
        <v>4</v>
      </c>
      <c r="F168" s="61">
        <v>4</v>
      </c>
    </row>
    <row r="169" spans="2:6" ht="15.75" x14ac:dyDescent="0.25">
      <c r="B169" s="61" t="s">
        <v>70</v>
      </c>
      <c r="C169" s="61">
        <v>4</v>
      </c>
      <c r="D169" s="61">
        <v>5</v>
      </c>
      <c r="E169" s="61">
        <v>4</v>
      </c>
      <c r="F169" s="61">
        <v>5</v>
      </c>
    </row>
    <row r="170" spans="2:6" ht="15.75" x14ac:dyDescent="0.25">
      <c r="B170" s="61" t="s">
        <v>70</v>
      </c>
      <c r="C170" s="61">
        <v>4</v>
      </c>
      <c r="D170" s="61">
        <v>5</v>
      </c>
      <c r="E170" s="61">
        <v>4</v>
      </c>
      <c r="F170" s="61">
        <v>4</v>
      </c>
    </row>
    <row r="171" spans="2:6" ht="15.75" x14ac:dyDescent="0.25">
      <c r="B171" s="61" t="s">
        <v>70</v>
      </c>
      <c r="C171" s="61">
        <v>5</v>
      </c>
      <c r="D171" s="61">
        <v>4</v>
      </c>
      <c r="E171" s="61">
        <v>4</v>
      </c>
      <c r="F171" s="61">
        <v>5</v>
      </c>
    </row>
    <row r="172" spans="2:6" ht="15.75" x14ac:dyDescent="0.25">
      <c r="B172" s="61" t="s">
        <v>70</v>
      </c>
      <c r="C172" s="61">
        <v>4</v>
      </c>
      <c r="D172" s="61">
        <v>5</v>
      </c>
      <c r="E172" s="61">
        <v>4</v>
      </c>
      <c r="F172" s="61">
        <v>4</v>
      </c>
    </row>
    <row r="173" spans="2:6" ht="15.75" x14ac:dyDescent="0.25">
      <c r="B173" s="61" t="s">
        <v>70</v>
      </c>
      <c r="C173" s="61">
        <v>3</v>
      </c>
      <c r="D173" s="61">
        <v>5</v>
      </c>
      <c r="E173" s="61">
        <v>3</v>
      </c>
      <c r="F173" s="61">
        <v>4</v>
      </c>
    </row>
    <row r="174" spans="2:6" ht="15.75" x14ac:dyDescent="0.25">
      <c r="B174" s="61" t="s">
        <v>70</v>
      </c>
      <c r="C174" s="61">
        <v>4</v>
      </c>
      <c r="D174" s="61">
        <v>4</v>
      </c>
      <c r="E174" s="61">
        <v>4</v>
      </c>
      <c r="F174" s="61">
        <v>2</v>
      </c>
    </row>
    <row r="175" spans="2:6" ht="15.75" x14ac:dyDescent="0.25">
      <c r="B175" s="61" t="s">
        <v>70</v>
      </c>
      <c r="C175" s="61">
        <v>5</v>
      </c>
      <c r="D175" s="61">
        <v>5</v>
      </c>
      <c r="E175" s="61">
        <v>3</v>
      </c>
      <c r="F175" s="61">
        <v>4</v>
      </c>
    </row>
    <row r="176" spans="2:6" ht="15.75" x14ac:dyDescent="0.25">
      <c r="B176" s="61" t="s">
        <v>70</v>
      </c>
      <c r="C176" s="61">
        <v>5</v>
      </c>
      <c r="D176" s="61">
        <v>3</v>
      </c>
      <c r="E176" s="61">
        <v>4</v>
      </c>
      <c r="F176" s="61">
        <v>5</v>
      </c>
    </row>
    <row r="177" spans="2:6" ht="15.75" x14ac:dyDescent="0.25">
      <c r="B177" s="61" t="s">
        <v>70</v>
      </c>
      <c r="C177" s="61">
        <v>4</v>
      </c>
      <c r="D177" s="61">
        <v>5</v>
      </c>
      <c r="E177" s="61">
        <v>2</v>
      </c>
      <c r="F177" s="61">
        <v>4</v>
      </c>
    </row>
    <row r="178" spans="2:6" ht="15.75" x14ac:dyDescent="0.25">
      <c r="B178" s="61" t="s">
        <v>70</v>
      </c>
      <c r="C178" s="61">
        <v>4</v>
      </c>
      <c r="D178" s="61">
        <v>3</v>
      </c>
      <c r="E178" s="61">
        <v>4</v>
      </c>
      <c r="F178" s="61">
        <v>4</v>
      </c>
    </row>
    <row r="179" spans="2:6" ht="15.75" x14ac:dyDescent="0.25">
      <c r="B179" s="61" t="s">
        <v>70</v>
      </c>
      <c r="C179" s="61">
        <v>5</v>
      </c>
      <c r="D179" s="61">
        <v>4</v>
      </c>
      <c r="E179" s="61">
        <v>3</v>
      </c>
      <c r="F179" s="61">
        <v>3</v>
      </c>
    </row>
    <row r="180" spans="2:6" ht="15.75" x14ac:dyDescent="0.25">
      <c r="B180" s="61" t="s">
        <v>70</v>
      </c>
      <c r="C180" s="61">
        <v>2</v>
      </c>
      <c r="D180" s="61">
        <v>4</v>
      </c>
      <c r="E180" s="61">
        <v>4</v>
      </c>
      <c r="F180" s="61">
        <v>4</v>
      </c>
    </row>
    <row r="181" spans="2:6" ht="15.75" x14ac:dyDescent="0.25">
      <c r="B181" s="61" t="s">
        <v>70</v>
      </c>
      <c r="C181" s="61">
        <v>5</v>
      </c>
      <c r="D181" s="61">
        <v>4</v>
      </c>
      <c r="E181" s="61">
        <v>5</v>
      </c>
      <c r="F181" s="61">
        <v>4</v>
      </c>
    </row>
    <row r="182" spans="2:6" ht="15.75" x14ac:dyDescent="0.25">
      <c r="B182" s="61" t="s">
        <v>70</v>
      </c>
      <c r="C182" s="61">
        <v>4</v>
      </c>
      <c r="D182" s="61">
        <v>5</v>
      </c>
      <c r="E182" s="61">
        <v>4</v>
      </c>
      <c r="F182" s="61">
        <v>3</v>
      </c>
    </row>
    <row r="183" spans="2:6" ht="15.75" x14ac:dyDescent="0.25">
      <c r="B183" s="61" t="s">
        <v>70</v>
      </c>
      <c r="C183" s="61">
        <v>5</v>
      </c>
      <c r="D183" s="61">
        <v>4</v>
      </c>
      <c r="E183" s="61">
        <v>1</v>
      </c>
      <c r="F183" s="61">
        <v>5</v>
      </c>
    </row>
    <row r="184" spans="2:6" ht="15.75" x14ac:dyDescent="0.25">
      <c r="B184" s="61" t="s">
        <v>71</v>
      </c>
      <c r="C184" s="61">
        <v>5</v>
      </c>
      <c r="D184" s="61">
        <v>4</v>
      </c>
      <c r="E184" s="61">
        <v>4</v>
      </c>
      <c r="F184" s="61">
        <v>5</v>
      </c>
    </row>
    <row r="185" spans="2:6" ht="15.75" x14ac:dyDescent="0.25">
      <c r="B185" s="61" t="s">
        <v>71</v>
      </c>
      <c r="C185" s="61">
        <v>5</v>
      </c>
      <c r="D185" s="61">
        <v>5</v>
      </c>
      <c r="E185" s="61">
        <v>5</v>
      </c>
      <c r="F185" s="61">
        <v>5</v>
      </c>
    </row>
    <row r="186" spans="2:6" ht="15.75" x14ac:dyDescent="0.25">
      <c r="B186" s="61" t="s">
        <v>71</v>
      </c>
      <c r="C186" s="61">
        <v>4</v>
      </c>
      <c r="D186" s="61">
        <v>4</v>
      </c>
      <c r="E186" s="61">
        <v>4</v>
      </c>
      <c r="F186" s="61">
        <v>4</v>
      </c>
    </row>
    <row r="187" spans="2:6" ht="15.75" x14ac:dyDescent="0.25">
      <c r="B187" s="61" t="s">
        <v>71</v>
      </c>
      <c r="C187" s="61">
        <v>4</v>
      </c>
      <c r="D187" s="61">
        <v>3</v>
      </c>
      <c r="E187" s="61">
        <v>4</v>
      </c>
      <c r="F187" s="61">
        <v>4</v>
      </c>
    </row>
    <row r="188" spans="2:6" ht="15.75" x14ac:dyDescent="0.25">
      <c r="B188" s="61" t="s">
        <v>71</v>
      </c>
      <c r="C188" s="61">
        <v>5</v>
      </c>
      <c r="D188" s="61">
        <v>4</v>
      </c>
      <c r="E188" s="61">
        <v>5</v>
      </c>
      <c r="F188" s="61">
        <v>4</v>
      </c>
    </row>
    <row r="189" spans="2:6" ht="15.75" x14ac:dyDescent="0.25">
      <c r="B189" s="61" t="s">
        <v>71</v>
      </c>
      <c r="C189" s="61">
        <v>4</v>
      </c>
      <c r="D189" s="61">
        <v>4</v>
      </c>
      <c r="E189" s="61">
        <v>4</v>
      </c>
      <c r="F189" s="61">
        <v>4</v>
      </c>
    </row>
    <row r="190" spans="2:6" ht="15.75" x14ac:dyDescent="0.25">
      <c r="B190" s="61" t="s">
        <v>71</v>
      </c>
      <c r="C190" s="61">
        <v>5</v>
      </c>
      <c r="D190" s="61">
        <v>5</v>
      </c>
      <c r="E190" s="61">
        <v>4</v>
      </c>
      <c r="F190" s="61">
        <v>5</v>
      </c>
    </row>
    <row r="191" spans="2:6" ht="15.75" x14ac:dyDescent="0.25">
      <c r="B191" s="61" t="s">
        <v>71</v>
      </c>
      <c r="C191" s="61">
        <v>4</v>
      </c>
      <c r="D191" s="61">
        <v>2</v>
      </c>
      <c r="E191" s="61">
        <v>3</v>
      </c>
      <c r="F191" s="61">
        <v>3</v>
      </c>
    </row>
    <row r="192" spans="2:6" ht="15.75" x14ac:dyDescent="0.25">
      <c r="B192" s="61" t="s">
        <v>71</v>
      </c>
      <c r="C192" s="61">
        <v>3</v>
      </c>
      <c r="D192" s="61">
        <v>4</v>
      </c>
      <c r="E192" s="61">
        <v>4</v>
      </c>
      <c r="F192" s="61">
        <v>4</v>
      </c>
    </row>
    <row r="193" spans="2:6" ht="15.75" x14ac:dyDescent="0.25">
      <c r="B193" s="61" t="s">
        <v>71</v>
      </c>
      <c r="C193" s="61">
        <v>5</v>
      </c>
      <c r="D193" s="61">
        <v>4</v>
      </c>
      <c r="E193" s="61">
        <v>4</v>
      </c>
      <c r="F193" s="61">
        <v>5</v>
      </c>
    </row>
    <row r="194" spans="2:6" ht="15.75" x14ac:dyDescent="0.25">
      <c r="B194" s="61" t="s">
        <v>72</v>
      </c>
      <c r="C194" s="61">
        <v>5</v>
      </c>
      <c r="D194" s="61">
        <v>5</v>
      </c>
      <c r="E194" s="61">
        <v>4</v>
      </c>
      <c r="F194" s="61">
        <v>4</v>
      </c>
    </row>
    <row r="195" spans="2:6" ht="15.75" x14ac:dyDescent="0.25">
      <c r="B195" s="61" t="s">
        <v>72</v>
      </c>
      <c r="C195" s="61">
        <v>5</v>
      </c>
      <c r="D195" s="61">
        <v>5</v>
      </c>
      <c r="E195" s="61">
        <v>4</v>
      </c>
      <c r="F195" s="61">
        <v>3</v>
      </c>
    </row>
    <row r="196" spans="2:6" ht="15.75" x14ac:dyDescent="0.25">
      <c r="B196" s="61" t="s">
        <v>72</v>
      </c>
      <c r="C196" s="61">
        <v>4</v>
      </c>
      <c r="D196" s="61">
        <v>4</v>
      </c>
      <c r="E196" s="61">
        <v>3</v>
      </c>
      <c r="F196" s="61">
        <v>3</v>
      </c>
    </row>
    <row r="197" spans="2:6" ht="15.75" x14ac:dyDescent="0.25">
      <c r="B197" s="61" t="s">
        <v>72</v>
      </c>
      <c r="C197" s="61">
        <v>4</v>
      </c>
      <c r="D197" s="61">
        <v>4</v>
      </c>
      <c r="E197" s="61">
        <v>3</v>
      </c>
      <c r="F197" s="61">
        <v>3</v>
      </c>
    </row>
    <row r="198" spans="2:6" ht="15.75" x14ac:dyDescent="0.25">
      <c r="B198" s="61" t="s">
        <v>72</v>
      </c>
      <c r="C198" s="61">
        <v>4</v>
      </c>
      <c r="D198" s="61">
        <v>4</v>
      </c>
      <c r="E198" s="61">
        <v>3</v>
      </c>
      <c r="F198" s="61">
        <v>2</v>
      </c>
    </row>
    <row r="199" spans="2:6" ht="15.75" x14ac:dyDescent="0.25">
      <c r="B199" s="61" t="s">
        <v>72</v>
      </c>
      <c r="C199" s="61">
        <v>4</v>
      </c>
      <c r="D199" s="61">
        <v>4</v>
      </c>
      <c r="E199" s="61">
        <v>3</v>
      </c>
      <c r="F199" s="61">
        <v>3</v>
      </c>
    </row>
    <row r="200" spans="2:6" ht="15.75" x14ac:dyDescent="0.25">
      <c r="B200" s="61" t="s">
        <v>72</v>
      </c>
      <c r="C200" s="61">
        <v>4</v>
      </c>
      <c r="D200" s="61">
        <v>4</v>
      </c>
      <c r="E200" s="61">
        <v>3</v>
      </c>
      <c r="F200" s="61">
        <v>2</v>
      </c>
    </row>
    <row r="201" spans="2:6" ht="15.75" x14ac:dyDescent="0.25">
      <c r="B201" s="61" t="s">
        <v>72</v>
      </c>
      <c r="C201" s="61">
        <v>3</v>
      </c>
      <c r="D201" s="61">
        <v>4</v>
      </c>
      <c r="E201" s="61">
        <v>3</v>
      </c>
      <c r="F201" s="61">
        <v>3</v>
      </c>
    </row>
    <row r="202" spans="2:6" ht="15.75" x14ac:dyDescent="0.25">
      <c r="B202" s="61" t="s">
        <v>72</v>
      </c>
      <c r="C202" s="61">
        <v>3</v>
      </c>
      <c r="D202" s="61">
        <v>4</v>
      </c>
      <c r="E202" s="61">
        <v>2</v>
      </c>
      <c r="F202" s="61">
        <v>2</v>
      </c>
    </row>
    <row r="203" spans="2:6" ht="15.75" x14ac:dyDescent="0.25">
      <c r="B203" s="61" t="s">
        <v>72</v>
      </c>
      <c r="C203" s="61">
        <v>2</v>
      </c>
      <c r="D203" s="61">
        <v>3</v>
      </c>
      <c r="E203" s="61">
        <v>2</v>
      </c>
      <c r="F203" s="61">
        <v>1</v>
      </c>
    </row>
  </sheetData>
  <mergeCells count="5">
    <mergeCell ref="H26:M26"/>
    <mergeCell ref="H3:N3"/>
    <mergeCell ref="B1:J1"/>
    <mergeCell ref="P3:T3"/>
    <mergeCell ref="P16:T16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E8CB-BC4E-43C8-BACF-BD2C530ED8A5}">
  <dimension ref="A1"/>
  <sheetViews>
    <sheetView workbookViewId="0">
      <selection activeCell="T11" sqref="T11"/>
    </sheetView>
  </sheetViews>
  <sheetFormatPr defaultRowHeight="15" x14ac:dyDescent="0.25"/>
  <sheetData>
    <row r="1" spans="1:1" x14ac:dyDescent="0.25">
      <c r="A1" t="s">
        <v>164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0AAF-886A-4E57-99EA-2D2C2AEBAD74}">
  <dimension ref="A2:O299"/>
  <sheetViews>
    <sheetView tabSelected="1" workbookViewId="0">
      <selection activeCell="C90" sqref="C90"/>
    </sheetView>
  </sheetViews>
  <sheetFormatPr defaultRowHeight="15" x14ac:dyDescent="0.25"/>
  <cols>
    <col min="1" max="1" width="18.140625" bestFit="1" customWidth="1"/>
    <col min="2" max="2" width="22" bestFit="1" customWidth="1"/>
    <col min="3" max="4" width="20.42578125" bestFit="1" customWidth="1"/>
    <col min="5" max="5" width="21.42578125" bestFit="1" customWidth="1"/>
    <col min="6" max="6" width="22" bestFit="1" customWidth="1"/>
    <col min="7" max="9" width="20.42578125" bestFit="1" customWidth="1"/>
    <col min="10" max="100" width="16.28515625" bestFit="1" customWidth="1"/>
    <col min="101" max="102" width="19.5703125" bestFit="1" customWidth="1"/>
  </cols>
  <sheetData>
    <row r="2" spans="1:13" ht="15.75" x14ac:dyDescent="0.25">
      <c r="A2" s="71" t="s">
        <v>199</v>
      </c>
      <c r="B2" s="71" t="s">
        <v>200</v>
      </c>
    </row>
    <row r="4" spans="1:13" ht="15.75" x14ac:dyDescent="0.25">
      <c r="B4" s="107" t="s">
        <v>226</v>
      </c>
      <c r="C4" s="107"/>
      <c r="D4" s="107"/>
      <c r="F4" s="107" t="s">
        <v>12</v>
      </c>
      <c r="G4" s="107"/>
      <c r="H4" s="107"/>
      <c r="I4" s="107"/>
      <c r="J4" s="107"/>
      <c r="K4" s="107"/>
      <c r="L4" s="107"/>
      <c r="M4" s="107"/>
    </row>
    <row r="5" spans="1:13" ht="15.75" x14ac:dyDescent="0.25">
      <c r="B5" s="108" t="s">
        <v>183</v>
      </c>
      <c r="C5" s="109"/>
      <c r="D5" s="110"/>
      <c r="F5" s="65" t="s">
        <v>182</v>
      </c>
      <c r="G5" s="65">
        <v>0</v>
      </c>
      <c r="H5" s="65">
        <v>1</v>
      </c>
      <c r="I5" s="65">
        <v>2</v>
      </c>
      <c r="J5" s="65">
        <v>3</v>
      </c>
      <c r="K5" s="65">
        <v>4</v>
      </c>
      <c r="L5" s="65">
        <v>5</v>
      </c>
      <c r="M5" s="66" t="s">
        <v>31</v>
      </c>
    </row>
    <row r="6" spans="1:13" ht="15.75" x14ac:dyDescent="0.25">
      <c r="B6" s="13" t="s">
        <v>85</v>
      </c>
      <c r="C6" s="13" t="s">
        <v>201</v>
      </c>
      <c r="D6" s="13" t="s">
        <v>202</v>
      </c>
      <c r="F6" s="66" t="s">
        <v>162</v>
      </c>
      <c r="G6" s="67"/>
      <c r="H6" s="67"/>
      <c r="I6" s="67"/>
      <c r="J6" s="67"/>
      <c r="K6" s="67"/>
      <c r="L6" s="67"/>
      <c r="M6" s="66" t="s">
        <v>203</v>
      </c>
    </row>
    <row r="7" spans="1:13" ht="15.75" x14ac:dyDescent="0.25">
      <c r="B7" s="32">
        <v>2014</v>
      </c>
      <c r="C7" s="63">
        <f>AVERAGE(G7:L7)</f>
        <v>8.3333333333333339</v>
      </c>
      <c r="D7" s="63">
        <f>STDEV(G7:L7)</f>
        <v>8.8242091241462912</v>
      </c>
      <c r="F7" s="27">
        <v>2014</v>
      </c>
      <c r="G7" s="22">
        <v>1</v>
      </c>
      <c r="H7" s="22">
        <v>0</v>
      </c>
      <c r="I7" s="22">
        <v>2</v>
      </c>
      <c r="J7" s="22">
        <v>14</v>
      </c>
      <c r="K7" s="22">
        <v>22</v>
      </c>
      <c r="L7" s="22">
        <v>11</v>
      </c>
      <c r="M7" s="22">
        <f>SUM(G7:L7)</f>
        <v>50</v>
      </c>
    </row>
    <row r="8" spans="1:13" ht="15.75" x14ac:dyDescent="0.25">
      <c r="B8" s="32">
        <v>2015</v>
      </c>
      <c r="C8" s="63">
        <f>AVERAGE(G8:L8)</f>
        <v>8.3333333333333339</v>
      </c>
      <c r="D8" s="63">
        <f t="shared" ref="D8:D11" si="0">STDEV(G8:L8)</f>
        <v>8.7101473389757693</v>
      </c>
      <c r="F8" s="27">
        <v>2015</v>
      </c>
      <c r="G8" s="22">
        <v>0</v>
      </c>
      <c r="H8" s="22">
        <v>0</v>
      </c>
      <c r="I8" s="22">
        <v>2</v>
      </c>
      <c r="J8" s="22">
        <v>14</v>
      </c>
      <c r="K8" s="22">
        <v>20</v>
      </c>
      <c r="L8" s="22">
        <v>14</v>
      </c>
      <c r="M8" s="22">
        <f>SUM(G8:L8)</f>
        <v>50</v>
      </c>
    </row>
    <row r="9" spans="1:13" ht="15.75" x14ac:dyDescent="0.25">
      <c r="B9" s="32">
        <v>2016</v>
      </c>
      <c r="C9" s="63">
        <f>AVERAGE(G9:L9)</f>
        <v>10</v>
      </c>
      <c r="D9" s="63">
        <f t="shared" si="0"/>
        <v>13.023056476879765</v>
      </c>
      <c r="F9" s="27">
        <v>2016</v>
      </c>
      <c r="G9" s="22">
        <v>1</v>
      </c>
      <c r="H9" s="22">
        <v>1</v>
      </c>
      <c r="I9" s="22">
        <v>1</v>
      </c>
      <c r="J9" s="22">
        <v>8</v>
      </c>
      <c r="K9" s="22">
        <v>34</v>
      </c>
      <c r="L9" s="22">
        <v>15</v>
      </c>
      <c r="M9" s="22">
        <f>SUM(G9:L9)</f>
        <v>60</v>
      </c>
    </row>
    <row r="10" spans="1:13" ht="15.75" x14ac:dyDescent="0.25">
      <c r="B10" s="32">
        <v>2017</v>
      </c>
      <c r="C10" s="63">
        <f>AVERAGE(G10:L10)</f>
        <v>16.666666666666668</v>
      </c>
      <c r="D10" s="63">
        <f t="shared" si="0"/>
        <v>18.435473052424413</v>
      </c>
      <c r="F10" s="27">
        <v>2017</v>
      </c>
      <c r="G10" s="22">
        <v>1</v>
      </c>
      <c r="H10" s="22">
        <v>2</v>
      </c>
      <c r="I10" s="22">
        <v>6</v>
      </c>
      <c r="J10" s="22">
        <v>12</v>
      </c>
      <c r="K10" s="22">
        <v>34</v>
      </c>
      <c r="L10" s="22">
        <v>45</v>
      </c>
      <c r="M10" s="22">
        <f>SUM(G10:L10)</f>
        <v>100</v>
      </c>
    </row>
    <row r="11" spans="1:13" ht="15.75" x14ac:dyDescent="0.25">
      <c r="B11" s="32">
        <v>2018</v>
      </c>
      <c r="C11" s="63">
        <f>AVERAGE(G11:L11)</f>
        <v>20.833333333333332</v>
      </c>
      <c r="D11" s="63">
        <f t="shared" si="0"/>
        <v>23.370208956418569</v>
      </c>
      <c r="F11" s="27">
        <v>2018</v>
      </c>
      <c r="G11" s="22">
        <v>2</v>
      </c>
      <c r="H11" s="22">
        <v>3</v>
      </c>
      <c r="I11" s="22">
        <v>5</v>
      </c>
      <c r="J11" s="22">
        <v>15</v>
      </c>
      <c r="K11" s="22">
        <v>44</v>
      </c>
      <c r="L11" s="22">
        <v>56</v>
      </c>
      <c r="M11" s="22">
        <f>SUM(G11:L11)</f>
        <v>125</v>
      </c>
    </row>
    <row r="12" spans="1:13" ht="15.75" x14ac:dyDescent="0.25">
      <c r="B12" s="108" t="s">
        <v>184</v>
      </c>
      <c r="C12" s="109"/>
      <c r="D12" s="110"/>
      <c r="F12" s="22"/>
      <c r="G12" s="22"/>
      <c r="H12" s="22"/>
      <c r="I12" s="22"/>
      <c r="J12" s="22"/>
      <c r="K12" s="22"/>
      <c r="L12" s="22"/>
      <c r="M12" s="22" t="s">
        <v>204</v>
      </c>
    </row>
    <row r="13" spans="1:13" ht="15.75" x14ac:dyDescent="0.25">
      <c r="B13" s="13" t="s">
        <v>85</v>
      </c>
      <c r="C13" s="13" t="s">
        <v>201</v>
      </c>
      <c r="D13" s="13" t="s">
        <v>202</v>
      </c>
      <c r="F13" s="66" t="s">
        <v>161</v>
      </c>
      <c r="G13" s="67"/>
      <c r="H13" s="67"/>
      <c r="I13" s="67"/>
      <c r="J13" s="67"/>
      <c r="K13" s="67"/>
      <c r="L13" s="67"/>
      <c r="M13" s="67" t="s">
        <v>204</v>
      </c>
    </row>
    <row r="14" spans="1:13" ht="15.75" x14ac:dyDescent="0.25">
      <c r="B14" s="32">
        <v>2014</v>
      </c>
      <c r="C14" s="63">
        <f>AVERAGE(G14:L14)</f>
        <v>1.6666666666666667</v>
      </c>
      <c r="D14" s="63">
        <f>STDEV(G14:L14)</f>
        <v>2.3380903889000244</v>
      </c>
      <c r="F14" s="27">
        <v>2014</v>
      </c>
      <c r="G14" s="22">
        <v>0</v>
      </c>
      <c r="H14" s="22">
        <v>0</v>
      </c>
      <c r="I14" s="22">
        <v>0</v>
      </c>
      <c r="J14" s="22">
        <v>2</v>
      </c>
      <c r="K14" s="22">
        <v>6</v>
      </c>
      <c r="L14" s="22">
        <v>2</v>
      </c>
      <c r="M14" s="22">
        <f>SUM(G14:L14)</f>
        <v>10</v>
      </c>
    </row>
    <row r="15" spans="1:13" ht="15.75" x14ac:dyDescent="0.25">
      <c r="B15" s="32">
        <v>2015</v>
      </c>
      <c r="C15" s="63">
        <f t="shared" ref="C15:C18" si="1">AVERAGE(G15:L15)</f>
        <v>1.6666666666666667</v>
      </c>
      <c r="D15" s="63">
        <f t="shared" ref="D15:D18" si="2">STDEV(G15:L15)</f>
        <v>2.3380903889000244</v>
      </c>
      <c r="F15" s="27">
        <v>2015</v>
      </c>
      <c r="G15" s="22">
        <v>0</v>
      </c>
      <c r="H15" s="22">
        <v>0</v>
      </c>
      <c r="I15" s="22">
        <v>0</v>
      </c>
      <c r="J15" s="22">
        <v>2</v>
      </c>
      <c r="K15" s="22">
        <v>6</v>
      </c>
      <c r="L15" s="22">
        <v>2</v>
      </c>
      <c r="M15" s="22">
        <f>SUM(G15:L15)</f>
        <v>10</v>
      </c>
    </row>
    <row r="16" spans="1:13" ht="15.75" x14ac:dyDescent="0.25">
      <c r="B16" s="32">
        <v>2016</v>
      </c>
      <c r="C16" s="63">
        <f t="shared" si="1"/>
        <v>5</v>
      </c>
      <c r="D16" s="63">
        <f t="shared" si="2"/>
        <v>6.06630035524124</v>
      </c>
      <c r="F16" s="27">
        <v>2016</v>
      </c>
      <c r="G16" s="22">
        <v>0</v>
      </c>
      <c r="H16" s="22">
        <v>0</v>
      </c>
      <c r="I16" s="22">
        <v>1</v>
      </c>
      <c r="J16" s="22">
        <v>4</v>
      </c>
      <c r="K16" s="22">
        <v>11</v>
      </c>
      <c r="L16" s="22">
        <v>14</v>
      </c>
      <c r="M16" s="22">
        <f>SUM(G16:L16)</f>
        <v>30</v>
      </c>
    </row>
    <row r="17" spans="2:13" ht="15.75" x14ac:dyDescent="0.25">
      <c r="B17" s="32">
        <v>2017</v>
      </c>
      <c r="C17" s="63">
        <f t="shared" si="1"/>
        <v>8.3333333333333339</v>
      </c>
      <c r="D17" s="63">
        <f t="shared" si="2"/>
        <v>12.863384728238001</v>
      </c>
      <c r="F17" s="27">
        <v>2017</v>
      </c>
      <c r="G17" s="22">
        <v>0</v>
      </c>
      <c r="H17" s="22">
        <v>1</v>
      </c>
      <c r="I17" s="22">
        <v>1</v>
      </c>
      <c r="J17" s="22">
        <v>3</v>
      </c>
      <c r="K17" s="22">
        <v>12</v>
      </c>
      <c r="L17" s="22">
        <v>33</v>
      </c>
      <c r="M17" s="22">
        <f>SUM(G17:L17)</f>
        <v>50</v>
      </c>
    </row>
    <row r="18" spans="2:13" ht="15.75" x14ac:dyDescent="0.25">
      <c r="B18" s="32">
        <v>2018</v>
      </c>
      <c r="C18" s="63">
        <f t="shared" si="1"/>
        <v>15</v>
      </c>
      <c r="D18" s="63">
        <f t="shared" si="2"/>
        <v>23.477648945326703</v>
      </c>
      <c r="F18" s="27">
        <v>2018</v>
      </c>
      <c r="G18" s="22">
        <v>1</v>
      </c>
      <c r="H18" s="22">
        <v>1</v>
      </c>
      <c r="I18" s="22">
        <v>2</v>
      </c>
      <c r="J18" s="22">
        <v>4</v>
      </c>
      <c r="K18" s="22">
        <v>22</v>
      </c>
      <c r="L18" s="22">
        <v>60</v>
      </c>
      <c r="M18" s="22">
        <f>SUM(G18:L18)</f>
        <v>90</v>
      </c>
    </row>
    <row r="19" spans="2:13" ht="15.75" x14ac:dyDescent="0.25">
      <c r="B19" s="108" t="s">
        <v>94</v>
      </c>
      <c r="C19" s="109"/>
      <c r="D19" s="110"/>
      <c r="F19" s="27"/>
      <c r="G19" s="22"/>
      <c r="H19" s="22"/>
      <c r="I19" s="22"/>
      <c r="J19" s="22"/>
      <c r="K19" s="22"/>
      <c r="L19" s="22"/>
      <c r="M19" s="22" t="s">
        <v>204</v>
      </c>
    </row>
    <row r="20" spans="2:13" ht="15.75" x14ac:dyDescent="0.25">
      <c r="B20" s="13" t="s">
        <v>85</v>
      </c>
      <c r="C20" s="13" t="s">
        <v>201</v>
      </c>
      <c r="D20" s="13" t="s">
        <v>202</v>
      </c>
      <c r="F20" s="66" t="s">
        <v>94</v>
      </c>
      <c r="G20" s="67"/>
      <c r="H20" s="67"/>
      <c r="I20" s="67"/>
      <c r="J20" s="67"/>
      <c r="K20" s="67"/>
      <c r="L20" s="67"/>
      <c r="M20" s="67" t="s">
        <v>204</v>
      </c>
    </row>
    <row r="21" spans="2:13" ht="15.75" x14ac:dyDescent="0.25">
      <c r="B21" s="32">
        <v>2014</v>
      </c>
      <c r="C21" s="63">
        <f>AVERAGE(G21:L21)</f>
        <v>2.5</v>
      </c>
      <c r="D21" s="63">
        <f>STDEV(G21:L21)</f>
        <v>2.7386127875258306</v>
      </c>
      <c r="F21" s="27">
        <v>2014</v>
      </c>
      <c r="G21" s="22">
        <v>0</v>
      </c>
      <c r="H21" s="22">
        <v>0</v>
      </c>
      <c r="I21" s="22">
        <v>1</v>
      </c>
      <c r="J21" s="22">
        <v>3</v>
      </c>
      <c r="K21" s="22">
        <v>7</v>
      </c>
      <c r="L21" s="22">
        <v>4</v>
      </c>
      <c r="M21" s="22">
        <f>SUM(G21:L21)</f>
        <v>15</v>
      </c>
    </row>
    <row r="22" spans="2:13" ht="15.75" x14ac:dyDescent="0.25">
      <c r="B22" s="32">
        <v>2015</v>
      </c>
      <c r="C22" s="63">
        <f t="shared" ref="C22:C25" si="3">AVERAGE(G22:L22)</f>
        <v>2.5</v>
      </c>
      <c r="D22" s="63">
        <f t="shared" ref="D22:D25" si="4">STDEV(G22:L22)</f>
        <v>3.082207001484488</v>
      </c>
      <c r="F22" s="27">
        <v>2015</v>
      </c>
      <c r="G22" s="22">
        <v>0</v>
      </c>
      <c r="H22" s="22">
        <v>0</v>
      </c>
      <c r="I22" s="22">
        <v>1</v>
      </c>
      <c r="J22" s="22">
        <v>2</v>
      </c>
      <c r="K22" s="22">
        <v>8</v>
      </c>
      <c r="L22" s="22">
        <v>4</v>
      </c>
      <c r="M22" s="22">
        <f>SUM(G22:L22)</f>
        <v>15</v>
      </c>
    </row>
    <row r="23" spans="2:13" ht="15.75" x14ac:dyDescent="0.25">
      <c r="B23" s="32">
        <v>2016</v>
      </c>
      <c r="C23" s="63">
        <f t="shared" si="3"/>
        <v>4.166666666666667</v>
      </c>
      <c r="D23" s="63">
        <f t="shared" si="4"/>
        <v>5.9132619311735768</v>
      </c>
      <c r="F23" s="27">
        <v>2016</v>
      </c>
      <c r="G23" s="22">
        <v>0</v>
      </c>
      <c r="H23" s="22">
        <v>0</v>
      </c>
      <c r="I23" s="22">
        <v>1</v>
      </c>
      <c r="J23" s="22">
        <v>2</v>
      </c>
      <c r="K23" s="22">
        <v>15</v>
      </c>
      <c r="L23" s="22">
        <v>7</v>
      </c>
      <c r="M23" s="22">
        <f>SUM(G23:L23)</f>
        <v>25</v>
      </c>
    </row>
    <row r="24" spans="2:13" ht="15.75" x14ac:dyDescent="0.25">
      <c r="B24" s="32">
        <v>2017</v>
      </c>
      <c r="C24" s="63">
        <f t="shared" si="3"/>
        <v>5</v>
      </c>
      <c r="D24" s="63">
        <f t="shared" si="4"/>
        <v>8.1486195149853451</v>
      </c>
      <c r="F24" s="27">
        <v>2017</v>
      </c>
      <c r="G24" s="22">
        <v>0</v>
      </c>
      <c r="H24" s="22">
        <v>0</v>
      </c>
      <c r="I24" s="22">
        <v>1</v>
      </c>
      <c r="J24" s="22">
        <v>2</v>
      </c>
      <c r="K24" s="22">
        <v>21</v>
      </c>
      <c r="L24" s="22">
        <v>6</v>
      </c>
      <c r="M24" s="22">
        <f>SUM(G24:L24)</f>
        <v>30</v>
      </c>
    </row>
    <row r="25" spans="2:13" ht="15.75" x14ac:dyDescent="0.25">
      <c r="B25" s="32">
        <v>2018</v>
      </c>
      <c r="C25" s="63">
        <f t="shared" si="3"/>
        <v>5</v>
      </c>
      <c r="D25" s="63">
        <f t="shared" si="4"/>
        <v>6.6332495807107996</v>
      </c>
      <c r="F25" s="27">
        <v>2018</v>
      </c>
      <c r="G25" s="22">
        <v>0</v>
      </c>
      <c r="H25" s="22">
        <v>0</v>
      </c>
      <c r="I25" s="22">
        <v>1</v>
      </c>
      <c r="J25" s="22">
        <v>4</v>
      </c>
      <c r="K25" s="22">
        <v>17</v>
      </c>
      <c r="L25" s="22">
        <v>8</v>
      </c>
      <c r="M25" s="22">
        <f>SUM(G25:L25)</f>
        <v>30</v>
      </c>
    </row>
    <row r="26" spans="2:13" ht="15.75" x14ac:dyDescent="0.25">
      <c r="B26" s="108" t="s">
        <v>160</v>
      </c>
      <c r="C26" s="109"/>
      <c r="D26" s="110"/>
      <c r="F26" s="27"/>
      <c r="G26" s="22"/>
      <c r="H26" s="22"/>
      <c r="I26" s="22"/>
      <c r="J26" s="22"/>
      <c r="K26" s="22"/>
      <c r="L26" s="22"/>
      <c r="M26" s="22" t="s">
        <v>204</v>
      </c>
    </row>
    <row r="27" spans="2:13" ht="15.75" x14ac:dyDescent="0.25">
      <c r="B27" s="13" t="s">
        <v>85</v>
      </c>
      <c r="C27" s="13" t="s">
        <v>201</v>
      </c>
      <c r="D27" s="13" t="s">
        <v>202</v>
      </c>
      <c r="F27" s="66" t="s">
        <v>160</v>
      </c>
      <c r="G27" s="67"/>
      <c r="H27" s="67"/>
      <c r="I27" s="67"/>
      <c r="J27" s="67"/>
      <c r="K27" s="67"/>
      <c r="L27" s="67"/>
      <c r="M27" s="67" t="s">
        <v>204</v>
      </c>
    </row>
    <row r="28" spans="2:13" ht="15.75" x14ac:dyDescent="0.25">
      <c r="B28" s="32">
        <v>2014</v>
      </c>
      <c r="C28" s="63">
        <f>AVERAGE(G28:L28)</f>
        <v>0.83333333333333337</v>
      </c>
      <c r="D28" s="63">
        <f>STDEV(G28:L28)</f>
        <v>0.98319208025017502</v>
      </c>
      <c r="F28" s="27">
        <v>2014</v>
      </c>
      <c r="G28" s="22">
        <v>0</v>
      </c>
      <c r="H28" s="22">
        <v>0</v>
      </c>
      <c r="I28" s="22">
        <v>1</v>
      </c>
      <c r="J28" s="22">
        <v>2</v>
      </c>
      <c r="K28" s="22">
        <v>2</v>
      </c>
      <c r="L28" s="22">
        <v>0</v>
      </c>
      <c r="M28" s="22">
        <f>SUM(G28:L28)</f>
        <v>5</v>
      </c>
    </row>
    <row r="29" spans="2:13" ht="15.75" x14ac:dyDescent="0.25">
      <c r="B29" s="32">
        <v>2015</v>
      </c>
      <c r="C29" s="63">
        <f t="shared" ref="C29:C32" si="5">AVERAGE(G29:L29)</f>
        <v>0.83333333333333337</v>
      </c>
      <c r="D29" s="63">
        <f t="shared" ref="D29:D31" si="6">STDEV(G29:L29)</f>
        <v>1.1690451944500122</v>
      </c>
      <c r="F29" s="27">
        <v>2015</v>
      </c>
      <c r="G29" s="22">
        <v>0</v>
      </c>
      <c r="H29" s="22">
        <v>0</v>
      </c>
      <c r="I29" s="22">
        <v>1</v>
      </c>
      <c r="J29" s="22">
        <v>1</v>
      </c>
      <c r="K29" s="22">
        <v>3</v>
      </c>
      <c r="L29" s="22">
        <v>0</v>
      </c>
      <c r="M29" s="22">
        <f>SUM(G29:L29)</f>
        <v>5</v>
      </c>
    </row>
    <row r="30" spans="2:13" ht="15.75" x14ac:dyDescent="0.25">
      <c r="B30" s="32">
        <v>2016</v>
      </c>
      <c r="C30" s="63">
        <f t="shared" si="5"/>
        <v>1</v>
      </c>
      <c r="D30" s="63">
        <f t="shared" si="6"/>
        <v>1.0954451150103321</v>
      </c>
      <c r="F30" s="27">
        <v>2016</v>
      </c>
      <c r="G30" s="22">
        <v>0</v>
      </c>
      <c r="H30" s="22">
        <v>0</v>
      </c>
      <c r="I30" s="22">
        <v>1</v>
      </c>
      <c r="J30" s="22">
        <v>1</v>
      </c>
      <c r="K30" s="22">
        <v>3</v>
      </c>
      <c r="L30" s="22">
        <v>1</v>
      </c>
      <c r="M30" s="22">
        <f>SUM(G30:L30)</f>
        <v>6</v>
      </c>
    </row>
    <row r="31" spans="2:13" ht="15.75" x14ac:dyDescent="0.25">
      <c r="B31" s="32">
        <v>2017</v>
      </c>
      <c r="C31" s="63">
        <f t="shared" si="5"/>
        <v>1.6666666666666667</v>
      </c>
      <c r="D31" s="63">
        <f t="shared" si="6"/>
        <v>2.0655911179772888</v>
      </c>
      <c r="F31" s="27">
        <v>2017</v>
      </c>
      <c r="G31" s="22">
        <v>0</v>
      </c>
      <c r="H31" s="22">
        <v>0</v>
      </c>
      <c r="I31" s="22">
        <v>0</v>
      </c>
      <c r="J31" s="22">
        <v>2</v>
      </c>
      <c r="K31" s="22">
        <v>5</v>
      </c>
      <c r="L31" s="22">
        <v>3</v>
      </c>
      <c r="M31" s="22">
        <f>SUM(G31:L31)</f>
        <v>10</v>
      </c>
    </row>
    <row r="32" spans="2:13" ht="15.75" x14ac:dyDescent="0.25">
      <c r="B32" s="32">
        <v>2018</v>
      </c>
      <c r="C32" s="63">
        <f t="shared" si="5"/>
        <v>2</v>
      </c>
      <c r="D32" s="63">
        <f>STDEV(G32:L32)</f>
        <v>2.6076809620810595</v>
      </c>
      <c r="F32" s="27">
        <v>2018</v>
      </c>
      <c r="G32" s="22">
        <v>0</v>
      </c>
      <c r="H32" s="22">
        <v>0</v>
      </c>
      <c r="I32" s="22">
        <v>1</v>
      </c>
      <c r="J32" s="22">
        <v>2</v>
      </c>
      <c r="K32" s="22">
        <v>7</v>
      </c>
      <c r="L32" s="22">
        <v>2</v>
      </c>
      <c r="M32" s="22">
        <f>SUM(G32:L32)</f>
        <v>12</v>
      </c>
    </row>
    <row r="33" spans="2:13" ht="15.75" x14ac:dyDescent="0.25">
      <c r="B33" s="108" t="s">
        <v>72</v>
      </c>
      <c r="C33" s="109"/>
      <c r="D33" s="110"/>
      <c r="F33" s="27"/>
      <c r="G33" s="22"/>
      <c r="H33" s="22"/>
      <c r="I33" s="22"/>
      <c r="J33" s="22"/>
      <c r="K33" s="22"/>
      <c r="L33" s="22"/>
      <c r="M33" s="22" t="s">
        <v>204</v>
      </c>
    </row>
    <row r="34" spans="2:13" ht="15.75" x14ac:dyDescent="0.25">
      <c r="B34" s="13" t="s">
        <v>85</v>
      </c>
      <c r="C34" s="13" t="s">
        <v>201</v>
      </c>
      <c r="D34" s="13" t="s">
        <v>202</v>
      </c>
      <c r="F34" s="66" t="s">
        <v>72</v>
      </c>
      <c r="G34" s="67"/>
      <c r="H34" s="67"/>
      <c r="I34" s="67"/>
      <c r="J34" s="67"/>
      <c r="K34" s="67"/>
      <c r="L34" s="67"/>
      <c r="M34" s="67" t="s">
        <v>204</v>
      </c>
    </row>
    <row r="35" spans="2:13" ht="15.75" x14ac:dyDescent="0.25">
      <c r="B35" s="32">
        <v>2016</v>
      </c>
      <c r="C35" s="63">
        <f>AVERAGE(G35:L35)</f>
        <v>0.16666666666666666</v>
      </c>
      <c r="D35" s="63">
        <f>STDEV(G35:L35)</f>
        <v>0.40824829046386302</v>
      </c>
      <c r="F35" s="27">
        <v>2016</v>
      </c>
      <c r="G35" s="22">
        <v>0</v>
      </c>
      <c r="H35" s="22">
        <v>0</v>
      </c>
      <c r="I35" s="22">
        <v>0</v>
      </c>
      <c r="J35" s="22">
        <v>1</v>
      </c>
      <c r="K35" s="22">
        <v>0</v>
      </c>
      <c r="L35" s="22">
        <v>0</v>
      </c>
      <c r="M35" s="22">
        <f>SUM(G35:L35)</f>
        <v>1</v>
      </c>
    </row>
    <row r="36" spans="2:13" ht="15.75" x14ac:dyDescent="0.25">
      <c r="B36" s="32">
        <v>2017</v>
      </c>
      <c r="C36" s="63">
        <f t="shared" ref="C36:C37" si="7">AVERAGE(G36:L36)</f>
        <v>1.1666666666666667</v>
      </c>
      <c r="D36" s="63">
        <f t="shared" ref="D36:D37" si="8">STDEV(G36:L36)</f>
        <v>1.6020819787597222</v>
      </c>
      <c r="F36" s="27">
        <v>2017</v>
      </c>
      <c r="G36" s="22">
        <v>0</v>
      </c>
      <c r="H36" s="22">
        <v>0</v>
      </c>
      <c r="I36" s="22">
        <v>1</v>
      </c>
      <c r="J36" s="22">
        <v>4</v>
      </c>
      <c r="K36" s="22">
        <v>2</v>
      </c>
      <c r="L36" s="22">
        <v>0</v>
      </c>
      <c r="M36" s="22">
        <f>SUM(G36:L36)</f>
        <v>7</v>
      </c>
    </row>
    <row r="37" spans="2:13" ht="15.75" x14ac:dyDescent="0.25">
      <c r="B37" s="32">
        <v>2018</v>
      </c>
      <c r="C37" s="63">
        <f t="shared" si="7"/>
        <v>2.6666666666666665</v>
      </c>
      <c r="D37" s="63">
        <f t="shared" si="8"/>
        <v>3.2041639575194445</v>
      </c>
      <c r="F37" s="27">
        <v>2018</v>
      </c>
      <c r="G37" s="22">
        <v>0</v>
      </c>
      <c r="H37" s="22">
        <v>0</v>
      </c>
      <c r="I37" s="22">
        <v>1</v>
      </c>
      <c r="J37" s="22">
        <v>5</v>
      </c>
      <c r="K37" s="22">
        <v>8</v>
      </c>
      <c r="L37" s="22">
        <v>2</v>
      </c>
      <c r="M37" s="22">
        <f>SUM(G37:L37)</f>
        <v>16</v>
      </c>
    </row>
    <row r="41" spans="2:13" ht="15.75" x14ac:dyDescent="0.25">
      <c r="B41" s="107" t="s">
        <v>228</v>
      </c>
      <c r="C41" s="107"/>
      <c r="D41" s="107"/>
    </row>
    <row r="42" spans="2:13" ht="15.75" x14ac:dyDescent="0.25">
      <c r="B42" s="13" t="s">
        <v>24</v>
      </c>
      <c r="C42" s="13" t="s">
        <v>201</v>
      </c>
      <c r="D42" s="13" t="s">
        <v>202</v>
      </c>
    </row>
    <row r="43" spans="2:13" ht="15.75" x14ac:dyDescent="0.25">
      <c r="B43" s="32" t="s">
        <v>162</v>
      </c>
      <c r="C43" s="63">
        <f>AVERAGE(C7:C11)</f>
        <v>12.833333333333334</v>
      </c>
      <c r="D43" s="63">
        <f>STDEV(G7:L11)</f>
        <v>15.324272685296792</v>
      </c>
    </row>
    <row r="44" spans="2:13" ht="15.75" x14ac:dyDescent="0.25">
      <c r="B44" s="32" t="s">
        <v>161</v>
      </c>
      <c r="C44" s="63">
        <f>AVERAGE(C14:C18)</f>
        <v>6.3333333333333339</v>
      </c>
      <c r="D44" s="63">
        <f>STDEV(G14:L18)</f>
        <v>12.551503092660157</v>
      </c>
    </row>
    <row r="45" spans="2:13" ht="15.75" x14ac:dyDescent="0.25">
      <c r="B45" s="32" t="s">
        <v>94</v>
      </c>
      <c r="C45" s="63">
        <f>AVERAGE(C21:C25)</f>
        <v>3.8333333333333335</v>
      </c>
      <c r="D45" s="63">
        <f>STDEV(G21:L25)</f>
        <v>5.4144336688173578</v>
      </c>
    </row>
    <row r="46" spans="2:13" ht="15.75" x14ac:dyDescent="0.25">
      <c r="B46" s="32" t="s">
        <v>160</v>
      </c>
      <c r="C46" s="63">
        <f>AVERAGE(C28:C32)</f>
        <v>1.2666666666666668</v>
      </c>
      <c r="D46" s="63">
        <f>STDEV(G28:L32)</f>
        <v>1.6595249285580942</v>
      </c>
    </row>
    <row r="47" spans="2:13" ht="15.75" x14ac:dyDescent="0.25">
      <c r="B47" s="32" t="s">
        <v>72</v>
      </c>
      <c r="C47" s="63">
        <f>AVERAGE(C35:C37)</f>
        <v>1.3333333333333333</v>
      </c>
      <c r="D47" s="63">
        <f>STDEV(G35:L37)</f>
        <v>2.2228757209048453</v>
      </c>
    </row>
    <row r="52" spans="2:13" ht="15.75" x14ac:dyDescent="0.25">
      <c r="B52" s="107" t="s">
        <v>227</v>
      </c>
      <c r="C52" s="107"/>
      <c r="D52" s="107"/>
      <c r="F52" s="107" t="s">
        <v>205</v>
      </c>
      <c r="G52" s="107"/>
      <c r="H52" s="107"/>
      <c r="I52" s="107"/>
      <c r="J52" s="107"/>
      <c r="K52" s="107"/>
      <c r="L52" s="107"/>
      <c r="M52" s="107"/>
    </row>
    <row r="53" spans="2:13" ht="15.75" x14ac:dyDescent="0.25">
      <c r="B53" s="108" t="s">
        <v>183</v>
      </c>
      <c r="C53" s="109"/>
      <c r="D53" s="110"/>
      <c r="F53" s="68" t="s">
        <v>182</v>
      </c>
      <c r="G53" s="68">
        <v>0</v>
      </c>
      <c r="H53" s="68">
        <v>1</v>
      </c>
      <c r="I53" s="68">
        <v>2</v>
      </c>
      <c r="J53" s="68">
        <v>3</v>
      </c>
      <c r="K53" s="68">
        <v>4</v>
      </c>
      <c r="L53" s="68">
        <v>5</v>
      </c>
      <c r="M53" s="69" t="s">
        <v>31</v>
      </c>
    </row>
    <row r="54" spans="2:13" ht="15.75" x14ac:dyDescent="0.25">
      <c r="B54" s="13" t="s">
        <v>85</v>
      </c>
      <c r="C54" s="13" t="s">
        <v>201</v>
      </c>
      <c r="D54" s="13" t="s">
        <v>202</v>
      </c>
      <c r="F54" s="69" t="s">
        <v>162</v>
      </c>
      <c r="G54" s="69"/>
      <c r="H54" s="69"/>
      <c r="I54" s="69"/>
      <c r="J54" s="69"/>
      <c r="K54" s="69"/>
      <c r="L54" s="69"/>
      <c r="M54" s="69" t="s">
        <v>203</v>
      </c>
    </row>
    <row r="55" spans="2:13" ht="15.75" x14ac:dyDescent="0.25">
      <c r="B55" s="32">
        <v>2014</v>
      </c>
      <c r="C55" s="63">
        <f>AVERAGE(G55:L55)</f>
        <v>16.666666666666668</v>
      </c>
      <c r="D55" s="63">
        <f>STDEV(G55:L55)</f>
        <v>16.836468354933189</v>
      </c>
      <c r="F55" s="27">
        <v>2014</v>
      </c>
      <c r="G55" s="22">
        <v>1</v>
      </c>
      <c r="H55" s="22">
        <v>3</v>
      </c>
      <c r="I55" s="22">
        <v>6</v>
      </c>
      <c r="J55" s="22">
        <v>15</v>
      </c>
      <c r="K55" s="22">
        <v>37</v>
      </c>
      <c r="L55" s="22">
        <v>38</v>
      </c>
      <c r="M55" s="22">
        <f>SUM(G55:L55)</f>
        <v>100</v>
      </c>
    </row>
    <row r="56" spans="2:13" ht="15.75" x14ac:dyDescent="0.25">
      <c r="B56" s="32">
        <v>2015</v>
      </c>
      <c r="C56" s="63">
        <f t="shared" ref="C56:C59" si="9">AVERAGE(G56:L56)</f>
        <v>16.666666666666668</v>
      </c>
      <c r="D56" s="63">
        <f t="shared" ref="D56:D59" si="10">STDEV(G56:L56)</f>
        <v>17.339742404853268</v>
      </c>
      <c r="F56" s="27">
        <v>2015</v>
      </c>
      <c r="G56" s="22">
        <v>1</v>
      </c>
      <c r="H56" s="22">
        <v>2</v>
      </c>
      <c r="I56" s="22">
        <v>4</v>
      </c>
      <c r="J56" s="22">
        <v>18</v>
      </c>
      <c r="K56" s="22">
        <v>35</v>
      </c>
      <c r="L56" s="22">
        <v>40</v>
      </c>
      <c r="M56" s="22">
        <f>SUM(G56:L56)</f>
        <v>100</v>
      </c>
    </row>
    <row r="57" spans="2:13" ht="15.75" x14ac:dyDescent="0.25">
      <c r="B57" s="32">
        <v>2016</v>
      </c>
      <c r="C57" s="63">
        <f t="shared" si="9"/>
        <v>16.666666666666668</v>
      </c>
      <c r="D57" s="63">
        <f t="shared" si="10"/>
        <v>17.258814173246858</v>
      </c>
      <c r="F57" s="27">
        <v>2016</v>
      </c>
      <c r="G57" s="22">
        <v>1</v>
      </c>
      <c r="H57" s="22">
        <v>2</v>
      </c>
      <c r="I57" s="22">
        <v>5</v>
      </c>
      <c r="J57" s="22">
        <v>17</v>
      </c>
      <c r="K57" s="22">
        <v>34</v>
      </c>
      <c r="L57" s="22">
        <v>41</v>
      </c>
      <c r="M57" s="22">
        <f>SUM(G57:L57)</f>
        <v>100</v>
      </c>
    </row>
    <row r="58" spans="2:13" ht="15.75" x14ac:dyDescent="0.25">
      <c r="B58" s="32">
        <v>2017</v>
      </c>
      <c r="C58" s="63">
        <f t="shared" si="9"/>
        <v>16.666666666666668</v>
      </c>
      <c r="D58" s="63">
        <f t="shared" si="10"/>
        <v>18.885620632287058</v>
      </c>
      <c r="F58" s="27">
        <v>2017</v>
      </c>
      <c r="G58" s="22">
        <v>0</v>
      </c>
      <c r="H58" s="22">
        <v>2</v>
      </c>
      <c r="I58" s="22">
        <v>4</v>
      </c>
      <c r="J58" s="22">
        <v>15</v>
      </c>
      <c r="K58" s="22">
        <v>33</v>
      </c>
      <c r="L58" s="22">
        <v>46</v>
      </c>
      <c r="M58" s="22">
        <f>SUM(G58:L58)</f>
        <v>100</v>
      </c>
    </row>
    <row r="59" spans="2:13" ht="15.75" x14ac:dyDescent="0.25">
      <c r="B59" s="32">
        <v>2018</v>
      </c>
      <c r="C59" s="63">
        <f t="shared" si="9"/>
        <v>16.666666666666668</v>
      </c>
      <c r="D59" s="63">
        <f t="shared" si="10"/>
        <v>19.663841605003501</v>
      </c>
      <c r="F59" s="27">
        <v>2018</v>
      </c>
      <c r="G59" s="22">
        <v>0</v>
      </c>
      <c r="H59" s="22">
        <v>2</v>
      </c>
      <c r="I59" s="22">
        <v>3</v>
      </c>
      <c r="J59" s="22">
        <v>15</v>
      </c>
      <c r="K59" s="22">
        <v>31</v>
      </c>
      <c r="L59" s="22">
        <v>49</v>
      </c>
      <c r="M59" s="22">
        <f>SUM(G59:L59)</f>
        <v>100</v>
      </c>
    </row>
    <row r="60" spans="2:13" ht="15.75" x14ac:dyDescent="0.25">
      <c r="B60" s="108" t="s">
        <v>184</v>
      </c>
      <c r="C60" s="109"/>
      <c r="D60" s="110"/>
      <c r="F60" s="27"/>
      <c r="G60" s="22"/>
      <c r="H60" s="22"/>
      <c r="I60" s="22"/>
      <c r="J60" s="22"/>
      <c r="K60" s="22"/>
      <c r="L60" s="22"/>
      <c r="M60" s="22" t="s">
        <v>204</v>
      </c>
    </row>
    <row r="61" spans="2:13" ht="15.75" x14ac:dyDescent="0.25">
      <c r="B61" s="13" t="s">
        <v>85</v>
      </c>
      <c r="C61" s="13" t="s">
        <v>201</v>
      </c>
      <c r="D61" s="13" t="s">
        <v>202</v>
      </c>
      <c r="F61" s="69" t="s">
        <v>161</v>
      </c>
      <c r="G61" s="70"/>
      <c r="H61" s="70"/>
      <c r="I61" s="70"/>
      <c r="J61" s="70"/>
      <c r="K61" s="70"/>
      <c r="L61" s="70"/>
      <c r="M61" s="70" t="s">
        <v>204</v>
      </c>
    </row>
    <row r="62" spans="2:13" ht="15.75" x14ac:dyDescent="0.25">
      <c r="B62" s="32">
        <v>2014</v>
      </c>
      <c r="C62" s="63">
        <f>AVERAGE(G62:L62)</f>
        <v>16.666666666666668</v>
      </c>
      <c r="D62" s="63">
        <f>STDEV(G62:L62)</f>
        <v>16.895758836662729</v>
      </c>
      <c r="F62" s="27">
        <v>2014</v>
      </c>
      <c r="G62" s="22">
        <v>1</v>
      </c>
      <c r="H62" s="22">
        <v>2</v>
      </c>
      <c r="I62" s="22">
        <v>5</v>
      </c>
      <c r="J62" s="22">
        <v>18</v>
      </c>
      <c r="K62" s="22">
        <v>36</v>
      </c>
      <c r="L62" s="22">
        <v>38</v>
      </c>
      <c r="M62" s="22">
        <f>SUM(G62:L62)</f>
        <v>100</v>
      </c>
    </row>
    <row r="63" spans="2:13" ht="15.75" x14ac:dyDescent="0.25">
      <c r="B63" s="32">
        <v>2015</v>
      </c>
      <c r="C63" s="63">
        <f t="shared" ref="C63:C66" si="11">AVERAGE(G63:L63)</f>
        <v>16.666666666666668</v>
      </c>
      <c r="D63" s="63">
        <f>STDEV(G63:L63)</f>
        <v>16.329931618554518</v>
      </c>
      <c r="F63" s="27">
        <v>2015</v>
      </c>
      <c r="G63" s="22">
        <v>1</v>
      </c>
      <c r="H63" s="22">
        <v>3</v>
      </c>
      <c r="I63" s="22">
        <v>6</v>
      </c>
      <c r="J63" s="22">
        <v>17</v>
      </c>
      <c r="K63" s="22">
        <v>36</v>
      </c>
      <c r="L63" s="22">
        <v>37</v>
      </c>
      <c r="M63" s="22">
        <f>SUM(G63:L63)</f>
        <v>100</v>
      </c>
    </row>
    <row r="64" spans="2:13" ht="15.75" x14ac:dyDescent="0.25">
      <c r="B64" s="32">
        <v>2016</v>
      </c>
      <c r="C64" s="63">
        <f t="shared" si="11"/>
        <v>16.666666666666668</v>
      </c>
      <c r="D64" s="63">
        <f t="shared" ref="D64:D66" si="12">STDEV(G64:L64)</f>
        <v>16.729215960907034</v>
      </c>
      <c r="F64" s="27">
        <v>2016</v>
      </c>
      <c r="G64" s="22">
        <v>0</v>
      </c>
      <c r="H64" s="22">
        <v>2</v>
      </c>
      <c r="I64" s="22">
        <v>6</v>
      </c>
      <c r="J64" s="22">
        <v>19</v>
      </c>
      <c r="K64" s="22">
        <v>37</v>
      </c>
      <c r="L64" s="22">
        <v>36</v>
      </c>
      <c r="M64" s="22">
        <f>SUM(G64:L64)</f>
        <v>100</v>
      </c>
    </row>
    <row r="65" spans="2:13" ht="15.75" x14ac:dyDescent="0.25">
      <c r="B65" s="32">
        <v>2017</v>
      </c>
      <c r="C65" s="63">
        <f t="shared" si="11"/>
        <v>16.666666666666668</v>
      </c>
      <c r="D65" s="63">
        <f t="shared" si="12"/>
        <v>16.895758836662729</v>
      </c>
      <c r="F65" s="27">
        <v>2017</v>
      </c>
      <c r="G65" s="22">
        <v>0</v>
      </c>
      <c r="H65" s="22">
        <v>2</v>
      </c>
      <c r="I65" s="22">
        <v>5</v>
      </c>
      <c r="J65" s="22">
        <v>20</v>
      </c>
      <c r="K65" s="22">
        <v>37</v>
      </c>
      <c r="L65" s="22">
        <v>36</v>
      </c>
      <c r="M65" s="22">
        <f>SUM(G65:L65)</f>
        <v>100</v>
      </c>
    </row>
    <row r="66" spans="2:13" ht="15.75" x14ac:dyDescent="0.25">
      <c r="B66" s="32">
        <v>2018</v>
      </c>
      <c r="C66" s="63">
        <f t="shared" si="11"/>
        <v>16.666666666666668</v>
      </c>
      <c r="D66" s="63">
        <f t="shared" si="12"/>
        <v>17.095808453146248</v>
      </c>
      <c r="F66" s="27">
        <v>2018</v>
      </c>
      <c r="G66" s="22">
        <v>0</v>
      </c>
      <c r="H66" s="22">
        <v>2</v>
      </c>
      <c r="I66" s="22">
        <v>5</v>
      </c>
      <c r="J66" s="22">
        <v>19</v>
      </c>
      <c r="K66" s="22">
        <v>37</v>
      </c>
      <c r="L66" s="22">
        <v>37</v>
      </c>
      <c r="M66" s="22">
        <f>SUM(G66:L66)</f>
        <v>100</v>
      </c>
    </row>
    <row r="67" spans="2:13" ht="15.75" x14ac:dyDescent="0.25">
      <c r="B67" s="108" t="s">
        <v>94</v>
      </c>
      <c r="C67" s="109"/>
      <c r="D67" s="110"/>
      <c r="F67" s="27"/>
      <c r="G67" s="22"/>
      <c r="H67" s="22"/>
      <c r="I67" s="22"/>
      <c r="J67" s="22"/>
      <c r="K67" s="22"/>
      <c r="L67" s="22"/>
      <c r="M67" s="22" t="s">
        <v>204</v>
      </c>
    </row>
    <row r="68" spans="2:13" ht="15.75" x14ac:dyDescent="0.25">
      <c r="B68" s="13" t="s">
        <v>85</v>
      </c>
      <c r="C68" s="13" t="s">
        <v>201</v>
      </c>
      <c r="D68" s="13" t="s">
        <v>202</v>
      </c>
      <c r="F68" s="69" t="s">
        <v>94</v>
      </c>
      <c r="G68" s="70"/>
      <c r="H68" s="70"/>
      <c r="I68" s="70"/>
      <c r="J68" s="70"/>
      <c r="K68" s="70"/>
      <c r="L68" s="70"/>
      <c r="M68" s="70" t="s">
        <v>204</v>
      </c>
    </row>
    <row r="69" spans="2:13" ht="15.75" x14ac:dyDescent="0.25">
      <c r="B69" s="32">
        <v>2014</v>
      </c>
      <c r="C69" s="63">
        <f>AVERAGE(G69:L69)</f>
        <v>16.666666666666668</v>
      </c>
      <c r="D69" s="63">
        <f>STDEV(G69:L69)</f>
        <v>16.657330718535508</v>
      </c>
      <c r="F69" s="27">
        <v>2014</v>
      </c>
      <c r="G69" s="22">
        <v>1</v>
      </c>
      <c r="H69" s="22">
        <v>2</v>
      </c>
      <c r="I69" s="22">
        <v>4</v>
      </c>
      <c r="J69" s="22">
        <v>21</v>
      </c>
      <c r="K69" s="22">
        <v>36</v>
      </c>
      <c r="L69" s="22">
        <v>36</v>
      </c>
      <c r="M69" s="22">
        <f>SUM(G69:L69)</f>
        <v>100</v>
      </c>
    </row>
    <row r="70" spans="2:13" ht="15.75" x14ac:dyDescent="0.25">
      <c r="B70" s="32">
        <v>2015</v>
      </c>
      <c r="C70" s="63">
        <f t="shared" ref="C70:C73" si="13">AVERAGE(G70:L70)</f>
        <v>16.666666666666668</v>
      </c>
      <c r="D70" s="63">
        <f t="shared" ref="D70:D73" si="14">STDEV(G70:L70)</f>
        <v>16.30541832234508</v>
      </c>
      <c r="F70" s="27">
        <v>2015</v>
      </c>
      <c r="G70" s="22">
        <v>1</v>
      </c>
      <c r="H70" s="22">
        <v>2</v>
      </c>
      <c r="I70" s="22">
        <v>5</v>
      </c>
      <c r="J70" s="22">
        <v>21</v>
      </c>
      <c r="K70" s="22">
        <v>34</v>
      </c>
      <c r="L70" s="22">
        <v>37</v>
      </c>
      <c r="M70" s="22">
        <f>SUM(G70:L70)</f>
        <v>100</v>
      </c>
    </row>
    <row r="71" spans="2:13" ht="15.75" x14ac:dyDescent="0.25">
      <c r="B71" s="32">
        <v>2016</v>
      </c>
      <c r="C71" s="63">
        <f t="shared" si="13"/>
        <v>16.666666666666668</v>
      </c>
      <c r="D71" s="63">
        <f t="shared" si="14"/>
        <v>16.476245527020609</v>
      </c>
      <c r="F71" s="27">
        <v>2016</v>
      </c>
      <c r="G71" s="22">
        <v>1</v>
      </c>
      <c r="H71" s="22">
        <v>1</v>
      </c>
      <c r="I71" s="22">
        <v>4</v>
      </c>
      <c r="J71" s="22">
        <v>26</v>
      </c>
      <c r="K71" s="22">
        <v>37</v>
      </c>
      <c r="L71" s="22">
        <v>31</v>
      </c>
      <c r="M71" s="22">
        <f>SUM(G71:L71)</f>
        <v>100</v>
      </c>
    </row>
    <row r="72" spans="2:13" ht="15.75" x14ac:dyDescent="0.25">
      <c r="B72" s="32">
        <v>2017</v>
      </c>
      <c r="C72" s="63">
        <f t="shared" si="13"/>
        <v>16.666666666666668</v>
      </c>
      <c r="D72" s="63">
        <f t="shared" si="14"/>
        <v>18.348478592697177</v>
      </c>
      <c r="F72" s="27">
        <v>2017</v>
      </c>
      <c r="G72" s="22">
        <v>1</v>
      </c>
      <c r="H72" s="22">
        <v>1</v>
      </c>
      <c r="I72" s="22">
        <v>3</v>
      </c>
      <c r="J72" s="22">
        <v>17</v>
      </c>
      <c r="K72" s="22">
        <v>41</v>
      </c>
      <c r="L72" s="22">
        <v>37</v>
      </c>
      <c r="M72" s="22">
        <f>SUM(G72:L72)</f>
        <v>100</v>
      </c>
    </row>
    <row r="73" spans="2:13" ht="15.75" x14ac:dyDescent="0.25">
      <c r="B73" s="32">
        <v>2018</v>
      </c>
      <c r="C73" s="63">
        <f t="shared" si="13"/>
        <v>16.666666666666668</v>
      </c>
      <c r="D73" s="63">
        <f t="shared" si="14"/>
        <v>19.043809142780933</v>
      </c>
      <c r="F73" s="27">
        <v>2018</v>
      </c>
      <c r="G73" s="22">
        <v>0</v>
      </c>
      <c r="H73" s="22">
        <v>1</v>
      </c>
      <c r="I73" s="22">
        <v>2</v>
      </c>
      <c r="J73" s="22">
        <v>19</v>
      </c>
      <c r="K73" s="22">
        <v>45</v>
      </c>
      <c r="L73" s="22">
        <v>33</v>
      </c>
      <c r="M73" s="22">
        <f>SUM(G73:L73)</f>
        <v>100</v>
      </c>
    </row>
    <row r="74" spans="2:13" ht="15.75" x14ac:dyDescent="0.25">
      <c r="B74" s="108" t="s">
        <v>160</v>
      </c>
      <c r="C74" s="109"/>
      <c r="D74" s="110"/>
      <c r="F74" s="27"/>
      <c r="G74" s="22"/>
      <c r="H74" s="22"/>
      <c r="I74" s="22"/>
      <c r="J74" s="22"/>
      <c r="K74" s="22"/>
      <c r="L74" s="22"/>
      <c r="M74" s="22" t="s">
        <v>204</v>
      </c>
    </row>
    <row r="75" spans="2:13" ht="15.75" x14ac:dyDescent="0.25">
      <c r="B75" s="13" t="s">
        <v>85</v>
      </c>
      <c r="C75" s="13" t="s">
        <v>201</v>
      </c>
      <c r="D75" s="13" t="s">
        <v>202</v>
      </c>
      <c r="F75" s="69" t="s">
        <v>160</v>
      </c>
      <c r="G75" s="70"/>
      <c r="H75" s="70"/>
      <c r="I75" s="70"/>
      <c r="J75" s="70"/>
      <c r="K75" s="70"/>
      <c r="L75" s="70"/>
      <c r="M75" s="70" t="s">
        <v>204</v>
      </c>
    </row>
    <row r="76" spans="2:13" ht="15.75" x14ac:dyDescent="0.25">
      <c r="B76" s="32">
        <v>2014</v>
      </c>
      <c r="C76" s="63">
        <f>AVERAGE(G76:L76)</f>
        <v>16.666666666666668</v>
      </c>
      <c r="D76" s="63">
        <f>STDEV(G76:L76)</f>
        <v>16.931233465600393</v>
      </c>
      <c r="F76" s="27">
        <v>2014</v>
      </c>
      <c r="G76" s="22">
        <v>2</v>
      </c>
      <c r="H76" s="22">
        <v>3</v>
      </c>
      <c r="I76" s="22">
        <v>5</v>
      </c>
      <c r="J76" s="22">
        <v>15</v>
      </c>
      <c r="K76" s="22">
        <v>41</v>
      </c>
      <c r="L76" s="22">
        <v>34</v>
      </c>
      <c r="M76" s="22">
        <f>SUM(G76:L76)</f>
        <v>100</v>
      </c>
    </row>
    <row r="77" spans="2:13" ht="15.75" x14ac:dyDescent="0.25">
      <c r="B77" s="32">
        <v>2015</v>
      </c>
      <c r="C77" s="63">
        <f t="shared" ref="C77:C80" si="15">AVERAGE(G77:L77)</f>
        <v>16.666666666666668</v>
      </c>
      <c r="D77" s="63">
        <f t="shared" ref="D77:D79" si="16">STDEV(G77:L77)</f>
        <v>17.025471114382317</v>
      </c>
      <c r="F77" s="27">
        <v>2015</v>
      </c>
      <c r="G77" s="22">
        <v>1</v>
      </c>
      <c r="H77" s="22">
        <v>2</v>
      </c>
      <c r="I77" s="22">
        <v>7</v>
      </c>
      <c r="J77" s="22">
        <v>15</v>
      </c>
      <c r="K77" s="22">
        <v>41</v>
      </c>
      <c r="L77" s="22">
        <v>34</v>
      </c>
      <c r="M77" s="22">
        <f>SUM(G77:L77)</f>
        <v>100</v>
      </c>
    </row>
    <row r="78" spans="2:13" ht="15.75" x14ac:dyDescent="0.25">
      <c r="B78" s="32">
        <v>2016</v>
      </c>
      <c r="C78" s="63">
        <f t="shared" si="15"/>
        <v>16.666666666666668</v>
      </c>
      <c r="D78" s="63">
        <f t="shared" si="16"/>
        <v>17.40881003017342</v>
      </c>
      <c r="F78" s="27">
        <v>2016</v>
      </c>
      <c r="G78" s="22">
        <v>1</v>
      </c>
      <c r="H78" s="22">
        <v>2</v>
      </c>
      <c r="I78" s="22">
        <v>5</v>
      </c>
      <c r="J78" s="22">
        <v>16</v>
      </c>
      <c r="K78" s="22">
        <v>40</v>
      </c>
      <c r="L78" s="22">
        <v>36</v>
      </c>
      <c r="M78" s="22">
        <f>SUM(G78:L78)</f>
        <v>100</v>
      </c>
    </row>
    <row r="79" spans="2:13" ht="15.75" x14ac:dyDescent="0.25">
      <c r="B79" s="32">
        <v>2017</v>
      </c>
      <c r="C79" s="63">
        <f t="shared" si="15"/>
        <v>16.666666666666668</v>
      </c>
      <c r="D79" s="63">
        <f t="shared" si="16"/>
        <v>17.951787283350555</v>
      </c>
      <c r="F79" s="27">
        <v>2017</v>
      </c>
      <c r="G79" s="22">
        <v>0</v>
      </c>
      <c r="H79" s="22">
        <v>2</v>
      </c>
      <c r="I79" s="22">
        <v>4</v>
      </c>
      <c r="J79" s="22">
        <v>17</v>
      </c>
      <c r="K79" s="22">
        <v>40</v>
      </c>
      <c r="L79" s="22">
        <v>37</v>
      </c>
      <c r="M79" s="22">
        <f>SUM(G79:L79)</f>
        <v>100</v>
      </c>
    </row>
    <row r="80" spans="2:13" ht="15.75" x14ac:dyDescent="0.25">
      <c r="B80" s="32">
        <v>2018</v>
      </c>
      <c r="C80" s="63">
        <f t="shared" si="15"/>
        <v>16.666666666666668</v>
      </c>
      <c r="D80" s="63">
        <f>STDEV(G80:L80)</f>
        <v>18.402898322456348</v>
      </c>
      <c r="F80" s="27">
        <v>2018</v>
      </c>
      <c r="G80" s="22">
        <v>0</v>
      </c>
      <c r="H80" s="22">
        <v>1</v>
      </c>
      <c r="I80" s="22">
        <v>3</v>
      </c>
      <c r="J80" s="22">
        <v>19</v>
      </c>
      <c r="K80" s="22">
        <v>42</v>
      </c>
      <c r="L80" s="22">
        <v>35</v>
      </c>
      <c r="M80" s="22">
        <f>SUM(G80:L80)</f>
        <v>100</v>
      </c>
    </row>
    <row r="81" spans="2:13" ht="15.75" x14ac:dyDescent="0.25">
      <c r="B81" s="108" t="s">
        <v>72</v>
      </c>
      <c r="C81" s="109"/>
      <c r="D81" s="110"/>
      <c r="F81" s="27"/>
      <c r="G81" s="22"/>
      <c r="H81" s="22"/>
      <c r="I81" s="22"/>
      <c r="J81" s="22"/>
      <c r="K81" s="22"/>
      <c r="L81" s="22"/>
      <c r="M81" s="22" t="s">
        <v>204</v>
      </c>
    </row>
    <row r="82" spans="2:13" ht="15.75" x14ac:dyDescent="0.25">
      <c r="B82" s="13" t="s">
        <v>85</v>
      </c>
      <c r="C82" s="13" t="s">
        <v>201</v>
      </c>
      <c r="D82" s="13" t="s">
        <v>202</v>
      </c>
      <c r="F82" s="69" t="s">
        <v>72</v>
      </c>
      <c r="G82" s="70"/>
      <c r="H82" s="70"/>
      <c r="I82" s="70"/>
      <c r="J82" s="70"/>
      <c r="K82" s="70"/>
      <c r="L82" s="70"/>
      <c r="M82" s="70" t="s">
        <v>204</v>
      </c>
    </row>
    <row r="83" spans="2:13" ht="15.75" x14ac:dyDescent="0.25">
      <c r="B83" s="32">
        <v>2016</v>
      </c>
      <c r="C83" s="63">
        <f>AVERAGE(G83:L83)</f>
        <v>8.3333333333333339</v>
      </c>
      <c r="D83" s="63">
        <f>STDEV(G83:L83)</f>
        <v>10.211105065891088</v>
      </c>
      <c r="F83" s="27">
        <v>2016</v>
      </c>
      <c r="G83" s="22">
        <v>0</v>
      </c>
      <c r="H83" s="22">
        <v>3</v>
      </c>
      <c r="I83" s="22">
        <v>3</v>
      </c>
      <c r="J83" s="22">
        <v>6</v>
      </c>
      <c r="K83" s="22">
        <v>28</v>
      </c>
      <c r="L83" s="22">
        <v>10</v>
      </c>
      <c r="M83" s="22">
        <f>SUM(G83:L83)</f>
        <v>50</v>
      </c>
    </row>
    <row r="84" spans="2:13" ht="15.75" x14ac:dyDescent="0.25">
      <c r="B84" s="32">
        <v>2017</v>
      </c>
      <c r="C84" s="63">
        <f t="shared" ref="C84:C85" si="17">AVERAGE(G84:L84)</f>
        <v>8.3333333333333339</v>
      </c>
      <c r="D84" s="63">
        <f t="shared" ref="D84:D85" si="18">STDEV(G84:L84)</f>
        <v>11.219031449580068</v>
      </c>
      <c r="F84" s="27">
        <v>2017</v>
      </c>
      <c r="G84" s="22">
        <v>1</v>
      </c>
      <c r="H84" s="22">
        <v>2</v>
      </c>
      <c r="I84" s="22">
        <v>2</v>
      </c>
      <c r="J84" s="22">
        <v>4</v>
      </c>
      <c r="K84" s="22">
        <v>30</v>
      </c>
      <c r="L84" s="22">
        <v>11</v>
      </c>
      <c r="M84" s="22">
        <f>SUM(G84:L84)</f>
        <v>50</v>
      </c>
    </row>
    <row r="85" spans="2:13" ht="15.75" x14ac:dyDescent="0.25">
      <c r="B85" s="32">
        <v>2018</v>
      </c>
      <c r="C85" s="63">
        <f t="shared" si="17"/>
        <v>8.3333333333333339</v>
      </c>
      <c r="D85" s="63">
        <f t="shared" si="18"/>
        <v>12.258330500792784</v>
      </c>
      <c r="F85" s="27">
        <v>2018</v>
      </c>
      <c r="G85" s="22">
        <v>0</v>
      </c>
      <c r="H85" s="22">
        <v>1</v>
      </c>
      <c r="I85" s="22">
        <v>1</v>
      </c>
      <c r="J85" s="22">
        <v>3</v>
      </c>
      <c r="K85" s="22">
        <v>31</v>
      </c>
      <c r="L85" s="22">
        <v>14</v>
      </c>
      <c r="M85" s="22">
        <f>SUM(G85:L85)</f>
        <v>50</v>
      </c>
    </row>
    <row r="88" spans="2:13" ht="15.75" x14ac:dyDescent="0.25">
      <c r="B88" s="132" t="s">
        <v>229</v>
      </c>
      <c r="C88" s="132"/>
      <c r="D88" s="132"/>
    </row>
    <row r="89" spans="2:13" ht="15.75" x14ac:dyDescent="0.25">
      <c r="B89" s="13" t="s">
        <v>24</v>
      </c>
      <c r="C89" s="13" t="s">
        <v>201</v>
      </c>
      <c r="D89" s="13" t="s">
        <v>202</v>
      </c>
    </row>
    <row r="90" spans="2:13" ht="15.75" x14ac:dyDescent="0.25">
      <c r="B90" s="32" t="s">
        <v>162</v>
      </c>
      <c r="C90" s="63">
        <f>AVERAGE(C55:C59)</f>
        <v>16.666666666666668</v>
      </c>
      <c r="D90" s="63">
        <f>STDEV(G55:L59)</f>
        <v>16.740068251278764</v>
      </c>
    </row>
    <row r="91" spans="2:13" ht="15.75" x14ac:dyDescent="0.25">
      <c r="B91" s="32" t="s">
        <v>161</v>
      </c>
      <c r="C91" s="63">
        <f>AVERAGE(C62:C66)</f>
        <v>16.666666666666668</v>
      </c>
      <c r="D91" s="63">
        <f>STDEV(G62:L66)</f>
        <v>15.590300550802983</v>
      </c>
    </row>
    <row r="92" spans="2:13" ht="15.75" x14ac:dyDescent="0.25">
      <c r="B92" s="32" t="s">
        <v>94</v>
      </c>
      <c r="C92" s="63">
        <f>AVERAGE(C69:C73)</f>
        <v>16.666666666666668</v>
      </c>
      <c r="D92" s="63">
        <f>STDEV(G69:L73)</f>
        <v>16.157273014477653</v>
      </c>
    </row>
    <row r="93" spans="2:13" ht="15.75" x14ac:dyDescent="0.25">
      <c r="B93" s="32" t="s">
        <v>160</v>
      </c>
      <c r="C93" s="63">
        <f>AVERAGE(C76:C80)</f>
        <v>16.666666666666668</v>
      </c>
      <c r="D93" s="63">
        <f>STDEV(G76:L80)</f>
        <v>16.297521142870128</v>
      </c>
    </row>
    <row r="94" spans="2:13" ht="15.75" x14ac:dyDescent="0.25">
      <c r="B94" s="32" t="s">
        <v>72</v>
      </c>
      <c r="C94" s="63">
        <f>AVERAGE(C83:C85)</f>
        <v>8.3333333333333339</v>
      </c>
      <c r="D94" s="63">
        <f>STDEV(G83:L85)</f>
        <v>10.577445482779689</v>
      </c>
    </row>
    <row r="95" spans="2:13" x14ac:dyDescent="0.25">
      <c r="B95" s="15"/>
      <c r="C95" s="15"/>
      <c r="D95" s="15"/>
    </row>
    <row r="96" spans="2:13" x14ac:dyDescent="0.25">
      <c r="B96" s="15"/>
      <c r="C96" s="15"/>
      <c r="D96" s="15"/>
    </row>
    <row r="97" spans="1:15" ht="15.75" x14ac:dyDescent="0.25">
      <c r="A97" s="71" t="s">
        <v>199</v>
      </c>
      <c r="B97" s="133" t="s">
        <v>206</v>
      </c>
      <c r="C97" s="133"/>
      <c r="D97" s="133"/>
      <c r="E97" s="133"/>
    </row>
    <row r="98" spans="1:15" ht="15.75" x14ac:dyDescent="0.25">
      <c r="A98" s="16"/>
      <c r="B98" s="18"/>
      <c r="C98" s="18"/>
      <c r="D98" s="18"/>
      <c r="E98" s="18"/>
      <c r="K98" s="107" t="s">
        <v>225</v>
      </c>
      <c r="L98" s="107"/>
      <c r="M98" s="107"/>
      <c r="N98" s="107"/>
      <c r="O98" s="107"/>
    </row>
    <row r="99" spans="1:15" ht="15.75" x14ac:dyDescent="0.25">
      <c r="A99" s="16"/>
      <c r="B99" s="9" t="s">
        <v>220</v>
      </c>
      <c r="C99" s="9" t="s">
        <v>221</v>
      </c>
      <c r="D99" s="9" t="s">
        <v>220</v>
      </c>
      <c r="E99" s="9" t="s">
        <v>222</v>
      </c>
      <c r="F99" s="9" t="s">
        <v>220</v>
      </c>
      <c r="G99" s="9" t="s">
        <v>223</v>
      </c>
      <c r="H99" s="9" t="s">
        <v>220</v>
      </c>
      <c r="I99" s="9" t="s">
        <v>224</v>
      </c>
      <c r="K99" s="64" t="s">
        <v>24</v>
      </c>
      <c r="L99" s="64" t="s">
        <v>25</v>
      </c>
      <c r="M99" s="64" t="s">
        <v>26</v>
      </c>
      <c r="N99" s="64" t="s">
        <v>163</v>
      </c>
      <c r="O99" s="64" t="s">
        <v>28</v>
      </c>
    </row>
    <row r="100" spans="1:15" ht="15.75" x14ac:dyDescent="0.25">
      <c r="A100" s="16"/>
      <c r="B100" s="20" t="s">
        <v>208</v>
      </c>
      <c r="C100" s="62">
        <f>AVERAGE(L100:L299)</f>
        <v>4.3949999999999996</v>
      </c>
      <c r="D100" s="20" t="s">
        <v>208</v>
      </c>
      <c r="E100" s="62">
        <f>AVERAGE(M100:M299)</f>
        <v>4.165</v>
      </c>
      <c r="F100" s="20" t="s">
        <v>208</v>
      </c>
      <c r="G100" s="62">
        <f>AVERAGE(N100:N299)</f>
        <v>3.67</v>
      </c>
      <c r="H100" s="20" t="s">
        <v>208</v>
      </c>
      <c r="I100" s="62">
        <f>AVERAGE(O100:O299)</f>
        <v>4.1399999999999997</v>
      </c>
      <c r="K100" s="61" t="s">
        <v>68</v>
      </c>
      <c r="L100" s="61">
        <v>4</v>
      </c>
      <c r="M100" s="61">
        <v>1</v>
      </c>
      <c r="N100" s="61">
        <v>3</v>
      </c>
      <c r="O100" s="61">
        <v>4</v>
      </c>
    </row>
    <row r="101" spans="1:15" ht="15.75" x14ac:dyDescent="0.25">
      <c r="A101" s="16"/>
      <c r="B101" s="20" t="s">
        <v>209</v>
      </c>
      <c r="C101" s="62">
        <f>STDEV(L100:L299)/SQRT(COUNT(L100:L299))</f>
        <v>5.3939059229400413E-2</v>
      </c>
      <c r="D101" s="20" t="s">
        <v>209</v>
      </c>
      <c r="E101" s="62">
        <f>STDEV(M100:M299)/SQRT(COUNT(M100:M299))</f>
        <v>5.5264326003699821E-2</v>
      </c>
      <c r="F101" s="20" t="s">
        <v>209</v>
      </c>
      <c r="G101" s="62">
        <f>STDEV(N100:N299)/SQRT(COUNT(N100:N299))</f>
        <v>7.5391774073767126E-2</v>
      </c>
      <c r="H101" s="20" t="s">
        <v>209</v>
      </c>
      <c r="I101" s="62">
        <f>STDEV(O100:O299)/SQRT(COUNT(O100:O299))</f>
        <v>6.3022688743677141E-2</v>
      </c>
      <c r="K101" s="61" t="s">
        <v>68</v>
      </c>
      <c r="L101" s="61">
        <v>4</v>
      </c>
      <c r="M101" s="61">
        <v>4</v>
      </c>
      <c r="N101" s="61">
        <v>4</v>
      </c>
      <c r="O101" s="61">
        <v>5</v>
      </c>
    </row>
    <row r="102" spans="1:15" ht="15.75" x14ac:dyDescent="0.25">
      <c r="A102" s="16"/>
      <c r="B102" s="20" t="s">
        <v>210</v>
      </c>
      <c r="C102" s="62">
        <f>MEDIAN(L100:L299)</f>
        <v>5</v>
      </c>
      <c r="D102" s="20" t="s">
        <v>210</v>
      </c>
      <c r="E102" s="62">
        <f>MEDIAN(M100:M299)</f>
        <v>4</v>
      </c>
      <c r="F102" s="20" t="s">
        <v>210</v>
      </c>
      <c r="G102" s="62">
        <f>MEDIAN(N100:N299)</f>
        <v>4</v>
      </c>
      <c r="H102" s="20" t="s">
        <v>210</v>
      </c>
      <c r="I102" s="62">
        <f>MEDIAN(O100:O299)</f>
        <v>4</v>
      </c>
      <c r="K102" s="61" t="s">
        <v>68</v>
      </c>
      <c r="L102" s="61">
        <v>4</v>
      </c>
      <c r="M102" s="61">
        <v>5</v>
      </c>
      <c r="N102" s="61">
        <v>4</v>
      </c>
      <c r="O102" s="61">
        <v>3</v>
      </c>
    </row>
    <row r="103" spans="1:15" ht="15.75" x14ac:dyDescent="0.25">
      <c r="A103" s="16"/>
      <c r="B103" s="20" t="s">
        <v>211</v>
      </c>
      <c r="C103" s="62">
        <f>MODE(L100:L299)</f>
        <v>5</v>
      </c>
      <c r="D103" s="20" t="s">
        <v>211</v>
      </c>
      <c r="E103" s="62">
        <f>MODE(M100:M299)</f>
        <v>4</v>
      </c>
      <c r="F103" s="20" t="s">
        <v>211</v>
      </c>
      <c r="G103" s="62">
        <f>MODE(N100:N299)</f>
        <v>4</v>
      </c>
      <c r="H103" s="20" t="s">
        <v>211</v>
      </c>
      <c r="I103" s="62">
        <f>MODE(O100:O299)</f>
        <v>4</v>
      </c>
      <c r="K103" s="61" t="s">
        <v>68</v>
      </c>
      <c r="L103" s="61">
        <v>5</v>
      </c>
      <c r="M103" s="61">
        <v>4</v>
      </c>
      <c r="N103" s="61">
        <v>4</v>
      </c>
      <c r="O103" s="61">
        <v>4</v>
      </c>
    </row>
    <row r="104" spans="1:15" ht="15.75" x14ac:dyDescent="0.25">
      <c r="A104" s="16"/>
      <c r="B104" s="20" t="s">
        <v>202</v>
      </c>
      <c r="C104" s="62">
        <f>STDEV(L100:L299)</f>
        <v>0.76281349103863727</v>
      </c>
      <c r="D104" s="20" t="s">
        <v>202</v>
      </c>
      <c r="E104" s="62">
        <f>STDEV(M100:M299)</f>
        <v>0.78155559349840398</v>
      </c>
      <c r="F104" s="20" t="s">
        <v>202</v>
      </c>
      <c r="G104" s="62">
        <f>STDEV(N100:N299)</f>
        <v>1.0662006938648976</v>
      </c>
      <c r="H104" s="20" t="s">
        <v>202</v>
      </c>
      <c r="I104" s="62">
        <f>STDEV(O100:O299)</f>
        <v>0.89127541158526413</v>
      </c>
      <c r="K104" s="61" t="s">
        <v>68</v>
      </c>
      <c r="L104" s="61">
        <v>5</v>
      </c>
      <c r="M104" s="61">
        <v>4</v>
      </c>
      <c r="N104" s="61">
        <v>5</v>
      </c>
      <c r="O104" s="61">
        <v>4</v>
      </c>
    </row>
    <row r="105" spans="1:15" ht="15.75" x14ac:dyDescent="0.25">
      <c r="A105" s="16"/>
      <c r="B105" s="20" t="s">
        <v>212</v>
      </c>
      <c r="C105" s="62">
        <f>_xlfn.VAR.S(L100:L299)</f>
        <v>0.58188442211055313</v>
      </c>
      <c r="D105" s="20" t="s">
        <v>212</v>
      </c>
      <c r="E105" s="62">
        <f>_xlfn.VAR.S(M100:M299)</f>
        <v>0.61082914572864244</v>
      </c>
      <c r="F105" s="20" t="s">
        <v>212</v>
      </c>
      <c r="G105" s="62">
        <f>_xlfn.VAR.S(N100:N299)</f>
        <v>1.136783919597989</v>
      </c>
      <c r="H105" s="20" t="s">
        <v>212</v>
      </c>
      <c r="I105" s="62">
        <f>_xlfn.VAR.S(O100:O299)</f>
        <v>0.79437185929648202</v>
      </c>
      <c r="K105" s="61" t="s">
        <v>68</v>
      </c>
      <c r="L105" s="61">
        <v>5</v>
      </c>
      <c r="M105" s="61">
        <v>5</v>
      </c>
      <c r="N105" s="61">
        <v>3</v>
      </c>
      <c r="O105" s="61">
        <v>5</v>
      </c>
    </row>
    <row r="106" spans="1:15" ht="15.75" x14ac:dyDescent="0.25">
      <c r="A106" s="16"/>
      <c r="B106" s="20" t="s">
        <v>213</v>
      </c>
      <c r="C106" s="62">
        <f>KURT(L100:L299)</f>
        <v>3.1946782595104839</v>
      </c>
      <c r="D106" s="20" t="s">
        <v>213</v>
      </c>
      <c r="E106" s="62">
        <f>KURT(M100:M299)</f>
        <v>3.2404045908390948</v>
      </c>
      <c r="F106" s="20" t="s">
        <v>213</v>
      </c>
      <c r="G106" s="62">
        <f>KURT(N100:N299)</f>
        <v>1.7527215284788511E-2</v>
      </c>
      <c r="H106" s="20" t="s">
        <v>213</v>
      </c>
      <c r="I106" s="62">
        <f>KURT(O100:O299)</f>
        <v>1.4217389210005873</v>
      </c>
      <c r="K106" s="61" t="s">
        <v>68</v>
      </c>
      <c r="L106" s="61">
        <v>5</v>
      </c>
      <c r="M106" s="61">
        <v>4</v>
      </c>
      <c r="N106" s="61">
        <v>4</v>
      </c>
      <c r="O106" s="61">
        <v>2</v>
      </c>
    </row>
    <row r="107" spans="1:15" ht="15.75" x14ac:dyDescent="0.25">
      <c r="A107" s="16"/>
      <c r="B107" s="20" t="s">
        <v>214</v>
      </c>
      <c r="C107" s="62">
        <f>SKEW(L100:L299)</f>
        <v>-1.4928301176247718</v>
      </c>
      <c r="D107" s="20" t="s">
        <v>214</v>
      </c>
      <c r="E107" s="62">
        <f>SKEW(M100:M299)</f>
        <v>-1.3191446138669773</v>
      </c>
      <c r="F107" s="20" t="s">
        <v>214</v>
      </c>
      <c r="G107" s="62">
        <f>SKEW(N100:N299)</f>
        <v>-0.74064773320236355</v>
      </c>
      <c r="H107" s="20" t="s">
        <v>214</v>
      </c>
      <c r="I107" s="62">
        <f>SKEW(O100:O299)</f>
        <v>-1.1395036463472519</v>
      </c>
      <c r="K107" s="61" t="s">
        <v>68</v>
      </c>
      <c r="L107" s="61">
        <v>5</v>
      </c>
      <c r="M107" s="61">
        <v>5</v>
      </c>
      <c r="N107" s="61">
        <v>4</v>
      </c>
      <c r="O107" s="61">
        <v>5</v>
      </c>
    </row>
    <row r="108" spans="1:15" ht="15.75" x14ac:dyDescent="0.25">
      <c r="A108" s="16"/>
      <c r="B108" s="20" t="s">
        <v>215</v>
      </c>
      <c r="C108" s="62">
        <f>MAX(L100:L299) - MIN(L100:L299)</f>
        <v>4</v>
      </c>
      <c r="D108" s="20" t="s">
        <v>215</v>
      </c>
      <c r="E108" s="62">
        <f>MAX(M100:M299) - MIN(M100:M299)</f>
        <v>4</v>
      </c>
      <c r="F108" s="20" t="s">
        <v>215</v>
      </c>
      <c r="G108" s="62">
        <f>MAX(N100:N299) - MIN(N100:N299)</f>
        <v>4</v>
      </c>
      <c r="H108" s="20" t="s">
        <v>215</v>
      </c>
      <c r="I108" s="62">
        <f>MAX(O100:O299) - MIN(O100:O299)</f>
        <v>4</v>
      </c>
      <c r="K108" s="61" t="s">
        <v>68</v>
      </c>
      <c r="L108" s="61">
        <v>4</v>
      </c>
      <c r="M108" s="61">
        <v>4</v>
      </c>
      <c r="N108" s="61">
        <v>4</v>
      </c>
      <c r="O108" s="61">
        <v>5</v>
      </c>
    </row>
    <row r="109" spans="1:15" ht="15.75" x14ac:dyDescent="0.25">
      <c r="A109" s="16"/>
      <c r="B109" s="20" t="s">
        <v>216</v>
      </c>
      <c r="C109" s="62">
        <f>MIN(L100:L299)</f>
        <v>1</v>
      </c>
      <c r="D109" s="20" t="s">
        <v>216</v>
      </c>
      <c r="E109" s="62">
        <f>MIN(M100:M299)</f>
        <v>1</v>
      </c>
      <c r="F109" s="20" t="s">
        <v>216</v>
      </c>
      <c r="G109" s="62">
        <f>MIN(N100:N299)</f>
        <v>1</v>
      </c>
      <c r="H109" s="20" t="s">
        <v>216</v>
      </c>
      <c r="I109" s="62">
        <f>MIN(O100:O299)</f>
        <v>1</v>
      </c>
      <c r="K109" s="61" t="s">
        <v>68</v>
      </c>
      <c r="L109" s="61">
        <v>4</v>
      </c>
      <c r="M109" s="61">
        <v>5</v>
      </c>
      <c r="N109" s="61">
        <v>4</v>
      </c>
      <c r="O109" s="61">
        <v>5</v>
      </c>
    </row>
    <row r="110" spans="1:15" ht="15.75" x14ac:dyDescent="0.25">
      <c r="A110" s="16"/>
      <c r="B110" s="20" t="s">
        <v>217</v>
      </c>
      <c r="C110" s="62">
        <f>MAX(L100:L299)</f>
        <v>5</v>
      </c>
      <c r="D110" s="20" t="s">
        <v>217</v>
      </c>
      <c r="E110" s="62">
        <f>MAX(M100:M299)</f>
        <v>5</v>
      </c>
      <c r="F110" s="20" t="s">
        <v>217</v>
      </c>
      <c r="G110" s="62">
        <f>MAX(N100:N299)</f>
        <v>5</v>
      </c>
      <c r="H110" s="20" t="s">
        <v>217</v>
      </c>
      <c r="I110" s="62">
        <f>MAX(O100:O299)</f>
        <v>5</v>
      </c>
      <c r="K110" s="61" t="s">
        <v>68</v>
      </c>
      <c r="L110" s="61">
        <v>4</v>
      </c>
      <c r="M110" s="61">
        <v>5</v>
      </c>
      <c r="N110" s="61">
        <v>1</v>
      </c>
      <c r="O110" s="61">
        <v>4</v>
      </c>
    </row>
    <row r="111" spans="1:15" ht="15.75" x14ac:dyDescent="0.25">
      <c r="A111" s="16"/>
      <c r="B111" s="20" t="s">
        <v>218</v>
      </c>
      <c r="C111" s="62">
        <f>SUM(L100:L299)</f>
        <v>879</v>
      </c>
      <c r="D111" s="20" t="s">
        <v>218</v>
      </c>
      <c r="E111" s="62">
        <f>SUM(M100:M299)</f>
        <v>833</v>
      </c>
      <c r="F111" s="20" t="s">
        <v>218</v>
      </c>
      <c r="G111" s="62">
        <f>SUM(N100:N299)</f>
        <v>734</v>
      </c>
      <c r="H111" s="20" t="s">
        <v>218</v>
      </c>
      <c r="I111" s="62">
        <f>SUM(O100:O299)</f>
        <v>828</v>
      </c>
      <c r="K111" s="61" t="s">
        <v>68</v>
      </c>
      <c r="L111" s="61">
        <v>5</v>
      </c>
      <c r="M111" s="61">
        <v>5</v>
      </c>
      <c r="N111" s="61">
        <v>4</v>
      </c>
      <c r="O111" s="61">
        <v>4</v>
      </c>
    </row>
    <row r="112" spans="1:15" ht="15.75" x14ac:dyDescent="0.25">
      <c r="A112" s="16"/>
      <c r="B112" s="20" t="s">
        <v>219</v>
      </c>
      <c r="C112" s="62">
        <f>COUNT(L100:L299)</f>
        <v>200</v>
      </c>
      <c r="D112" s="20" t="s">
        <v>219</v>
      </c>
      <c r="E112" s="62">
        <f>COUNT(M100:M299)</f>
        <v>200</v>
      </c>
      <c r="F112" s="20" t="s">
        <v>219</v>
      </c>
      <c r="G112" s="62">
        <f>COUNT(N100:N299)</f>
        <v>200</v>
      </c>
      <c r="H112" s="20" t="s">
        <v>219</v>
      </c>
      <c r="I112" s="62">
        <f>COUNT(O100:O299)</f>
        <v>200</v>
      </c>
      <c r="K112" s="61" t="s">
        <v>68</v>
      </c>
      <c r="L112" s="61">
        <v>5</v>
      </c>
      <c r="M112" s="61">
        <v>4</v>
      </c>
      <c r="N112" s="61">
        <v>3</v>
      </c>
      <c r="O112" s="61">
        <v>3</v>
      </c>
    </row>
    <row r="113" spans="1:15" ht="15.75" x14ac:dyDescent="0.25">
      <c r="A113" s="16"/>
      <c r="B113" s="19"/>
      <c r="C113" s="19"/>
      <c r="D113" s="19"/>
      <c r="E113" s="19"/>
      <c r="F113" s="15"/>
      <c r="G113" s="15"/>
      <c r="H113" s="15"/>
      <c r="I113" s="15"/>
      <c r="K113" s="61" t="s">
        <v>68</v>
      </c>
      <c r="L113" s="61">
        <v>4</v>
      </c>
      <c r="M113" s="61">
        <v>5</v>
      </c>
      <c r="N113" s="61">
        <v>4</v>
      </c>
      <c r="O113" s="61">
        <v>4</v>
      </c>
    </row>
    <row r="114" spans="1:15" ht="15.75" x14ac:dyDescent="0.25">
      <c r="A114" s="16"/>
      <c r="K114" s="61" t="s">
        <v>68</v>
      </c>
      <c r="L114" s="61">
        <v>5</v>
      </c>
      <c r="M114" s="61">
        <v>4</v>
      </c>
      <c r="N114" s="61">
        <v>3</v>
      </c>
      <c r="O114" s="61">
        <v>5</v>
      </c>
    </row>
    <row r="115" spans="1:15" ht="15.75" x14ac:dyDescent="0.25">
      <c r="A115" s="71" t="s">
        <v>199</v>
      </c>
      <c r="B115" s="134" t="s">
        <v>207</v>
      </c>
      <c r="C115" s="134"/>
      <c r="D115" s="134"/>
      <c r="E115" s="134"/>
      <c r="K115" s="61" t="s">
        <v>68</v>
      </c>
      <c r="L115" s="61">
        <v>5</v>
      </c>
      <c r="M115" s="61">
        <v>5</v>
      </c>
      <c r="N115" s="61">
        <v>2</v>
      </c>
      <c r="O115" s="61">
        <v>5</v>
      </c>
    </row>
    <row r="116" spans="1:15" ht="15.75" x14ac:dyDescent="0.25">
      <c r="A116" s="16"/>
      <c r="B116" s="17" t="s">
        <v>165</v>
      </c>
      <c r="C116" s="17" t="s">
        <v>166</v>
      </c>
      <c r="D116" s="17" t="s">
        <v>167</v>
      </c>
      <c r="E116" s="17" t="s">
        <v>168</v>
      </c>
      <c r="F116" s="17" t="s">
        <v>169</v>
      </c>
      <c r="G116" s="17" t="s">
        <v>170</v>
      </c>
      <c r="H116" s="17" t="s">
        <v>171</v>
      </c>
      <c r="I116" s="17" t="s">
        <v>172</v>
      </c>
      <c r="K116" s="61" t="s">
        <v>68</v>
      </c>
      <c r="L116" s="61">
        <v>5</v>
      </c>
      <c r="M116" s="61">
        <v>4</v>
      </c>
      <c r="N116" s="61">
        <v>2</v>
      </c>
      <c r="O116" s="61">
        <v>5</v>
      </c>
    </row>
    <row r="117" spans="1:15" ht="15.75" x14ac:dyDescent="0.25">
      <c r="A117" s="16"/>
      <c r="B117" s="63">
        <v>3.9159544272973692</v>
      </c>
      <c r="C117" s="63">
        <v>3.7250609702057007</v>
      </c>
      <c r="D117" s="63">
        <v>3.7473638139719139</v>
      </c>
      <c r="E117" s="63">
        <v>4.4529305590447334</v>
      </c>
      <c r="F117" s="63">
        <v>3.0883394829342996</v>
      </c>
      <c r="G117" s="63">
        <v>3.1137527677199683</v>
      </c>
      <c r="H117" s="63">
        <v>3.2027074467859347</v>
      </c>
      <c r="I117" s="63">
        <v>2.5278295831975428</v>
      </c>
      <c r="K117" s="61" t="s">
        <v>68</v>
      </c>
      <c r="L117" s="61">
        <v>5</v>
      </c>
      <c r="M117" s="61">
        <v>4</v>
      </c>
      <c r="N117" s="61">
        <v>2</v>
      </c>
      <c r="O117" s="61">
        <v>5</v>
      </c>
    </row>
    <row r="118" spans="1:15" ht="15.75" x14ac:dyDescent="0.25">
      <c r="A118" s="16"/>
      <c r="K118" s="61" t="s">
        <v>68</v>
      </c>
      <c r="L118" s="61">
        <v>4</v>
      </c>
      <c r="M118" s="61">
        <v>5</v>
      </c>
      <c r="N118" s="61">
        <v>4</v>
      </c>
      <c r="O118" s="61">
        <v>4</v>
      </c>
    </row>
    <row r="119" spans="1:15" ht="15.75" x14ac:dyDescent="0.25">
      <c r="A119" s="16"/>
      <c r="K119" s="61" t="s">
        <v>68</v>
      </c>
      <c r="L119" s="61">
        <v>4</v>
      </c>
      <c r="M119" s="61">
        <v>4</v>
      </c>
      <c r="N119" s="61">
        <v>5</v>
      </c>
      <c r="O119" s="61">
        <v>4</v>
      </c>
    </row>
    <row r="120" spans="1:15" ht="15.75" x14ac:dyDescent="0.25">
      <c r="A120" s="16"/>
      <c r="K120" s="61" t="s">
        <v>68</v>
      </c>
      <c r="L120" s="61">
        <v>4</v>
      </c>
      <c r="M120" s="61">
        <v>4</v>
      </c>
      <c r="N120" s="61">
        <v>2</v>
      </c>
      <c r="O120" s="61">
        <v>4</v>
      </c>
    </row>
    <row r="121" spans="1:15" ht="15.75" x14ac:dyDescent="0.25">
      <c r="A121" s="16"/>
      <c r="K121" s="61" t="s">
        <v>68</v>
      </c>
      <c r="L121" s="61">
        <v>4</v>
      </c>
      <c r="M121" s="61">
        <v>3</v>
      </c>
      <c r="N121" s="61">
        <v>3</v>
      </c>
      <c r="O121" s="61">
        <v>4</v>
      </c>
    </row>
    <row r="122" spans="1:15" ht="15.75" x14ac:dyDescent="0.25">
      <c r="A122" s="16"/>
      <c r="K122" s="61" t="s">
        <v>68</v>
      </c>
      <c r="L122" s="61">
        <v>5</v>
      </c>
      <c r="M122" s="61">
        <v>5</v>
      </c>
      <c r="N122" s="61">
        <v>2</v>
      </c>
      <c r="O122" s="61">
        <v>5</v>
      </c>
    </row>
    <row r="123" spans="1:15" ht="15.75" x14ac:dyDescent="0.25">
      <c r="A123" s="16"/>
      <c r="K123" s="61" t="s">
        <v>68</v>
      </c>
      <c r="L123" s="61">
        <v>5</v>
      </c>
      <c r="M123" s="61">
        <v>3</v>
      </c>
      <c r="N123" s="61">
        <v>4</v>
      </c>
      <c r="O123" s="61">
        <v>3</v>
      </c>
    </row>
    <row r="124" spans="1:15" ht="15.75" x14ac:dyDescent="0.25">
      <c r="A124" s="16"/>
      <c r="K124" s="61" t="s">
        <v>68</v>
      </c>
      <c r="L124" s="61">
        <v>5</v>
      </c>
      <c r="M124" s="61">
        <v>4</v>
      </c>
      <c r="N124" s="61">
        <v>4</v>
      </c>
      <c r="O124" s="61">
        <v>5</v>
      </c>
    </row>
    <row r="125" spans="1:15" ht="15.75" x14ac:dyDescent="0.25">
      <c r="A125" s="16"/>
      <c r="K125" s="61" t="s">
        <v>68</v>
      </c>
      <c r="L125" s="61">
        <v>5</v>
      </c>
      <c r="M125" s="61">
        <v>5</v>
      </c>
      <c r="N125" s="61">
        <v>2</v>
      </c>
      <c r="O125" s="61">
        <v>5</v>
      </c>
    </row>
    <row r="126" spans="1:15" ht="15.75" x14ac:dyDescent="0.25">
      <c r="A126" s="16"/>
      <c r="K126" s="61" t="s">
        <v>68</v>
      </c>
      <c r="L126" s="61">
        <v>5</v>
      </c>
      <c r="M126" s="61">
        <v>5</v>
      </c>
      <c r="N126" s="61">
        <v>5</v>
      </c>
      <c r="O126" s="61">
        <v>3</v>
      </c>
    </row>
    <row r="127" spans="1:15" ht="15.75" x14ac:dyDescent="0.25">
      <c r="A127" s="16"/>
      <c r="K127" s="61" t="s">
        <v>68</v>
      </c>
      <c r="L127" s="61">
        <v>4</v>
      </c>
      <c r="M127" s="61">
        <v>4</v>
      </c>
      <c r="N127" s="61">
        <v>5</v>
      </c>
      <c r="O127" s="61">
        <v>4</v>
      </c>
    </row>
    <row r="128" spans="1:15" ht="15.75" x14ac:dyDescent="0.25">
      <c r="A128" s="16"/>
      <c r="K128" s="61" t="s">
        <v>68</v>
      </c>
      <c r="L128" s="61">
        <v>5</v>
      </c>
      <c r="M128" s="61">
        <v>4</v>
      </c>
      <c r="N128" s="61">
        <v>4</v>
      </c>
      <c r="O128" s="61">
        <v>4</v>
      </c>
    </row>
    <row r="129" spans="1:15" ht="15.75" x14ac:dyDescent="0.25">
      <c r="A129" s="16"/>
      <c r="K129" s="61" t="s">
        <v>68</v>
      </c>
      <c r="L129" s="61">
        <v>5</v>
      </c>
      <c r="M129" s="61">
        <v>1</v>
      </c>
      <c r="N129" s="61">
        <v>5</v>
      </c>
      <c r="O129" s="61">
        <v>5</v>
      </c>
    </row>
    <row r="130" spans="1:15" ht="15.75" x14ac:dyDescent="0.25">
      <c r="A130" s="16"/>
      <c r="K130" s="61" t="s">
        <v>68</v>
      </c>
      <c r="L130" s="61">
        <v>5</v>
      </c>
      <c r="M130" s="61">
        <v>4</v>
      </c>
      <c r="N130" s="61">
        <v>3</v>
      </c>
      <c r="O130" s="61">
        <v>5</v>
      </c>
    </row>
    <row r="131" spans="1:15" ht="15.75" x14ac:dyDescent="0.25">
      <c r="A131" s="16"/>
      <c r="K131" s="61" t="s">
        <v>68</v>
      </c>
      <c r="L131" s="61">
        <v>4</v>
      </c>
      <c r="M131" s="61">
        <v>5</v>
      </c>
      <c r="N131" s="61">
        <v>1</v>
      </c>
      <c r="O131" s="61">
        <v>4</v>
      </c>
    </row>
    <row r="132" spans="1:15" ht="15.75" x14ac:dyDescent="0.25">
      <c r="A132" s="16"/>
      <c r="K132" s="61" t="s">
        <v>68</v>
      </c>
      <c r="L132" s="61">
        <v>4</v>
      </c>
      <c r="M132" s="61">
        <v>4</v>
      </c>
      <c r="N132" s="61">
        <v>3</v>
      </c>
      <c r="O132" s="61">
        <v>5</v>
      </c>
    </row>
    <row r="133" spans="1:15" ht="15.75" x14ac:dyDescent="0.25">
      <c r="A133" s="16"/>
      <c r="K133" s="61" t="s">
        <v>68</v>
      </c>
      <c r="L133" s="61">
        <v>5</v>
      </c>
      <c r="M133" s="61">
        <v>3</v>
      </c>
      <c r="N133" s="61">
        <v>4</v>
      </c>
      <c r="O133" s="61">
        <v>4</v>
      </c>
    </row>
    <row r="134" spans="1:15" ht="15.75" x14ac:dyDescent="0.25">
      <c r="A134" s="16"/>
      <c r="K134" s="61" t="s">
        <v>68</v>
      </c>
      <c r="L134" s="61">
        <v>5</v>
      </c>
      <c r="M134" s="61">
        <v>5</v>
      </c>
      <c r="N134" s="61">
        <v>2</v>
      </c>
      <c r="O134" s="61">
        <v>4</v>
      </c>
    </row>
    <row r="135" spans="1:15" ht="15.75" x14ac:dyDescent="0.25">
      <c r="A135" s="16"/>
      <c r="K135" s="61" t="s">
        <v>68</v>
      </c>
      <c r="L135" s="61">
        <v>5</v>
      </c>
      <c r="M135" s="61">
        <v>4</v>
      </c>
      <c r="N135" s="61">
        <v>4</v>
      </c>
      <c r="O135" s="61">
        <v>4</v>
      </c>
    </row>
    <row r="136" spans="1:15" ht="15.75" x14ac:dyDescent="0.25">
      <c r="A136" s="16"/>
      <c r="K136" s="61" t="s">
        <v>68</v>
      </c>
      <c r="L136" s="61">
        <v>5</v>
      </c>
      <c r="M136" s="61">
        <v>5</v>
      </c>
      <c r="N136" s="61">
        <v>4</v>
      </c>
      <c r="O136" s="61">
        <v>4</v>
      </c>
    </row>
    <row r="137" spans="1:15" ht="15.75" x14ac:dyDescent="0.25">
      <c r="A137" s="16"/>
      <c r="K137" s="61" t="s">
        <v>68</v>
      </c>
      <c r="L137" s="61">
        <v>5</v>
      </c>
      <c r="M137" s="61">
        <v>5</v>
      </c>
      <c r="N137" s="61">
        <v>4</v>
      </c>
      <c r="O137" s="61">
        <v>5</v>
      </c>
    </row>
    <row r="138" spans="1:15" ht="15.75" x14ac:dyDescent="0.25">
      <c r="A138" s="16"/>
      <c r="K138" s="61" t="s">
        <v>68</v>
      </c>
      <c r="L138" s="61">
        <v>4</v>
      </c>
      <c r="M138" s="61">
        <v>3</v>
      </c>
      <c r="N138" s="61">
        <v>3</v>
      </c>
      <c r="O138" s="61">
        <v>5</v>
      </c>
    </row>
    <row r="139" spans="1:15" ht="15.75" x14ac:dyDescent="0.25">
      <c r="A139" s="16"/>
      <c r="K139" s="61" t="s">
        <v>68</v>
      </c>
      <c r="L139" s="61">
        <v>5</v>
      </c>
      <c r="M139" s="61">
        <v>4</v>
      </c>
      <c r="N139" s="61">
        <v>4</v>
      </c>
      <c r="O139" s="61">
        <v>3</v>
      </c>
    </row>
    <row r="140" spans="1:15" ht="15.75" x14ac:dyDescent="0.25">
      <c r="A140" s="16"/>
      <c r="K140" s="61" t="s">
        <v>68</v>
      </c>
      <c r="L140" s="61">
        <v>5</v>
      </c>
      <c r="M140" s="61">
        <v>4</v>
      </c>
      <c r="N140" s="61">
        <v>3</v>
      </c>
      <c r="O140" s="61">
        <v>4</v>
      </c>
    </row>
    <row r="141" spans="1:15" ht="15.75" x14ac:dyDescent="0.25">
      <c r="A141" s="16"/>
      <c r="K141" s="61" t="s">
        <v>68</v>
      </c>
      <c r="L141" s="61">
        <v>5</v>
      </c>
      <c r="M141" s="61">
        <v>5</v>
      </c>
      <c r="N141" s="61">
        <v>1</v>
      </c>
      <c r="O141" s="61">
        <v>5</v>
      </c>
    </row>
    <row r="142" spans="1:15" ht="15.75" x14ac:dyDescent="0.25">
      <c r="A142" s="16"/>
      <c r="K142" s="61" t="s">
        <v>68</v>
      </c>
      <c r="L142" s="61">
        <v>5</v>
      </c>
      <c r="M142" s="61">
        <v>4</v>
      </c>
      <c r="N142" s="61">
        <v>5</v>
      </c>
      <c r="O142" s="61">
        <v>4</v>
      </c>
    </row>
    <row r="143" spans="1:15" ht="15.75" x14ac:dyDescent="0.25">
      <c r="A143" s="16"/>
      <c r="K143" s="61" t="s">
        <v>68</v>
      </c>
      <c r="L143" s="61">
        <v>3</v>
      </c>
      <c r="M143" s="61">
        <v>4</v>
      </c>
      <c r="N143" s="61">
        <v>3</v>
      </c>
      <c r="O143" s="61">
        <v>4</v>
      </c>
    </row>
    <row r="144" spans="1:15" ht="15.75" x14ac:dyDescent="0.25">
      <c r="A144" s="16"/>
      <c r="K144" s="61" t="s">
        <v>68</v>
      </c>
      <c r="L144" s="61">
        <v>5</v>
      </c>
      <c r="M144" s="61">
        <v>4</v>
      </c>
      <c r="N144" s="61">
        <v>2</v>
      </c>
      <c r="O144" s="61">
        <v>4</v>
      </c>
    </row>
    <row r="145" spans="1:15" ht="15.75" x14ac:dyDescent="0.25">
      <c r="A145" s="16"/>
      <c r="K145" s="61" t="s">
        <v>68</v>
      </c>
      <c r="L145" s="61">
        <v>5</v>
      </c>
      <c r="M145" s="61">
        <v>5</v>
      </c>
      <c r="N145" s="61">
        <v>4</v>
      </c>
      <c r="O145" s="61">
        <v>5</v>
      </c>
    </row>
    <row r="146" spans="1:15" ht="15.75" x14ac:dyDescent="0.25">
      <c r="A146" s="16"/>
      <c r="K146" s="61" t="s">
        <v>68</v>
      </c>
      <c r="L146" s="61">
        <v>5</v>
      </c>
      <c r="M146" s="61">
        <v>5</v>
      </c>
      <c r="N146" s="61">
        <v>3</v>
      </c>
      <c r="O146" s="61">
        <v>4</v>
      </c>
    </row>
    <row r="147" spans="1:15" ht="15.75" x14ac:dyDescent="0.25">
      <c r="A147" s="16"/>
      <c r="K147" s="61" t="s">
        <v>68</v>
      </c>
      <c r="L147" s="61">
        <v>5</v>
      </c>
      <c r="M147" s="61">
        <v>4</v>
      </c>
      <c r="N147" s="61">
        <v>4</v>
      </c>
      <c r="O147" s="61">
        <v>4</v>
      </c>
    </row>
    <row r="148" spans="1:15" ht="15.75" x14ac:dyDescent="0.25">
      <c r="A148" s="16"/>
      <c r="K148" s="61" t="s">
        <v>68</v>
      </c>
      <c r="L148" s="61">
        <v>5</v>
      </c>
      <c r="M148" s="61">
        <v>4</v>
      </c>
      <c r="N148" s="61">
        <v>4</v>
      </c>
      <c r="O148" s="61">
        <v>4</v>
      </c>
    </row>
    <row r="149" spans="1:15" ht="15.75" x14ac:dyDescent="0.25">
      <c r="A149" s="16"/>
      <c r="K149" s="61" t="s">
        <v>68</v>
      </c>
      <c r="L149" s="61">
        <v>5</v>
      </c>
      <c r="M149" s="61">
        <v>4</v>
      </c>
      <c r="N149" s="61">
        <v>4</v>
      </c>
      <c r="O149" s="61">
        <v>5</v>
      </c>
    </row>
    <row r="150" spans="1:15" ht="15.75" x14ac:dyDescent="0.25">
      <c r="A150" s="16"/>
      <c r="K150" s="61" t="s">
        <v>68</v>
      </c>
      <c r="L150" s="61">
        <v>5</v>
      </c>
      <c r="M150" s="61">
        <v>4</v>
      </c>
      <c r="N150" s="61">
        <v>1</v>
      </c>
      <c r="O150" s="61">
        <v>4</v>
      </c>
    </row>
    <row r="151" spans="1:15" ht="15.75" x14ac:dyDescent="0.25">
      <c r="A151" s="16"/>
      <c r="K151" s="61" t="s">
        <v>68</v>
      </c>
      <c r="L151" s="61">
        <v>5</v>
      </c>
      <c r="M151" s="61">
        <v>4</v>
      </c>
      <c r="N151" s="61">
        <v>5</v>
      </c>
      <c r="O151" s="61">
        <v>5</v>
      </c>
    </row>
    <row r="152" spans="1:15" ht="15.75" x14ac:dyDescent="0.25">
      <c r="A152" s="16"/>
      <c r="K152" s="61" t="s">
        <v>68</v>
      </c>
      <c r="L152" s="61">
        <v>5</v>
      </c>
      <c r="M152" s="61">
        <v>5</v>
      </c>
      <c r="N152" s="61">
        <v>3</v>
      </c>
      <c r="O152" s="61">
        <v>4</v>
      </c>
    </row>
    <row r="153" spans="1:15" ht="15.75" x14ac:dyDescent="0.25">
      <c r="K153" s="61" t="s">
        <v>68</v>
      </c>
      <c r="L153" s="61">
        <v>5</v>
      </c>
      <c r="M153" s="61">
        <v>4</v>
      </c>
      <c r="N153" s="61">
        <v>4</v>
      </c>
      <c r="O153" s="61">
        <v>5</v>
      </c>
    </row>
    <row r="154" spans="1:15" ht="15.75" x14ac:dyDescent="0.25">
      <c r="A154" s="16"/>
      <c r="K154" s="61" t="s">
        <v>68</v>
      </c>
      <c r="L154" s="61">
        <v>4</v>
      </c>
      <c r="M154" s="61">
        <v>3</v>
      </c>
      <c r="N154" s="61">
        <v>5</v>
      </c>
      <c r="O154" s="61">
        <v>5</v>
      </c>
    </row>
    <row r="155" spans="1:15" ht="15.75" x14ac:dyDescent="0.25">
      <c r="K155" s="61" t="s">
        <v>68</v>
      </c>
      <c r="L155" s="61">
        <v>5</v>
      </c>
      <c r="M155" s="61">
        <v>4</v>
      </c>
      <c r="N155" s="61">
        <v>4</v>
      </c>
      <c r="O155" s="61">
        <v>4</v>
      </c>
    </row>
    <row r="156" spans="1:15" ht="15.75" x14ac:dyDescent="0.25">
      <c r="K156" s="61" t="s">
        <v>68</v>
      </c>
      <c r="L156" s="61">
        <v>5</v>
      </c>
      <c r="M156" s="61">
        <v>5</v>
      </c>
      <c r="N156" s="61">
        <v>5</v>
      </c>
      <c r="O156" s="61">
        <v>5</v>
      </c>
    </row>
    <row r="157" spans="1:15" ht="15.75" x14ac:dyDescent="0.25">
      <c r="K157" s="61" t="s">
        <v>68</v>
      </c>
      <c r="L157" s="61">
        <v>5</v>
      </c>
      <c r="M157" s="61">
        <v>5</v>
      </c>
      <c r="N157" s="61">
        <v>4</v>
      </c>
      <c r="O157" s="61">
        <v>5</v>
      </c>
    </row>
    <row r="158" spans="1:15" ht="15.75" x14ac:dyDescent="0.25">
      <c r="K158" s="61" t="s">
        <v>68</v>
      </c>
      <c r="L158" s="61">
        <v>4</v>
      </c>
      <c r="M158" s="61">
        <v>4</v>
      </c>
      <c r="N158" s="61">
        <v>4</v>
      </c>
      <c r="O158" s="61">
        <v>4</v>
      </c>
    </row>
    <row r="159" spans="1:15" ht="15.75" x14ac:dyDescent="0.25">
      <c r="K159" s="61" t="s">
        <v>68</v>
      </c>
      <c r="L159" s="61">
        <v>5</v>
      </c>
      <c r="M159" s="61">
        <v>4</v>
      </c>
      <c r="N159" s="61">
        <v>5</v>
      </c>
      <c r="O159" s="61">
        <v>5</v>
      </c>
    </row>
    <row r="160" spans="1:15" ht="15.75" x14ac:dyDescent="0.25">
      <c r="K160" s="61" t="s">
        <v>68</v>
      </c>
      <c r="L160" s="61">
        <v>4</v>
      </c>
      <c r="M160" s="61">
        <v>5</v>
      </c>
      <c r="N160" s="61">
        <v>5</v>
      </c>
      <c r="O160" s="61">
        <v>4</v>
      </c>
    </row>
    <row r="161" spans="11:15" ht="15.75" x14ac:dyDescent="0.25">
      <c r="K161" s="61" t="s">
        <v>68</v>
      </c>
      <c r="L161" s="61">
        <v>5</v>
      </c>
      <c r="M161" s="61">
        <v>5</v>
      </c>
      <c r="N161" s="61">
        <v>5</v>
      </c>
      <c r="O161" s="61">
        <v>4</v>
      </c>
    </row>
    <row r="162" spans="11:15" ht="15.75" x14ac:dyDescent="0.25">
      <c r="K162" s="61" t="s">
        <v>68</v>
      </c>
      <c r="L162" s="61">
        <v>5</v>
      </c>
      <c r="M162" s="61">
        <v>5</v>
      </c>
      <c r="N162" s="61">
        <v>3</v>
      </c>
      <c r="O162" s="61">
        <v>5</v>
      </c>
    </row>
    <row r="163" spans="11:15" ht="15.75" x14ac:dyDescent="0.25">
      <c r="K163" s="61" t="s">
        <v>68</v>
      </c>
      <c r="L163" s="61">
        <v>5</v>
      </c>
      <c r="M163" s="61">
        <v>4</v>
      </c>
      <c r="N163" s="61">
        <v>4</v>
      </c>
      <c r="O163" s="61">
        <v>4</v>
      </c>
    </row>
    <row r="164" spans="11:15" ht="15.75" x14ac:dyDescent="0.25">
      <c r="K164" s="61" t="s">
        <v>68</v>
      </c>
      <c r="L164" s="61">
        <v>5</v>
      </c>
      <c r="M164" s="61">
        <v>4</v>
      </c>
      <c r="N164" s="61">
        <v>5</v>
      </c>
      <c r="O164" s="61">
        <v>2</v>
      </c>
    </row>
    <row r="165" spans="11:15" ht="15.75" x14ac:dyDescent="0.25">
      <c r="K165" s="61" t="s">
        <v>68</v>
      </c>
      <c r="L165" s="61">
        <v>4</v>
      </c>
      <c r="M165" s="61">
        <v>4</v>
      </c>
      <c r="N165" s="61">
        <v>5</v>
      </c>
      <c r="O165" s="61">
        <v>5</v>
      </c>
    </row>
    <row r="166" spans="11:15" ht="15.75" x14ac:dyDescent="0.25">
      <c r="K166" s="61" t="s">
        <v>68</v>
      </c>
      <c r="L166" s="61">
        <v>4</v>
      </c>
      <c r="M166" s="61">
        <v>4</v>
      </c>
      <c r="N166" s="61">
        <v>4</v>
      </c>
      <c r="O166" s="61">
        <v>5</v>
      </c>
    </row>
    <row r="167" spans="11:15" ht="15.75" x14ac:dyDescent="0.25">
      <c r="K167" s="61" t="s">
        <v>68</v>
      </c>
      <c r="L167" s="61">
        <v>5</v>
      </c>
      <c r="M167" s="61">
        <v>4</v>
      </c>
      <c r="N167" s="61">
        <v>4</v>
      </c>
      <c r="O167" s="61">
        <v>4</v>
      </c>
    </row>
    <row r="168" spans="11:15" ht="15.75" x14ac:dyDescent="0.25">
      <c r="K168" s="61" t="s">
        <v>68</v>
      </c>
      <c r="L168" s="61">
        <v>5</v>
      </c>
      <c r="M168" s="61">
        <v>4</v>
      </c>
      <c r="N168" s="61">
        <v>3</v>
      </c>
      <c r="O168" s="61">
        <v>5</v>
      </c>
    </row>
    <row r="169" spans="11:15" ht="15.75" x14ac:dyDescent="0.25">
      <c r="K169" s="61" t="s">
        <v>68</v>
      </c>
      <c r="L169" s="61">
        <v>5</v>
      </c>
      <c r="M169" s="61">
        <v>4</v>
      </c>
      <c r="N169" s="61">
        <v>5</v>
      </c>
      <c r="O169" s="61">
        <v>4</v>
      </c>
    </row>
    <row r="170" spans="11:15" ht="15.75" x14ac:dyDescent="0.25">
      <c r="K170" s="61" t="s">
        <v>68</v>
      </c>
      <c r="L170" s="61">
        <v>5</v>
      </c>
      <c r="M170" s="61">
        <v>5</v>
      </c>
      <c r="N170" s="61">
        <v>4</v>
      </c>
      <c r="O170" s="61">
        <v>5</v>
      </c>
    </row>
    <row r="171" spans="11:15" ht="15.75" x14ac:dyDescent="0.25">
      <c r="K171" s="61" t="s">
        <v>68</v>
      </c>
      <c r="L171" s="61">
        <v>5</v>
      </c>
      <c r="M171" s="61">
        <v>4</v>
      </c>
      <c r="N171" s="61">
        <v>4</v>
      </c>
      <c r="O171" s="61">
        <v>4</v>
      </c>
    </row>
    <row r="172" spans="11:15" ht="15.75" x14ac:dyDescent="0.25">
      <c r="K172" s="61" t="s">
        <v>68</v>
      </c>
      <c r="L172" s="61">
        <v>5</v>
      </c>
      <c r="M172" s="61">
        <v>4</v>
      </c>
      <c r="N172" s="61">
        <v>5</v>
      </c>
      <c r="O172" s="61">
        <v>2</v>
      </c>
    </row>
    <row r="173" spans="11:15" ht="15.75" x14ac:dyDescent="0.25">
      <c r="K173" s="61" t="s">
        <v>68</v>
      </c>
      <c r="L173" s="61">
        <v>5</v>
      </c>
      <c r="M173" s="61">
        <v>3</v>
      </c>
      <c r="N173" s="61">
        <v>4</v>
      </c>
      <c r="O173" s="61">
        <v>5</v>
      </c>
    </row>
    <row r="174" spans="11:15" ht="15.75" x14ac:dyDescent="0.25">
      <c r="K174" s="61" t="s">
        <v>68</v>
      </c>
      <c r="L174" s="61">
        <v>5</v>
      </c>
      <c r="M174" s="61">
        <v>4</v>
      </c>
      <c r="N174" s="61">
        <v>5</v>
      </c>
      <c r="O174" s="61">
        <v>5</v>
      </c>
    </row>
    <row r="175" spans="11:15" ht="15.75" x14ac:dyDescent="0.25">
      <c r="K175" s="61" t="s">
        <v>68</v>
      </c>
      <c r="L175" s="61">
        <v>5</v>
      </c>
      <c r="M175" s="61">
        <v>4</v>
      </c>
      <c r="N175" s="61">
        <v>1</v>
      </c>
      <c r="O175" s="61">
        <v>5</v>
      </c>
    </row>
    <row r="176" spans="11:15" ht="15.75" x14ac:dyDescent="0.25">
      <c r="K176" s="61" t="s">
        <v>68</v>
      </c>
      <c r="L176" s="61">
        <v>4</v>
      </c>
      <c r="M176" s="61">
        <v>5</v>
      </c>
      <c r="N176" s="61">
        <v>3</v>
      </c>
      <c r="O176" s="61">
        <v>5</v>
      </c>
    </row>
    <row r="177" spans="11:15" ht="15.75" x14ac:dyDescent="0.25">
      <c r="K177" s="61" t="s">
        <v>68</v>
      </c>
      <c r="L177" s="61">
        <v>3</v>
      </c>
      <c r="M177" s="61">
        <v>5</v>
      </c>
      <c r="N177" s="61">
        <v>2</v>
      </c>
      <c r="O177" s="61">
        <v>5</v>
      </c>
    </row>
    <row r="178" spans="11:15" ht="15.75" x14ac:dyDescent="0.25">
      <c r="K178" s="61" t="s">
        <v>68</v>
      </c>
      <c r="L178" s="61">
        <v>5</v>
      </c>
      <c r="M178" s="61">
        <v>5</v>
      </c>
      <c r="N178" s="61">
        <v>4</v>
      </c>
      <c r="O178" s="61">
        <v>4</v>
      </c>
    </row>
    <row r="179" spans="11:15" ht="15.75" x14ac:dyDescent="0.25">
      <c r="K179" s="61" t="s">
        <v>68</v>
      </c>
      <c r="L179" s="61">
        <v>4</v>
      </c>
      <c r="M179" s="61">
        <v>4</v>
      </c>
      <c r="N179" s="61">
        <v>3</v>
      </c>
      <c r="O179" s="61">
        <v>5</v>
      </c>
    </row>
    <row r="180" spans="11:15" ht="15.75" x14ac:dyDescent="0.25">
      <c r="K180" s="61" t="s">
        <v>68</v>
      </c>
      <c r="L180" s="61">
        <v>3</v>
      </c>
      <c r="M180" s="61">
        <v>2</v>
      </c>
      <c r="N180" s="61">
        <v>4</v>
      </c>
      <c r="O180" s="61">
        <v>5</v>
      </c>
    </row>
    <row r="181" spans="11:15" ht="15.75" x14ac:dyDescent="0.25">
      <c r="K181" s="61" t="s">
        <v>68</v>
      </c>
      <c r="L181" s="61">
        <v>1</v>
      </c>
      <c r="M181" s="61">
        <v>4</v>
      </c>
      <c r="N181" s="61">
        <v>3</v>
      </c>
      <c r="O181" s="61">
        <v>4</v>
      </c>
    </row>
    <row r="182" spans="11:15" ht="15.75" x14ac:dyDescent="0.25">
      <c r="K182" s="61" t="s">
        <v>68</v>
      </c>
      <c r="L182" s="61">
        <v>4</v>
      </c>
      <c r="M182" s="61">
        <v>5</v>
      </c>
      <c r="N182" s="61">
        <v>3</v>
      </c>
      <c r="O182" s="61">
        <v>5</v>
      </c>
    </row>
    <row r="183" spans="11:15" ht="15.75" x14ac:dyDescent="0.25">
      <c r="K183" s="61" t="s">
        <v>68</v>
      </c>
      <c r="L183" s="61">
        <v>5</v>
      </c>
      <c r="M183" s="61">
        <v>5</v>
      </c>
      <c r="N183" s="61">
        <v>4</v>
      </c>
      <c r="O183" s="61">
        <v>4</v>
      </c>
    </row>
    <row r="184" spans="11:15" ht="15.75" x14ac:dyDescent="0.25">
      <c r="K184" s="61" t="s">
        <v>68</v>
      </c>
      <c r="L184" s="61">
        <v>4</v>
      </c>
      <c r="M184" s="61">
        <v>5</v>
      </c>
      <c r="N184" s="61">
        <v>5</v>
      </c>
      <c r="O184" s="61">
        <v>5</v>
      </c>
    </row>
    <row r="185" spans="11:15" ht="15.75" x14ac:dyDescent="0.25">
      <c r="K185" s="61" t="s">
        <v>68</v>
      </c>
      <c r="L185" s="61">
        <v>5</v>
      </c>
      <c r="M185" s="61">
        <v>5</v>
      </c>
      <c r="N185" s="61">
        <v>4</v>
      </c>
      <c r="O185" s="61">
        <v>5</v>
      </c>
    </row>
    <row r="186" spans="11:15" ht="15.75" x14ac:dyDescent="0.25">
      <c r="K186" s="61" t="s">
        <v>68</v>
      </c>
      <c r="L186" s="61">
        <v>5</v>
      </c>
      <c r="M186" s="61">
        <v>5</v>
      </c>
      <c r="N186" s="61">
        <v>4</v>
      </c>
      <c r="O186" s="61">
        <v>4</v>
      </c>
    </row>
    <row r="187" spans="11:15" ht="15.75" x14ac:dyDescent="0.25">
      <c r="K187" s="61" t="s">
        <v>68</v>
      </c>
      <c r="L187" s="61">
        <v>4</v>
      </c>
      <c r="M187" s="61">
        <v>2</v>
      </c>
      <c r="N187" s="61">
        <v>4</v>
      </c>
      <c r="O187" s="61">
        <v>5</v>
      </c>
    </row>
    <row r="188" spans="11:15" ht="15.75" x14ac:dyDescent="0.25">
      <c r="K188" s="61" t="s">
        <v>68</v>
      </c>
      <c r="L188" s="61">
        <v>5</v>
      </c>
      <c r="M188" s="61">
        <v>4</v>
      </c>
      <c r="N188" s="61">
        <v>5</v>
      </c>
      <c r="O188" s="61">
        <v>4</v>
      </c>
    </row>
    <row r="189" spans="11:15" ht="15.75" x14ac:dyDescent="0.25">
      <c r="K189" s="61" t="s">
        <v>68</v>
      </c>
      <c r="L189" s="61">
        <v>5</v>
      </c>
      <c r="M189" s="61">
        <v>4</v>
      </c>
      <c r="N189" s="61">
        <v>5</v>
      </c>
      <c r="O189" s="61">
        <v>4</v>
      </c>
    </row>
    <row r="190" spans="11:15" ht="15.75" x14ac:dyDescent="0.25">
      <c r="K190" s="61" t="s">
        <v>68</v>
      </c>
      <c r="L190" s="61">
        <v>5</v>
      </c>
      <c r="M190" s="61">
        <v>5</v>
      </c>
      <c r="N190" s="61">
        <v>4</v>
      </c>
      <c r="O190" s="61">
        <v>3</v>
      </c>
    </row>
    <row r="191" spans="11:15" ht="15.75" x14ac:dyDescent="0.25">
      <c r="K191" s="61" t="s">
        <v>68</v>
      </c>
      <c r="L191" s="61">
        <v>5</v>
      </c>
      <c r="M191" s="61">
        <v>5</v>
      </c>
      <c r="N191" s="61">
        <v>5</v>
      </c>
      <c r="O191" s="61">
        <v>5</v>
      </c>
    </row>
    <row r="192" spans="11:15" ht="15.75" x14ac:dyDescent="0.25">
      <c r="K192" s="61" t="s">
        <v>68</v>
      </c>
      <c r="L192" s="61">
        <v>4</v>
      </c>
      <c r="M192" s="61">
        <v>5</v>
      </c>
      <c r="N192" s="61">
        <v>5</v>
      </c>
      <c r="O192" s="61">
        <v>3</v>
      </c>
    </row>
    <row r="193" spans="11:15" ht="15.75" x14ac:dyDescent="0.25">
      <c r="K193" s="61" t="s">
        <v>68</v>
      </c>
      <c r="L193" s="61">
        <v>5</v>
      </c>
      <c r="M193" s="61">
        <v>5</v>
      </c>
      <c r="N193" s="61">
        <v>4</v>
      </c>
      <c r="O193" s="61">
        <v>5</v>
      </c>
    </row>
    <row r="194" spans="11:15" ht="15.75" x14ac:dyDescent="0.25">
      <c r="K194" s="61" t="s">
        <v>68</v>
      </c>
      <c r="L194" s="61">
        <v>4</v>
      </c>
      <c r="M194" s="61">
        <v>4</v>
      </c>
      <c r="N194" s="61">
        <v>5</v>
      </c>
      <c r="O194" s="61">
        <v>5</v>
      </c>
    </row>
    <row r="195" spans="11:15" ht="15.75" x14ac:dyDescent="0.25">
      <c r="K195" s="61" t="s">
        <v>68</v>
      </c>
      <c r="L195" s="61">
        <v>5</v>
      </c>
      <c r="M195" s="61">
        <v>5</v>
      </c>
      <c r="N195" s="61">
        <v>3</v>
      </c>
      <c r="O195" s="61">
        <v>4</v>
      </c>
    </row>
    <row r="196" spans="11:15" ht="15.75" x14ac:dyDescent="0.25">
      <c r="K196" s="61" t="s">
        <v>68</v>
      </c>
      <c r="L196" s="61">
        <v>4</v>
      </c>
      <c r="M196" s="61">
        <v>5</v>
      </c>
      <c r="N196" s="61">
        <v>2</v>
      </c>
      <c r="O196" s="61">
        <v>4</v>
      </c>
    </row>
    <row r="197" spans="11:15" ht="15.75" x14ac:dyDescent="0.25">
      <c r="K197" s="61" t="s">
        <v>68</v>
      </c>
      <c r="L197" s="61">
        <v>5</v>
      </c>
      <c r="M197" s="61">
        <v>5</v>
      </c>
      <c r="N197" s="61">
        <v>5</v>
      </c>
      <c r="O197" s="61">
        <v>4</v>
      </c>
    </row>
    <row r="198" spans="11:15" ht="15.75" x14ac:dyDescent="0.25">
      <c r="K198" s="61" t="s">
        <v>68</v>
      </c>
      <c r="L198" s="61">
        <v>4</v>
      </c>
      <c r="M198" s="61">
        <v>5</v>
      </c>
      <c r="N198" s="61">
        <v>4</v>
      </c>
      <c r="O198" s="61">
        <v>3</v>
      </c>
    </row>
    <row r="199" spans="11:15" ht="15.75" x14ac:dyDescent="0.25">
      <c r="K199" s="61" t="s">
        <v>68</v>
      </c>
      <c r="L199" s="61">
        <v>4</v>
      </c>
      <c r="M199" s="61">
        <v>5</v>
      </c>
      <c r="N199" s="61">
        <v>5</v>
      </c>
      <c r="O199" s="61">
        <v>4</v>
      </c>
    </row>
    <row r="200" spans="11:15" ht="15.75" x14ac:dyDescent="0.25">
      <c r="K200" s="61" t="s">
        <v>69</v>
      </c>
      <c r="L200" s="61">
        <v>5</v>
      </c>
      <c r="M200" s="61">
        <v>4</v>
      </c>
      <c r="N200" s="61">
        <v>3</v>
      </c>
      <c r="O200" s="61">
        <v>5</v>
      </c>
    </row>
    <row r="201" spans="11:15" ht="15.75" x14ac:dyDescent="0.25">
      <c r="K201" s="61" t="s">
        <v>69</v>
      </c>
      <c r="L201" s="61">
        <v>5</v>
      </c>
      <c r="M201" s="61">
        <v>4</v>
      </c>
      <c r="N201" s="61">
        <v>2</v>
      </c>
      <c r="O201" s="61">
        <v>4</v>
      </c>
    </row>
    <row r="202" spans="11:15" ht="15.75" x14ac:dyDescent="0.25">
      <c r="K202" s="61" t="s">
        <v>69</v>
      </c>
      <c r="L202" s="61">
        <v>5</v>
      </c>
      <c r="M202" s="61">
        <v>4</v>
      </c>
      <c r="N202" s="61">
        <v>5</v>
      </c>
      <c r="O202" s="61">
        <v>5</v>
      </c>
    </row>
    <row r="203" spans="11:15" ht="15.75" x14ac:dyDescent="0.25">
      <c r="K203" s="61" t="s">
        <v>69</v>
      </c>
      <c r="L203" s="61">
        <v>4</v>
      </c>
      <c r="M203" s="61">
        <v>2</v>
      </c>
      <c r="N203" s="61">
        <v>4</v>
      </c>
      <c r="O203" s="61">
        <v>5</v>
      </c>
    </row>
    <row r="204" spans="11:15" ht="15.75" x14ac:dyDescent="0.25">
      <c r="K204" s="61" t="s">
        <v>69</v>
      </c>
      <c r="L204" s="61">
        <v>5</v>
      </c>
      <c r="M204" s="61">
        <v>4</v>
      </c>
      <c r="N204" s="61">
        <v>4</v>
      </c>
      <c r="O204" s="61">
        <v>5</v>
      </c>
    </row>
    <row r="205" spans="11:15" ht="15.75" x14ac:dyDescent="0.25">
      <c r="K205" s="61" t="s">
        <v>69</v>
      </c>
      <c r="L205" s="61">
        <v>4</v>
      </c>
      <c r="M205" s="61">
        <v>5</v>
      </c>
      <c r="N205" s="61">
        <v>2</v>
      </c>
      <c r="O205" s="61">
        <v>5</v>
      </c>
    </row>
    <row r="206" spans="11:15" ht="15.75" x14ac:dyDescent="0.25">
      <c r="K206" s="61" t="s">
        <v>69</v>
      </c>
      <c r="L206" s="61">
        <v>5</v>
      </c>
      <c r="M206" s="61">
        <v>4</v>
      </c>
      <c r="N206" s="61">
        <v>4</v>
      </c>
      <c r="O206" s="61">
        <v>4</v>
      </c>
    </row>
    <row r="207" spans="11:15" ht="15.75" x14ac:dyDescent="0.25">
      <c r="K207" s="61" t="s">
        <v>69</v>
      </c>
      <c r="L207" s="61">
        <v>4</v>
      </c>
      <c r="M207" s="61">
        <v>5</v>
      </c>
      <c r="N207" s="61">
        <v>3</v>
      </c>
      <c r="O207" s="61">
        <v>5</v>
      </c>
    </row>
    <row r="208" spans="11:15" ht="15.75" x14ac:dyDescent="0.25">
      <c r="K208" s="61" t="s">
        <v>69</v>
      </c>
      <c r="L208" s="61">
        <v>4</v>
      </c>
      <c r="M208" s="61">
        <v>4</v>
      </c>
      <c r="N208" s="61">
        <v>4</v>
      </c>
      <c r="O208" s="61">
        <v>3</v>
      </c>
    </row>
    <row r="209" spans="11:15" ht="15.75" x14ac:dyDescent="0.25">
      <c r="K209" s="61" t="s">
        <v>69</v>
      </c>
      <c r="L209" s="61">
        <v>4</v>
      </c>
      <c r="M209" s="61">
        <v>4</v>
      </c>
      <c r="N209" s="61">
        <v>2</v>
      </c>
      <c r="O209" s="61">
        <v>4</v>
      </c>
    </row>
    <row r="210" spans="11:15" ht="15.75" x14ac:dyDescent="0.25">
      <c r="K210" s="61" t="s">
        <v>69</v>
      </c>
      <c r="L210" s="61">
        <v>5</v>
      </c>
      <c r="M210" s="61">
        <v>4</v>
      </c>
      <c r="N210" s="61">
        <v>3</v>
      </c>
      <c r="O210" s="61">
        <v>4</v>
      </c>
    </row>
    <row r="211" spans="11:15" ht="15.75" x14ac:dyDescent="0.25">
      <c r="K211" s="61" t="s">
        <v>69</v>
      </c>
      <c r="L211" s="61">
        <v>3</v>
      </c>
      <c r="M211" s="61">
        <v>3</v>
      </c>
      <c r="N211" s="61">
        <v>5</v>
      </c>
      <c r="O211" s="61">
        <v>5</v>
      </c>
    </row>
    <row r="212" spans="11:15" ht="15.75" x14ac:dyDescent="0.25">
      <c r="K212" s="61" t="s">
        <v>69</v>
      </c>
      <c r="L212" s="61">
        <v>5</v>
      </c>
      <c r="M212" s="61">
        <v>4</v>
      </c>
      <c r="N212" s="61">
        <v>3</v>
      </c>
      <c r="O212" s="61">
        <v>4</v>
      </c>
    </row>
    <row r="213" spans="11:15" ht="15.75" x14ac:dyDescent="0.25">
      <c r="K213" s="61" t="s">
        <v>69</v>
      </c>
      <c r="L213" s="61">
        <v>5</v>
      </c>
      <c r="M213" s="61">
        <v>4</v>
      </c>
      <c r="N213" s="61">
        <v>2</v>
      </c>
      <c r="O213" s="61">
        <v>5</v>
      </c>
    </row>
    <row r="214" spans="11:15" ht="15.75" x14ac:dyDescent="0.25">
      <c r="K214" s="61" t="s">
        <v>69</v>
      </c>
      <c r="L214" s="61">
        <v>4</v>
      </c>
      <c r="M214" s="61">
        <v>4</v>
      </c>
      <c r="N214" s="61">
        <v>3</v>
      </c>
      <c r="O214" s="61">
        <v>4</v>
      </c>
    </row>
    <row r="215" spans="11:15" ht="15.75" x14ac:dyDescent="0.25">
      <c r="K215" s="61" t="s">
        <v>69</v>
      </c>
      <c r="L215" s="61">
        <v>4</v>
      </c>
      <c r="M215" s="61">
        <v>4</v>
      </c>
      <c r="N215" s="61">
        <v>3</v>
      </c>
      <c r="O215" s="61">
        <v>5</v>
      </c>
    </row>
    <row r="216" spans="11:15" ht="15.75" x14ac:dyDescent="0.25">
      <c r="K216" s="61" t="s">
        <v>69</v>
      </c>
      <c r="L216" s="61">
        <v>1</v>
      </c>
      <c r="M216" s="61">
        <v>5</v>
      </c>
      <c r="N216" s="61">
        <v>3</v>
      </c>
      <c r="O216" s="61">
        <v>4</v>
      </c>
    </row>
    <row r="217" spans="11:15" ht="15.75" x14ac:dyDescent="0.25">
      <c r="K217" s="61" t="s">
        <v>69</v>
      </c>
      <c r="L217" s="61">
        <v>5</v>
      </c>
      <c r="M217" s="61">
        <v>4</v>
      </c>
      <c r="N217" s="61">
        <v>2</v>
      </c>
      <c r="O217" s="61">
        <v>4</v>
      </c>
    </row>
    <row r="218" spans="11:15" ht="15.75" x14ac:dyDescent="0.25">
      <c r="K218" s="61" t="s">
        <v>69</v>
      </c>
      <c r="L218" s="61">
        <v>4</v>
      </c>
      <c r="M218" s="61">
        <v>4</v>
      </c>
      <c r="N218" s="61">
        <v>4</v>
      </c>
      <c r="O218" s="61">
        <v>4</v>
      </c>
    </row>
    <row r="219" spans="11:15" ht="15.75" x14ac:dyDescent="0.25">
      <c r="K219" s="61" t="s">
        <v>69</v>
      </c>
      <c r="L219" s="61">
        <v>4</v>
      </c>
      <c r="M219" s="61">
        <v>4</v>
      </c>
      <c r="N219" s="61">
        <v>5</v>
      </c>
      <c r="O219" s="61">
        <v>5</v>
      </c>
    </row>
    <row r="220" spans="11:15" ht="15.75" x14ac:dyDescent="0.25">
      <c r="K220" s="61" t="s">
        <v>69</v>
      </c>
      <c r="L220" s="61">
        <v>5</v>
      </c>
      <c r="M220" s="61">
        <v>4</v>
      </c>
      <c r="N220" s="61">
        <v>2</v>
      </c>
      <c r="O220" s="61">
        <v>4</v>
      </c>
    </row>
    <row r="221" spans="11:15" ht="15.75" x14ac:dyDescent="0.25">
      <c r="K221" s="61" t="s">
        <v>69</v>
      </c>
      <c r="L221" s="61">
        <v>4</v>
      </c>
      <c r="M221" s="61">
        <v>4</v>
      </c>
      <c r="N221" s="61">
        <v>5</v>
      </c>
      <c r="O221" s="61">
        <v>5</v>
      </c>
    </row>
    <row r="222" spans="11:15" ht="15.75" x14ac:dyDescent="0.25">
      <c r="K222" s="61" t="s">
        <v>69</v>
      </c>
      <c r="L222" s="61">
        <v>4</v>
      </c>
      <c r="M222" s="61">
        <v>4</v>
      </c>
      <c r="N222" s="61">
        <v>4</v>
      </c>
      <c r="O222" s="61">
        <v>3</v>
      </c>
    </row>
    <row r="223" spans="11:15" ht="15.75" x14ac:dyDescent="0.25">
      <c r="K223" s="61" t="s">
        <v>69</v>
      </c>
      <c r="L223" s="61">
        <v>3</v>
      </c>
      <c r="M223" s="61">
        <v>3</v>
      </c>
      <c r="N223" s="61">
        <v>4</v>
      </c>
      <c r="O223" s="61">
        <v>5</v>
      </c>
    </row>
    <row r="224" spans="11:15" ht="15.75" x14ac:dyDescent="0.25">
      <c r="K224" s="61" t="s">
        <v>69</v>
      </c>
      <c r="L224" s="61">
        <v>5</v>
      </c>
      <c r="M224" s="61">
        <v>4</v>
      </c>
      <c r="N224" s="61">
        <v>4</v>
      </c>
      <c r="O224" s="61">
        <v>4</v>
      </c>
    </row>
    <row r="225" spans="11:15" ht="15.75" x14ac:dyDescent="0.25">
      <c r="K225" s="61" t="s">
        <v>69</v>
      </c>
      <c r="L225" s="61">
        <v>4</v>
      </c>
      <c r="M225" s="61">
        <v>4</v>
      </c>
      <c r="N225" s="61">
        <v>4</v>
      </c>
      <c r="O225" s="61">
        <v>1</v>
      </c>
    </row>
    <row r="226" spans="11:15" ht="15.75" x14ac:dyDescent="0.25">
      <c r="K226" s="61" t="s">
        <v>69</v>
      </c>
      <c r="L226" s="61">
        <v>4</v>
      </c>
      <c r="M226" s="61">
        <v>5</v>
      </c>
      <c r="N226" s="61">
        <v>5</v>
      </c>
      <c r="O226" s="61">
        <v>5</v>
      </c>
    </row>
    <row r="227" spans="11:15" ht="15.75" x14ac:dyDescent="0.25">
      <c r="K227" s="61" t="s">
        <v>69</v>
      </c>
      <c r="L227" s="61">
        <v>4</v>
      </c>
      <c r="M227" s="61">
        <v>1</v>
      </c>
      <c r="N227" s="61">
        <v>4</v>
      </c>
      <c r="O227" s="61">
        <v>5</v>
      </c>
    </row>
    <row r="228" spans="11:15" ht="15.75" x14ac:dyDescent="0.25">
      <c r="K228" s="61" t="s">
        <v>69</v>
      </c>
      <c r="L228" s="61">
        <v>4</v>
      </c>
      <c r="M228" s="61">
        <v>5</v>
      </c>
      <c r="N228" s="61">
        <v>4</v>
      </c>
      <c r="O228" s="61">
        <v>4</v>
      </c>
    </row>
    <row r="229" spans="11:15" ht="15.75" x14ac:dyDescent="0.25">
      <c r="K229" s="61" t="s">
        <v>69</v>
      </c>
      <c r="L229" s="61">
        <v>4</v>
      </c>
      <c r="M229" s="61">
        <v>4</v>
      </c>
      <c r="N229" s="61">
        <v>4</v>
      </c>
      <c r="O229" s="61">
        <v>5</v>
      </c>
    </row>
    <row r="230" spans="11:15" ht="15.75" x14ac:dyDescent="0.25">
      <c r="K230" s="61" t="s">
        <v>69</v>
      </c>
      <c r="L230" s="61">
        <v>5</v>
      </c>
      <c r="M230" s="61">
        <v>4</v>
      </c>
      <c r="N230" s="61">
        <v>3</v>
      </c>
      <c r="O230" s="61">
        <v>4</v>
      </c>
    </row>
    <row r="231" spans="11:15" ht="15.75" x14ac:dyDescent="0.25">
      <c r="K231" s="61" t="s">
        <v>69</v>
      </c>
      <c r="L231" s="61">
        <v>4</v>
      </c>
      <c r="M231" s="61">
        <v>4</v>
      </c>
      <c r="N231" s="61">
        <v>4</v>
      </c>
      <c r="O231" s="61">
        <v>5</v>
      </c>
    </row>
    <row r="232" spans="11:15" ht="15.75" x14ac:dyDescent="0.25">
      <c r="K232" s="61" t="s">
        <v>69</v>
      </c>
      <c r="L232" s="61">
        <v>5</v>
      </c>
      <c r="M232" s="61">
        <v>5</v>
      </c>
      <c r="N232" s="61">
        <v>4</v>
      </c>
      <c r="O232" s="61">
        <v>3</v>
      </c>
    </row>
    <row r="233" spans="11:15" ht="15.75" x14ac:dyDescent="0.25">
      <c r="K233" s="61" t="s">
        <v>69</v>
      </c>
      <c r="L233" s="61">
        <v>5</v>
      </c>
      <c r="M233" s="61">
        <v>5</v>
      </c>
      <c r="N233" s="61">
        <v>4</v>
      </c>
      <c r="O233" s="61">
        <v>4</v>
      </c>
    </row>
    <row r="234" spans="11:15" ht="15.75" x14ac:dyDescent="0.25">
      <c r="K234" s="61" t="s">
        <v>69</v>
      </c>
      <c r="L234" s="61">
        <v>4</v>
      </c>
      <c r="M234" s="61">
        <v>4</v>
      </c>
      <c r="N234" s="61">
        <v>2</v>
      </c>
      <c r="O234" s="61">
        <v>4</v>
      </c>
    </row>
    <row r="235" spans="11:15" ht="15.75" x14ac:dyDescent="0.25">
      <c r="K235" s="61" t="s">
        <v>69</v>
      </c>
      <c r="L235" s="61">
        <v>4</v>
      </c>
      <c r="M235" s="61">
        <v>4</v>
      </c>
      <c r="N235" s="61">
        <v>4</v>
      </c>
      <c r="O235" s="61">
        <v>5</v>
      </c>
    </row>
    <row r="236" spans="11:15" ht="15.75" x14ac:dyDescent="0.25">
      <c r="K236" s="61" t="s">
        <v>69</v>
      </c>
      <c r="L236" s="61">
        <v>5</v>
      </c>
      <c r="M236" s="61">
        <v>4</v>
      </c>
      <c r="N236" s="61">
        <v>4</v>
      </c>
      <c r="O236" s="61">
        <v>5</v>
      </c>
    </row>
    <row r="237" spans="11:15" ht="15.75" x14ac:dyDescent="0.25">
      <c r="K237" s="61" t="s">
        <v>69</v>
      </c>
      <c r="L237" s="61">
        <v>5</v>
      </c>
      <c r="M237" s="61">
        <v>4</v>
      </c>
      <c r="N237" s="61">
        <v>4</v>
      </c>
      <c r="O237" s="61">
        <v>4</v>
      </c>
    </row>
    <row r="238" spans="11:15" ht="15.75" x14ac:dyDescent="0.25">
      <c r="K238" s="61" t="s">
        <v>69</v>
      </c>
      <c r="L238" s="61">
        <v>5</v>
      </c>
      <c r="M238" s="61">
        <v>4</v>
      </c>
      <c r="N238" s="61">
        <v>1</v>
      </c>
      <c r="O238" s="61">
        <v>4</v>
      </c>
    </row>
    <row r="239" spans="11:15" ht="15.75" x14ac:dyDescent="0.25">
      <c r="K239" s="61" t="s">
        <v>69</v>
      </c>
      <c r="L239" s="61">
        <v>3</v>
      </c>
      <c r="M239" s="61">
        <v>4</v>
      </c>
      <c r="N239" s="61">
        <v>4</v>
      </c>
      <c r="O239" s="61">
        <v>5</v>
      </c>
    </row>
    <row r="240" spans="11:15" ht="15.75" x14ac:dyDescent="0.25">
      <c r="K240" s="61" t="s">
        <v>69</v>
      </c>
      <c r="L240" s="61">
        <v>4</v>
      </c>
      <c r="M240" s="61">
        <v>3</v>
      </c>
      <c r="N240" s="61">
        <v>5</v>
      </c>
      <c r="O240" s="61">
        <v>4</v>
      </c>
    </row>
    <row r="241" spans="11:15" ht="15.75" x14ac:dyDescent="0.25">
      <c r="K241" s="61" t="s">
        <v>69</v>
      </c>
      <c r="L241" s="61">
        <v>4</v>
      </c>
      <c r="M241" s="61">
        <v>4</v>
      </c>
      <c r="N241" s="61">
        <v>2</v>
      </c>
      <c r="O241" s="61">
        <v>3</v>
      </c>
    </row>
    <row r="242" spans="11:15" ht="15.75" x14ac:dyDescent="0.25">
      <c r="K242" s="61" t="s">
        <v>69</v>
      </c>
      <c r="L242" s="61">
        <v>5</v>
      </c>
      <c r="M242" s="61">
        <v>4</v>
      </c>
      <c r="N242" s="61">
        <v>3</v>
      </c>
      <c r="O242" s="61">
        <v>3</v>
      </c>
    </row>
    <row r="243" spans="11:15" ht="15.75" x14ac:dyDescent="0.25">
      <c r="K243" s="61" t="s">
        <v>69</v>
      </c>
      <c r="L243" s="61">
        <v>4</v>
      </c>
      <c r="M243" s="61">
        <v>3</v>
      </c>
      <c r="N243" s="61">
        <v>4</v>
      </c>
      <c r="O243" s="61">
        <v>5</v>
      </c>
    </row>
    <row r="244" spans="11:15" ht="15.75" x14ac:dyDescent="0.25">
      <c r="K244" s="61" t="s">
        <v>69</v>
      </c>
      <c r="L244" s="61">
        <v>5</v>
      </c>
      <c r="M244" s="61">
        <v>3</v>
      </c>
      <c r="N244" s="61">
        <v>5</v>
      </c>
      <c r="O244" s="61">
        <v>5</v>
      </c>
    </row>
    <row r="245" spans="11:15" ht="15.75" x14ac:dyDescent="0.25">
      <c r="K245" s="61" t="s">
        <v>69</v>
      </c>
      <c r="L245" s="61">
        <v>5</v>
      </c>
      <c r="M245" s="61">
        <v>4</v>
      </c>
      <c r="N245" s="61">
        <v>4</v>
      </c>
      <c r="O245" s="61">
        <v>4</v>
      </c>
    </row>
    <row r="246" spans="11:15" ht="15.75" x14ac:dyDescent="0.25">
      <c r="K246" s="61" t="s">
        <v>69</v>
      </c>
      <c r="L246" s="61">
        <v>5</v>
      </c>
      <c r="M246" s="61">
        <v>4</v>
      </c>
      <c r="N246" s="61">
        <v>4</v>
      </c>
      <c r="O246" s="61">
        <v>4</v>
      </c>
    </row>
    <row r="247" spans="11:15" ht="15.75" x14ac:dyDescent="0.25">
      <c r="K247" s="61" t="s">
        <v>69</v>
      </c>
      <c r="L247" s="61">
        <v>3</v>
      </c>
      <c r="M247" s="61">
        <v>4</v>
      </c>
      <c r="N247" s="61">
        <v>3</v>
      </c>
      <c r="O247" s="61">
        <v>4</v>
      </c>
    </row>
    <row r="248" spans="11:15" ht="15.75" x14ac:dyDescent="0.25">
      <c r="K248" s="61" t="s">
        <v>69</v>
      </c>
      <c r="L248" s="61">
        <v>4</v>
      </c>
      <c r="M248" s="61">
        <v>4</v>
      </c>
      <c r="N248" s="61">
        <v>1</v>
      </c>
      <c r="O248" s="61">
        <v>4</v>
      </c>
    </row>
    <row r="249" spans="11:15" ht="15.75" x14ac:dyDescent="0.25">
      <c r="K249" s="61" t="s">
        <v>69</v>
      </c>
      <c r="L249" s="61">
        <v>4</v>
      </c>
      <c r="M249" s="61">
        <v>3</v>
      </c>
      <c r="N249" s="61">
        <v>4</v>
      </c>
      <c r="O249" s="61">
        <v>3</v>
      </c>
    </row>
    <row r="250" spans="11:15" ht="15.75" x14ac:dyDescent="0.25">
      <c r="K250" s="61" t="s">
        <v>70</v>
      </c>
      <c r="L250" s="61">
        <v>4</v>
      </c>
      <c r="M250" s="61">
        <v>5</v>
      </c>
      <c r="N250" s="61">
        <v>5</v>
      </c>
      <c r="O250" s="61">
        <v>3</v>
      </c>
    </row>
    <row r="251" spans="11:15" ht="15.75" x14ac:dyDescent="0.25">
      <c r="K251" s="61" t="s">
        <v>70</v>
      </c>
      <c r="L251" s="61">
        <v>4</v>
      </c>
      <c r="M251" s="61">
        <v>4</v>
      </c>
      <c r="N251" s="61">
        <v>4</v>
      </c>
      <c r="O251" s="61">
        <v>2</v>
      </c>
    </row>
    <row r="252" spans="11:15" ht="15.75" x14ac:dyDescent="0.25">
      <c r="K252" s="61" t="s">
        <v>70</v>
      </c>
      <c r="L252" s="61">
        <v>3</v>
      </c>
      <c r="M252" s="61">
        <v>4</v>
      </c>
      <c r="N252" s="61">
        <v>5</v>
      </c>
      <c r="O252" s="61">
        <v>4</v>
      </c>
    </row>
    <row r="253" spans="11:15" ht="15.75" x14ac:dyDescent="0.25">
      <c r="K253" s="61" t="s">
        <v>70</v>
      </c>
      <c r="L253" s="61">
        <v>3</v>
      </c>
      <c r="M253" s="61">
        <v>4</v>
      </c>
      <c r="N253" s="61">
        <v>1</v>
      </c>
      <c r="O253" s="61">
        <v>3</v>
      </c>
    </row>
    <row r="254" spans="11:15" ht="15.75" x14ac:dyDescent="0.25">
      <c r="K254" s="61" t="s">
        <v>70</v>
      </c>
      <c r="L254" s="61">
        <v>4</v>
      </c>
      <c r="M254" s="61">
        <v>4</v>
      </c>
      <c r="N254" s="61">
        <v>5</v>
      </c>
      <c r="O254" s="61">
        <v>5</v>
      </c>
    </row>
    <row r="255" spans="11:15" ht="15.75" x14ac:dyDescent="0.25">
      <c r="K255" s="61" t="s">
        <v>70</v>
      </c>
      <c r="L255" s="61">
        <v>5</v>
      </c>
      <c r="M255" s="61">
        <v>5</v>
      </c>
      <c r="N255" s="61">
        <v>5</v>
      </c>
      <c r="O255" s="61">
        <v>5</v>
      </c>
    </row>
    <row r="256" spans="11:15" ht="15.75" x14ac:dyDescent="0.25">
      <c r="K256" s="61" t="s">
        <v>70</v>
      </c>
      <c r="L256" s="61">
        <v>5</v>
      </c>
      <c r="M256" s="61">
        <v>5</v>
      </c>
      <c r="N256" s="61">
        <v>5</v>
      </c>
      <c r="O256" s="61">
        <v>1</v>
      </c>
    </row>
    <row r="257" spans="11:15" ht="15.75" x14ac:dyDescent="0.25">
      <c r="K257" s="61" t="s">
        <v>70</v>
      </c>
      <c r="L257" s="61">
        <v>4</v>
      </c>
      <c r="M257" s="61">
        <v>5</v>
      </c>
      <c r="N257" s="61">
        <v>5</v>
      </c>
      <c r="O257" s="61">
        <v>4</v>
      </c>
    </row>
    <row r="258" spans="11:15" ht="15.75" x14ac:dyDescent="0.25">
      <c r="K258" s="61" t="s">
        <v>70</v>
      </c>
      <c r="L258" s="61">
        <v>3</v>
      </c>
      <c r="M258" s="61">
        <v>4</v>
      </c>
      <c r="N258" s="61">
        <v>4</v>
      </c>
      <c r="O258" s="61">
        <v>4</v>
      </c>
    </row>
    <row r="259" spans="11:15" ht="15.75" x14ac:dyDescent="0.25">
      <c r="K259" s="61" t="s">
        <v>70</v>
      </c>
      <c r="L259" s="61">
        <v>3</v>
      </c>
      <c r="M259" s="61">
        <v>5</v>
      </c>
      <c r="N259" s="61">
        <v>3</v>
      </c>
      <c r="O259" s="61">
        <v>3</v>
      </c>
    </row>
    <row r="260" spans="11:15" ht="15.75" x14ac:dyDescent="0.25">
      <c r="K260" s="61" t="s">
        <v>70</v>
      </c>
      <c r="L260" s="61">
        <v>4</v>
      </c>
      <c r="M260" s="61">
        <v>4</v>
      </c>
      <c r="N260" s="61">
        <v>5</v>
      </c>
      <c r="O260" s="61">
        <v>4</v>
      </c>
    </row>
    <row r="261" spans="11:15" ht="15.75" x14ac:dyDescent="0.25">
      <c r="K261" s="61" t="s">
        <v>70</v>
      </c>
      <c r="L261" s="61">
        <v>5</v>
      </c>
      <c r="M261" s="61">
        <v>4</v>
      </c>
      <c r="N261" s="61">
        <v>5</v>
      </c>
      <c r="O261" s="61">
        <v>5</v>
      </c>
    </row>
    <row r="262" spans="11:15" ht="15.75" x14ac:dyDescent="0.25">
      <c r="K262" s="61" t="s">
        <v>70</v>
      </c>
      <c r="L262" s="61">
        <v>5</v>
      </c>
      <c r="M262" s="61">
        <v>3</v>
      </c>
      <c r="N262" s="61">
        <v>4</v>
      </c>
      <c r="O262" s="61">
        <v>4</v>
      </c>
    </row>
    <row r="263" spans="11:15" ht="15.75" x14ac:dyDescent="0.25">
      <c r="K263" s="61" t="s">
        <v>70</v>
      </c>
      <c r="L263" s="61">
        <v>5</v>
      </c>
      <c r="M263" s="61">
        <v>5</v>
      </c>
      <c r="N263" s="61">
        <v>4</v>
      </c>
      <c r="O263" s="61">
        <v>5</v>
      </c>
    </row>
    <row r="264" spans="11:15" ht="15.75" x14ac:dyDescent="0.25">
      <c r="K264" s="61" t="s">
        <v>70</v>
      </c>
      <c r="L264" s="61">
        <v>3</v>
      </c>
      <c r="M264" s="61">
        <v>4</v>
      </c>
      <c r="N264" s="61">
        <v>4</v>
      </c>
      <c r="O264" s="61">
        <v>4</v>
      </c>
    </row>
    <row r="265" spans="11:15" ht="15.75" x14ac:dyDescent="0.25">
      <c r="K265" s="61" t="s">
        <v>70</v>
      </c>
      <c r="L265" s="61">
        <v>4</v>
      </c>
      <c r="M265" s="61">
        <v>5</v>
      </c>
      <c r="N265" s="61">
        <v>4</v>
      </c>
      <c r="O265" s="61">
        <v>5</v>
      </c>
    </row>
    <row r="266" spans="11:15" ht="15.75" x14ac:dyDescent="0.25">
      <c r="K266" s="61" t="s">
        <v>70</v>
      </c>
      <c r="L266" s="61">
        <v>4</v>
      </c>
      <c r="M266" s="61">
        <v>5</v>
      </c>
      <c r="N266" s="61">
        <v>4</v>
      </c>
      <c r="O266" s="61">
        <v>4</v>
      </c>
    </row>
    <row r="267" spans="11:15" ht="15.75" x14ac:dyDescent="0.25">
      <c r="K267" s="61" t="s">
        <v>70</v>
      </c>
      <c r="L267" s="61">
        <v>5</v>
      </c>
      <c r="M267" s="61">
        <v>4</v>
      </c>
      <c r="N267" s="61">
        <v>4</v>
      </c>
      <c r="O267" s="61">
        <v>5</v>
      </c>
    </row>
    <row r="268" spans="11:15" ht="15.75" x14ac:dyDescent="0.25">
      <c r="K268" s="61" t="s">
        <v>70</v>
      </c>
      <c r="L268" s="61">
        <v>4</v>
      </c>
      <c r="M268" s="61">
        <v>5</v>
      </c>
      <c r="N268" s="61">
        <v>4</v>
      </c>
      <c r="O268" s="61">
        <v>4</v>
      </c>
    </row>
    <row r="269" spans="11:15" ht="15.75" x14ac:dyDescent="0.25">
      <c r="K269" s="61" t="s">
        <v>70</v>
      </c>
      <c r="L269" s="61">
        <v>3</v>
      </c>
      <c r="M269" s="61">
        <v>5</v>
      </c>
      <c r="N269" s="61">
        <v>3</v>
      </c>
      <c r="O269" s="61">
        <v>4</v>
      </c>
    </row>
    <row r="270" spans="11:15" ht="15.75" x14ac:dyDescent="0.25">
      <c r="K270" s="61" t="s">
        <v>70</v>
      </c>
      <c r="L270" s="61">
        <v>4</v>
      </c>
      <c r="M270" s="61">
        <v>4</v>
      </c>
      <c r="N270" s="61">
        <v>4</v>
      </c>
      <c r="O270" s="61">
        <v>2</v>
      </c>
    </row>
    <row r="271" spans="11:15" ht="15.75" x14ac:dyDescent="0.25">
      <c r="K271" s="61" t="s">
        <v>70</v>
      </c>
      <c r="L271" s="61">
        <v>5</v>
      </c>
      <c r="M271" s="61">
        <v>5</v>
      </c>
      <c r="N271" s="61">
        <v>3</v>
      </c>
      <c r="O271" s="61">
        <v>4</v>
      </c>
    </row>
    <row r="272" spans="11:15" ht="15.75" x14ac:dyDescent="0.25">
      <c r="K272" s="61" t="s">
        <v>70</v>
      </c>
      <c r="L272" s="61">
        <v>5</v>
      </c>
      <c r="M272" s="61">
        <v>3</v>
      </c>
      <c r="N272" s="61">
        <v>4</v>
      </c>
      <c r="O272" s="61">
        <v>5</v>
      </c>
    </row>
    <row r="273" spans="11:15" ht="15.75" x14ac:dyDescent="0.25">
      <c r="K273" s="61" t="s">
        <v>70</v>
      </c>
      <c r="L273" s="61">
        <v>4</v>
      </c>
      <c r="M273" s="61">
        <v>5</v>
      </c>
      <c r="N273" s="61">
        <v>2</v>
      </c>
      <c r="O273" s="61">
        <v>4</v>
      </c>
    </row>
    <row r="274" spans="11:15" ht="15.75" x14ac:dyDescent="0.25">
      <c r="K274" s="61" t="s">
        <v>70</v>
      </c>
      <c r="L274" s="61">
        <v>4</v>
      </c>
      <c r="M274" s="61">
        <v>3</v>
      </c>
      <c r="N274" s="61">
        <v>4</v>
      </c>
      <c r="O274" s="61">
        <v>4</v>
      </c>
    </row>
    <row r="275" spans="11:15" ht="15.75" x14ac:dyDescent="0.25">
      <c r="K275" s="61" t="s">
        <v>70</v>
      </c>
      <c r="L275" s="61">
        <v>5</v>
      </c>
      <c r="M275" s="61">
        <v>4</v>
      </c>
      <c r="N275" s="61">
        <v>3</v>
      </c>
      <c r="O275" s="61">
        <v>3</v>
      </c>
    </row>
    <row r="276" spans="11:15" ht="15.75" x14ac:dyDescent="0.25">
      <c r="K276" s="61" t="s">
        <v>70</v>
      </c>
      <c r="L276" s="61">
        <v>2</v>
      </c>
      <c r="M276" s="61">
        <v>4</v>
      </c>
      <c r="N276" s="61">
        <v>4</v>
      </c>
      <c r="O276" s="61">
        <v>4</v>
      </c>
    </row>
    <row r="277" spans="11:15" ht="15.75" x14ac:dyDescent="0.25">
      <c r="K277" s="61" t="s">
        <v>70</v>
      </c>
      <c r="L277" s="61">
        <v>5</v>
      </c>
      <c r="M277" s="61">
        <v>4</v>
      </c>
      <c r="N277" s="61">
        <v>5</v>
      </c>
      <c r="O277" s="61">
        <v>4</v>
      </c>
    </row>
    <row r="278" spans="11:15" ht="15.75" x14ac:dyDescent="0.25">
      <c r="K278" s="61" t="s">
        <v>70</v>
      </c>
      <c r="L278" s="61">
        <v>4</v>
      </c>
      <c r="M278" s="61">
        <v>5</v>
      </c>
      <c r="N278" s="61">
        <v>4</v>
      </c>
      <c r="O278" s="61">
        <v>3</v>
      </c>
    </row>
    <row r="279" spans="11:15" ht="15.75" x14ac:dyDescent="0.25">
      <c r="K279" s="61" t="s">
        <v>70</v>
      </c>
      <c r="L279" s="61">
        <v>5</v>
      </c>
      <c r="M279" s="61">
        <v>4</v>
      </c>
      <c r="N279" s="61">
        <v>1</v>
      </c>
      <c r="O279" s="61">
        <v>5</v>
      </c>
    </row>
    <row r="280" spans="11:15" ht="15.75" x14ac:dyDescent="0.25">
      <c r="K280" s="61" t="s">
        <v>71</v>
      </c>
      <c r="L280" s="61">
        <v>5</v>
      </c>
      <c r="M280" s="61">
        <v>4</v>
      </c>
      <c r="N280" s="61">
        <v>4</v>
      </c>
      <c r="O280" s="61">
        <v>5</v>
      </c>
    </row>
    <row r="281" spans="11:15" ht="15.75" x14ac:dyDescent="0.25">
      <c r="K281" s="61" t="s">
        <v>71</v>
      </c>
      <c r="L281" s="61">
        <v>5</v>
      </c>
      <c r="M281" s="61">
        <v>5</v>
      </c>
      <c r="N281" s="61">
        <v>5</v>
      </c>
      <c r="O281" s="61">
        <v>5</v>
      </c>
    </row>
    <row r="282" spans="11:15" ht="15.75" x14ac:dyDescent="0.25">
      <c r="K282" s="61" t="s">
        <v>71</v>
      </c>
      <c r="L282" s="61">
        <v>4</v>
      </c>
      <c r="M282" s="61">
        <v>4</v>
      </c>
      <c r="N282" s="61">
        <v>4</v>
      </c>
      <c r="O282" s="61">
        <v>4</v>
      </c>
    </row>
    <row r="283" spans="11:15" ht="15.75" x14ac:dyDescent="0.25">
      <c r="K283" s="61" t="s">
        <v>71</v>
      </c>
      <c r="L283" s="61">
        <v>4</v>
      </c>
      <c r="M283" s="61">
        <v>3</v>
      </c>
      <c r="N283" s="61">
        <v>4</v>
      </c>
      <c r="O283" s="61">
        <v>4</v>
      </c>
    </row>
    <row r="284" spans="11:15" ht="15.75" x14ac:dyDescent="0.25">
      <c r="K284" s="61" t="s">
        <v>71</v>
      </c>
      <c r="L284" s="61">
        <v>5</v>
      </c>
      <c r="M284" s="61">
        <v>4</v>
      </c>
      <c r="N284" s="61">
        <v>5</v>
      </c>
      <c r="O284" s="61">
        <v>4</v>
      </c>
    </row>
    <row r="285" spans="11:15" ht="15.75" x14ac:dyDescent="0.25">
      <c r="K285" s="61" t="s">
        <v>71</v>
      </c>
      <c r="L285" s="61">
        <v>4</v>
      </c>
      <c r="M285" s="61">
        <v>4</v>
      </c>
      <c r="N285" s="61">
        <v>4</v>
      </c>
      <c r="O285" s="61">
        <v>4</v>
      </c>
    </row>
    <row r="286" spans="11:15" ht="15.75" x14ac:dyDescent="0.25">
      <c r="K286" s="61" t="s">
        <v>71</v>
      </c>
      <c r="L286" s="61">
        <v>5</v>
      </c>
      <c r="M286" s="61">
        <v>5</v>
      </c>
      <c r="N286" s="61">
        <v>4</v>
      </c>
      <c r="O286" s="61">
        <v>5</v>
      </c>
    </row>
    <row r="287" spans="11:15" ht="15.75" x14ac:dyDescent="0.25">
      <c r="K287" s="61" t="s">
        <v>71</v>
      </c>
      <c r="L287" s="61">
        <v>4</v>
      </c>
      <c r="M287" s="61">
        <v>2</v>
      </c>
      <c r="N287" s="61">
        <v>3</v>
      </c>
      <c r="O287" s="61">
        <v>3</v>
      </c>
    </row>
    <row r="288" spans="11:15" ht="15.75" x14ac:dyDescent="0.25">
      <c r="K288" s="61" t="s">
        <v>71</v>
      </c>
      <c r="L288" s="61">
        <v>3</v>
      </c>
      <c r="M288" s="61">
        <v>4</v>
      </c>
      <c r="N288" s="61">
        <v>4</v>
      </c>
      <c r="O288" s="61">
        <v>4</v>
      </c>
    </row>
    <row r="289" spans="11:15" ht="15.75" x14ac:dyDescent="0.25">
      <c r="K289" s="61" t="s">
        <v>71</v>
      </c>
      <c r="L289" s="61">
        <v>5</v>
      </c>
      <c r="M289" s="61">
        <v>4</v>
      </c>
      <c r="N289" s="61">
        <v>4</v>
      </c>
      <c r="O289" s="61">
        <v>5</v>
      </c>
    </row>
    <row r="290" spans="11:15" ht="15.75" x14ac:dyDescent="0.25">
      <c r="K290" s="61" t="s">
        <v>72</v>
      </c>
      <c r="L290" s="61">
        <v>5</v>
      </c>
      <c r="M290" s="61">
        <v>5</v>
      </c>
      <c r="N290" s="61">
        <v>4</v>
      </c>
      <c r="O290" s="61">
        <v>4</v>
      </c>
    </row>
    <row r="291" spans="11:15" ht="15.75" x14ac:dyDescent="0.25">
      <c r="K291" s="61" t="s">
        <v>72</v>
      </c>
      <c r="L291" s="61">
        <v>5</v>
      </c>
      <c r="M291" s="61">
        <v>5</v>
      </c>
      <c r="N291" s="61">
        <v>4</v>
      </c>
      <c r="O291" s="61">
        <v>3</v>
      </c>
    </row>
    <row r="292" spans="11:15" ht="15.75" x14ac:dyDescent="0.25">
      <c r="K292" s="61" t="s">
        <v>72</v>
      </c>
      <c r="L292" s="61">
        <v>4</v>
      </c>
      <c r="M292" s="61">
        <v>4</v>
      </c>
      <c r="N292" s="61">
        <v>3</v>
      </c>
      <c r="O292" s="61">
        <v>3</v>
      </c>
    </row>
    <row r="293" spans="11:15" ht="15.75" x14ac:dyDescent="0.25">
      <c r="K293" s="61" t="s">
        <v>72</v>
      </c>
      <c r="L293" s="61">
        <v>4</v>
      </c>
      <c r="M293" s="61">
        <v>4</v>
      </c>
      <c r="N293" s="61">
        <v>3</v>
      </c>
      <c r="O293" s="61">
        <v>3</v>
      </c>
    </row>
    <row r="294" spans="11:15" ht="15.75" x14ac:dyDescent="0.25">
      <c r="K294" s="61" t="s">
        <v>72</v>
      </c>
      <c r="L294" s="61">
        <v>4</v>
      </c>
      <c r="M294" s="61">
        <v>4</v>
      </c>
      <c r="N294" s="61">
        <v>3</v>
      </c>
      <c r="O294" s="61">
        <v>2</v>
      </c>
    </row>
    <row r="295" spans="11:15" ht="15.75" x14ac:dyDescent="0.25">
      <c r="K295" s="61" t="s">
        <v>72</v>
      </c>
      <c r="L295" s="61">
        <v>4</v>
      </c>
      <c r="M295" s="61">
        <v>4</v>
      </c>
      <c r="N295" s="61">
        <v>3</v>
      </c>
      <c r="O295" s="61">
        <v>3</v>
      </c>
    </row>
    <row r="296" spans="11:15" ht="15.75" x14ac:dyDescent="0.25">
      <c r="K296" s="61" t="s">
        <v>72</v>
      </c>
      <c r="L296" s="61">
        <v>4</v>
      </c>
      <c r="M296" s="61">
        <v>4</v>
      </c>
      <c r="N296" s="61">
        <v>3</v>
      </c>
      <c r="O296" s="61">
        <v>2</v>
      </c>
    </row>
    <row r="297" spans="11:15" ht="15.75" x14ac:dyDescent="0.25">
      <c r="K297" s="61" t="s">
        <v>72</v>
      </c>
      <c r="L297" s="61">
        <v>3</v>
      </c>
      <c r="M297" s="61">
        <v>4</v>
      </c>
      <c r="N297" s="61">
        <v>3</v>
      </c>
      <c r="O297" s="61">
        <v>3</v>
      </c>
    </row>
    <row r="298" spans="11:15" ht="15.75" x14ac:dyDescent="0.25">
      <c r="K298" s="61" t="s">
        <v>72</v>
      </c>
      <c r="L298" s="61">
        <v>3</v>
      </c>
      <c r="M298" s="61">
        <v>4</v>
      </c>
      <c r="N298" s="61">
        <v>2</v>
      </c>
      <c r="O298" s="61">
        <v>2</v>
      </c>
    </row>
    <row r="299" spans="11:15" ht="15.75" x14ac:dyDescent="0.25">
      <c r="K299" s="61" t="s">
        <v>72</v>
      </c>
      <c r="L299" s="61">
        <v>2</v>
      </c>
      <c r="M299" s="61">
        <v>3</v>
      </c>
      <c r="N299" s="61">
        <v>2</v>
      </c>
      <c r="O299" s="61">
        <v>1</v>
      </c>
    </row>
  </sheetData>
  <mergeCells count="19">
    <mergeCell ref="B115:E115"/>
    <mergeCell ref="B5:D5"/>
    <mergeCell ref="B12:D12"/>
    <mergeCell ref="B19:D19"/>
    <mergeCell ref="B26:D26"/>
    <mergeCell ref="B33:D33"/>
    <mergeCell ref="B53:D53"/>
    <mergeCell ref="F4:M4"/>
    <mergeCell ref="F52:M52"/>
    <mergeCell ref="K98:O98"/>
    <mergeCell ref="B4:D4"/>
    <mergeCell ref="B52:D52"/>
    <mergeCell ref="B41:D41"/>
    <mergeCell ref="B88:D88"/>
    <mergeCell ref="B60:D60"/>
    <mergeCell ref="B67:D67"/>
    <mergeCell ref="B74:D74"/>
    <mergeCell ref="B81:D81"/>
    <mergeCell ref="B97:E97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</vt:lpstr>
      <vt:lpstr>Question 3|Part 1</vt:lpstr>
      <vt:lpstr>Question 3|Part 3</vt:lpstr>
      <vt:lpstr>Question 3|Part 4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2019-10-29T13:07:19Z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ee54ff77-4caa-47b5-98da-7ec089973d61</vt:lpwstr>
  </property>
</Properties>
</file>