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ifi-christmas-tree-lights\pcbs\controller_8266\"/>
    </mc:Choice>
  </mc:AlternateContent>
  <xr:revisionPtr revIDLastSave="0" documentId="13_ncr:1_{0B8F6F20-EA36-45A8-9B30-D4493E020C83}" xr6:coauthVersionLast="45" xr6:coauthVersionMax="45" xr10:uidLastSave="{00000000-0000-0000-0000-000000000000}"/>
  <bookViews>
    <workbookView xWindow="975" yWindow="-120" windowWidth="27945" windowHeight="16440" xr2:uid="{922255C7-5D7C-409D-A053-C1E2D7AB5AAD}"/>
  </bookViews>
  <sheets>
    <sheet name="BD9E104FJ" sheetId="2" r:id="rId1"/>
  </sheets>
  <definedNames>
    <definedName name="Cesr">BD9E104FJ!$E$13</definedName>
    <definedName name="Cout">BD9E104FJ!$E$9</definedName>
    <definedName name="deltaIL">BD9E104FJ!$E$17</definedName>
    <definedName name="Fcrs">BD9E104FJ!$E$8</definedName>
    <definedName name="Fosc">BD9E104FJ!$E$5</definedName>
    <definedName name="Gma">BD9E104FJ!$E$12</definedName>
    <definedName name="Gmp">BD9E104FJ!$E$11</definedName>
    <definedName name="L">BD9E104FJ!$E$4</definedName>
    <definedName name="Ratio">#REF!</definedName>
    <definedName name="Rb">#REF!</definedName>
    <definedName name="Rt">#REF!</definedName>
    <definedName name="Vfb">BD9E104FJ!$E$10</definedName>
    <definedName name="Vin">BD9E104FJ!$E$6</definedName>
    <definedName name="Vout">BD9E104FJ!$E$7</definedName>
    <definedName name="Vref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E9" i="2" l="1"/>
  <c r="G13" i="2"/>
  <c r="G8" i="2"/>
  <c r="G5" i="2"/>
  <c r="G9" i="2" l="1"/>
  <c r="E12" i="2"/>
  <c r="G12" i="2" s="1"/>
  <c r="E17" i="2" l="1"/>
  <c r="G17" i="2" s="1"/>
  <c r="G4" i="2"/>
  <c r="E15" i="2"/>
  <c r="E16" i="2" s="1"/>
  <c r="G16" i="2" s="1"/>
  <c r="E18" i="2" l="1"/>
  <c r="G18" i="2" s="1"/>
  <c r="G15" i="2"/>
</calcChain>
</file>

<file path=xl/sharedStrings.xml><?xml version="1.0" encoding="utf-8"?>
<sst xmlns="http://schemas.openxmlformats.org/spreadsheetml/2006/main" count="52" uniqueCount="44">
  <si>
    <t>Vout</t>
  </si>
  <si>
    <t>Fcrs</t>
  </si>
  <si>
    <t>Cout</t>
  </si>
  <si>
    <t>Vfb</t>
  </si>
  <si>
    <t>Gmp</t>
  </si>
  <si>
    <t>Gma</t>
  </si>
  <si>
    <t>R4</t>
  </si>
  <si>
    <t>C4</t>
  </si>
  <si>
    <t>pF</t>
  </si>
  <si>
    <t>Ohms</t>
  </si>
  <si>
    <t>K Ohms</t>
  </si>
  <si>
    <t>Vin</t>
  </si>
  <si>
    <t>Fosc</t>
  </si>
  <si>
    <t>deltaIL</t>
  </si>
  <si>
    <t>mA</t>
  </si>
  <si>
    <t>L</t>
  </si>
  <si>
    <t>Vripple</t>
  </si>
  <si>
    <t>mV</t>
  </si>
  <si>
    <t>Cesr</t>
  </si>
  <si>
    <t>Henries</t>
  </si>
  <si>
    <t>Hertz</t>
  </si>
  <si>
    <t>Volts</t>
  </si>
  <si>
    <t>Farads</t>
  </si>
  <si>
    <t>Amps/Volt</t>
  </si>
  <si>
    <t>Amps</t>
  </si>
  <si>
    <t>uH</t>
  </si>
  <si>
    <t>KHz</t>
  </si>
  <si>
    <t>uF</t>
  </si>
  <si>
    <t>uA/V</t>
  </si>
  <si>
    <t>mOhms</t>
  </si>
  <si>
    <t>Cout ESR</t>
  </si>
  <si>
    <t>Inductor</t>
  </si>
  <si>
    <t>Frequency</t>
  </si>
  <si>
    <t>Volts in</t>
  </si>
  <si>
    <t>Volts out</t>
  </si>
  <si>
    <t>Crossover freq</t>
  </si>
  <si>
    <t>Output capacitance</t>
  </si>
  <si>
    <t>Feedback voltage</t>
  </si>
  <si>
    <t>Current sense gain</t>
  </si>
  <si>
    <t>Err amp transconductance</t>
  </si>
  <si>
    <t>Compensation</t>
  </si>
  <si>
    <t>Inductor current ripple</t>
  </si>
  <si>
    <t>Vout ripple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</si>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</sst>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2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" fontId="0" fillId="3" borderId="1" xfId="0" applyNumberFormat="1" applyFill="1" applyBorder="1"/>
    <xf numFmtId="11" fontId="0" fillId="3" borderId="1" xfId="0" applyNumberFormat="1" applyFill="1" applyBorder="1"/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3F2AC-8BB3-490B-8BDC-E2B7EEA20D5F}">
  <dimension ref="C2:H18"/>
  <sheetViews>
    <sheetView tabSelected="1" workbookViewId="0">
      <selection activeCell="K15" sqref="K15"/>
    </sheetView>
  </sheetViews>
  <sheetFormatPr defaultRowHeight="15" x14ac:dyDescent="0.25"/>
  <cols>
    <col min="3" max="3" width="25.7109375" customWidth="1"/>
    <col min="5" max="5" width="9" bestFit="1" customWidth="1"/>
    <col min="6" max="6" width="10.5703125" bestFit="1" customWidth="1"/>
    <col min="7" max="7" width="12" bestFit="1" customWidth="1"/>
  </cols>
  <sheetData>
    <row r="2" spans="3:8" x14ac:dyDescent="0.25">
      <c r="E2" s="5" t="s">
        <v>43</v>
      </c>
    </row>
    <row r="4" spans="3:8" x14ac:dyDescent="0.25">
      <c r="C4" s="1" t="s">
        <v>31</v>
      </c>
      <c r="D4" s="1" t="s">
        <v>15</v>
      </c>
      <c r="E4" s="4">
        <f>33/1000000</f>
        <v>3.3000000000000003E-5</v>
      </c>
      <c r="F4" s="1" t="s">
        <v>19</v>
      </c>
      <c r="G4">
        <f>L*1000000</f>
        <v>33</v>
      </c>
      <c r="H4" t="s">
        <v>25</v>
      </c>
    </row>
    <row r="5" spans="3:8" x14ac:dyDescent="0.25">
      <c r="C5" s="1" t="s">
        <v>32</v>
      </c>
      <c r="D5" s="1" t="s">
        <v>12</v>
      </c>
      <c r="E5" s="4">
        <v>570000</v>
      </c>
      <c r="F5" s="1" t="s">
        <v>20</v>
      </c>
      <c r="G5">
        <f>Fosc/1000</f>
        <v>570</v>
      </c>
      <c r="H5" t="s">
        <v>26</v>
      </c>
    </row>
    <row r="6" spans="3:8" x14ac:dyDescent="0.25">
      <c r="C6" s="1" t="s">
        <v>33</v>
      </c>
      <c r="D6" s="1" t="s">
        <v>11</v>
      </c>
      <c r="E6" s="4">
        <v>24</v>
      </c>
      <c r="F6" s="1" t="s">
        <v>21</v>
      </c>
    </row>
    <row r="7" spans="3:8" x14ac:dyDescent="0.25">
      <c r="C7" s="1" t="s">
        <v>34</v>
      </c>
      <c r="D7" s="1" t="s">
        <v>0</v>
      </c>
      <c r="E7" s="4">
        <v>3.5329999999999999</v>
      </c>
      <c r="F7" s="1" t="s">
        <v>21</v>
      </c>
    </row>
    <row r="8" spans="3:8" x14ac:dyDescent="0.25">
      <c r="C8" s="1" t="s">
        <v>35</v>
      </c>
      <c r="D8" s="1" t="s">
        <v>1</v>
      </c>
      <c r="E8" s="4">
        <v>60000</v>
      </c>
      <c r="F8" s="1" t="s">
        <v>20</v>
      </c>
      <c r="G8">
        <f>Fcrs/1000</f>
        <v>60</v>
      </c>
      <c r="H8" t="s">
        <v>26</v>
      </c>
    </row>
    <row r="9" spans="3:8" x14ac:dyDescent="0.25">
      <c r="C9" s="1" t="s">
        <v>36</v>
      </c>
      <c r="D9" s="1" t="s">
        <v>2</v>
      </c>
      <c r="E9" s="4">
        <f>44/1000000</f>
        <v>4.3999999999999999E-5</v>
      </c>
      <c r="F9" s="1" t="s">
        <v>22</v>
      </c>
      <c r="G9">
        <f>Cout*1000000</f>
        <v>44</v>
      </c>
      <c r="H9" t="s">
        <v>27</v>
      </c>
    </row>
    <row r="10" spans="3:8" x14ac:dyDescent="0.25">
      <c r="C10" s="1" t="s">
        <v>37</v>
      </c>
      <c r="D10" s="1" t="s">
        <v>3</v>
      </c>
      <c r="E10" s="4">
        <v>0.8</v>
      </c>
      <c r="F10" s="1" t="s">
        <v>21</v>
      </c>
    </row>
    <row r="11" spans="3:8" x14ac:dyDescent="0.25">
      <c r="C11" s="1" t="s">
        <v>38</v>
      </c>
      <c r="D11" s="1" t="s">
        <v>4</v>
      </c>
      <c r="E11" s="4">
        <v>7</v>
      </c>
      <c r="F11" s="1" t="s">
        <v>23</v>
      </c>
    </row>
    <row r="12" spans="3:8" x14ac:dyDescent="0.25">
      <c r="C12" s="1" t="s">
        <v>39</v>
      </c>
      <c r="D12" s="1" t="s">
        <v>5</v>
      </c>
      <c r="E12" s="4">
        <f>82/1000000</f>
        <v>8.2000000000000001E-5</v>
      </c>
      <c r="F12" s="1" t="s">
        <v>23</v>
      </c>
      <c r="G12">
        <f>Gma*1000000</f>
        <v>82</v>
      </c>
      <c r="H12" t="s">
        <v>28</v>
      </c>
    </row>
    <row r="13" spans="3:8" x14ac:dyDescent="0.25">
      <c r="C13" s="1" t="s">
        <v>30</v>
      </c>
      <c r="D13" s="1" t="s">
        <v>18</v>
      </c>
      <c r="E13" s="4">
        <v>0.02</v>
      </c>
      <c r="F13" s="1" t="s">
        <v>9</v>
      </c>
      <c r="G13">
        <f>Cesr*1000</f>
        <v>20</v>
      </c>
      <c r="H13" t="s">
        <v>29</v>
      </c>
    </row>
    <row r="15" spans="3:8" x14ac:dyDescent="0.25">
      <c r="C15" s="8" t="s">
        <v>40</v>
      </c>
      <c r="D15" s="1" t="s">
        <v>6</v>
      </c>
      <c r="E15" s="6">
        <f>(2*PI()*Vout*Fcrs*Cout)/(Vfb*Gmp*Gma)</f>
        <v>127622.00205204888</v>
      </c>
      <c r="F15" s="1" t="s">
        <v>9</v>
      </c>
      <c r="G15" s="2">
        <f>E15/1000</f>
        <v>127.62200205204887</v>
      </c>
      <c r="H15" t="s">
        <v>10</v>
      </c>
    </row>
    <row r="16" spans="3:8" x14ac:dyDescent="0.25">
      <c r="C16" s="8"/>
      <c r="D16" s="1" t="s">
        <v>7</v>
      </c>
      <c r="E16" s="7">
        <f>1/(2*PI()*E15*(Fcrs/6))</f>
        <v>1.2470807582769794E-10</v>
      </c>
      <c r="F16" s="1" t="s">
        <v>22</v>
      </c>
      <c r="G16" s="3">
        <f>E16*1000000000000</f>
        <v>124.70807582769794</v>
      </c>
      <c r="H16" t="s">
        <v>8</v>
      </c>
    </row>
    <row r="17" spans="3:8" x14ac:dyDescent="0.25">
      <c r="C17" s="1" t="s">
        <v>41</v>
      </c>
      <c r="D17" s="1" t="s">
        <v>13</v>
      </c>
      <c r="E17" s="7">
        <f>Vout*(Vin-Vout)*(1/(Vin*Fosc*L))</f>
        <v>0.16017612750310117</v>
      </c>
      <c r="F17" s="1" t="s">
        <v>24</v>
      </c>
      <c r="G17" s="3">
        <f>E17*1000</f>
        <v>160.17612750310118</v>
      </c>
      <c r="H17" t="s">
        <v>14</v>
      </c>
    </row>
    <row r="18" spans="3:8" x14ac:dyDescent="0.25">
      <c r="C18" s="1" t="s">
        <v>42</v>
      </c>
      <c r="D18" s="1" t="s">
        <v>16</v>
      </c>
      <c r="E18" s="7">
        <f>deltaIL*(Cesr+(1/(8*Cout*Fosc)))</f>
        <v>4.0018485443956619E-3</v>
      </c>
      <c r="F18" s="1" t="s">
        <v>21</v>
      </c>
      <c r="G18" s="2">
        <f>E18*1000</f>
        <v>4.0018485443956617</v>
      </c>
      <c r="H18" t="s">
        <v>17</v>
      </c>
    </row>
  </sheetData>
  <mergeCells count="1">
    <mergeCell ref="C15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BD9E104FJ</vt:lpstr>
      <vt:lpstr>Cesr</vt:lpstr>
      <vt:lpstr>Cout</vt:lpstr>
      <vt:lpstr>deltaIL</vt:lpstr>
      <vt:lpstr>Fcrs</vt:lpstr>
      <vt:lpstr>Fosc</vt:lpstr>
      <vt:lpstr>Gma</vt:lpstr>
      <vt:lpstr>Gmp</vt:lpstr>
      <vt:lpstr>L</vt:lpstr>
      <vt:lpstr>Vfb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chs</dc:creator>
  <cp:lastModifiedBy>chs</cp:lastModifiedBy>
  <dcterms:created xsi:type="dcterms:W3CDTF">2020-05-07T12:50:37Z</dcterms:created>
  <dcterms:modified xsi:type="dcterms:W3CDTF">2020-05-15T23:21:52Z</dcterms:modified>
</cp:coreProperties>
</file>