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ws2811\"/>
    </mc:Choice>
  </mc:AlternateContent>
  <xr:revisionPtr revIDLastSave="0" documentId="13_ncr:1_{8A02F296-A0F5-44DA-B551-F9E7A1D42C0D}" xr6:coauthVersionLast="41" xr6:coauthVersionMax="41" xr10:uidLastSave="{00000000-0000-0000-0000-000000000000}"/>
  <bookViews>
    <workbookView xWindow="990" yWindow="-120" windowWidth="27930" windowHeight="16440" activeTab="2" xr2:uid="{6DA5B5D8-195A-4EC6-AC79-263C0F5BCDF9}"/>
  </bookViews>
  <sheets>
    <sheet name="Sheet1" sheetId="1" r:id="rId1"/>
    <sheet name="Sheet2" sheetId="2" r:id="rId2"/>
    <sheet name="Sheet3" sheetId="3" r:id="rId3"/>
  </sheets>
  <definedNames>
    <definedName name="F_SW">Sheet1!$H$15</definedName>
    <definedName name="I_OUT">Sheet1!$H$14</definedName>
    <definedName name="K_IND">Sheet1!$H$13</definedName>
    <definedName name="KM">Sheet3!$G$13</definedName>
    <definedName name="PI">Sheet3!$G$12</definedName>
    <definedName name="STRAND_A">Sheet3!$K$13</definedName>
    <definedName name="VIN">Sheet3!$K$12</definedName>
    <definedName name="VIN_MAX">Sheet1!$H$12</definedName>
    <definedName name="VOUT">Sheet1!$H$11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C12" i="3"/>
  <c r="B13" i="3" s="1"/>
  <c r="D2" i="3"/>
  <c r="D3" i="3"/>
  <c r="D4" i="3"/>
  <c r="D5" i="3"/>
  <c r="D6" i="3"/>
  <c r="D7" i="3"/>
  <c r="D8" i="3"/>
  <c r="D1" i="3"/>
  <c r="B2" i="3"/>
  <c r="B3" i="3"/>
  <c r="B4" i="3"/>
  <c r="B5" i="3"/>
  <c r="B6" i="3"/>
  <c r="B7" i="3"/>
  <c r="B8" i="3"/>
  <c r="B1" i="3"/>
  <c r="C1" i="3" s="1"/>
  <c r="C2" i="3" s="1"/>
  <c r="C3" i="3" s="1"/>
  <c r="C4" i="3" s="1"/>
  <c r="C5" i="3" s="1"/>
  <c r="C6" i="3" s="1"/>
  <c r="C7" i="3" s="1"/>
  <c r="C8" i="3" s="1"/>
  <c r="J8" i="3"/>
  <c r="J1" i="3"/>
  <c r="H3" i="3"/>
  <c r="J3" i="3" s="1"/>
  <c r="H4" i="3"/>
  <c r="J4" i="3" s="1"/>
  <c r="H5" i="3"/>
  <c r="J5" i="3" s="1"/>
  <c r="H6" i="3"/>
  <c r="J6" i="3" s="1"/>
  <c r="H7" i="3"/>
  <c r="J7" i="3" s="1"/>
  <c r="H8" i="3"/>
  <c r="H2" i="3"/>
  <c r="J2" i="3" s="1"/>
  <c r="G2" i="3"/>
  <c r="G3" i="3"/>
  <c r="G4" i="3"/>
  <c r="G5" i="3"/>
  <c r="G6" i="3"/>
  <c r="G7" i="3"/>
  <c r="G8" i="3"/>
  <c r="G1" i="3"/>
  <c r="H16" i="3"/>
  <c r="B17" i="3" l="1"/>
  <c r="H9" i="3"/>
  <c r="J9" i="3" s="1"/>
  <c r="G9" i="3"/>
  <c r="Q23" i="3" l="1"/>
  <c r="H18" i="3"/>
  <c r="H19" i="3" s="1"/>
  <c r="H21" i="3" s="1"/>
  <c r="H22" i="3" s="1"/>
  <c r="C32" i="2"/>
  <c r="F32" i="2"/>
  <c r="G32" i="2" s="1"/>
  <c r="C31" i="2"/>
  <c r="F31" i="2"/>
  <c r="C30" i="2"/>
  <c r="F30" i="2"/>
  <c r="C29" i="2"/>
  <c r="F29" i="2"/>
  <c r="G31" i="2" l="1"/>
  <c r="G30" i="2"/>
  <c r="G29" i="2"/>
  <c r="C4" i="2"/>
  <c r="F4" i="2"/>
  <c r="F2" i="2"/>
  <c r="C2" i="2"/>
  <c r="C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H17" i="1"/>
  <c r="I17" i="1" s="1"/>
  <c r="G28" i="2" l="1"/>
  <c r="G20" i="2"/>
  <c r="G2" i="2"/>
  <c r="G22" i="2"/>
  <c r="G14" i="2"/>
  <c r="G23" i="2"/>
  <c r="G10" i="2"/>
  <c r="G26" i="2"/>
  <c r="G4" i="2"/>
  <c r="G25" i="2"/>
  <c r="G16" i="2"/>
  <c r="G15" i="2"/>
  <c r="G6" i="2"/>
  <c r="G9" i="2"/>
  <c r="G24" i="2"/>
  <c r="G8" i="2"/>
  <c r="G21" i="2"/>
  <c r="G13" i="2"/>
  <c r="G5" i="2"/>
  <c r="G17" i="2"/>
  <c r="G12" i="2"/>
  <c r="G27" i="2"/>
  <c r="G19" i="2"/>
  <c r="G11" i="2"/>
  <c r="G18" i="2"/>
  <c r="G3" i="2"/>
  <c r="G7" i="2"/>
</calcChain>
</file>

<file path=xl/sharedStrings.xml><?xml version="1.0" encoding="utf-8"?>
<sst xmlns="http://schemas.openxmlformats.org/spreadsheetml/2006/main" count="28" uniqueCount="26">
  <si>
    <t>K_ind</t>
  </si>
  <si>
    <t>I_out</t>
  </si>
  <si>
    <t>V_out</t>
  </si>
  <si>
    <t>V_in_max</t>
  </si>
  <si>
    <t>F_sw</t>
  </si>
  <si>
    <t>Inductor</t>
  </si>
  <si>
    <t>W_in</t>
  </si>
  <si>
    <t>W_out</t>
  </si>
  <si>
    <t>Eff</t>
  </si>
  <si>
    <t>V_in</t>
  </si>
  <si>
    <t>I_in</t>
  </si>
  <si>
    <t>A</t>
  </si>
  <si>
    <t>Strings</t>
  </si>
  <si>
    <t>Vpsu</t>
  </si>
  <si>
    <t>Atot</t>
  </si>
  <si>
    <t>Wtot</t>
  </si>
  <si>
    <t>Areq</t>
  </si>
  <si>
    <t>Wreq</t>
  </si>
  <si>
    <t>Gauge</t>
  </si>
  <si>
    <t>Copper</t>
  </si>
  <si>
    <t>Area</t>
  </si>
  <si>
    <t>1000000000 </t>
  </si>
  <si>
    <t>Vin</t>
  </si>
  <si>
    <t>StrandA</t>
  </si>
  <si>
    <t>Resistivity_M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</si>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</sst>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5" formatCode="0.0000"/>
    </dxf>
    <dxf>
      <numFmt numFmtId="2" formatCode="0.00"/>
    </dxf>
    <dxf>
      <numFmt numFmtId="164" formatCode="0.000"/>
    </dxf>
    <dxf>
      <numFmt numFmtId="165" formatCode="0.0000"/>
    </dxf>
    <dxf>
      <numFmt numFmtId="164" formatCode="0.0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63765713496334E-2"/>
          <c:y val="2.8596491228070176E-2"/>
          <c:w val="0.87232145323939769"/>
          <c:h val="0.90627414994178357"/>
        </c:manualLayout>
      </c:layout>
      <c:scatterChart>
        <c:scatterStyle val="lineMarker"/>
        <c:varyColors val="0"/>
        <c:ser>
          <c:idx val="0"/>
          <c:order val="0"/>
          <c:tx>
            <c:v>Efficiency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Sheet2!$E$2:$E$32</c:f>
              <c:numCache>
                <c:formatCode>0.00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0.28999999999999998</c:v>
                </c:pt>
                <c:pt idx="3">
                  <c:v>0.4</c:v>
                </c:pt>
                <c:pt idx="4">
                  <c:v>0.5</c:v>
                </c:pt>
                <c:pt idx="5">
                  <c:v>0.59</c:v>
                </c:pt>
                <c:pt idx="6">
                  <c:v>0.7</c:v>
                </c:pt>
                <c:pt idx="7">
                  <c:v>0.8</c:v>
                </c:pt>
                <c:pt idx="8">
                  <c:v>0.89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1.19</c:v>
                </c:pt>
                <c:pt idx="12">
                  <c:v>1.29</c:v>
                </c:pt>
                <c:pt idx="13">
                  <c:v>1.4</c:v>
                </c:pt>
                <c:pt idx="14">
                  <c:v>1.5</c:v>
                </c:pt>
                <c:pt idx="15">
                  <c:v>1.61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2.31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1.7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</c:numCache>
            </c:numRef>
          </c:xVal>
          <c:yVal>
            <c:numRef>
              <c:f>Sheet2!$G$2:$G$32</c:f>
              <c:numCache>
                <c:formatCode>0.00%</c:formatCode>
                <c:ptCount val="31"/>
                <c:pt idx="0">
                  <c:v>0.77207166071284683</c:v>
                </c:pt>
                <c:pt idx="1">
                  <c:v>0.82302104568032397</c:v>
                </c:pt>
                <c:pt idx="2">
                  <c:v>0.83427587902630918</c:v>
                </c:pt>
                <c:pt idx="3">
                  <c:v>0.85619341239657643</c:v>
                </c:pt>
                <c:pt idx="4">
                  <c:v>0.84711727256500258</c:v>
                </c:pt>
                <c:pt idx="5">
                  <c:v>0.83115079365079347</c:v>
                </c:pt>
                <c:pt idx="6">
                  <c:v>0.83611111111111092</c:v>
                </c:pt>
                <c:pt idx="7">
                  <c:v>0.81441980135401271</c:v>
                </c:pt>
                <c:pt idx="8">
                  <c:v>0.8137805406314047</c:v>
                </c:pt>
                <c:pt idx="9">
                  <c:v>0.80723049931135393</c:v>
                </c:pt>
                <c:pt idx="10">
                  <c:v>0.80260983531825181</c:v>
                </c:pt>
                <c:pt idx="11">
                  <c:v>0.80063477333282307</c:v>
                </c:pt>
                <c:pt idx="12">
                  <c:v>0.77266827783745073</c:v>
                </c:pt>
                <c:pt idx="13">
                  <c:v>0.77681583868446302</c:v>
                </c:pt>
                <c:pt idx="14">
                  <c:v>0.7638923015600001</c:v>
                </c:pt>
                <c:pt idx="15">
                  <c:v>0.76231978158065827</c:v>
                </c:pt>
                <c:pt idx="16">
                  <c:v>0.7469979263417672</c:v>
                </c:pt>
                <c:pt idx="17">
                  <c:v>0.74158700091751262</c:v>
                </c:pt>
                <c:pt idx="18">
                  <c:v>0.73501504184786126</c:v>
                </c:pt>
                <c:pt idx="19">
                  <c:v>0.72328888541300074</c:v>
                </c:pt>
                <c:pt idx="20">
                  <c:v>0.71400876084369125</c:v>
                </c:pt>
                <c:pt idx="21">
                  <c:v>0.70597115820548717</c:v>
                </c:pt>
                <c:pt idx="22">
                  <c:v>0.69992633323686493</c:v>
                </c:pt>
                <c:pt idx="23">
                  <c:v>0.6887181496962973</c:v>
                </c:pt>
                <c:pt idx="24">
                  <c:v>0.68132727994859987</c:v>
                </c:pt>
                <c:pt idx="25">
                  <c:v>0.66585047910210038</c:v>
                </c:pt>
                <c:pt idx="26">
                  <c:v>0.65523519878348913</c:v>
                </c:pt>
                <c:pt idx="27">
                  <c:v>0.7366970111659823</c:v>
                </c:pt>
                <c:pt idx="28">
                  <c:v>0.70536159600997506</c:v>
                </c:pt>
                <c:pt idx="29">
                  <c:v>0.78229598893499297</c:v>
                </c:pt>
                <c:pt idx="30">
                  <c:v>0.84557218448212612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5-4D6E-A181-FF0349EA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88672"/>
        <c:axId val="443487032"/>
      </c:scatterChart>
      <c:scatterChart>
        <c:scatterStyle val="lineMarker"/>
        <c:varyColors val="0"/>
        <c:ser>
          <c:idx val="1"/>
          <c:order val="1"/>
          <c:tx>
            <c:v>VOUT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Sheet2!$E$2:$E$32</c:f>
              <c:numCache>
                <c:formatCode>0.00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0.28999999999999998</c:v>
                </c:pt>
                <c:pt idx="3">
                  <c:v>0.4</c:v>
                </c:pt>
                <c:pt idx="4">
                  <c:v>0.5</c:v>
                </c:pt>
                <c:pt idx="5">
                  <c:v>0.59</c:v>
                </c:pt>
                <c:pt idx="6">
                  <c:v>0.7</c:v>
                </c:pt>
                <c:pt idx="7">
                  <c:v>0.8</c:v>
                </c:pt>
                <c:pt idx="8">
                  <c:v>0.89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1.19</c:v>
                </c:pt>
                <c:pt idx="12">
                  <c:v>1.29</c:v>
                </c:pt>
                <c:pt idx="13">
                  <c:v>1.4</c:v>
                </c:pt>
                <c:pt idx="14">
                  <c:v>1.5</c:v>
                </c:pt>
                <c:pt idx="15">
                  <c:v>1.61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2.31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1.7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</c:numCache>
            </c:numRef>
          </c:xVal>
          <c:yVal>
            <c:numRef>
              <c:f>Sheet2!$D$2:$D$32</c:f>
              <c:numCache>
                <c:formatCode>0.000</c:formatCode>
                <c:ptCount val="31"/>
                <c:pt idx="0">
                  <c:v>5.7489999999999997</c:v>
                </c:pt>
                <c:pt idx="1">
                  <c:v>5.7329999999999997</c:v>
                </c:pt>
                <c:pt idx="2">
                  <c:v>5.7329999999999997</c:v>
                </c:pt>
                <c:pt idx="3">
                  <c:v>5.7069999999999999</c:v>
                </c:pt>
                <c:pt idx="4">
                  <c:v>5.6950000000000003</c:v>
                </c:pt>
                <c:pt idx="5">
                  <c:v>5.68</c:v>
                </c:pt>
                <c:pt idx="6">
                  <c:v>5.6760000000000002</c:v>
                </c:pt>
                <c:pt idx="7">
                  <c:v>5.6660000000000004</c:v>
                </c:pt>
                <c:pt idx="8">
                  <c:v>5.657</c:v>
                </c:pt>
                <c:pt idx="9">
                  <c:v>5.65</c:v>
                </c:pt>
                <c:pt idx="10">
                  <c:v>5.6340000000000003</c:v>
                </c:pt>
                <c:pt idx="11">
                  <c:v>5.6260000000000003</c:v>
                </c:pt>
                <c:pt idx="12">
                  <c:v>5.6210000000000004</c:v>
                </c:pt>
                <c:pt idx="13">
                  <c:v>5.6079999999999997</c:v>
                </c:pt>
                <c:pt idx="14">
                  <c:v>5.5960000000000001</c:v>
                </c:pt>
                <c:pt idx="15">
                  <c:v>5.5860000000000003</c:v>
                </c:pt>
                <c:pt idx="16">
                  <c:v>5.5730000000000004</c:v>
                </c:pt>
                <c:pt idx="17">
                  <c:v>5.5679999999999996</c:v>
                </c:pt>
                <c:pt idx="18">
                  <c:v>5.5590000000000002</c:v>
                </c:pt>
                <c:pt idx="19">
                  <c:v>5.5490000000000004</c:v>
                </c:pt>
                <c:pt idx="20">
                  <c:v>5.5419999999999998</c:v>
                </c:pt>
                <c:pt idx="21">
                  <c:v>5.5350000000000001</c:v>
                </c:pt>
                <c:pt idx="22">
                  <c:v>5.5279999999999996</c:v>
                </c:pt>
                <c:pt idx="23">
                  <c:v>5.5209999999999999</c:v>
                </c:pt>
                <c:pt idx="24">
                  <c:v>5.51</c:v>
                </c:pt>
                <c:pt idx="25">
                  <c:v>5.4909999999999997</c:v>
                </c:pt>
                <c:pt idx="26">
                  <c:v>5.4580000000000002</c:v>
                </c:pt>
                <c:pt idx="27">
                  <c:v>5.681</c:v>
                </c:pt>
                <c:pt idx="28">
                  <c:v>5.657</c:v>
                </c:pt>
                <c:pt idx="29">
                  <c:v>5.6559999999999997</c:v>
                </c:pt>
                <c:pt idx="30">
                  <c:v>5.649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5-4D6E-A181-FF0349EA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18560"/>
        <c:axId val="442924136"/>
      </c:scatterChart>
      <c:valAx>
        <c:axId val="4434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bg2">
                  <a:lumMod val="25000"/>
                  <a:alpha val="50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87032"/>
        <c:crosses val="autoZero"/>
        <c:crossBetween val="midCat"/>
        <c:majorUnit val="0.2"/>
        <c:minorUnit val="0.1"/>
      </c:valAx>
      <c:valAx>
        <c:axId val="443487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88672"/>
        <c:crosses val="autoZero"/>
        <c:crossBetween val="midCat"/>
      </c:valAx>
      <c:valAx>
        <c:axId val="442924136"/>
        <c:scaling>
          <c:orientation val="minMax"/>
          <c:max val="5.8"/>
          <c:min val="2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8560"/>
        <c:crosses val="max"/>
        <c:crossBetween val="midCat"/>
      </c:valAx>
      <c:valAx>
        <c:axId val="442918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4292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249108992954826"/>
          <c:y val="0.82612752353324259"/>
          <c:w val="0.22440406133443846"/>
          <c:h val="7.2055729875870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142876</xdr:rowOff>
    </xdr:from>
    <xdr:to>
      <xdr:col>15</xdr:col>
      <xdr:colOff>76200</xdr:colOff>
      <xdr:row>24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8315-564C-4BAF-B60F-2F07A476B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AFA8E-1671-4A32-8A6F-0459E94763DA}" name="Table1" displayName="Table1" ref="A1:G32" totalsRowShown="0" headerRowDxfId="7">
  <autoFilter ref="A1:G32" xr:uid="{F3F48432-43AD-4622-AF3E-91EFFCC770FE}"/>
  <tableColumns count="7">
    <tableColumn id="1" xr3:uid="{CC5C29C2-A84C-4816-8516-1BB0675657A7}" name="V_in" dataDxfId="6"/>
    <tableColumn id="2" xr3:uid="{97412FB9-753C-4934-9069-7BC3123849FB}" name="I_in" dataDxfId="5"/>
    <tableColumn id="3" xr3:uid="{1AEA5BF8-9638-49E4-B570-EA5F027036E2}" name="W_in" dataDxfId="4">
      <calculatedColumnFormula>A2*B2</calculatedColumnFormula>
    </tableColumn>
    <tableColumn id="4" xr3:uid="{4FFD2E84-119A-4A8C-A73A-D8F16E50CFDB}" name="V_out" dataDxfId="3"/>
    <tableColumn id="5" xr3:uid="{5EBA38C5-4256-4627-B427-BC8707CE0B86}" name="I_out" dataDxfId="2"/>
    <tableColumn id="6" xr3:uid="{9DA5E6C4-019E-4277-A6A8-2E5AD079ADA3}" name="W_out" dataDxfId="1">
      <calculatedColumnFormula>D2*E2</calculatedColumnFormula>
    </tableColumn>
    <tableColumn id="7" xr3:uid="{B9D8931F-20B1-4A9C-894D-56A9E319D845}" name="Eff" dataDxfId="0" dataCellStyle="Percent">
      <calculatedColumnFormula>F2/C2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8F3A-C0BF-4F89-B40D-4AECB44C772D}">
  <dimension ref="G11:I17"/>
  <sheetViews>
    <sheetView workbookViewId="0">
      <selection activeCell="H14" sqref="H14"/>
    </sheetView>
  </sheetViews>
  <sheetFormatPr defaultRowHeight="15" x14ac:dyDescent="0.25"/>
  <cols>
    <col min="8" max="8" width="22" customWidth="1"/>
  </cols>
  <sheetData>
    <row r="11" spans="7:8" x14ac:dyDescent="0.25">
      <c r="G11" t="s">
        <v>2</v>
      </c>
      <c r="H11">
        <v>5.8</v>
      </c>
    </row>
    <row r="12" spans="7:8" x14ac:dyDescent="0.25">
      <c r="G12" t="s">
        <v>3</v>
      </c>
      <c r="H12">
        <v>24</v>
      </c>
    </row>
    <row r="13" spans="7:8" x14ac:dyDescent="0.25">
      <c r="G13" t="s">
        <v>0</v>
      </c>
      <c r="H13">
        <v>0.3</v>
      </c>
    </row>
    <row r="14" spans="7:8" x14ac:dyDescent="0.25">
      <c r="G14" t="s">
        <v>1</v>
      </c>
      <c r="H14">
        <v>2.4</v>
      </c>
    </row>
    <row r="15" spans="7:8" x14ac:dyDescent="0.25">
      <c r="G15" t="s">
        <v>4</v>
      </c>
      <c r="H15">
        <v>570000</v>
      </c>
    </row>
    <row r="17" spans="7:9" x14ac:dyDescent="0.25">
      <c r="G17" t="s">
        <v>5</v>
      </c>
      <c r="H17" s="4">
        <f>(VOUT*(VIN_MAX-VOUT))/(VIN_MAX *K_IND*I_OUT*F_SW)</f>
        <v>1.0717186484730345E-5</v>
      </c>
      <c r="I17">
        <f>H17*1000000</f>
        <v>10.717186484730345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1A8C-66E2-4D40-8B47-B4039F942184}">
  <dimension ref="A1:G32"/>
  <sheetViews>
    <sheetView workbookViewId="0">
      <selection activeCell="G32" sqref="G32"/>
    </sheetView>
  </sheetViews>
  <sheetFormatPr defaultRowHeight="15" x14ac:dyDescent="0.25"/>
  <cols>
    <col min="1" max="7" width="12.42578125" customWidth="1"/>
  </cols>
  <sheetData>
    <row r="1" spans="1:7" x14ac:dyDescent="0.25">
      <c r="A1" s="5" t="s">
        <v>9</v>
      </c>
      <c r="B1" s="5" t="s">
        <v>10</v>
      </c>
      <c r="C1" s="5" t="s">
        <v>6</v>
      </c>
      <c r="D1" s="5" t="s">
        <v>2</v>
      </c>
      <c r="E1" s="5" t="s">
        <v>1</v>
      </c>
      <c r="F1" s="5" t="s">
        <v>7</v>
      </c>
      <c r="G1" s="5" t="s">
        <v>8</v>
      </c>
    </row>
    <row r="2" spans="1:7" x14ac:dyDescent="0.25">
      <c r="A2" s="10">
        <v>24.02</v>
      </c>
      <c r="B2" s="9">
        <v>3.1E-2</v>
      </c>
      <c r="C2" s="8">
        <f>A2*B2</f>
        <v>0.74461999999999995</v>
      </c>
      <c r="D2" s="9">
        <v>5.7489999999999997</v>
      </c>
      <c r="E2" s="10">
        <v>0.1</v>
      </c>
      <c r="F2" s="8">
        <f>D2*E2</f>
        <v>0.57489999999999997</v>
      </c>
      <c r="G2" s="7">
        <f>F2/C2</f>
        <v>0.77207166071284683</v>
      </c>
    </row>
    <row r="3" spans="1:7" x14ac:dyDescent="0.25">
      <c r="A3" s="1">
        <v>24.02</v>
      </c>
      <c r="B3" s="2">
        <v>5.8000000000000003E-2</v>
      </c>
      <c r="C3" s="3">
        <f>A3*B3</f>
        <v>1.39316</v>
      </c>
      <c r="D3" s="2">
        <v>5.7329999999999997</v>
      </c>
      <c r="E3" s="1">
        <v>0.2</v>
      </c>
      <c r="F3" s="3">
        <f>D3*E3</f>
        <v>1.1466000000000001</v>
      </c>
      <c r="G3" s="6">
        <f>F3/C3</f>
        <v>0.82302104568032397</v>
      </c>
    </row>
    <row r="4" spans="1:7" x14ac:dyDescent="0.25">
      <c r="A4" s="1">
        <v>24.01</v>
      </c>
      <c r="B4" s="2">
        <v>8.3000000000000004E-2</v>
      </c>
      <c r="C4" s="3">
        <f>A4*B4</f>
        <v>1.9928300000000003</v>
      </c>
      <c r="D4" s="2">
        <v>5.7329999999999997</v>
      </c>
      <c r="E4" s="1">
        <v>0.28999999999999998</v>
      </c>
      <c r="F4" s="3">
        <f>D4*E4</f>
        <v>1.6625699999999999</v>
      </c>
      <c r="G4" s="6">
        <f>F4/C4</f>
        <v>0.83427587902630918</v>
      </c>
    </row>
    <row r="5" spans="1:7" x14ac:dyDescent="0.25">
      <c r="A5" s="1">
        <v>24.02</v>
      </c>
      <c r="B5" s="2">
        <v>0.111</v>
      </c>
      <c r="C5" s="3">
        <f t="shared" ref="C5:C28" si="0">A5*B5</f>
        <v>2.66622</v>
      </c>
      <c r="D5" s="2">
        <v>5.7069999999999999</v>
      </c>
      <c r="E5" s="1">
        <v>0.4</v>
      </c>
      <c r="F5" s="3">
        <f t="shared" ref="F5:F28" si="1">D5*E5</f>
        <v>2.2827999999999999</v>
      </c>
      <c r="G5" s="6">
        <f t="shared" ref="G5:G28" si="2">F5/C5</f>
        <v>0.85619341239657643</v>
      </c>
    </row>
    <row r="6" spans="1:7" x14ac:dyDescent="0.25">
      <c r="A6" s="1">
        <v>24.01</v>
      </c>
      <c r="B6" s="2">
        <v>0.14000000000000001</v>
      </c>
      <c r="C6" s="3">
        <f t="shared" si="0"/>
        <v>3.3614000000000006</v>
      </c>
      <c r="D6" s="2">
        <v>5.6950000000000003</v>
      </c>
      <c r="E6" s="1">
        <v>0.5</v>
      </c>
      <c r="F6" s="3">
        <f t="shared" si="1"/>
        <v>2.8475000000000001</v>
      </c>
      <c r="G6" s="6">
        <f t="shared" si="2"/>
        <v>0.84711727256500258</v>
      </c>
    </row>
    <row r="7" spans="1:7" x14ac:dyDescent="0.25">
      <c r="A7" s="1">
        <v>24</v>
      </c>
      <c r="B7" s="2">
        <v>0.16800000000000001</v>
      </c>
      <c r="C7" s="3">
        <f t="shared" si="0"/>
        <v>4.032</v>
      </c>
      <c r="D7" s="2">
        <v>5.68</v>
      </c>
      <c r="E7" s="1">
        <v>0.59</v>
      </c>
      <c r="F7" s="3">
        <f t="shared" si="1"/>
        <v>3.3511999999999995</v>
      </c>
      <c r="G7" s="6">
        <f t="shared" si="2"/>
        <v>0.83115079365079347</v>
      </c>
    </row>
    <row r="8" spans="1:7" x14ac:dyDescent="0.25">
      <c r="A8" s="1">
        <v>24</v>
      </c>
      <c r="B8" s="2">
        <v>0.19800000000000001</v>
      </c>
      <c r="C8" s="3">
        <f t="shared" si="0"/>
        <v>4.7520000000000007</v>
      </c>
      <c r="D8" s="2">
        <v>5.6760000000000002</v>
      </c>
      <c r="E8" s="1">
        <v>0.7</v>
      </c>
      <c r="F8" s="3">
        <f t="shared" si="1"/>
        <v>3.9731999999999998</v>
      </c>
      <c r="G8" s="6">
        <f t="shared" si="2"/>
        <v>0.83611111111111092</v>
      </c>
    </row>
    <row r="9" spans="1:7" x14ac:dyDescent="0.25">
      <c r="A9" s="1">
        <v>23.99</v>
      </c>
      <c r="B9" s="2">
        <v>0.23200000000000001</v>
      </c>
      <c r="C9" s="3">
        <f t="shared" si="0"/>
        <v>5.5656799999999995</v>
      </c>
      <c r="D9" s="2">
        <v>5.6660000000000004</v>
      </c>
      <c r="E9" s="1">
        <v>0.8</v>
      </c>
      <c r="F9" s="3">
        <f t="shared" si="1"/>
        <v>4.5328000000000008</v>
      </c>
      <c r="G9" s="6">
        <f t="shared" si="2"/>
        <v>0.81441980135401271</v>
      </c>
    </row>
    <row r="10" spans="1:7" x14ac:dyDescent="0.25">
      <c r="A10" s="1">
        <v>23.98</v>
      </c>
      <c r="B10" s="2">
        <v>0.25800000000000001</v>
      </c>
      <c r="C10" s="3">
        <f t="shared" si="0"/>
        <v>6.1868400000000001</v>
      </c>
      <c r="D10" s="2">
        <v>5.657</v>
      </c>
      <c r="E10" s="1">
        <v>0.89</v>
      </c>
      <c r="F10" s="3">
        <f t="shared" si="1"/>
        <v>5.0347299999999997</v>
      </c>
      <c r="G10" s="6">
        <f t="shared" si="2"/>
        <v>0.8137805406314047</v>
      </c>
    </row>
    <row r="11" spans="1:7" x14ac:dyDescent="0.25">
      <c r="A11" s="1">
        <v>23.97</v>
      </c>
      <c r="B11" s="2">
        <v>0.29199999999999998</v>
      </c>
      <c r="C11" s="3">
        <f t="shared" si="0"/>
        <v>6.9992399999999995</v>
      </c>
      <c r="D11" s="2">
        <v>5.65</v>
      </c>
      <c r="E11" s="1">
        <v>1</v>
      </c>
      <c r="F11" s="3">
        <f t="shared" si="1"/>
        <v>5.65</v>
      </c>
      <c r="G11" s="6">
        <f t="shared" si="2"/>
        <v>0.80723049931135393</v>
      </c>
    </row>
    <row r="12" spans="1:7" x14ac:dyDescent="0.25">
      <c r="A12" s="1">
        <v>23.98</v>
      </c>
      <c r="B12" s="2">
        <v>0.32200000000000001</v>
      </c>
      <c r="C12" s="3">
        <f t="shared" si="0"/>
        <v>7.7215600000000002</v>
      </c>
      <c r="D12" s="2">
        <v>5.6340000000000003</v>
      </c>
      <c r="E12" s="1">
        <v>1.1000000000000001</v>
      </c>
      <c r="F12" s="3">
        <f t="shared" si="1"/>
        <v>6.1974000000000009</v>
      </c>
      <c r="G12" s="6">
        <f t="shared" si="2"/>
        <v>0.80260983531825181</v>
      </c>
    </row>
    <row r="13" spans="1:7" x14ac:dyDescent="0.25">
      <c r="A13" s="1">
        <v>23.96</v>
      </c>
      <c r="B13" s="2">
        <v>0.34899999999999998</v>
      </c>
      <c r="C13" s="3">
        <f t="shared" si="0"/>
        <v>8.3620400000000004</v>
      </c>
      <c r="D13" s="2">
        <v>5.6260000000000003</v>
      </c>
      <c r="E13" s="1">
        <v>1.19</v>
      </c>
      <c r="F13" s="3">
        <f t="shared" si="1"/>
        <v>6.6949399999999999</v>
      </c>
      <c r="G13" s="6">
        <f t="shared" si="2"/>
        <v>0.80063477333282307</v>
      </c>
    </row>
    <row r="14" spans="1:7" x14ac:dyDescent="0.25">
      <c r="A14" s="1">
        <v>23.94</v>
      </c>
      <c r="B14" s="2">
        <v>0.39200000000000002</v>
      </c>
      <c r="C14" s="3">
        <f t="shared" si="0"/>
        <v>9.3844800000000017</v>
      </c>
      <c r="D14" s="2">
        <v>5.6210000000000004</v>
      </c>
      <c r="E14" s="1">
        <v>1.29</v>
      </c>
      <c r="F14" s="3">
        <f t="shared" si="1"/>
        <v>7.2510900000000005</v>
      </c>
      <c r="G14" s="6">
        <f t="shared" si="2"/>
        <v>0.77266827783745073</v>
      </c>
    </row>
    <row r="15" spans="1:7" x14ac:dyDescent="0.25">
      <c r="A15" s="1">
        <v>23.95</v>
      </c>
      <c r="B15" s="2">
        <v>0.42199999999999999</v>
      </c>
      <c r="C15" s="3">
        <f t="shared" si="0"/>
        <v>10.1069</v>
      </c>
      <c r="D15" s="2">
        <v>5.6079999999999997</v>
      </c>
      <c r="E15" s="1">
        <v>1.4</v>
      </c>
      <c r="F15" s="3">
        <f t="shared" si="1"/>
        <v>7.8511999999999986</v>
      </c>
      <c r="G15" s="6">
        <f t="shared" si="2"/>
        <v>0.77681583868446302</v>
      </c>
    </row>
    <row r="16" spans="1:7" x14ac:dyDescent="0.25">
      <c r="A16" s="1">
        <v>23.94</v>
      </c>
      <c r="B16" s="2">
        <v>0.45900000000000002</v>
      </c>
      <c r="C16" s="3">
        <f t="shared" si="0"/>
        <v>10.988460000000002</v>
      </c>
      <c r="D16" s="2">
        <v>5.5960000000000001</v>
      </c>
      <c r="E16" s="1">
        <v>1.5</v>
      </c>
      <c r="F16" s="3">
        <f t="shared" si="1"/>
        <v>8.3940000000000001</v>
      </c>
      <c r="G16" s="6">
        <f t="shared" si="2"/>
        <v>0.7638923015600001</v>
      </c>
    </row>
    <row r="17" spans="1:7" x14ac:dyDescent="0.25">
      <c r="A17" s="1">
        <v>23.93</v>
      </c>
      <c r="B17" s="2">
        <v>0.49299999999999999</v>
      </c>
      <c r="C17" s="3">
        <f t="shared" si="0"/>
        <v>11.79749</v>
      </c>
      <c r="D17" s="2">
        <v>5.5860000000000003</v>
      </c>
      <c r="E17" s="1">
        <v>1.61</v>
      </c>
      <c r="F17" s="3">
        <f t="shared" si="1"/>
        <v>8.9934600000000007</v>
      </c>
      <c r="G17" s="6">
        <f t="shared" si="2"/>
        <v>0.76231978158065827</v>
      </c>
    </row>
    <row r="18" spans="1:7" x14ac:dyDescent="0.25">
      <c r="A18" s="1">
        <v>23.93</v>
      </c>
      <c r="B18" s="2">
        <v>0.53</v>
      </c>
      <c r="C18" s="3">
        <f t="shared" si="0"/>
        <v>12.6829</v>
      </c>
      <c r="D18" s="2">
        <v>5.5730000000000004</v>
      </c>
      <c r="E18" s="1">
        <v>1.7</v>
      </c>
      <c r="F18" s="3">
        <f t="shared" si="1"/>
        <v>9.4741</v>
      </c>
      <c r="G18" s="6">
        <f t="shared" si="2"/>
        <v>0.7469979263417672</v>
      </c>
    </row>
    <row r="19" spans="1:7" x14ac:dyDescent="0.25">
      <c r="A19" s="1">
        <v>23.92</v>
      </c>
      <c r="B19" s="2">
        <v>0.56499999999999995</v>
      </c>
      <c r="C19" s="3">
        <f t="shared" si="0"/>
        <v>13.514799999999999</v>
      </c>
      <c r="D19" s="2">
        <v>5.5679999999999996</v>
      </c>
      <c r="E19" s="1">
        <v>1.8</v>
      </c>
      <c r="F19" s="3">
        <f t="shared" si="1"/>
        <v>10.022399999999999</v>
      </c>
      <c r="G19" s="6">
        <f t="shared" si="2"/>
        <v>0.74158700091751262</v>
      </c>
    </row>
    <row r="20" spans="1:7" x14ac:dyDescent="0.25">
      <c r="A20" s="1">
        <v>23.91</v>
      </c>
      <c r="B20" s="2">
        <v>0.60099999999999998</v>
      </c>
      <c r="C20" s="3">
        <f t="shared" si="0"/>
        <v>14.369909999999999</v>
      </c>
      <c r="D20" s="2">
        <v>5.5590000000000002</v>
      </c>
      <c r="E20" s="1">
        <v>1.9</v>
      </c>
      <c r="F20" s="3">
        <f t="shared" si="1"/>
        <v>10.562099999999999</v>
      </c>
      <c r="G20" s="6">
        <f t="shared" si="2"/>
        <v>0.73501504184786126</v>
      </c>
    </row>
    <row r="21" spans="1:7" x14ac:dyDescent="0.25">
      <c r="A21" s="1">
        <v>23.9</v>
      </c>
      <c r="B21" s="2">
        <v>0.64200000000000002</v>
      </c>
      <c r="C21" s="3">
        <f t="shared" si="0"/>
        <v>15.3438</v>
      </c>
      <c r="D21" s="2">
        <v>5.5490000000000004</v>
      </c>
      <c r="E21" s="1">
        <v>2</v>
      </c>
      <c r="F21" s="3">
        <f t="shared" si="1"/>
        <v>11.098000000000001</v>
      </c>
      <c r="G21" s="6">
        <f t="shared" si="2"/>
        <v>0.72328888541300074</v>
      </c>
    </row>
    <row r="22" spans="1:7" x14ac:dyDescent="0.25">
      <c r="A22" s="1">
        <v>23.9</v>
      </c>
      <c r="B22" s="2">
        <v>0.68200000000000005</v>
      </c>
      <c r="C22" s="3">
        <f t="shared" si="0"/>
        <v>16.299800000000001</v>
      </c>
      <c r="D22" s="2">
        <v>5.5419999999999998</v>
      </c>
      <c r="E22" s="1">
        <v>2.1</v>
      </c>
      <c r="F22" s="3">
        <f t="shared" si="1"/>
        <v>11.638199999999999</v>
      </c>
      <c r="G22" s="6">
        <f t="shared" si="2"/>
        <v>0.71400876084369125</v>
      </c>
    </row>
    <row r="23" spans="1:7" x14ac:dyDescent="0.25">
      <c r="A23" s="1">
        <v>23.89</v>
      </c>
      <c r="B23" s="2">
        <v>0.72199999999999998</v>
      </c>
      <c r="C23" s="3">
        <f t="shared" si="0"/>
        <v>17.24858</v>
      </c>
      <c r="D23" s="2">
        <v>5.5350000000000001</v>
      </c>
      <c r="E23" s="1">
        <v>2.2000000000000002</v>
      </c>
      <c r="F23" s="3">
        <f t="shared" si="1"/>
        <v>12.177000000000001</v>
      </c>
      <c r="G23" s="6">
        <f t="shared" si="2"/>
        <v>0.70597115820548717</v>
      </c>
    </row>
    <row r="24" spans="1:7" x14ac:dyDescent="0.25">
      <c r="A24" s="1">
        <v>23.88</v>
      </c>
      <c r="B24" s="2">
        <v>0.76400000000000001</v>
      </c>
      <c r="C24" s="3">
        <f t="shared" si="0"/>
        <v>18.244319999999998</v>
      </c>
      <c r="D24" s="2">
        <v>5.5279999999999996</v>
      </c>
      <c r="E24" s="1">
        <v>2.31</v>
      </c>
      <c r="F24" s="3">
        <f t="shared" si="1"/>
        <v>12.769679999999999</v>
      </c>
      <c r="G24" s="6">
        <f t="shared" si="2"/>
        <v>0.69992633323686493</v>
      </c>
    </row>
    <row r="25" spans="1:7" x14ac:dyDescent="0.25">
      <c r="A25" s="1">
        <v>23.87</v>
      </c>
      <c r="B25" s="2">
        <v>0.80600000000000005</v>
      </c>
      <c r="C25" s="3">
        <f t="shared" si="0"/>
        <v>19.239220000000003</v>
      </c>
      <c r="D25" s="2">
        <v>5.5209999999999999</v>
      </c>
      <c r="E25" s="1">
        <v>2.4</v>
      </c>
      <c r="F25" s="3">
        <f t="shared" si="1"/>
        <v>13.250399999999999</v>
      </c>
      <c r="G25" s="6">
        <f t="shared" si="2"/>
        <v>0.6887181496962973</v>
      </c>
    </row>
    <row r="26" spans="1:7" x14ac:dyDescent="0.25">
      <c r="A26" s="1">
        <v>23.87</v>
      </c>
      <c r="B26" s="2">
        <v>0.84699999999999998</v>
      </c>
      <c r="C26" s="3">
        <f t="shared" si="0"/>
        <v>20.217890000000001</v>
      </c>
      <c r="D26" s="2">
        <v>5.51</v>
      </c>
      <c r="E26" s="1">
        <v>2.5</v>
      </c>
      <c r="F26" s="3">
        <f t="shared" si="1"/>
        <v>13.774999999999999</v>
      </c>
      <c r="G26" s="6">
        <f t="shared" si="2"/>
        <v>0.68132727994859987</v>
      </c>
    </row>
    <row r="27" spans="1:7" x14ac:dyDescent="0.25">
      <c r="A27" s="1">
        <v>23.85</v>
      </c>
      <c r="B27" s="2">
        <v>0.89900000000000002</v>
      </c>
      <c r="C27" s="3">
        <f t="shared" si="0"/>
        <v>21.44115</v>
      </c>
      <c r="D27" s="2">
        <v>5.4909999999999997</v>
      </c>
      <c r="E27" s="1">
        <v>2.6</v>
      </c>
      <c r="F27" s="3">
        <f t="shared" si="1"/>
        <v>14.2766</v>
      </c>
      <c r="G27" s="6">
        <f t="shared" si="2"/>
        <v>0.66585047910210038</v>
      </c>
    </row>
    <row r="28" spans="1:7" x14ac:dyDescent="0.25">
      <c r="A28" s="1">
        <v>23.85</v>
      </c>
      <c r="B28" s="2">
        <v>0.94299999999999995</v>
      </c>
      <c r="C28" s="3">
        <f t="shared" si="0"/>
        <v>22.490549999999999</v>
      </c>
      <c r="D28" s="2">
        <v>5.4580000000000002</v>
      </c>
      <c r="E28" s="1">
        <v>2.7</v>
      </c>
      <c r="F28" s="3">
        <f t="shared" si="1"/>
        <v>14.736600000000001</v>
      </c>
      <c r="G28" s="6">
        <f t="shared" si="2"/>
        <v>0.65523519878348913</v>
      </c>
    </row>
    <row r="29" spans="1:7" x14ac:dyDescent="0.25">
      <c r="A29" s="1">
        <v>24.01</v>
      </c>
      <c r="B29" s="2">
        <v>0.54600000000000004</v>
      </c>
      <c r="C29" s="3">
        <f>A29*B29</f>
        <v>13.109460000000002</v>
      </c>
      <c r="D29" s="2">
        <v>5.681</v>
      </c>
      <c r="E29" s="1">
        <v>1.7</v>
      </c>
      <c r="F29" s="3">
        <f>D29*E29</f>
        <v>9.6577000000000002</v>
      </c>
      <c r="G29" s="6">
        <f>F29/C29</f>
        <v>0.7366970111659823</v>
      </c>
    </row>
    <row r="30" spans="1:7" x14ac:dyDescent="0.25">
      <c r="A30" s="1">
        <v>24</v>
      </c>
      <c r="B30" s="2">
        <v>0.80200000000000005</v>
      </c>
      <c r="C30" s="3">
        <f>A30*B30</f>
        <v>19.248000000000001</v>
      </c>
      <c r="D30" s="2">
        <v>5.657</v>
      </c>
      <c r="E30" s="1">
        <v>2.4</v>
      </c>
      <c r="F30" s="3">
        <f>D30*E30</f>
        <v>13.5768</v>
      </c>
      <c r="G30" s="6">
        <f>F30/C30</f>
        <v>0.70536159600997506</v>
      </c>
    </row>
    <row r="31" spans="1:7" x14ac:dyDescent="0.25">
      <c r="A31" s="1">
        <v>12</v>
      </c>
      <c r="B31" s="2">
        <v>1.446</v>
      </c>
      <c r="C31" s="3">
        <f>A31*B31</f>
        <v>17.352</v>
      </c>
      <c r="D31" s="2">
        <v>5.6559999999999997</v>
      </c>
      <c r="E31" s="1">
        <v>2.4</v>
      </c>
      <c r="F31" s="3">
        <f>D31*E31</f>
        <v>13.574399999999999</v>
      </c>
      <c r="G31" s="6">
        <f>F31/C31</f>
        <v>0.78229598893499297</v>
      </c>
    </row>
    <row r="32" spans="1:7" x14ac:dyDescent="0.25">
      <c r="A32" s="1">
        <v>6.92</v>
      </c>
      <c r="B32" s="2">
        <v>2.3170000000000002</v>
      </c>
      <c r="C32" s="3">
        <f>A32*B32</f>
        <v>16.033640000000002</v>
      </c>
      <c r="D32" s="2">
        <v>5.649</v>
      </c>
      <c r="E32" s="1">
        <v>2.4</v>
      </c>
      <c r="F32" s="3">
        <f>D32*E32</f>
        <v>13.557599999999999</v>
      </c>
      <c r="G32" s="6">
        <f>F32/C32</f>
        <v>0.84557218448212612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34D2-6E2B-4F38-B5BE-DFE94328E4D2}">
  <dimension ref="A1:Q23"/>
  <sheetViews>
    <sheetView tabSelected="1" workbookViewId="0">
      <selection activeCell="S13" sqref="S13"/>
    </sheetView>
  </sheetViews>
  <sheetFormatPr defaultRowHeight="15" x14ac:dyDescent="0.25"/>
  <cols>
    <col min="1" max="1" width="14.28515625" customWidth="1"/>
  </cols>
  <sheetData>
    <row r="1" spans="1:11" x14ac:dyDescent="0.25">
      <c r="A1">
        <v>1</v>
      </c>
      <c r="B1">
        <f>STRAND_A</f>
        <v>2.2000000000000002</v>
      </c>
      <c r="C1" s="11">
        <f>SUM(B1)</f>
        <v>2.2000000000000002</v>
      </c>
      <c r="D1" s="11">
        <f>C1*VIN</f>
        <v>35.200000000000003</v>
      </c>
      <c r="E1">
        <v>50</v>
      </c>
      <c r="F1">
        <v>0.08</v>
      </c>
      <c r="G1">
        <f>F1*(E1+2)</f>
        <v>4.16</v>
      </c>
      <c r="H1">
        <v>0</v>
      </c>
      <c r="J1">
        <f>VIN-H1</f>
        <v>16</v>
      </c>
    </row>
    <row r="2" spans="1:11" x14ac:dyDescent="0.25">
      <c r="A2">
        <v>2</v>
      </c>
      <c r="B2">
        <f>STRAND_A</f>
        <v>2.2000000000000002</v>
      </c>
      <c r="C2" s="11">
        <f>SUM(B2,C1)</f>
        <v>4.4000000000000004</v>
      </c>
      <c r="D2" s="11">
        <f>C2*VIN</f>
        <v>70.400000000000006</v>
      </c>
      <c r="E2">
        <v>50</v>
      </c>
      <c r="F2">
        <v>0.08</v>
      </c>
      <c r="G2">
        <f t="shared" ref="G2:G8" si="0">F2*(E2+2)</f>
        <v>4.16</v>
      </c>
      <c r="H2">
        <f>$A$16*A1</f>
        <v>0.53166500000000005</v>
      </c>
      <c r="J2">
        <f>VIN-H2</f>
        <v>15.468335</v>
      </c>
    </row>
    <row r="3" spans="1:11" x14ac:dyDescent="0.25">
      <c r="A3">
        <v>3</v>
      </c>
      <c r="B3">
        <f>STRAND_A</f>
        <v>2.2000000000000002</v>
      </c>
      <c r="C3" s="11">
        <f t="shared" ref="C3:C8" si="1">SUM(B3,C2)</f>
        <v>6.6000000000000005</v>
      </c>
      <c r="D3" s="11">
        <f>C3*VIN</f>
        <v>105.60000000000001</v>
      </c>
      <c r="E3">
        <v>50</v>
      </c>
      <c r="F3">
        <v>0.08</v>
      </c>
      <c r="G3">
        <f t="shared" si="0"/>
        <v>4.16</v>
      </c>
      <c r="H3">
        <f t="shared" ref="H3:H8" si="2">$A$16*A2</f>
        <v>1.0633300000000001</v>
      </c>
      <c r="J3">
        <f>VIN-H3</f>
        <v>14.936669999999999</v>
      </c>
    </row>
    <row r="4" spans="1:11" x14ac:dyDescent="0.25">
      <c r="A4">
        <v>4</v>
      </c>
      <c r="B4">
        <f>STRAND_A</f>
        <v>2.2000000000000002</v>
      </c>
      <c r="C4" s="11">
        <f t="shared" si="1"/>
        <v>8.8000000000000007</v>
      </c>
      <c r="D4" s="11">
        <f>C4*VIN</f>
        <v>140.80000000000001</v>
      </c>
      <c r="E4">
        <v>50</v>
      </c>
      <c r="F4">
        <v>0.08</v>
      </c>
      <c r="G4">
        <f t="shared" si="0"/>
        <v>4.16</v>
      </c>
      <c r="H4">
        <f t="shared" si="2"/>
        <v>1.5949950000000002</v>
      </c>
      <c r="J4">
        <f>VIN-H4</f>
        <v>14.405004999999999</v>
      </c>
    </row>
    <row r="5" spans="1:11" ht="14.25" customHeight="1" x14ac:dyDescent="0.25">
      <c r="A5">
        <v>5</v>
      </c>
      <c r="B5">
        <f>STRAND_A</f>
        <v>2.2000000000000002</v>
      </c>
      <c r="C5" s="11">
        <f t="shared" si="1"/>
        <v>11</v>
      </c>
      <c r="D5" s="11">
        <f>C5*VIN</f>
        <v>176</v>
      </c>
      <c r="E5">
        <v>50</v>
      </c>
      <c r="F5">
        <v>0.08</v>
      </c>
      <c r="G5">
        <f t="shared" si="0"/>
        <v>4.16</v>
      </c>
      <c r="H5">
        <f t="shared" si="2"/>
        <v>2.1266600000000002</v>
      </c>
      <c r="J5">
        <f>VIN-H5</f>
        <v>13.873339999999999</v>
      </c>
    </row>
    <row r="6" spans="1:11" x14ac:dyDescent="0.25">
      <c r="A6">
        <v>6</v>
      </c>
      <c r="B6">
        <f>STRAND_A</f>
        <v>2.2000000000000002</v>
      </c>
      <c r="C6" s="11">
        <f t="shared" si="1"/>
        <v>13.2</v>
      </c>
      <c r="D6" s="11">
        <f>C6*VIN</f>
        <v>211.2</v>
      </c>
      <c r="E6">
        <v>50</v>
      </c>
      <c r="F6">
        <v>0.08</v>
      </c>
      <c r="G6">
        <f t="shared" si="0"/>
        <v>4.16</v>
      </c>
      <c r="H6">
        <f t="shared" si="2"/>
        <v>2.6583250000000005</v>
      </c>
      <c r="J6">
        <f>VIN-H6</f>
        <v>13.341674999999999</v>
      </c>
    </row>
    <row r="7" spans="1:11" x14ac:dyDescent="0.25">
      <c r="A7">
        <v>7</v>
      </c>
      <c r="B7">
        <f>STRAND_A</f>
        <v>2.2000000000000002</v>
      </c>
      <c r="C7" s="11">
        <f t="shared" si="1"/>
        <v>15.399999999999999</v>
      </c>
      <c r="D7" s="11">
        <f>C7*VIN</f>
        <v>246.39999999999998</v>
      </c>
      <c r="E7">
        <v>50</v>
      </c>
      <c r="F7">
        <v>0.08</v>
      </c>
      <c r="G7">
        <f t="shared" si="0"/>
        <v>4.16</v>
      </c>
      <c r="H7">
        <f t="shared" si="2"/>
        <v>3.1899900000000003</v>
      </c>
      <c r="J7">
        <f>VIN-H7</f>
        <v>12.81001</v>
      </c>
    </row>
    <row r="8" spans="1:11" x14ac:dyDescent="0.25">
      <c r="A8">
        <v>8</v>
      </c>
      <c r="B8">
        <f>STRAND_A</f>
        <v>2.2000000000000002</v>
      </c>
      <c r="C8" s="11">
        <f t="shared" si="1"/>
        <v>17.599999999999998</v>
      </c>
      <c r="D8" s="11">
        <f>C8*VIN</f>
        <v>281.59999999999997</v>
      </c>
      <c r="E8">
        <v>50</v>
      </c>
      <c r="F8">
        <v>0.08</v>
      </c>
      <c r="G8">
        <f t="shared" si="0"/>
        <v>4.16</v>
      </c>
      <c r="H8">
        <f t="shared" si="2"/>
        <v>3.7216550000000002</v>
      </c>
      <c r="J8">
        <f>VIN-H8</f>
        <v>12.278345</v>
      </c>
    </row>
    <row r="9" spans="1:11" x14ac:dyDescent="0.25">
      <c r="G9">
        <f>SUM(G1:G8)</f>
        <v>33.28</v>
      </c>
      <c r="H9">
        <f>SUM(H1:H8)</f>
        <v>14.886620000000002</v>
      </c>
      <c r="J9">
        <f>24-H9</f>
        <v>9.1133799999999976</v>
      </c>
    </row>
    <row r="11" spans="1:11" x14ac:dyDescent="0.25">
      <c r="B11" t="s">
        <v>19</v>
      </c>
      <c r="C11" s="12">
        <v>1.7199999999999999E-8</v>
      </c>
      <c r="D11" s="12"/>
    </row>
    <row r="12" spans="1:11" x14ac:dyDescent="0.25">
      <c r="A12" t="s">
        <v>18</v>
      </c>
      <c r="B12">
        <v>20</v>
      </c>
      <c r="C12">
        <f>0.127*POWER(92,(36-B12)/39)</f>
        <v>0.81182097037377388</v>
      </c>
      <c r="G12">
        <v>3.1415926500000002</v>
      </c>
      <c r="J12" t="s">
        <v>22</v>
      </c>
      <c r="K12">
        <v>16</v>
      </c>
    </row>
    <row r="13" spans="1:11" x14ac:dyDescent="0.25">
      <c r="A13" t="s">
        <v>20</v>
      </c>
      <c r="B13">
        <f>(PI/4)*(C12*C12)</f>
        <v>0.51761924133657233</v>
      </c>
      <c r="G13" t="s">
        <v>21</v>
      </c>
      <c r="J13" t="s">
        <v>23</v>
      </c>
      <c r="K13">
        <v>2.2000000000000002</v>
      </c>
    </row>
    <row r="14" spans="1:11" x14ac:dyDescent="0.25">
      <c r="A14" t="s">
        <v>24</v>
      </c>
      <c r="B14">
        <f>(POWER(10,6)*C11)/B13</f>
        <v>3.3229058401281528E-2</v>
      </c>
    </row>
    <row r="15" spans="1:11" x14ac:dyDescent="0.25">
      <c r="A15" t="s">
        <v>25</v>
      </c>
      <c r="B15">
        <v>1</v>
      </c>
    </row>
    <row r="16" spans="1:11" x14ac:dyDescent="0.25">
      <c r="A16">
        <v>0.53166500000000005</v>
      </c>
      <c r="G16" t="s">
        <v>11</v>
      </c>
      <c r="H16">
        <f>I16/0.75</f>
        <v>3.1999999999999997</v>
      </c>
      <c r="I16">
        <v>2.4</v>
      </c>
    </row>
    <row r="17" spans="2:17" x14ac:dyDescent="0.25">
      <c r="B17">
        <f>B15*B14</f>
        <v>3.3229058401281528E-2</v>
      </c>
      <c r="G17" t="s">
        <v>12</v>
      </c>
      <c r="H17">
        <v>6</v>
      </c>
    </row>
    <row r="18" spans="2:17" x14ac:dyDescent="0.25">
      <c r="G18" t="s">
        <v>14</v>
      </c>
      <c r="H18">
        <f>H17*H16</f>
        <v>19.2</v>
      </c>
    </row>
    <row r="19" spans="2:17" x14ac:dyDescent="0.25">
      <c r="G19" t="s">
        <v>15</v>
      </c>
      <c r="H19">
        <f>H18*5.75</f>
        <v>110.39999999999999</v>
      </c>
    </row>
    <row r="20" spans="2:17" x14ac:dyDescent="0.25">
      <c r="G20" t="s">
        <v>13</v>
      </c>
      <c r="H20">
        <v>19.5</v>
      </c>
    </row>
    <row r="21" spans="2:17" x14ac:dyDescent="0.25">
      <c r="G21" t="s">
        <v>16</v>
      </c>
      <c r="H21">
        <f>H19/H20</f>
        <v>5.661538461538461</v>
      </c>
      <c r="Q21">
        <v>50</v>
      </c>
    </row>
    <row r="22" spans="2:17" x14ac:dyDescent="0.25">
      <c r="G22" t="s">
        <v>17</v>
      </c>
      <c r="H22">
        <f>H21*H20</f>
        <v>110.39999999999999</v>
      </c>
      <c r="Q22">
        <v>25</v>
      </c>
    </row>
    <row r="23" spans="2:17" x14ac:dyDescent="0.25">
      <c r="Q23">
        <f>Q22*Q21</f>
        <v>1250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F_SW</vt:lpstr>
      <vt:lpstr>I_OUT</vt:lpstr>
      <vt:lpstr>K_IND</vt:lpstr>
      <vt:lpstr>KM</vt:lpstr>
      <vt:lpstr>PI</vt:lpstr>
      <vt:lpstr>STRAND_A</vt:lpstr>
      <vt:lpstr>VIN</vt:lpstr>
      <vt:lpstr>VIN_MAX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cskilbeck</dc:creator>
  <cp:lastModifiedBy>cskilbeck</cp:lastModifiedBy>
  <dcterms:created xsi:type="dcterms:W3CDTF">2019-03-23T14:51:47Z</dcterms:created>
  <dcterms:modified xsi:type="dcterms:W3CDTF">2019-04-01T16:39:15Z</dcterms:modified>
</cp:coreProperties>
</file>