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ev\ws2811\"/>
    </mc:Choice>
  </mc:AlternateContent>
  <xr:revisionPtr revIDLastSave="0" documentId="13_ncr:1_{CB1536FD-C0AE-49A2-A6EC-295D8CCF6456}" xr6:coauthVersionLast="43" xr6:coauthVersionMax="43" xr10:uidLastSave="{00000000-0000-0000-0000-000000000000}"/>
  <bookViews>
    <workbookView xWindow="-28920" yWindow="825" windowWidth="29040" windowHeight="16440" xr2:uid="{B41A9235-C083-49B4-9CC9-626385BE0DD6}"/>
  </bookViews>
  <sheets>
    <sheet name="Sheet1" sheetId="1" r:id="rId1"/>
  </sheets>
  <definedNames>
    <definedName name="A_mod">Sheet1!$G$4</definedName>
    <definedName name="A_mod_db">Sheet1!$G$5</definedName>
    <definedName name="C_o">Sheet1!$G$15</definedName>
    <definedName name="dcm_threshold">Sheet1!$C$11</definedName>
    <definedName name="delta_I">Sheet1!$C$18</definedName>
    <definedName name="Duty_max">Sheet1!$C$14</definedName>
    <definedName name="Duty_min">Sheet1!$C$13</definedName>
    <definedName name="ESR">Sheet1!$G$16</definedName>
    <definedName name="F_c">Sheet1!$G$8</definedName>
    <definedName name="F_lc">Sheet1!$G$6</definedName>
    <definedName name="F_sw">Sheet1!$C$17</definedName>
    <definedName name="F_sw_nom">Sheet1!$C$16</definedName>
    <definedName name="I_hi">Sheet1!$G$10</definedName>
    <definedName name="I_lo">Sheet1!$C$10</definedName>
    <definedName name="I_oc">Sheet1!$C$33</definedName>
    <definedName name="I_oh">Sheet1!$C$23</definedName>
    <definedName name="I_ol">Sheet1!$C$24</definedName>
    <definedName name="I_out">Sheet1!$C$9</definedName>
    <definedName name="I_sink">Sheet1!$C$35</definedName>
    <definedName name="I_sq">Sheet1!$C$25</definedName>
    <definedName name="L">Sheet1!$E$19</definedName>
    <definedName name="L_nom">Sheet1!$C$19</definedName>
    <definedName name="max_ratio">Sheet1!$C$15</definedName>
    <definedName name="ns">Sheet1!$K$2</definedName>
    <definedName name="PI">Sheet1!$K$3</definedName>
    <definedName name="R_bias">Sheet1!$C$27</definedName>
    <definedName name="R_kff">Sheet1!$C$21</definedName>
    <definedName name="R_swf">Sheet1!$C$20</definedName>
    <definedName name="RDS_on">Sheet1!$C$32</definedName>
    <definedName name="T_on">Sheet1!$C$8</definedName>
    <definedName name="V_icv">Sheet1!$G$18</definedName>
    <definedName name="V_in_max">Sheet1!$C$5</definedName>
    <definedName name="V_in_min">Sheet1!$C$6</definedName>
    <definedName name="V_in_nom">Sheet1!$C$7</definedName>
    <definedName name="V_os">Sheet1!$C$31</definedName>
    <definedName name="V_out_max">Sheet1!$C$3</definedName>
    <definedName name="V_out_min">Sheet1!$C$2</definedName>
    <definedName name="V_out_nom">Sheet1!$C$4</definedName>
    <definedName name="V_pp">Sheet1!$G$11</definedName>
    <definedName name="V_ramp">Sheet1!$G$2</definedName>
    <definedName name="V_swing">Sheet1!$C$12</definedName>
    <definedName name="VD_lr">Sheet1!$G$9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C35" i="1"/>
  <c r="C33" i="1"/>
  <c r="C32" i="1"/>
  <c r="C20" i="1" l="1"/>
  <c r="C15" i="1"/>
  <c r="G4" i="1" l="1"/>
  <c r="G5" i="1" s="1"/>
  <c r="G18" i="1"/>
  <c r="C25" i="1"/>
  <c r="K3" i="1"/>
  <c r="C18" i="1" l="1"/>
  <c r="K2" i="1"/>
  <c r="C14" i="1"/>
  <c r="C13" i="1"/>
  <c r="C16" i="1" l="1"/>
  <c r="C17" i="1" s="1"/>
  <c r="C21" i="1" l="1"/>
  <c r="C19" i="1"/>
  <c r="G8" i="1"/>
  <c r="G6" i="1"/>
  <c r="I6" i="1" s="1"/>
  <c r="E19" i="1" l="1"/>
  <c r="C22" i="1" l="1"/>
  <c r="G15" i="1"/>
  <c r="G7" i="1" s="1"/>
  <c r="I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cskilbeck</author>
  </authors>
  <commentList>
    <comment ref="B2" authorId="0" shapeId="0" xr:uid="{D7CBBC37-2093-4C15-9EAD-C582D2BBB747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min output voltage</t>
        </r>
      </text>
    </comment>
    <comment ref="B3" authorId="0" shapeId="0" xr:uid="{E05C465E-0E45-4E7B-BE7B-735587D6EFED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max output voltage</t>
        </r>
      </text>
    </comment>
    <comment ref="B4" authorId="0" shapeId="0" xr:uid="{2F948B1B-0216-44D1-A259-1CA2DCE01773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nominal output voltage</t>
        </r>
      </text>
    </comment>
    <comment ref="B5" authorId="0" shapeId="0" xr:uid="{B7D04601-6631-4713-882A-766B625DADEC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max input voltage</t>
        </r>
      </text>
    </comment>
    <comment ref="B6" authorId="0" shapeId="0" xr:uid="{7F48F8BC-5878-4E4D-8126-89E9C25FE7AA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min input voltage</t>
        </r>
      </text>
    </comment>
    <comment ref="B7" authorId="0" shapeId="0" xr:uid="{EAC875F7-9274-4D85-BB69-A3F35052D000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nominal input voltage</t>
        </r>
      </text>
    </comment>
    <comment ref="B8" authorId="0" shapeId="0" xr:uid="{9FAA3352-E1C3-40E0-A1F1-DB2AD4780F5E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max on time for switch</t>
        </r>
      </text>
    </comment>
    <comment ref="B9" authorId="0" shapeId="0" xr:uid="{42034F05-F02A-4C15-B51D-83B992D99FEC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max output current</t>
        </r>
      </text>
    </comment>
    <comment ref="B10" authorId="0" shapeId="0" xr:uid="{FAE74272-B946-4B61-AFB3-FA7A821AD354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nominal low current value</t>
        </r>
      </text>
    </comment>
    <comment ref="B11" authorId="0" shapeId="0" xr:uid="{A3D689B8-3686-491F-8592-49DDCB4980DC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threshold for when it enters discontinuous conduction mode</t>
        </r>
      </text>
    </comment>
    <comment ref="F11" authorId="0" shapeId="0" xr:uid="{73699A12-165B-427A-A9D9-927BA6E02F1A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desired voltage ripple</t>
        </r>
      </text>
    </comment>
    <comment ref="B12" authorId="0" shapeId="0" xr:uid="{DA18559B-A5D7-454A-B1F9-FD36E45AFE77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desired voltage swing across power range</t>
        </r>
      </text>
    </comment>
    <comment ref="F15" authorId="0" shapeId="0" xr:uid="{C074D999-3803-44FC-B5BF-DE6D41D82641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required output capacitance</t>
        </r>
      </text>
    </comment>
    <comment ref="F18" authorId="0" shapeId="0" xr:uid="{5FF675F5-7EE1-4AB3-AC77-F059B58580C2}">
      <text>
        <r>
          <rPr>
            <b/>
            <sz val="9"/>
            <color indexed="81"/>
            <rFont val="Tahoma"/>
            <charset val="1"/>
          </rPr>
          <t>cskilbeck:</t>
        </r>
        <r>
          <rPr>
            <sz val="9"/>
            <color indexed="81"/>
            <rFont val="Tahoma"/>
            <charset val="1"/>
          </rPr>
          <t xml:space="preserve">
V maximally drooped (at max current)</t>
        </r>
      </text>
    </comment>
  </commentList>
</comments>
</file>

<file path=xl/sharedStrings.xml><?xml version="1.0" encoding="utf-8"?>
<sst xmlns="http://schemas.openxmlformats.org/spreadsheetml/2006/main" count="71" uniqueCount="57">
  <si>
    <t>V_out_min</t>
  </si>
  <si>
    <t>V_out_max</t>
  </si>
  <si>
    <t>V_out_nom</t>
  </si>
  <si>
    <t>V_in_max</t>
  </si>
  <si>
    <t>V_in_min</t>
  </si>
  <si>
    <t>V_in_nom</t>
  </si>
  <si>
    <t>F_sw</t>
  </si>
  <si>
    <t>Duty_min</t>
  </si>
  <si>
    <t>Duty_max</t>
  </si>
  <si>
    <t>ns</t>
  </si>
  <si>
    <t>max_ratio</t>
  </si>
  <si>
    <t>T_on</t>
  </si>
  <si>
    <t>KHz</t>
  </si>
  <si>
    <t>F_sw_nom</t>
  </si>
  <si>
    <t>seconds</t>
  </si>
  <si>
    <t>v</t>
  </si>
  <si>
    <t>dcm_threshold</t>
  </si>
  <si>
    <t>delta_I</t>
  </si>
  <si>
    <t>I_out</t>
  </si>
  <si>
    <t>A</t>
  </si>
  <si>
    <t>L_nom</t>
  </si>
  <si>
    <t>H</t>
  </si>
  <si>
    <t>uH</t>
  </si>
  <si>
    <t>R_swf</t>
  </si>
  <si>
    <t>kOhms</t>
  </si>
  <si>
    <t>R_kff</t>
  </si>
  <si>
    <t>L_excess</t>
  </si>
  <si>
    <t>Joules</t>
  </si>
  <si>
    <t>TPS40057</t>
  </si>
  <si>
    <t>Vos</t>
  </si>
  <si>
    <t>V_ramp</t>
  </si>
  <si>
    <t>A_mod</t>
  </si>
  <si>
    <t>A_mod_db</t>
  </si>
  <si>
    <t>F_lc</t>
  </si>
  <si>
    <t>PI</t>
  </si>
  <si>
    <t>F_z</t>
  </si>
  <si>
    <t>ESR</t>
  </si>
  <si>
    <t>I_lo</t>
  </si>
  <si>
    <t>C_o</t>
  </si>
  <si>
    <t>I_oh</t>
  </si>
  <si>
    <t>I_ol</t>
  </si>
  <si>
    <t>I_sq</t>
  </si>
  <si>
    <t>V_swing</t>
  </si>
  <si>
    <t>V_icv</t>
  </si>
  <si>
    <t>uF</t>
  </si>
  <si>
    <t>V_pp</t>
  </si>
  <si>
    <t>mV</t>
  </si>
  <si>
    <t>db</t>
  </si>
  <si>
    <t>Hz</t>
  </si>
  <si>
    <t>F_c</t>
  </si>
  <si>
    <t>R_bias</t>
  </si>
  <si>
    <t>Ohms</t>
  </si>
  <si>
    <t>RDS_on</t>
  </si>
  <si>
    <t>R_ilim</t>
  </si>
  <si>
    <t>I_oc</t>
  </si>
  <si>
    <t>V_os</t>
  </si>
  <si>
    <t>I_sink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</si>
</sst>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1" xfId="0" applyFill="1" applyBorder="1"/>
    <xf numFmtId="9" fontId="0" fillId="2" borderId="1" xfId="1" applyFont="1" applyFill="1" applyBorder="1"/>
    <xf numFmtId="2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A0055-C41D-42EF-A25C-73918171497B}">
  <sheetPr codeName="Sheet1"/>
  <dimension ref="A1:K35"/>
  <sheetViews>
    <sheetView tabSelected="1" workbookViewId="0">
      <selection activeCell="B20" sqref="B20"/>
    </sheetView>
  </sheetViews>
  <sheetFormatPr defaultRowHeight="15" x14ac:dyDescent="0.25"/>
  <cols>
    <col min="2" max="2" width="14.42578125" bestFit="1" customWidth="1"/>
    <col min="3" max="3" width="13.28515625" customWidth="1"/>
    <col min="6" max="6" width="10.5703125" bestFit="1" customWidth="1"/>
    <col min="8" max="8" width="9.7109375" bestFit="1" customWidth="1"/>
  </cols>
  <sheetData>
    <row r="1" spans="1:11" x14ac:dyDescent="0.25">
      <c r="A1" t="s">
        <v>28</v>
      </c>
    </row>
    <row r="2" spans="1:11" x14ac:dyDescent="0.25">
      <c r="B2" t="s">
        <v>0</v>
      </c>
      <c r="C2" s="5">
        <v>5.6</v>
      </c>
      <c r="D2" t="s">
        <v>15</v>
      </c>
      <c r="F2" t="s">
        <v>30</v>
      </c>
      <c r="G2">
        <v>2</v>
      </c>
      <c r="H2" t="s">
        <v>15</v>
      </c>
      <c r="J2" t="s">
        <v>9</v>
      </c>
      <c r="K2">
        <f>1/1000000</f>
        <v>9.9999999999999995E-7</v>
      </c>
    </row>
    <row r="3" spans="1:11" x14ac:dyDescent="0.25">
      <c r="B3" t="s">
        <v>1</v>
      </c>
      <c r="C3" s="5">
        <v>6</v>
      </c>
      <c r="D3" t="s">
        <v>15</v>
      </c>
      <c r="J3" t="s">
        <v>34</v>
      </c>
      <c r="K3">
        <f>PI()</f>
        <v>3.1415926535897931</v>
      </c>
    </row>
    <row r="4" spans="1:11" x14ac:dyDescent="0.25">
      <c r="B4" t="s">
        <v>2</v>
      </c>
      <c r="C4" s="5">
        <v>5.75</v>
      </c>
      <c r="D4" t="s">
        <v>15</v>
      </c>
      <c r="F4" t="s">
        <v>31</v>
      </c>
      <c r="G4">
        <f>V_in_min/V_ramp</f>
        <v>6</v>
      </c>
    </row>
    <row r="5" spans="1:11" x14ac:dyDescent="0.25">
      <c r="B5" t="s">
        <v>3</v>
      </c>
      <c r="C5" s="5">
        <v>24.5</v>
      </c>
      <c r="D5" t="s">
        <v>15</v>
      </c>
      <c r="F5" t="s">
        <v>32</v>
      </c>
      <c r="G5">
        <f>20*LOG(A_mod)</f>
        <v>15.563025007672874</v>
      </c>
      <c r="H5" t="s">
        <v>47</v>
      </c>
    </row>
    <row r="6" spans="1:11" x14ac:dyDescent="0.25">
      <c r="B6" t="s">
        <v>4</v>
      </c>
      <c r="C6" s="5">
        <v>12</v>
      </c>
      <c r="D6" t="s">
        <v>15</v>
      </c>
      <c r="F6" t="s">
        <v>33</v>
      </c>
      <c r="G6">
        <f>1/(2*PI*(SQRT(L_nom*0.00066)))</f>
        <v>2422.4919051619099</v>
      </c>
      <c r="H6" t="s">
        <v>48</v>
      </c>
      <c r="I6">
        <f>F_lc/1000</f>
        <v>2.4224919051619098</v>
      </c>
      <c r="J6" t="s">
        <v>12</v>
      </c>
    </row>
    <row r="7" spans="1:11" x14ac:dyDescent="0.25">
      <c r="B7" t="s">
        <v>5</v>
      </c>
      <c r="C7" s="5">
        <v>24</v>
      </c>
      <c r="D7" t="s">
        <v>15</v>
      </c>
      <c r="F7" t="s">
        <v>35</v>
      </c>
      <c r="G7">
        <f>1/(2*PI*ESR*(C_o/1000000))</f>
        <v>370365.44336941792</v>
      </c>
      <c r="H7" t="s">
        <v>48</v>
      </c>
      <c r="I7">
        <f>G7/1000</f>
        <v>370.3654433694179</v>
      </c>
      <c r="J7" t="s">
        <v>12</v>
      </c>
    </row>
    <row r="8" spans="1:11" x14ac:dyDescent="0.25">
      <c r="B8" t="s">
        <v>11</v>
      </c>
      <c r="C8" s="5">
        <v>4.0000000000000002E-4</v>
      </c>
      <c r="D8" t="s">
        <v>14</v>
      </c>
      <c r="F8" t="s">
        <v>49</v>
      </c>
      <c r="G8">
        <f>F_sw/4</f>
        <v>128.57142857142856</v>
      </c>
    </row>
    <row r="9" spans="1:11" x14ac:dyDescent="0.25">
      <c r="B9" t="s">
        <v>18</v>
      </c>
      <c r="C9" s="5">
        <v>5</v>
      </c>
      <c r="D9" t="s">
        <v>19</v>
      </c>
    </row>
    <row r="10" spans="1:11" x14ac:dyDescent="0.25">
      <c r="B10" t="s">
        <v>37</v>
      </c>
      <c r="C10" s="5">
        <v>0.5</v>
      </c>
    </row>
    <row r="11" spans="1:11" x14ac:dyDescent="0.25">
      <c r="B11" t="s">
        <v>16</v>
      </c>
      <c r="C11" s="6">
        <v>0.13</v>
      </c>
      <c r="F11" t="s">
        <v>45</v>
      </c>
      <c r="G11" s="5">
        <v>33</v>
      </c>
      <c r="H11" t="s">
        <v>46</v>
      </c>
    </row>
    <row r="12" spans="1:11" x14ac:dyDescent="0.25">
      <c r="B12" t="s">
        <v>42</v>
      </c>
      <c r="C12" s="5">
        <v>0.2</v>
      </c>
    </row>
    <row r="13" spans="1:11" x14ac:dyDescent="0.25">
      <c r="B13" t="s">
        <v>7</v>
      </c>
      <c r="C13" s="1">
        <f>V_out_min/V_in_max</f>
        <v>0.22857142857142856</v>
      </c>
    </row>
    <row r="14" spans="1:11" x14ac:dyDescent="0.25">
      <c r="B14" t="s">
        <v>8</v>
      </c>
      <c r="C14" s="1">
        <f>V_out_max/V_in_min</f>
        <v>0.5</v>
      </c>
    </row>
    <row r="15" spans="1:11" x14ac:dyDescent="0.25">
      <c r="B15" t="s">
        <v>10</v>
      </c>
      <c r="C15" s="8">
        <f>V_out_min/V_in_max</f>
        <v>0.22857142857142856</v>
      </c>
      <c r="F15" t="s">
        <v>38</v>
      </c>
      <c r="G15">
        <f>(L*(POWER(I_out,2)-POWER(I_lo,2))/(POWER(V_out_nom,2)-POWER(V_icv,2)))</f>
        <v>71.620677154243197</v>
      </c>
      <c r="H15" t="s">
        <v>44</v>
      </c>
    </row>
    <row r="16" spans="1:11" x14ac:dyDescent="0.25">
      <c r="B16" t="s">
        <v>13</v>
      </c>
      <c r="C16" s="4">
        <f>max_ratio/T_on</f>
        <v>571.42857142857133</v>
      </c>
      <c r="D16" t="s">
        <v>12</v>
      </c>
      <c r="F16" t="s">
        <v>36</v>
      </c>
      <c r="G16">
        <v>6.0000000000000001E-3</v>
      </c>
    </row>
    <row r="17" spans="2:7" x14ac:dyDescent="0.25">
      <c r="B17" t="s">
        <v>6</v>
      </c>
      <c r="C17" s="4">
        <f>F_sw_nom*0.9</f>
        <v>514.28571428571422</v>
      </c>
      <c r="D17" t="s">
        <v>12</v>
      </c>
    </row>
    <row r="18" spans="2:7" x14ac:dyDescent="0.25">
      <c r="B18" t="s">
        <v>17</v>
      </c>
      <c r="C18">
        <f>I_out*2*dcm_threshold</f>
        <v>1.3</v>
      </c>
      <c r="D18" t="s">
        <v>19</v>
      </c>
      <c r="F18" t="s">
        <v>43</v>
      </c>
      <c r="G18">
        <f>V_out_nom-V_swing</f>
        <v>5.55</v>
      </c>
    </row>
    <row r="19" spans="2:7" x14ac:dyDescent="0.25">
      <c r="B19" t="s">
        <v>20</v>
      </c>
      <c r="C19" s="2">
        <f>(((V_in_nom-V_out_nom)*V_out_nom)/(V_in_nom*delta_I*(F_sw*1000)))</f>
        <v>6.5399082977207977E-6</v>
      </c>
      <c r="D19" t="s">
        <v>21</v>
      </c>
      <c r="E19" s="3">
        <f>L_nom*1000000</f>
        <v>6.5399082977207978</v>
      </c>
      <c r="F19" t="s">
        <v>22</v>
      </c>
    </row>
    <row r="20" spans="2:7" x14ac:dyDescent="0.25">
      <c r="B20" t="s">
        <v>23</v>
      </c>
      <c r="C20" s="7">
        <f>1/(F_sw*17.82*POWER(10,-6))-17</f>
        <v>92.115849856590629</v>
      </c>
      <c r="D20" t="s">
        <v>24</v>
      </c>
    </row>
    <row r="21" spans="2:7" x14ac:dyDescent="0.25">
      <c r="B21" t="s">
        <v>25</v>
      </c>
      <c r="C21" s="7">
        <f>((V_in_min-3.48)*(58.14*R_swf+1340))/1000</f>
        <v>57.046644150841765</v>
      </c>
      <c r="D21" t="s">
        <v>24</v>
      </c>
    </row>
    <row r="22" spans="2:7" x14ac:dyDescent="0.25">
      <c r="B22" t="s">
        <v>26</v>
      </c>
      <c r="C22" s="7">
        <f>0.5*L*I_sq</f>
        <v>52.114894247462608</v>
      </c>
      <c r="D22" t="s">
        <v>27</v>
      </c>
    </row>
    <row r="23" spans="2:7" x14ac:dyDescent="0.25">
      <c r="B23" t="s">
        <v>39</v>
      </c>
      <c r="C23">
        <v>4</v>
      </c>
    </row>
    <row r="24" spans="2:7" x14ac:dyDescent="0.25">
      <c r="B24" t="s">
        <v>40</v>
      </c>
      <c r="C24">
        <v>0.25</v>
      </c>
    </row>
    <row r="25" spans="2:7" x14ac:dyDescent="0.25">
      <c r="B25" t="s">
        <v>41</v>
      </c>
      <c r="C25">
        <f>POWER(I_oh,2)-POWER(I_ol,2)</f>
        <v>15.9375</v>
      </c>
    </row>
    <row r="26" spans="2:7" x14ac:dyDescent="0.25">
      <c r="B26" t="s">
        <v>29</v>
      </c>
      <c r="C26">
        <v>-70</v>
      </c>
    </row>
    <row r="27" spans="2:7" x14ac:dyDescent="0.25">
      <c r="B27" t="s">
        <v>50</v>
      </c>
      <c r="C27">
        <v>13300</v>
      </c>
      <c r="D27" t="s">
        <v>51</v>
      </c>
    </row>
    <row r="31" spans="2:7" x14ac:dyDescent="0.25">
      <c r="B31" t="s">
        <v>55</v>
      </c>
      <c r="C31">
        <v>-0.02</v>
      </c>
    </row>
    <row r="32" spans="2:7" x14ac:dyDescent="0.25">
      <c r="B32" t="s">
        <v>52</v>
      </c>
      <c r="C32">
        <f>9.3*POWER(10,-3)</f>
        <v>9.300000000000001E-3</v>
      </c>
    </row>
    <row r="33" spans="2:4" x14ac:dyDescent="0.25">
      <c r="B33" t="s">
        <v>54</v>
      </c>
      <c r="C33">
        <f>(I_out+delta_I)*1.3</f>
        <v>8.19</v>
      </c>
      <c r="D33" t="s">
        <v>19</v>
      </c>
    </row>
    <row r="34" spans="2:4" x14ac:dyDescent="0.25">
      <c r="B34" t="s">
        <v>53</v>
      </c>
      <c r="C34">
        <f>(((I_oc*RDS_on)+V_os)/I_sink)+((42.86*POWER(10,-3))/(8.5*POWER(10,-6)))</f>
        <v>10942.247899159664</v>
      </c>
      <c r="D34" t="s">
        <v>51</v>
      </c>
    </row>
    <row r="35" spans="2:4" x14ac:dyDescent="0.25">
      <c r="B35" t="s">
        <v>56</v>
      </c>
      <c r="C35">
        <f>1.12*8.5*POWER(10,-6)</f>
        <v>9.5200000000000003E-6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Sheet1</vt:lpstr>
      <vt:lpstr>A_mod</vt:lpstr>
      <vt:lpstr>A_mod_db</vt:lpstr>
      <vt:lpstr>C_o</vt:lpstr>
      <vt:lpstr>dcm_threshold</vt:lpstr>
      <vt:lpstr>delta_I</vt:lpstr>
      <vt:lpstr>Duty_max</vt:lpstr>
      <vt:lpstr>Duty_min</vt:lpstr>
      <vt:lpstr>ESR</vt:lpstr>
      <vt:lpstr>F_c</vt:lpstr>
      <vt:lpstr>F_lc</vt:lpstr>
      <vt:lpstr>F_sw</vt:lpstr>
      <vt:lpstr>F_sw_nom</vt:lpstr>
      <vt:lpstr>I_hi</vt:lpstr>
      <vt:lpstr>I_lo</vt:lpstr>
      <vt:lpstr>I_oc</vt:lpstr>
      <vt:lpstr>I_oh</vt:lpstr>
      <vt:lpstr>I_ol</vt:lpstr>
      <vt:lpstr>I_out</vt:lpstr>
      <vt:lpstr>I_sink</vt:lpstr>
      <vt:lpstr>I_sq</vt:lpstr>
      <vt:lpstr>L</vt:lpstr>
      <vt:lpstr>L_nom</vt:lpstr>
      <vt:lpstr>max_ratio</vt:lpstr>
      <vt:lpstr>ns</vt:lpstr>
      <vt:lpstr>PI</vt:lpstr>
      <vt:lpstr>R_bias</vt:lpstr>
      <vt:lpstr>R_kff</vt:lpstr>
      <vt:lpstr>R_swf</vt:lpstr>
      <vt:lpstr>RDS_on</vt:lpstr>
      <vt:lpstr>T_on</vt:lpstr>
      <vt:lpstr>V_icv</vt:lpstr>
      <vt:lpstr>V_in_max</vt:lpstr>
      <vt:lpstr>V_in_min</vt:lpstr>
      <vt:lpstr>V_in_nom</vt:lpstr>
      <vt:lpstr>V_os</vt:lpstr>
      <vt:lpstr>V_out_max</vt:lpstr>
      <vt:lpstr>V_out_min</vt:lpstr>
      <vt:lpstr>V_out_nom</vt:lpstr>
      <vt:lpstr>V_pp</vt:lpstr>
      <vt:lpstr>V_ramp</vt:lpstr>
      <vt:lpstr>V_swing</vt:lpstr>
      <vt:lpstr>VD_lr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cskilbeck</dc:creator>
  <cp:lastModifiedBy>cskilbeck</cp:lastModifiedBy>
  <dcterms:created xsi:type="dcterms:W3CDTF">2019-03-24T08:21:44Z</dcterms:created>
  <dcterms:modified xsi:type="dcterms:W3CDTF">2019-06-09T21:21:38Z</dcterms:modified>
</cp:coreProperties>
</file>