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ifi-christmas-tree-lights\pcbs\controller_8266\"/>
    </mc:Choice>
  </mc:AlternateContent>
  <xr:revisionPtr revIDLastSave="0" documentId="8_{ED0DBB83-1CA2-421F-8164-3F1F7F8993EE}" xr6:coauthVersionLast="45" xr6:coauthVersionMax="45" xr10:uidLastSave="{00000000-0000-0000-0000-000000000000}"/>
  <bookViews>
    <workbookView xWindow="975" yWindow="-120" windowWidth="27945" windowHeight="16440" activeTab="1" xr2:uid="{922255C7-5D7C-409D-A053-C1E2D7AB5AAD}"/>
  </bookViews>
  <sheets>
    <sheet name="Sheet1" sheetId="1" r:id="rId1"/>
    <sheet name="Sheet2" sheetId="2" r:id="rId2"/>
  </sheets>
  <definedNames>
    <definedName name="Cesr">Sheet2!$F$13</definedName>
    <definedName name="Cout">Sheet2!$F$9</definedName>
    <definedName name="deltaIL">Sheet2!$F$20</definedName>
    <definedName name="Fcrs">Sheet2!$F$8</definedName>
    <definedName name="Fosc">Sheet2!$F$5</definedName>
    <definedName name="Gma">Sheet2!$F$12</definedName>
    <definedName name="Gmp">Sheet2!$F$11</definedName>
    <definedName name="L">Sheet2!$F$4</definedName>
    <definedName name="Ratio">Sheet1!$I$11</definedName>
    <definedName name="Rb">Sheet1!$I$9</definedName>
    <definedName name="Rt">Sheet1!$I$8</definedName>
    <definedName name="Vfb">Sheet2!$F$10</definedName>
    <definedName name="Vin">Sheet2!$F$6</definedName>
    <definedName name="Vout">Sheet2!$F$7</definedName>
    <definedName name="Vref">Sheet1!$I$10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2" l="1"/>
  <c r="F16" i="2" s="1"/>
  <c r="F9" i="2"/>
  <c r="F4" i="2"/>
  <c r="F20" i="2" s="1"/>
  <c r="H20" i="2" s="1"/>
  <c r="F12" i="2"/>
  <c r="O32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I11" i="1"/>
  <c r="I12" i="1" s="1"/>
  <c r="H16" i="2" l="1"/>
  <c r="F21" i="2"/>
  <c r="H21" i="2" s="1"/>
  <c r="H15" i="2"/>
</calcChain>
</file>

<file path=xl/sharedStrings.xml><?xml version="1.0" encoding="utf-8"?>
<sst xmlns="http://schemas.openxmlformats.org/spreadsheetml/2006/main" count="39" uniqueCount="30">
  <si>
    <t>Ratio</t>
  </si>
  <si>
    <t>Rt</t>
  </si>
  <si>
    <t>Rb</t>
  </si>
  <si>
    <t>Vref</t>
  </si>
  <si>
    <t>Vout</t>
  </si>
  <si>
    <t>Vo</t>
  </si>
  <si>
    <t>Fcrs</t>
  </si>
  <si>
    <t>Cout</t>
  </si>
  <si>
    <t>Vfb</t>
  </si>
  <si>
    <t>Gmp</t>
  </si>
  <si>
    <t>Gma</t>
  </si>
  <si>
    <t>R4</t>
  </si>
  <si>
    <t>C4</t>
  </si>
  <si>
    <t>pF</t>
  </si>
  <si>
    <t>Ohms</t>
  </si>
  <si>
    <t>K Ohms</t>
  </si>
  <si>
    <t>Vin</t>
  </si>
  <si>
    <t>Fosc</t>
  </si>
  <si>
    <t>deltaIL</t>
  </si>
  <si>
    <t>mA</t>
  </si>
  <si>
    <t>L</t>
  </si>
  <si>
    <t>Vripple</t>
  </si>
  <si>
    <t>mV</t>
  </si>
  <si>
    <t>Cesr</t>
  </si>
  <si>
    <t>Henries</t>
  </si>
  <si>
    <t>Hertz</t>
  </si>
  <si>
    <t>Volts</t>
  </si>
  <si>
    <t>Farads</t>
  </si>
  <si>
    <t>Amps/Volt</t>
  </si>
  <si>
    <t>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</si>
</sst>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167" fontId="2" fillId="0" borderId="2" xfId="0" applyNumberFormat="1" applyFont="1" applyBorder="1"/>
    <xf numFmtId="167" fontId="0" fillId="0" borderId="1" xfId="0" applyNumberFormat="1" applyBorder="1"/>
    <xf numFmtId="2" fontId="0" fillId="0" borderId="0" xfId="0" applyNumberFormat="1"/>
    <xf numFmtId="167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">
    <dxf>
      <numFmt numFmtId="167" formatCode="0.000"/>
    </dxf>
    <dxf>
      <numFmt numFmtId="164" formatCode="0.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1C963B-A827-4CE3-8630-DAC6EB062BB3}" name="Table1" displayName="Table1" ref="N7:O32" totalsRowShown="0" headerRowDxfId="2">
  <autoFilter ref="N7:O32" xr:uid="{1CD7FF9C-24A1-4153-8088-CBB7D605B462}"/>
  <tableColumns count="2">
    <tableColumn id="1" xr3:uid="{A32C7604-60DC-40BA-A257-1631696FC0F3}" name="Rb" dataDxfId="1"/>
    <tableColumn id="2" xr3:uid="{DAB20E57-421B-4424-A98F-6A48F387D11A}" name="Vo" dataDxfId="0">
      <calculatedColumnFormula>((M$8+N8)/N8)*Vref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EFCC-42CF-425D-9A2F-1007202A4859}">
  <dimension ref="H7:AA32"/>
  <sheetViews>
    <sheetView workbookViewId="0">
      <selection activeCell="O13" sqref="O13"/>
    </sheetView>
  </sheetViews>
  <sheetFormatPr defaultRowHeight="15" x14ac:dyDescent="0.25"/>
  <sheetData>
    <row r="7" spans="8:15" x14ac:dyDescent="0.25">
      <c r="N7" s="2" t="s">
        <v>2</v>
      </c>
      <c r="O7" s="2" t="s">
        <v>5</v>
      </c>
    </row>
    <row r="8" spans="8:15" x14ac:dyDescent="0.25">
      <c r="H8" s="5" t="s">
        <v>1</v>
      </c>
      <c r="I8" s="3">
        <v>4.7</v>
      </c>
      <c r="L8" t="s">
        <v>1</v>
      </c>
      <c r="M8">
        <v>5.0999999999999996</v>
      </c>
      <c r="N8" s="1">
        <v>1</v>
      </c>
      <c r="O8" s="13">
        <f>((M$8+N8)/N8)*Vref</f>
        <v>4.88</v>
      </c>
    </row>
    <row r="9" spans="8:15" x14ac:dyDescent="0.25">
      <c r="H9" s="6" t="s">
        <v>2</v>
      </c>
      <c r="I9" s="3">
        <v>1.5</v>
      </c>
      <c r="N9" s="1">
        <v>1.1000000000000001</v>
      </c>
      <c r="O9" s="13">
        <f>((M$8+N9)/N9)*Vref</f>
        <v>4.5090909090909079</v>
      </c>
    </row>
    <row r="10" spans="8:15" ht="15.75" thickBot="1" x14ac:dyDescent="0.3">
      <c r="H10" s="8" t="s">
        <v>3</v>
      </c>
      <c r="I10" s="9">
        <v>0.8</v>
      </c>
      <c r="N10" s="1">
        <v>1.2</v>
      </c>
      <c r="O10" s="13">
        <f>((M$8+N10)/N10)*Vref</f>
        <v>4.2</v>
      </c>
    </row>
    <row r="11" spans="8:15" x14ac:dyDescent="0.25">
      <c r="H11" s="7" t="s">
        <v>0</v>
      </c>
      <c r="I11" s="10">
        <f>(Rt+Rb)/Rb</f>
        <v>4.1333333333333337</v>
      </c>
      <c r="N11" s="1">
        <v>1.3</v>
      </c>
      <c r="O11" s="13">
        <f>((M$8+N11)/N11)*Vref</f>
        <v>3.9384615384615382</v>
      </c>
    </row>
    <row r="12" spans="8:15" x14ac:dyDescent="0.25">
      <c r="H12" s="4" t="s">
        <v>4</v>
      </c>
      <c r="I12" s="11">
        <f>Vref*Ratio</f>
        <v>3.3066666666666671</v>
      </c>
      <c r="N12" s="1">
        <v>1.5</v>
      </c>
      <c r="O12" s="13">
        <f>((M$8+N12)/N12)*Vref</f>
        <v>3.5199999999999996</v>
      </c>
    </row>
    <row r="13" spans="8:15" x14ac:dyDescent="0.25">
      <c r="N13" s="1">
        <v>1.6</v>
      </c>
      <c r="O13" s="13">
        <f>((M$8+N13)/N13)*Vref</f>
        <v>3.3499999999999996</v>
      </c>
    </row>
    <row r="14" spans="8:15" x14ac:dyDescent="0.25">
      <c r="N14" s="1">
        <v>1.8</v>
      </c>
      <c r="O14" s="13">
        <f>((M$8+N14)/N14)*Vref</f>
        <v>3.0666666666666664</v>
      </c>
    </row>
    <row r="15" spans="8:15" x14ac:dyDescent="0.25">
      <c r="N15" s="1">
        <v>2</v>
      </c>
      <c r="O15" s="13">
        <f>((M$8+N15)/N15)*Vref</f>
        <v>2.84</v>
      </c>
    </row>
    <row r="16" spans="8:15" x14ac:dyDescent="0.25">
      <c r="N16" s="1">
        <v>2.2000000000000002</v>
      </c>
      <c r="O16" s="13">
        <f>((M$8+N16)/N16)*Vref</f>
        <v>2.6545454545454543</v>
      </c>
    </row>
    <row r="17" spans="14:15" x14ac:dyDescent="0.25">
      <c r="N17" s="1">
        <v>2.4</v>
      </c>
      <c r="O17" s="13">
        <f>((M$8+N17)/N17)*Vref</f>
        <v>2.5</v>
      </c>
    </row>
    <row r="18" spans="14:15" x14ac:dyDescent="0.25">
      <c r="N18" s="1">
        <v>2.7</v>
      </c>
      <c r="O18" s="13">
        <f>((M$8+N18)/N18)*Vref</f>
        <v>2.3111111111111113</v>
      </c>
    </row>
    <row r="19" spans="14:15" x14ac:dyDescent="0.25">
      <c r="N19" s="1">
        <v>3</v>
      </c>
      <c r="O19" s="13">
        <f>((M$8+N19)/N19)*Vref</f>
        <v>2.1599999999999997</v>
      </c>
    </row>
    <row r="20" spans="14:15" x14ac:dyDescent="0.25">
      <c r="N20" s="1">
        <v>3.3</v>
      </c>
      <c r="O20" s="13">
        <f>((M$8+N20)/N20)*Vref</f>
        <v>2.0363636363636362</v>
      </c>
    </row>
    <row r="21" spans="14:15" x14ac:dyDescent="0.25">
      <c r="N21" s="1">
        <v>3.6</v>
      </c>
      <c r="O21" s="13">
        <f>((M$8+N21)/N21)*Vref</f>
        <v>1.9333333333333333</v>
      </c>
    </row>
    <row r="22" spans="14:15" x14ac:dyDescent="0.25">
      <c r="N22" s="1">
        <v>3.9</v>
      </c>
      <c r="O22" s="13">
        <f>((M$8+N22)/N22)*Vref</f>
        <v>1.8461538461538465</v>
      </c>
    </row>
    <row r="23" spans="14:15" x14ac:dyDescent="0.25">
      <c r="N23" s="1">
        <v>4.3</v>
      </c>
      <c r="O23" s="13">
        <f>((M$8+N23)/N23)*Vref</f>
        <v>1.7488372093023257</v>
      </c>
    </row>
    <row r="24" spans="14:15" x14ac:dyDescent="0.25">
      <c r="N24" s="1">
        <v>4.7</v>
      </c>
      <c r="O24" s="13">
        <f>((M$8+N24)/N24)*Vref</f>
        <v>1.6680851063829789</v>
      </c>
    </row>
    <row r="25" spans="14:15" x14ac:dyDescent="0.25">
      <c r="N25" s="1">
        <v>5.0999999999999996</v>
      </c>
      <c r="O25" s="13">
        <f>((M$8+N25)/N25)*Vref</f>
        <v>1.6</v>
      </c>
    </row>
    <row r="26" spans="14:15" x14ac:dyDescent="0.25">
      <c r="N26" s="1">
        <v>5.6</v>
      </c>
      <c r="O26" s="13">
        <f>((M$8+N26)/N26)*Vref</f>
        <v>1.5285714285714287</v>
      </c>
    </row>
    <row r="27" spans="14:15" x14ac:dyDescent="0.25">
      <c r="N27" s="1">
        <v>6.2</v>
      </c>
      <c r="O27" s="13">
        <f>((M$8+N27)/N27)*Vref</f>
        <v>1.4580645161290324</v>
      </c>
    </row>
    <row r="28" spans="14:15" x14ac:dyDescent="0.25">
      <c r="N28" s="1">
        <v>6.8</v>
      </c>
      <c r="O28" s="13">
        <f>((M$8+N28)/N28)*Vref</f>
        <v>1.4</v>
      </c>
    </row>
    <row r="29" spans="14:15" x14ac:dyDescent="0.25">
      <c r="N29" s="1">
        <v>7.5</v>
      </c>
      <c r="O29" s="13">
        <f>((M$8+N29)/N29)*Vref</f>
        <v>1.3440000000000001</v>
      </c>
    </row>
    <row r="30" spans="14:15" x14ac:dyDescent="0.25">
      <c r="N30" s="1">
        <v>8.1999999999999993</v>
      </c>
      <c r="O30" s="13">
        <f>((M$8+N30)/N30)*Vref</f>
        <v>1.2975609756097564</v>
      </c>
    </row>
    <row r="31" spans="14:15" x14ac:dyDescent="0.25">
      <c r="N31" s="1">
        <v>9.1</v>
      </c>
      <c r="O31" s="13">
        <f>((M$8+N31)/N31)*Vref</f>
        <v>1.2483516483516484</v>
      </c>
    </row>
    <row r="32" spans="14:15" x14ac:dyDescent="0.25">
      <c r="N32" s="1">
        <v>10</v>
      </c>
      <c r="O32" s="13">
        <f>((M$8+N32)/N32)*Vref</f>
        <v>1.2080000000000002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F2AC-8BB3-490B-8BDC-E2B7EEA20D5F}">
  <dimension ref="E4:I21"/>
  <sheetViews>
    <sheetView tabSelected="1" workbookViewId="0">
      <selection activeCell="S24" sqref="S24"/>
    </sheetView>
  </sheetViews>
  <sheetFormatPr defaultRowHeight="15" x14ac:dyDescent="0.25"/>
  <cols>
    <col min="6" max="6" width="9" bestFit="1" customWidth="1"/>
    <col min="7" max="7" width="10.5703125" bestFit="1" customWidth="1"/>
    <col min="8" max="8" width="12" bestFit="1" customWidth="1"/>
  </cols>
  <sheetData>
    <row r="4" spans="5:9" x14ac:dyDescent="0.25">
      <c r="E4" t="s">
        <v>20</v>
      </c>
      <c r="F4">
        <f>22/1000000</f>
        <v>2.1999999999999999E-5</v>
      </c>
      <c r="G4" t="s">
        <v>24</v>
      </c>
    </row>
    <row r="5" spans="5:9" x14ac:dyDescent="0.25">
      <c r="E5" t="s">
        <v>17</v>
      </c>
      <c r="F5">
        <v>570000</v>
      </c>
      <c r="G5" t="s">
        <v>25</v>
      </c>
    </row>
    <row r="6" spans="5:9" x14ac:dyDescent="0.25">
      <c r="E6" t="s">
        <v>16</v>
      </c>
      <c r="F6">
        <v>24</v>
      </c>
      <c r="G6" t="s">
        <v>26</v>
      </c>
    </row>
    <row r="7" spans="5:9" x14ac:dyDescent="0.25">
      <c r="E7" t="s">
        <v>4</v>
      </c>
      <c r="F7">
        <v>3.3</v>
      </c>
      <c r="G7" t="s">
        <v>26</v>
      </c>
    </row>
    <row r="8" spans="5:9" x14ac:dyDescent="0.25">
      <c r="E8" t="s">
        <v>6</v>
      </c>
      <c r="F8">
        <v>25000</v>
      </c>
      <c r="G8" t="s">
        <v>25</v>
      </c>
    </row>
    <row r="9" spans="5:9" x14ac:dyDescent="0.25">
      <c r="E9" t="s">
        <v>7</v>
      </c>
      <c r="F9">
        <f>22/1000000</f>
        <v>2.1999999999999999E-5</v>
      </c>
      <c r="G9" t="s">
        <v>27</v>
      </c>
    </row>
    <row r="10" spans="5:9" x14ac:dyDescent="0.25">
      <c r="E10" t="s">
        <v>8</v>
      </c>
      <c r="F10">
        <v>0.8</v>
      </c>
      <c r="G10" t="s">
        <v>26</v>
      </c>
    </row>
    <row r="11" spans="5:9" x14ac:dyDescent="0.25">
      <c r="E11" t="s">
        <v>9</v>
      </c>
      <c r="F11">
        <v>7</v>
      </c>
      <c r="G11" t="s">
        <v>28</v>
      </c>
    </row>
    <row r="12" spans="5:9" x14ac:dyDescent="0.25">
      <c r="E12" t="s">
        <v>10</v>
      </c>
      <c r="F12">
        <f>82/1000000</f>
        <v>8.2000000000000001E-5</v>
      </c>
      <c r="G12" t="s">
        <v>28</v>
      </c>
    </row>
    <row r="13" spans="5:9" x14ac:dyDescent="0.25">
      <c r="E13" t="s">
        <v>23</v>
      </c>
      <c r="F13">
        <v>0.01</v>
      </c>
    </row>
    <row r="15" spans="5:9" x14ac:dyDescent="0.25">
      <c r="E15" t="s">
        <v>11</v>
      </c>
      <c r="F15" s="14">
        <f>(2*PI()*Vout*Fcrs*Cout)/(Vfb*Gmp*Gma)</f>
        <v>24834.454121365303</v>
      </c>
      <c r="G15" t="s">
        <v>14</v>
      </c>
      <c r="H15" s="12">
        <f>F15/1000</f>
        <v>24.834454121365305</v>
      </c>
      <c r="I15" t="s">
        <v>15</v>
      </c>
    </row>
    <row r="16" spans="5:9" x14ac:dyDescent="0.25">
      <c r="E16" t="s">
        <v>12</v>
      </c>
      <c r="F16" s="15">
        <f>1/(2*PI()*F15*(Fcrs/6))</f>
        <v>1.538072314993769E-9</v>
      </c>
      <c r="G16" t="s">
        <v>27</v>
      </c>
      <c r="H16" s="12">
        <f>F16*1000000000000</f>
        <v>1538.0723149937689</v>
      </c>
      <c r="I16" t="s">
        <v>13</v>
      </c>
    </row>
    <row r="20" spans="5:9" x14ac:dyDescent="0.25">
      <c r="E20" t="s">
        <v>18</v>
      </c>
      <c r="F20" s="15">
        <f>Vout*(Vin-Vout)*(1/(Vin*Fosc*L))</f>
        <v>0.2269736842105263</v>
      </c>
      <c r="G20" t="s">
        <v>29</v>
      </c>
      <c r="H20">
        <f>F20*1000</f>
        <v>226.9736842105263</v>
      </c>
      <c r="I20" t="s">
        <v>19</v>
      </c>
    </row>
    <row r="21" spans="5:9" x14ac:dyDescent="0.25">
      <c r="E21" t="s">
        <v>21</v>
      </c>
      <c r="F21" s="15">
        <f>deltaIL*(Cesr+(1/(8*Cout*Fosc)))</f>
        <v>4.5322336942835552E-3</v>
      </c>
      <c r="G21" t="s">
        <v>26</v>
      </c>
      <c r="H21">
        <f>F21*1000</f>
        <v>4.5322336942835548</v>
      </c>
      <c r="I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Sheet1</vt:lpstr>
      <vt:lpstr>Sheet2</vt:lpstr>
      <vt:lpstr>Cesr</vt:lpstr>
      <vt:lpstr>Cout</vt:lpstr>
      <vt:lpstr>deltaIL</vt:lpstr>
      <vt:lpstr>Fcrs</vt:lpstr>
      <vt:lpstr>Fosc</vt:lpstr>
      <vt:lpstr>Gma</vt:lpstr>
      <vt:lpstr>Gmp</vt:lpstr>
      <vt:lpstr>L</vt:lpstr>
      <vt:lpstr>Ratio</vt:lpstr>
      <vt:lpstr>Rb</vt:lpstr>
      <vt:lpstr>Rt</vt:lpstr>
      <vt:lpstr>Vfb</vt:lpstr>
      <vt:lpstr>Vin</vt:lpstr>
      <vt:lpstr>Vout</vt:lpstr>
      <vt:lpstr>Vref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dcterms:created xsi:type="dcterms:W3CDTF">2020-05-07T12:50:37Z</dcterms:created>
  <dcterms:modified xsi:type="dcterms:W3CDTF">2020-05-07T22:05:05Z</dcterms:modified>
</cp:coreProperties>
</file>