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OMAL\OneDrive - Cathay Pacific Airways Limited\Desktop\Project\rate-sheet-generator\cathay-cargo-harpy\public\assets\testing\"/>
    </mc:Choice>
  </mc:AlternateContent>
  <xr:revisionPtr revIDLastSave="0" documentId="13_ncr:1_{11BAD6A4-878D-4DC6-90AB-B5B3B6B108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ndard Rate (RM)" sheetId="16" r:id="rId1"/>
    <sheet name="Standard Rate (RM) - Formula" sheetId="12" r:id="rId2"/>
    <sheet name="Rate Rationale" sheetId="2" r:id="rId3"/>
  </sheets>
  <calcPr calcId="191028"/>
  <customWorkbookViews>
    <customWorkbookView name="Ken Huang - Personal View" guid="{9F4D8C31-4BA9-4930-9DBD-0ADB0B6704C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6" l="1"/>
  <c r="AK32" i="16" l="1"/>
  <c r="Y32" i="16"/>
  <c r="AC32" i="16" s="1"/>
  <c r="Q32" i="16"/>
  <c r="U32" i="16" s="1"/>
  <c r="L32" i="16"/>
  <c r="G32" i="16"/>
  <c r="K32" i="16" s="1"/>
  <c r="F32" i="16"/>
  <c r="J32" i="16" s="1"/>
  <c r="E32" i="16"/>
  <c r="I32" i="16" s="1"/>
  <c r="AK31" i="16"/>
  <c r="Y31" i="16"/>
  <c r="AC31" i="16" s="1"/>
  <c r="Q31" i="16"/>
  <c r="U31" i="16" s="1"/>
  <c r="L31" i="16"/>
  <c r="G31" i="16"/>
  <c r="P31" i="16" s="1"/>
  <c r="T31" i="16" s="1"/>
  <c r="F31" i="16"/>
  <c r="O31" i="16" s="1"/>
  <c r="S31" i="16" s="1"/>
  <c r="E31" i="16"/>
  <c r="N31" i="16" s="1"/>
  <c r="R31" i="16" s="1"/>
  <c r="AK30" i="16"/>
  <c r="Y30" i="16"/>
  <c r="AC30" i="16" s="1"/>
  <c r="Q30" i="16"/>
  <c r="U30" i="16" s="1"/>
  <c r="L30" i="16"/>
  <c r="G30" i="16"/>
  <c r="X30" i="16" s="1"/>
  <c r="AB30" i="16" s="1"/>
  <c r="F30" i="16"/>
  <c r="W30" i="16" s="1"/>
  <c r="AA30" i="16" s="1"/>
  <c r="E30" i="16"/>
  <c r="V30" i="16" s="1"/>
  <c r="Z30" i="16" s="1"/>
  <c r="AK29" i="16"/>
  <c r="AE29" i="16"/>
  <c r="Y29" i="16"/>
  <c r="AC29" i="16" s="1"/>
  <c r="Q29" i="16"/>
  <c r="U29" i="16" s="1"/>
  <c r="L29" i="16"/>
  <c r="G29" i="16"/>
  <c r="X29" i="16" s="1"/>
  <c r="AB29" i="16" s="1"/>
  <c r="F29" i="16"/>
  <c r="W29" i="16" s="1"/>
  <c r="AA29" i="16" s="1"/>
  <c r="E29" i="16"/>
  <c r="AD29" i="16" s="1"/>
  <c r="AK28" i="16"/>
  <c r="Y28" i="16"/>
  <c r="AC28" i="16" s="1"/>
  <c r="Q28" i="16"/>
  <c r="U28" i="16" s="1"/>
  <c r="L28" i="16"/>
  <c r="G28" i="16"/>
  <c r="K28" i="16" s="1"/>
  <c r="F28" i="16"/>
  <c r="AI28" i="16" s="1"/>
  <c r="E28" i="16"/>
  <c r="I28" i="16" s="1"/>
  <c r="AK27" i="16"/>
  <c r="Y27" i="16"/>
  <c r="AC27" i="16" s="1"/>
  <c r="Q27" i="16"/>
  <c r="U27" i="16" s="1"/>
  <c r="L27" i="16"/>
  <c r="G27" i="16"/>
  <c r="P27" i="16" s="1"/>
  <c r="T27" i="16" s="1"/>
  <c r="F27" i="16"/>
  <c r="O27" i="16" s="1"/>
  <c r="S27" i="16" s="1"/>
  <c r="E27" i="16"/>
  <c r="N27" i="16" s="1"/>
  <c r="R27" i="16" s="1"/>
  <c r="AK26" i="16"/>
  <c r="Y26" i="16"/>
  <c r="AC26" i="16" s="1"/>
  <c r="Q26" i="16"/>
  <c r="U26" i="16" s="1"/>
  <c r="L26" i="16"/>
  <c r="G26" i="16"/>
  <c r="X26" i="16" s="1"/>
  <c r="AB26" i="16" s="1"/>
  <c r="F26" i="16"/>
  <c r="W26" i="16" s="1"/>
  <c r="AA26" i="16" s="1"/>
  <c r="E26" i="16"/>
  <c r="V26" i="16" s="1"/>
  <c r="Z26" i="16" s="1"/>
  <c r="AK25" i="16"/>
  <c r="Y25" i="16"/>
  <c r="Q25" i="16"/>
  <c r="N25" i="16"/>
  <c r="L25" i="16"/>
  <c r="K25" i="16"/>
  <c r="G25" i="16"/>
  <c r="X25" i="16" s="1"/>
  <c r="F25" i="16"/>
  <c r="AE25" i="16" s="1"/>
  <c r="E25" i="16"/>
  <c r="AD25" i="16" s="1"/>
  <c r="AK24" i="16"/>
  <c r="Y24" i="16"/>
  <c r="AC24" i="16" s="1"/>
  <c r="Q24" i="16"/>
  <c r="U24" i="16" s="1"/>
  <c r="K24" i="16"/>
  <c r="J24" i="16"/>
  <c r="I24" i="16"/>
  <c r="G24" i="16"/>
  <c r="AJ24" i="16" s="1"/>
  <c r="F24" i="16"/>
  <c r="AI24" i="16" s="1"/>
  <c r="E24" i="16"/>
  <c r="N24" i="16" s="1"/>
  <c r="AK23" i="16"/>
  <c r="Y23" i="16"/>
  <c r="Q23" i="16"/>
  <c r="L23" i="16"/>
  <c r="G23" i="16"/>
  <c r="P23" i="16" s="1"/>
  <c r="F23" i="16"/>
  <c r="AE23" i="16" s="1"/>
  <c r="E23" i="16"/>
  <c r="N23" i="16" s="1"/>
  <c r="AK22" i="16"/>
  <c r="Y22" i="16"/>
  <c r="Q22" i="16"/>
  <c r="L22" i="16"/>
  <c r="G22" i="16"/>
  <c r="X22" i="16" s="1"/>
  <c r="F22" i="16"/>
  <c r="W22" i="16" s="1"/>
  <c r="E22" i="16"/>
  <c r="V22" i="16" s="1"/>
  <c r="AK21" i="16"/>
  <c r="Y21" i="16"/>
  <c r="Q21" i="16"/>
  <c r="L21" i="16"/>
  <c r="G21" i="16"/>
  <c r="X21" i="16" s="1"/>
  <c r="F21" i="16"/>
  <c r="AI21" i="16" s="1"/>
  <c r="E21" i="16"/>
  <c r="AD21" i="16" s="1"/>
  <c r="AK20" i="16"/>
  <c r="Y20" i="16"/>
  <c r="Q20" i="16"/>
  <c r="L20" i="16"/>
  <c r="G20" i="16"/>
  <c r="AJ20" i="16" s="1"/>
  <c r="F20" i="16"/>
  <c r="O20" i="16" s="1"/>
  <c r="E20" i="16"/>
  <c r="N20" i="16" s="1"/>
  <c r="AK19" i="16"/>
  <c r="Y19" i="16"/>
  <c r="Q19" i="16"/>
  <c r="L19" i="16"/>
  <c r="G19" i="16"/>
  <c r="AJ19" i="16" s="1"/>
  <c r="F19" i="16"/>
  <c r="W19" i="16" s="1"/>
  <c r="E19" i="16"/>
  <c r="V19" i="16" s="1"/>
  <c r="AK18" i="16"/>
  <c r="Y18" i="16"/>
  <c r="Q18" i="16"/>
  <c r="L18" i="16"/>
  <c r="G18" i="16"/>
  <c r="P18" i="16" s="1"/>
  <c r="F18" i="16"/>
  <c r="W18" i="16" s="1"/>
  <c r="E18" i="16"/>
  <c r="AD18" i="16" s="1"/>
  <c r="AK17" i="16"/>
  <c r="Y17" i="16"/>
  <c r="Q17" i="16"/>
  <c r="L17" i="16"/>
  <c r="G17" i="16"/>
  <c r="AJ17" i="16" s="1"/>
  <c r="F17" i="16"/>
  <c r="AI17" i="16" s="1"/>
  <c r="E17" i="16"/>
  <c r="M17" i="16" s="1"/>
  <c r="AG17" i="16" s="1"/>
  <c r="AK16" i="16"/>
  <c r="Y16" i="16"/>
  <c r="Q16" i="16"/>
  <c r="L16" i="16"/>
  <c r="G16" i="16"/>
  <c r="P16" i="16" s="1"/>
  <c r="F16" i="16"/>
  <c r="AE16" i="16" s="1"/>
  <c r="E16" i="16"/>
  <c r="M16" i="16" s="1"/>
  <c r="AK15" i="16"/>
  <c r="AD15" i="16"/>
  <c r="Y15" i="16"/>
  <c r="AC15" i="16" s="1"/>
  <c r="Q15" i="16"/>
  <c r="U15" i="16" s="1"/>
  <c r="K15" i="16"/>
  <c r="J15" i="16"/>
  <c r="I15" i="16"/>
  <c r="G15" i="16"/>
  <c r="X15" i="16" s="1"/>
  <c r="F15" i="16"/>
  <c r="W15" i="16" s="1"/>
  <c r="E15" i="16"/>
  <c r="M15" i="16" s="1"/>
  <c r="AK14" i="16"/>
  <c r="Y14" i="16"/>
  <c r="Q14" i="16"/>
  <c r="L14" i="16"/>
  <c r="G14" i="16"/>
  <c r="AJ14" i="16" s="1"/>
  <c r="F14" i="16"/>
  <c r="AI14" i="16" s="1"/>
  <c r="E14" i="16"/>
  <c r="AH14" i="16" s="1"/>
  <c r="AK13" i="16"/>
  <c r="Y13" i="16"/>
  <c r="Q13" i="16"/>
  <c r="L13" i="16"/>
  <c r="G13" i="16"/>
  <c r="P13" i="16" s="1"/>
  <c r="F13" i="16"/>
  <c r="O13" i="16" s="1"/>
  <c r="E13" i="16"/>
  <c r="M13" i="16" s="1"/>
  <c r="AK12" i="16"/>
  <c r="Y12" i="16"/>
  <c r="Q12" i="16"/>
  <c r="L12" i="16"/>
  <c r="AC12" i="16" s="1"/>
  <c r="G12" i="16"/>
  <c r="X12" i="16" s="1"/>
  <c r="F12" i="16"/>
  <c r="W12" i="16" s="1"/>
  <c r="E12" i="16"/>
  <c r="V12" i="16" s="1"/>
  <c r="AK11" i="16"/>
  <c r="Y11" i="16"/>
  <c r="Q11" i="16"/>
  <c r="L11" i="16"/>
  <c r="G11" i="16"/>
  <c r="X11" i="16" s="1"/>
  <c r="F11" i="16"/>
  <c r="AE11" i="16" s="1"/>
  <c r="E11" i="16"/>
  <c r="AD11" i="16" s="1"/>
  <c r="AK10" i="16"/>
  <c r="Y10" i="16"/>
  <c r="Q10" i="16"/>
  <c r="L10" i="16"/>
  <c r="G10" i="16"/>
  <c r="X10" i="16" s="1"/>
  <c r="F10" i="16"/>
  <c r="AI10" i="16" s="1"/>
  <c r="E10" i="16"/>
  <c r="N10" i="16" s="1"/>
  <c r="AK9" i="16"/>
  <c r="Y9" i="16"/>
  <c r="Q9" i="16"/>
  <c r="L9" i="16"/>
  <c r="G9" i="16"/>
  <c r="AJ9" i="16" s="1"/>
  <c r="F9" i="16"/>
  <c r="AI9" i="16" s="1"/>
  <c r="E9" i="16"/>
  <c r="V9" i="16" s="1"/>
  <c r="AK8" i="16"/>
  <c r="Y8" i="16"/>
  <c r="Q8" i="16"/>
  <c r="L8" i="16"/>
  <c r="G8" i="16"/>
  <c r="P8" i="16" s="1"/>
  <c r="F8" i="16"/>
  <c r="O8" i="16" s="1"/>
  <c r="E8" i="16"/>
  <c r="V8" i="16" s="1"/>
  <c r="AK7" i="16"/>
  <c r="Y7" i="16"/>
  <c r="Q7" i="16"/>
  <c r="L7" i="16"/>
  <c r="G7" i="16"/>
  <c r="AJ7" i="16" s="1"/>
  <c r="F7" i="16"/>
  <c r="AI7" i="16" s="1"/>
  <c r="E7" i="16"/>
  <c r="AH7" i="16" s="1"/>
  <c r="AK6" i="16"/>
  <c r="Y6" i="16"/>
  <c r="Q6" i="16"/>
  <c r="L6" i="16"/>
  <c r="J6" i="16"/>
  <c r="G6" i="16"/>
  <c r="P6" i="16" s="1"/>
  <c r="F6" i="16"/>
  <c r="AE6" i="16" s="1"/>
  <c r="E6" i="16"/>
  <c r="AD6" i="16" s="1"/>
  <c r="AK5" i="16"/>
  <c r="Y5" i="16"/>
  <c r="Q5" i="16"/>
  <c r="L5" i="16"/>
  <c r="G5" i="16"/>
  <c r="X5" i="16" s="1"/>
  <c r="F5" i="16"/>
  <c r="W5" i="16" s="1"/>
  <c r="E5" i="16"/>
  <c r="V5" i="16" s="1"/>
  <c r="AK4" i="16"/>
  <c r="AI4" i="16"/>
  <c r="Y4" i="16"/>
  <c r="Q4" i="16"/>
  <c r="L4" i="16"/>
  <c r="G4" i="16"/>
  <c r="P4" i="16" s="1"/>
  <c r="F4" i="16"/>
  <c r="AE4" i="16" s="1"/>
  <c r="E4" i="16"/>
  <c r="AD4" i="16" s="1"/>
  <c r="AK3" i="16"/>
  <c r="Y3" i="16"/>
  <c r="AC3" i="16" s="1"/>
  <c r="U3" i="16"/>
  <c r="K3" i="16"/>
  <c r="J3" i="16"/>
  <c r="I3" i="16"/>
  <c r="G3" i="16"/>
  <c r="P3" i="16" s="1"/>
  <c r="F3" i="16"/>
  <c r="E3" i="16"/>
  <c r="N3" i="16" l="1"/>
  <c r="M3" i="16"/>
  <c r="O3" i="16"/>
  <c r="S3" i="16" s="1"/>
  <c r="AH29" i="16"/>
  <c r="AC17" i="16"/>
  <c r="AC22" i="16"/>
  <c r="AI3" i="16"/>
  <c r="AH6" i="16"/>
  <c r="AI25" i="16"/>
  <c r="AF16" i="16"/>
  <c r="N18" i="16"/>
  <c r="W20" i="16"/>
  <c r="O10" i="16"/>
  <c r="W11" i="16"/>
  <c r="X20" i="16"/>
  <c r="AE24" i="16"/>
  <c r="AJ25" i="16"/>
  <c r="AD31" i="16"/>
  <c r="AJ8" i="16"/>
  <c r="T3" i="16"/>
  <c r="AC20" i="16"/>
  <c r="AH23" i="16"/>
  <c r="AF31" i="16"/>
  <c r="W10" i="16"/>
  <c r="AF11" i="16"/>
  <c r="AJ31" i="16"/>
  <c r="AF4" i="16"/>
  <c r="R24" i="16"/>
  <c r="AD27" i="16"/>
  <c r="X18" i="16"/>
  <c r="I23" i="16"/>
  <c r="R23" i="16" s="1"/>
  <c r="M11" i="16"/>
  <c r="J23" i="16"/>
  <c r="O24" i="16"/>
  <c r="S24" i="16" s="1"/>
  <c r="O11" i="16"/>
  <c r="U20" i="16"/>
  <c r="AF25" i="16"/>
  <c r="X31" i="16"/>
  <c r="AB31" i="16" s="1"/>
  <c r="V3" i="16"/>
  <c r="Z3" i="16" s="1"/>
  <c r="N4" i="16"/>
  <c r="O6" i="16"/>
  <c r="S6" i="16" s="1"/>
  <c r="W8" i="16"/>
  <c r="W9" i="16"/>
  <c r="AH11" i="16"/>
  <c r="J16" i="16"/>
  <c r="W3" i="16"/>
  <c r="AA3" i="16" s="1"/>
  <c r="X8" i="16"/>
  <c r="AI11" i="16"/>
  <c r="N15" i="16"/>
  <c r="R15" i="16" s="1"/>
  <c r="K16" i="16"/>
  <c r="T16" i="16" s="1"/>
  <c r="K21" i="16"/>
  <c r="AB21" i="16" s="1"/>
  <c r="O28" i="16"/>
  <c r="S28" i="16" s="1"/>
  <c r="X3" i="16"/>
  <c r="AB3" i="16" s="1"/>
  <c r="W4" i="16"/>
  <c r="V6" i="16"/>
  <c r="M7" i="16"/>
  <c r="I13" i="16"/>
  <c r="O17" i="16"/>
  <c r="AF18" i="16"/>
  <c r="AC21" i="16"/>
  <c r="P28" i="16"/>
  <c r="T28" i="16" s="1"/>
  <c r="X4" i="16"/>
  <c r="W6" i="16"/>
  <c r="AH8" i="16"/>
  <c r="J11" i="16"/>
  <c r="AA11" i="16" s="1"/>
  <c r="M14" i="16"/>
  <c r="AG14" i="16" s="1"/>
  <c r="V15" i="16"/>
  <c r="Z15" i="16" s="1"/>
  <c r="AI18" i="16"/>
  <c r="P21" i="16"/>
  <c r="W27" i="16"/>
  <c r="AA27" i="16" s="1"/>
  <c r="AI29" i="16"/>
  <c r="AE3" i="16"/>
  <c r="AE5" i="16"/>
  <c r="X6" i="16"/>
  <c r="AI8" i="16"/>
  <c r="N13" i="16"/>
  <c r="X16" i="16"/>
  <c r="AB16" i="16" s="1"/>
  <c r="AJ18" i="16"/>
  <c r="J25" i="16"/>
  <c r="AJ3" i="16"/>
  <c r="AH4" i="16"/>
  <c r="AF6" i="16"/>
  <c r="AC10" i="16"/>
  <c r="N11" i="16"/>
  <c r="W13" i="16"/>
  <c r="AF15" i="16"/>
  <c r="AJ21" i="16"/>
  <c r="AF27" i="16"/>
  <c r="P12" i="16"/>
  <c r="AH15" i="16"/>
  <c r="AI16" i="16"/>
  <c r="AJ27" i="16"/>
  <c r="AI6" i="16"/>
  <c r="AJ16" i="16"/>
  <c r="K30" i="16"/>
  <c r="V31" i="16"/>
  <c r="Z31" i="16" s="1"/>
  <c r="AJ4" i="16"/>
  <c r="AF13" i="16"/>
  <c r="I6" i="16"/>
  <c r="K8" i="16"/>
  <c r="AH13" i="16"/>
  <c r="AB15" i="16"/>
  <c r="AC19" i="16"/>
  <c r="W24" i="16"/>
  <c r="AA24" i="16" s="1"/>
  <c r="W25" i="16"/>
  <c r="I29" i="16"/>
  <c r="W31" i="16"/>
  <c r="AA31" i="16" s="1"/>
  <c r="N30" i="16"/>
  <c r="R30" i="16" s="1"/>
  <c r="P10" i="16"/>
  <c r="I14" i="16"/>
  <c r="J17" i="16"/>
  <c r="V24" i="16"/>
  <c r="Z24" i="16" s="1"/>
  <c r="K14" i="16"/>
  <c r="I21" i="16"/>
  <c r="J28" i="16"/>
  <c r="M24" i="16"/>
  <c r="AH10" i="16"/>
  <c r="AC14" i="16"/>
  <c r="N17" i="16"/>
  <c r="K9" i="16"/>
  <c r="I4" i="16"/>
  <c r="AC9" i="16"/>
  <c r="O14" i="16"/>
  <c r="V17" i="16"/>
  <c r="P19" i="16"/>
  <c r="N21" i="16"/>
  <c r="R21" i="16" s="1"/>
  <c r="J4" i="16"/>
  <c r="AA4" i="16" s="1"/>
  <c r="P7" i="16"/>
  <c r="M9" i="16"/>
  <c r="P14" i="16"/>
  <c r="O21" i="16"/>
  <c r="O23" i="16"/>
  <c r="AH24" i="16"/>
  <c r="W28" i="16"/>
  <c r="AA28" i="16" s="1"/>
  <c r="N32" i="16"/>
  <c r="R32" i="16" s="1"/>
  <c r="X28" i="16"/>
  <c r="AB28" i="16" s="1"/>
  <c r="O32" i="16"/>
  <c r="S32" i="16" s="1"/>
  <c r="K10" i="16"/>
  <c r="AB10" i="16" s="1"/>
  <c r="R3" i="16"/>
  <c r="O9" i="16"/>
  <c r="AF17" i="16"/>
  <c r="X19" i="16"/>
  <c r="AC4" i="16"/>
  <c r="P9" i="16"/>
  <c r="T9" i="16" s="1"/>
  <c r="I11" i="16"/>
  <c r="V14" i="16"/>
  <c r="AH17" i="16"/>
  <c r="W23" i="16"/>
  <c r="P32" i="16"/>
  <c r="T32" i="16" s="1"/>
  <c r="N14" i="16"/>
  <c r="M21" i="16"/>
  <c r="K4" i="16"/>
  <c r="M4" i="16"/>
  <c r="X14" i="16"/>
  <c r="AB14" i="16" s="1"/>
  <c r="V21" i="16"/>
  <c r="X23" i="16"/>
  <c r="AE28" i="16"/>
  <c r="AD30" i="16"/>
  <c r="W21" i="16"/>
  <c r="AJ28" i="16"/>
  <c r="AE30" i="16"/>
  <c r="AJ10" i="16"/>
  <c r="N16" i="16"/>
  <c r="O4" i="16"/>
  <c r="X9" i="16"/>
  <c r="O16" i="16"/>
  <c r="S16" i="16" s="1"/>
  <c r="AF23" i="16"/>
  <c r="V32" i="16"/>
  <c r="Z32" i="16" s="1"/>
  <c r="W32" i="16"/>
  <c r="AA32" i="16" s="1"/>
  <c r="X32" i="16"/>
  <c r="AB32" i="16" s="1"/>
  <c r="I10" i="16"/>
  <c r="AC25" i="16"/>
  <c r="M6" i="16"/>
  <c r="I8" i="16"/>
  <c r="Z8" i="16" s="1"/>
  <c r="V16" i="16"/>
  <c r="J18" i="16"/>
  <c r="AA18" i="16" s="1"/>
  <c r="AF21" i="16"/>
  <c r="AI23" i="16"/>
  <c r="V4" i="16"/>
  <c r="Z4" i="16" s="1"/>
  <c r="N6" i="16"/>
  <c r="J8" i="16"/>
  <c r="S8" i="16" s="1"/>
  <c r="P11" i="16"/>
  <c r="V13" i="16"/>
  <c r="AA15" i="16"/>
  <c r="W16" i="16"/>
  <c r="K18" i="16"/>
  <c r="P20" i="16"/>
  <c r="AH21" i="16"/>
  <c r="M25" i="16"/>
  <c r="V27" i="16"/>
  <c r="Z27" i="16" s="1"/>
  <c r="V11" i="16"/>
  <c r="X13" i="16"/>
  <c r="M18" i="16"/>
  <c r="V20" i="16"/>
  <c r="O25" i="16"/>
  <c r="X27" i="16"/>
  <c r="AB27" i="16" s="1"/>
  <c r="J29" i="16"/>
  <c r="U11" i="16"/>
  <c r="U17" i="16"/>
  <c r="U14" i="16"/>
  <c r="U5" i="16"/>
  <c r="U4" i="16"/>
  <c r="AC7" i="16"/>
  <c r="U9" i="16"/>
  <c r="U6" i="16"/>
  <c r="U8" i="16"/>
  <c r="R10" i="16"/>
  <c r="U23" i="16"/>
  <c r="U18" i="16"/>
  <c r="U13" i="16"/>
  <c r="U19" i="16"/>
  <c r="U16" i="16"/>
  <c r="U21" i="16"/>
  <c r="AB25" i="16"/>
  <c r="U22" i="16"/>
  <c r="AA6" i="16"/>
  <c r="AC8" i="16"/>
  <c r="AC11" i="16"/>
  <c r="AC5" i="16"/>
  <c r="AC23" i="16"/>
  <c r="AC13" i="16"/>
  <c r="AC16" i="16"/>
  <c r="U25" i="16"/>
  <c r="AC6" i="16"/>
  <c r="U7" i="16"/>
  <c r="U12" i="16"/>
  <c r="AC18" i="16"/>
  <c r="AD8" i="16"/>
  <c r="AE18" i="16"/>
  <c r="N7" i="16"/>
  <c r="AE8" i="16"/>
  <c r="P17" i="16"/>
  <c r="O7" i="16"/>
  <c r="AF8" i="16"/>
  <c r="K11" i="16"/>
  <c r="AJ11" i="16"/>
  <c r="AE15" i="16"/>
  <c r="I18" i="16"/>
  <c r="AH18" i="16"/>
  <c r="V23" i="16"/>
  <c r="Z23" i="16" s="1"/>
  <c r="P24" i="16"/>
  <c r="T24" i="16" s="1"/>
  <c r="I25" i="16"/>
  <c r="R25" i="16" s="1"/>
  <c r="AH25" i="16"/>
  <c r="N28" i="16"/>
  <c r="R28" i="16" s="1"/>
  <c r="AF29" i="16"/>
  <c r="AE22" i="16"/>
  <c r="U10" i="16"/>
  <c r="AE12" i="16"/>
  <c r="AF22" i="16"/>
  <c r="AJ29" i="16"/>
  <c r="AF12" i="16"/>
  <c r="AJ15" i="16"/>
  <c r="AD26" i="16"/>
  <c r="AH12" i="16"/>
  <c r="AE26" i="16"/>
  <c r="K5" i="16"/>
  <c r="AB5" i="16" s="1"/>
  <c r="AJ5" i="16"/>
  <c r="N8" i="16"/>
  <c r="AE9" i="16"/>
  <c r="J12" i="16"/>
  <c r="AA12" i="16" s="1"/>
  <c r="AI12" i="16"/>
  <c r="AD16" i="16"/>
  <c r="W17" i="16"/>
  <c r="O18" i="16"/>
  <c r="AF19" i="16"/>
  <c r="K22" i="16"/>
  <c r="AB22" i="16" s="1"/>
  <c r="AJ22" i="16"/>
  <c r="AF26" i="16"/>
  <c r="N29" i="16"/>
  <c r="R29" i="16" s="1"/>
  <c r="AF30" i="16"/>
  <c r="P25" i="16"/>
  <c r="T25" i="16" s="1"/>
  <c r="I26" i="16"/>
  <c r="AH26" i="16"/>
  <c r="O29" i="16"/>
  <c r="S29" i="16" s="1"/>
  <c r="AH30" i="16"/>
  <c r="AD12" i="16"/>
  <c r="AF5" i="16"/>
  <c r="AI15" i="16"/>
  <c r="AD19" i="16"/>
  <c r="I22" i="16"/>
  <c r="Z22" i="16" s="1"/>
  <c r="K29" i="16"/>
  <c r="J5" i="16"/>
  <c r="AA5" i="16" s="1"/>
  <c r="M8" i="16"/>
  <c r="AD9" i="16"/>
  <c r="AE19" i="16"/>
  <c r="V7" i="16"/>
  <c r="AF9" i="16"/>
  <c r="K12" i="16"/>
  <c r="AJ12" i="16"/>
  <c r="X17" i="16"/>
  <c r="AH19" i="16"/>
  <c r="M5" i="16"/>
  <c r="W7" i="16"/>
  <c r="I9" i="16"/>
  <c r="Z9" i="16" s="1"/>
  <c r="AH9" i="16"/>
  <c r="O15" i="16"/>
  <c r="S15" i="16" s="1"/>
  <c r="J19" i="16"/>
  <c r="AA19" i="16" s="1"/>
  <c r="AI19" i="16"/>
  <c r="M22" i="16"/>
  <c r="AD23" i="16"/>
  <c r="X24" i="16"/>
  <c r="AB24" i="16" s="1"/>
  <c r="J26" i="16"/>
  <c r="AI26" i="16"/>
  <c r="V28" i="16"/>
  <c r="Z28" i="16" s="1"/>
  <c r="P29" i="16"/>
  <c r="T29" i="16" s="1"/>
  <c r="I30" i="16"/>
  <c r="AI30" i="16"/>
  <c r="I5" i="16"/>
  <c r="Z5" i="16" s="1"/>
  <c r="AH5" i="16"/>
  <c r="V10" i="16"/>
  <c r="AH22" i="16"/>
  <c r="AI5" i="16"/>
  <c r="I12" i="16"/>
  <c r="Z12" i="16" s="1"/>
  <c r="J22" i="16"/>
  <c r="AA22" i="16" s="1"/>
  <c r="AI22" i="16"/>
  <c r="I19" i="16"/>
  <c r="Z19" i="16" s="1"/>
  <c r="N5" i="16"/>
  <c r="X7" i="16"/>
  <c r="J9" i="16"/>
  <c r="M12" i="16"/>
  <c r="AD13" i="16"/>
  <c r="W14" i="16"/>
  <c r="P15" i="16"/>
  <c r="T15" i="16" s="1"/>
  <c r="I16" i="16"/>
  <c r="Z16" i="16" s="1"/>
  <c r="AH16" i="16"/>
  <c r="K19" i="16"/>
  <c r="N22" i="16"/>
  <c r="K26" i="16"/>
  <c r="AJ26" i="16"/>
  <c r="J30" i="16"/>
  <c r="AJ30" i="16"/>
  <c r="AD5" i="16"/>
  <c r="O5" i="16"/>
  <c r="N12" i="16"/>
  <c r="AE13" i="16"/>
  <c r="O22" i="16"/>
  <c r="AD3" i="16"/>
  <c r="P5" i="16"/>
  <c r="O12" i="16"/>
  <c r="M19" i="16"/>
  <c r="AD20" i="16"/>
  <c r="P22" i="16"/>
  <c r="M26" i="16"/>
  <c r="AE27" i="16"/>
  <c r="AE31" i="16"/>
  <c r="J13" i="16"/>
  <c r="S13" i="16" s="1"/>
  <c r="AI13" i="16"/>
  <c r="AD17" i="16"/>
  <c r="V18" i="16"/>
  <c r="O19" i="16"/>
  <c r="AF20" i="16"/>
  <c r="K23" i="16"/>
  <c r="AB23" i="16" s="1"/>
  <c r="AJ23" i="16"/>
  <c r="V25" i="16"/>
  <c r="O26" i="16"/>
  <c r="S26" i="16" s="1"/>
  <c r="AH27" i="16"/>
  <c r="O30" i="16"/>
  <c r="S30" i="16" s="1"/>
  <c r="AH31" i="16"/>
  <c r="AD10" i="16"/>
  <c r="N19" i="16"/>
  <c r="AE20" i="16"/>
  <c r="N26" i="16"/>
  <c r="R26" i="16" s="1"/>
  <c r="AF3" i="16"/>
  <c r="K6" i="16"/>
  <c r="AB6" i="16" s="1"/>
  <c r="AJ6" i="16"/>
  <c r="N9" i="16"/>
  <c r="AE10" i="16"/>
  <c r="AH3" i="16"/>
  <c r="AF10" i="16"/>
  <c r="K13" i="16"/>
  <c r="AJ13" i="16"/>
  <c r="AE17" i="16"/>
  <c r="I20" i="16"/>
  <c r="R20" i="16" s="1"/>
  <c r="AH20" i="16"/>
  <c r="AD24" i="16"/>
  <c r="P26" i="16"/>
  <c r="T26" i="16" s="1"/>
  <c r="I27" i="16"/>
  <c r="AI27" i="16"/>
  <c r="V29" i="16"/>
  <c r="Z29" i="16" s="1"/>
  <c r="P30" i="16"/>
  <c r="T30" i="16" s="1"/>
  <c r="I31" i="16"/>
  <c r="AI31" i="16"/>
  <c r="J20" i="16"/>
  <c r="AA20" i="16" s="1"/>
  <c r="AI20" i="16"/>
  <c r="M23" i="16"/>
  <c r="J27" i="16"/>
  <c r="J31" i="16"/>
  <c r="J10" i="16"/>
  <c r="S10" i="16" s="1"/>
  <c r="AD14" i="16"/>
  <c r="I17" i="16"/>
  <c r="K20" i="16"/>
  <c r="AF24" i="16"/>
  <c r="K27" i="16"/>
  <c r="AD28" i="16"/>
  <c r="K31" i="16"/>
  <c r="AD32" i="16"/>
  <c r="AE32" i="16"/>
  <c r="AF14" i="16"/>
  <c r="K17" i="16"/>
  <c r="M20" i="16"/>
  <c r="AF28" i="16"/>
  <c r="AF32" i="16"/>
  <c r="AD22" i="16"/>
  <c r="AD7" i="16"/>
  <c r="AE7" i="16"/>
  <c r="AF7" i="16"/>
  <c r="AE14" i="16"/>
  <c r="I7" i="16"/>
  <c r="J7" i="16"/>
  <c r="M10" i="16"/>
  <c r="AE21" i="16"/>
  <c r="AH28" i="16"/>
  <c r="AH32" i="16"/>
  <c r="J14" i="16"/>
  <c r="AI32" i="16"/>
  <c r="K7" i="16"/>
  <c r="AJ32" i="16"/>
  <c r="J21" i="16"/>
  <c r="S21" i="16" s="1"/>
  <c r="S23" i="16" l="1"/>
  <c r="S25" i="16"/>
  <c r="T21" i="16"/>
  <c r="AA16" i="16"/>
  <c r="R13" i="16"/>
  <c r="S19" i="16"/>
  <c r="S17" i="16"/>
  <c r="T14" i="16"/>
  <c r="S18" i="16"/>
  <c r="R18" i="16"/>
  <c r="T11" i="16"/>
  <c r="Z21" i="16"/>
  <c r="AA25" i="16"/>
  <c r="AA23" i="16"/>
  <c r="Z6" i="16"/>
  <c r="R6" i="16"/>
  <c r="AB8" i="16"/>
  <c r="R4" i="16"/>
  <c r="T12" i="16"/>
  <c r="AA17" i="16"/>
  <c r="Z10" i="16"/>
  <c r="T8" i="16"/>
  <c r="AB18" i="16"/>
  <c r="S11" i="16"/>
  <c r="Z13" i="16"/>
  <c r="AB4" i="16"/>
  <c r="R17" i="16"/>
  <c r="R8" i="16"/>
  <c r="T4" i="16"/>
  <c r="AA8" i="16"/>
  <c r="R14" i="16"/>
  <c r="T10" i="16"/>
  <c r="S4" i="16"/>
  <c r="Z11" i="16"/>
  <c r="R11" i="16"/>
  <c r="T18" i="16"/>
  <c r="AB13" i="16"/>
  <c r="AA14" i="16"/>
  <c r="AB19" i="16"/>
  <c r="T7" i="16"/>
  <c r="AB9" i="16"/>
  <c r="Z14" i="16"/>
  <c r="S14" i="16"/>
  <c r="T20" i="16"/>
  <c r="R7" i="16"/>
  <c r="T6" i="16"/>
  <c r="T22" i="16"/>
  <c r="R9" i="16"/>
  <c r="R12" i="16"/>
  <c r="S5" i="16"/>
  <c r="Z25" i="16"/>
  <c r="R19" i="16"/>
  <c r="S7" i="16"/>
  <c r="T19" i="16"/>
  <c r="AA13" i="16"/>
  <c r="R16" i="16"/>
  <c r="Z20" i="16"/>
  <c r="AB12" i="16"/>
  <c r="Z18" i="16"/>
  <c r="AA10" i="16"/>
  <c r="S20" i="16"/>
  <c r="S9" i="16"/>
  <c r="AA9" i="16"/>
  <c r="AB7" i="16"/>
  <c r="R5" i="16"/>
  <c r="AA7" i="16"/>
  <c r="AB20" i="16"/>
  <c r="AB11" i="16"/>
  <c r="AA21" i="16"/>
  <c r="T13" i="16"/>
  <c r="S12" i="16"/>
  <c r="T17" i="16"/>
  <c r="AB17" i="16"/>
  <c r="T23" i="16"/>
  <c r="S22" i="16"/>
  <c r="Z17" i="16"/>
  <c r="T5" i="16"/>
  <c r="R22" i="16"/>
  <c r="Z7" i="16"/>
  <c r="AC3" i="2" l="1"/>
</calcChain>
</file>

<file path=xl/sharedStrings.xml><?xml version="1.0" encoding="utf-8"?>
<sst xmlns="http://schemas.openxmlformats.org/spreadsheetml/2006/main" count="1515" uniqueCount="989">
  <si>
    <t>NET</t>
  </si>
  <si>
    <t>PR3</t>
  </si>
  <si>
    <t>PR2</t>
  </si>
  <si>
    <t>PR1</t>
  </si>
  <si>
    <t>DG (except RMD/RLI/RLM/RBI)</t>
  </si>
  <si>
    <t>PR2+DG (except RMD/RLI/RLM/RBI)</t>
    <phoneticPr fontId="8" type="noConversion"/>
  </si>
  <si>
    <t>Only for DG Class 9 (RMD RLI RLM)</t>
  </si>
  <si>
    <t>PR2+Only for DG Class 9 (RMD RLI RLM)</t>
    <phoneticPr fontId="8" type="noConversion"/>
  </si>
  <si>
    <t>Only for DG (RBI)</t>
  </si>
  <si>
    <t>General goods with DRY ICE</t>
  </si>
  <si>
    <t>PR1 with DRY ICE</t>
  </si>
  <si>
    <t xml:space="preserve">Perishables </t>
  </si>
  <si>
    <t>Eff</t>
  </si>
  <si>
    <t>Origin</t>
  </si>
  <si>
    <t>Region</t>
  </si>
  <si>
    <t>Ctry</t>
  </si>
  <si>
    <t>Dest</t>
  </si>
  <si>
    <t>45kg</t>
  </si>
  <si>
    <t>100kg</t>
  </si>
  <si>
    <t>500kg</t>
  </si>
  <si>
    <t>1000kg</t>
  </si>
  <si>
    <t>PVG</t>
  </si>
  <si>
    <t>HKG</t>
  </si>
  <si>
    <t>HK</t>
  </si>
  <si>
    <t>NEA</t>
  </si>
  <si>
    <t>JP</t>
  </si>
  <si>
    <t>CTS</t>
  </si>
  <si>
    <t>FUK</t>
  </si>
  <si>
    <t>HND</t>
  </si>
  <si>
    <t>KR</t>
  </si>
  <si>
    <t>ICN</t>
  </si>
  <si>
    <t>TW</t>
  </si>
  <si>
    <t>KHH</t>
  </si>
  <si>
    <t>KIX</t>
  </si>
  <si>
    <t>NGO</t>
  </si>
  <si>
    <t>NRT</t>
  </si>
  <si>
    <t>TPE</t>
  </si>
  <si>
    <t>SEA</t>
  </si>
  <si>
    <t>TH</t>
  </si>
  <si>
    <t>BKK</t>
  </si>
  <si>
    <t>PH</t>
  </si>
  <si>
    <t>CEB</t>
  </si>
  <si>
    <t>ID</t>
  </si>
  <si>
    <t>CGK</t>
  </si>
  <si>
    <t>DPS</t>
  </si>
  <si>
    <t>VN</t>
  </si>
  <si>
    <t>HAN</t>
  </si>
  <si>
    <t>HKT</t>
  </si>
  <si>
    <t>MY</t>
  </si>
  <si>
    <t>KUL</t>
  </si>
  <si>
    <t>MNL</t>
  </si>
  <si>
    <t>PEN</t>
  </si>
  <si>
    <t>KH</t>
  </si>
  <si>
    <t>PNH</t>
  </si>
  <si>
    <t>SGN</t>
  </si>
  <si>
    <t>SG</t>
  </si>
  <si>
    <t>SIN</t>
  </si>
  <si>
    <t>SUB</t>
  </si>
  <si>
    <t>SAMEA</t>
  </si>
  <si>
    <t>BD</t>
  </si>
  <si>
    <t>DAC</t>
  </si>
  <si>
    <t>SWP</t>
  </si>
  <si>
    <t>NZ</t>
  </si>
  <si>
    <t>AKL</t>
  </si>
  <si>
    <t>AU</t>
  </si>
  <si>
    <t>BNE</t>
  </si>
  <si>
    <t>MEL</t>
  </si>
  <si>
    <t>PER</t>
  </si>
  <si>
    <t>SYD</t>
  </si>
  <si>
    <t>WTB</t>
  </si>
  <si>
    <t>Pivot</t>
  </si>
  <si>
    <t>GC with ICE</t>
  </si>
  <si>
    <t>PRS</t>
  </si>
  <si>
    <t>H5+5</t>
  </si>
  <si>
    <t>H6+5</t>
  </si>
  <si>
    <t>H7+5</t>
  </si>
  <si>
    <t>H8+5</t>
  </si>
  <si>
    <t>H9+5</t>
  </si>
  <si>
    <t>H10+5</t>
  </si>
  <si>
    <t>H11+5</t>
  </si>
  <si>
    <t>H12+5</t>
  </si>
  <si>
    <t>H13+5</t>
  </si>
  <si>
    <t>H14+5</t>
  </si>
  <si>
    <t>H15+5</t>
  </si>
  <si>
    <t>H16+5</t>
  </si>
  <si>
    <t>H17+5</t>
  </si>
  <si>
    <t>H5+2</t>
  </si>
  <si>
    <t>H5+1</t>
  </si>
  <si>
    <t>ROUND(IF($E5*VLOOKUP($D5,'Rate Rationale'!$D:$M,10,0)&lt;&gt;0,$E5*VLOOKUP($D5,'Rate Rationale'!$D:$M,10,0),""),1)</t>
  </si>
  <si>
    <t>ROUND(E5*VLOOKUP(D5,'Rate Rationale'!$D$3:$AB$45,11,0),1)</t>
  </si>
  <si>
    <t>ROUND(F5*VLOOKUP(D5,'Rate Rationale'!$D$3:$AB$45,12,0),1)</t>
  </si>
  <si>
    <t>ROUND(G5*VLOOKUP(D5,'Rate Rationale'!$D$3:$AB$45,13,0),1)</t>
  </si>
  <si>
    <t>ROUND(H5*VLOOKUP(D5,'Rate Rationale'!$D$3:$AB$45,14,0),1)</t>
  </si>
  <si>
    <t>IF(ROUND(N5*1.15,1)&gt;I5,ROUND(N5*1.15,1),ROUND(I5*1.15,1))</t>
  </si>
  <si>
    <t>IF(ROUND(O5*1.15,1)&gt;J5,ROUND(O5*1.15,1),ROUND(J5*1.15,1))</t>
  </si>
  <si>
    <t>IF(ROUND(P5*1.15,1)&gt;K5,ROUND(P5*1.15,1),ROUND(K5*1.15,1))</t>
  </si>
  <si>
    <t>IF(ROUND(Q5*1.15,1)&gt;L5,ROUND(Q5*1.15,1),ROUND(L5*1.15,1))</t>
  </si>
  <si>
    <t>ROUND((E5*1.5),1)</t>
  </si>
  <si>
    <t>ROUND((F5*1.5),1)</t>
  </si>
  <si>
    <t>G5</t>
  </si>
  <si>
    <t>H5</t>
  </si>
  <si>
    <t>IF(ROUND(V5*1.15,1)&gt;I5,ROUND(V5*1.15,1),I5)</t>
  </si>
  <si>
    <t>IF(ROUND(W5*1.15,1)&gt;J5,ROUND(W5*1.15,1),J5)</t>
  </si>
  <si>
    <t>IF(ROUND(X5*1.15,1)&gt;K5,ROUND(X5*1.15,1),K5)</t>
  </si>
  <si>
    <t>IF(ROUND(Y5*1.15,1)&gt;L5,ROUND(Y5*1.15,1),L5)</t>
  </si>
  <si>
    <t>ROUND((E5*1.8),1)</t>
  </si>
  <si>
    <t>ROUND((F5*1.8),1)</t>
  </si>
  <si>
    <t>E5</t>
  </si>
  <si>
    <t>ROUND(E5*1.5,1)</t>
  </si>
  <si>
    <t>ROUND(F5*1.5,1)</t>
  </si>
  <si>
    <t>ROUND(G5*1.5,1)</t>
  </si>
  <si>
    <t>ROUND(H5*1.5,1)</t>
  </si>
  <si>
    <t>H6+2</t>
  </si>
  <si>
    <t>H6+1</t>
  </si>
  <si>
    <t>ROUND(IF($E6*VLOOKUP($D6,'Rate Rationale'!$D:$I,6,0)&lt;&gt;0,$E6*VLOOKUP($D6,'Rate Rationale'!$D:$I,6,0),""),1)</t>
  </si>
  <si>
    <t>ROUND(IF($F6*VLOOKUP($D6,'Rate Rationale'!$D:$J,7,0)&lt;&gt;0,$F6*VLOOKUP($D6,'Rate Rationale'!$D:$J,7,0),""),1)</t>
  </si>
  <si>
    <t>ROUND(IF($G6*VLOOKUP($D6,'Rate Rationale'!$D:$K,8,0)&lt;&gt;0,$G6*VLOOKUP($D6,'Rate Rationale'!$D:$K,8,0),""),1)</t>
  </si>
  <si>
    <t>ROUND(IF($H6*VLOOKUP($D6,'Rate Rationale'!$D:$L,9,0)&lt;&gt;0,$H6*VLOOKUP($D6,'Rate Rationale'!$D:$L,9,0),""),1)</t>
  </si>
  <si>
    <t>ROUND(IF($E6*VLOOKUP($D6,'Rate Rationale'!$D:$M,10,0)&lt;&gt;0,$E6*VLOOKUP($D6,'Rate Rationale'!$D:$M,10,0),""),1)</t>
  </si>
  <si>
    <t>ROUND(E6*VLOOKUP(D6,'Rate Rationale'!$D$3:$AB$45,11,0),1)</t>
  </si>
  <si>
    <t>ROUND(F6*VLOOKUP(D6,'Rate Rationale'!$D$3:$AB$45,12,0),1)</t>
  </si>
  <si>
    <t>ROUND(G6*VLOOKUP(D6,'Rate Rationale'!$D$3:$AB$45,13,0),1)</t>
  </si>
  <si>
    <t>ROUND(H6*VLOOKUP(D6,'Rate Rationale'!$D$3:$AB$45,14,0),1)</t>
  </si>
  <si>
    <t>IF(ROUND(N6*1.15,1)&gt;I6,ROUND(N6*1.15,1),ROUND(I6*1.15,1))</t>
  </si>
  <si>
    <t>IF(ROUND(O6*1.15,1)&gt;J6,ROUND(O6*1.15,1),ROUND(J6*1.15,1))</t>
  </si>
  <si>
    <t>IF(ROUND(P6*1.15,1)&gt;K6,ROUND(P6*1.15,1),ROUND(K6*1.15,1))</t>
  </si>
  <si>
    <t>IF(ROUND(Q6*1.15,1)&gt;L6,ROUND(Q6*1.15,1),ROUND(L6*1.15,1))</t>
  </si>
  <si>
    <t>ROUND((E6*1.5),1)</t>
  </si>
  <si>
    <t>ROUND((F6*1.5),1)</t>
  </si>
  <si>
    <t>G6</t>
  </si>
  <si>
    <t>H6</t>
  </si>
  <si>
    <t>IF(ROUND(V6*1.15,1)&gt;I6,ROUND(V6*1.15,1),I6)</t>
  </si>
  <si>
    <t>IF(ROUND(W6*1.15,1)&gt;J6,ROUND(W6*1.15,1),J6)</t>
  </si>
  <si>
    <t>IF(ROUND(X6*1.15,1)&gt;K6,ROUND(X6*1.15,1),K6)</t>
  </si>
  <si>
    <t>IF(ROUND(Y6*1.15,1)&gt;L6,ROUND(Y6*1.15,1),L6)</t>
  </si>
  <si>
    <t>ROUND((E6*1.8),1)</t>
  </si>
  <si>
    <t>ROUND((F6*1.8),1)</t>
  </si>
  <si>
    <t>E6</t>
  </si>
  <si>
    <t>ROUND(E6*1.5,1)</t>
  </si>
  <si>
    <t>ROUND(F6*1.5,1)</t>
  </si>
  <si>
    <t>ROUND(G6*1.5,1)</t>
  </si>
  <si>
    <t>ROUND(H6*1.5,1)</t>
  </si>
  <si>
    <t>H7+2</t>
  </si>
  <si>
    <t>H7+1</t>
  </si>
  <si>
    <t>ROUND(IF($E7*VLOOKUP($D7,'Rate Rationale'!$D:$I,6,0)&lt;&gt;0,$E7*VLOOKUP($D7,'Rate Rationale'!$D:$I,6,0),""),1)</t>
  </si>
  <si>
    <t>ROUND(IF($F7*VLOOKUP($D7,'Rate Rationale'!$D:$J,7,0)&lt;&gt;0,$F7*VLOOKUP($D7,'Rate Rationale'!$D:$J,7,0),""),1)</t>
  </si>
  <si>
    <t>ROUND(IF($G7*VLOOKUP($D7,'Rate Rationale'!$D:$K,8,0)&lt;&gt;0,$G7*VLOOKUP($D7,'Rate Rationale'!$D:$K,8,0),""),1)</t>
  </si>
  <si>
    <t>ROUND(IF($H7*VLOOKUP($D7,'Rate Rationale'!$D:$L,9,0)&lt;&gt;0,$H7*VLOOKUP($D7,'Rate Rationale'!$D:$L,9,0),""),1)</t>
  </si>
  <si>
    <t>ROUND(IF($E7*VLOOKUP($D7,'Rate Rationale'!$D:$M,10,0)&lt;&gt;0,$E7*VLOOKUP($D7,'Rate Rationale'!$D:$M,10,0),""),1)</t>
  </si>
  <si>
    <t>ROUND(E7*VLOOKUP(D7,'Rate Rationale'!$D$3:$AB$45,11,0),1)</t>
  </si>
  <si>
    <t>ROUND(F7*VLOOKUP(D7,'Rate Rationale'!$D$3:$AB$45,12,0),1)</t>
  </si>
  <si>
    <t>ROUND(G7*VLOOKUP(D7,'Rate Rationale'!$D$3:$AB$45,13,0),1)</t>
  </si>
  <si>
    <t>ROUND(H7*VLOOKUP(D7,'Rate Rationale'!$D$3:$AB$45,14,0),1)</t>
  </si>
  <si>
    <t>IF(ROUND(N7*1.15,1)&gt;I7,ROUND(N7*1.15,1),ROUND(I7*1.15,1))</t>
  </si>
  <si>
    <t>IF(ROUND(O7*1.15,1)&gt;J7,ROUND(O7*1.15,1),ROUND(J7*1.15,1))</t>
  </si>
  <si>
    <t>IF(ROUND(P7*1.15,1)&gt;K7,ROUND(P7*1.15,1),ROUND(K7*1.15,1))</t>
  </si>
  <si>
    <t>IF(ROUND(Q7*1.15,1)&gt;L7,ROUND(Q7*1.15,1),ROUND(L7*1.15,1))</t>
  </si>
  <si>
    <t>ROUND((E7*1.5),1)</t>
  </si>
  <si>
    <t>ROUND((F7*1.5),1)</t>
  </si>
  <si>
    <t>G7</t>
  </si>
  <si>
    <t>H7</t>
  </si>
  <si>
    <t>IF(ROUND(V7*1.15,1)&gt;I7,ROUND(V7*1.15,1),I7)</t>
  </si>
  <si>
    <t>IF(ROUND(W7*1.15,1)&gt;J7,ROUND(W7*1.15,1),J7)</t>
  </si>
  <si>
    <t>IF(ROUND(X7*1.15,1)&gt;K7,ROUND(X7*1.15,1),K7)</t>
  </si>
  <si>
    <t>IF(ROUND(Y7*1.15,1)&gt;L7,ROUND(Y7*1.15,1),L7)</t>
  </si>
  <si>
    <t>ROUND((E7*1.8),1)</t>
  </si>
  <si>
    <t>ROUND((F7*1.8),1)</t>
  </si>
  <si>
    <t>E7</t>
  </si>
  <si>
    <t>ROUND(E7*1.5,1)</t>
  </si>
  <si>
    <t>ROUND(F7*1.5,1)</t>
  </si>
  <si>
    <t>ROUND(G7*1.5,1)</t>
  </si>
  <si>
    <t>ROUND(H7*1.5,1)</t>
  </si>
  <si>
    <t>H8+2</t>
  </si>
  <si>
    <t>H8+1</t>
  </si>
  <si>
    <t>ROUND(IF($E8*VLOOKUP($D8,'Rate Rationale'!$D:$I,6,0)&lt;&gt;0,$E8*VLOOKUP($D8,'Rate Rationale'!$D:$I,6,0),""),1)</t>
  </si>
  <si>
    <t>ROUND(IF($F8*VLOOKUP($D8,'Rate Rationale'!$D:$J,7,0)&lt;&gt;0,$F8*VLOOKUP($D8,'Rate Rationale'!$D:$J,7,0),""),1)</t>
  </si>
  <si>
    <t>ROUND(IF($G8*VLOOKUP($D8,'Rate Rationale'!$D:$K,8,0)&lt;&gt;0,$G8*VLOOKUP($D8,'Rate Rationale'!$D:$K,8,0),""),1)</t>
  </si>
  <si>
    <t>ROUND(IF($H8*VLOOKUP($D8,'Rate Rationale'!$D:$L,9,0)&lt;&gt;0,$H8*VLOOKUP($D8,'Rate Rationale'!$D:$L,9,0),""),1)</t>
  </si>
  <si>
    <t>ROUND(IF($E8*VLOOKUP($D8,'Rate Rationale'!$D:$M,10,0)&lt;&gt;0,$E8*VLOOKUP($D8,'Rate Rationale'!$D:$M,10,0),""),1)</t>
  </si>
  <si>
    <t>ROUND(E8*VLOOKUP(D8,'Rate Rationale'!$D$3:$AB$45,11,0),1)</t>
  </si>
  <si>
    <t>ROUND(F8*VLOOKUP(D8,'Rate Rationale'!$D$3:$AB$45,12,0),1)</t>
  </si>
  <si>
    <t>ROUND(G8*VLOOKUP(D8,'Rate Rationale'!$D$3:$AB$45,13,0),1)</t>
  </si>
  <si>
    <t>ROUND(H8*VLOOKUP(D8,'Rate Rationale'!$D$3:$AB$45,14,0),1)</t>
  </si>
  <si>
    <t>IF(ROUND(N8*1.15,1)&gt;I8,ROUND(N8*1.15,1),ROUND(I8*1.15,1))</t>
  </si>
  <si>
    <t>IF(ROUND(O8*1.15,1)&gt;J8,ROUND(O8*1.15,1),ROUND(J8*1.15,1))</t>
  </si>
  <si>
    <t>IF(ROUND(P8*1.15,1)&gt;K8,ROUND(P8*1.15,1),ROUND(K8*1.15,1))</t>
  </si>
  <si>
    <t>IF(ROUND(Q8*1.15,1)&gt;L8,ROUND(Q8*1.15,1),ROUND(L8*1.15,1))</t>
  </si>
  <si>
    <t>ROUND((E8*1.5),1)</t>
  </si>
  <si>
    <t>ROUND((F8*1.5),1)</t>
  </si>
  <si>
    <t>G8</t>
  </si>
  <si>
    <t>H8</t>
  </si>
  <si>
    <t>IF(ROUND(V8*1.15,1)&gt;I8,ROUND(V8*1.15,1),I8)</t>
  </si>
  <si>
    <t>IF(ROUND(W8*1.15,1)&gt;J8,ROUND(W8*1.15,1),J8)</t>
  </si>
  <si>
    <t>IF(ROUND(X8*1.15,1)&gt;K8,ROUND(X8*1.15,1),K8)</t>
  </si>
  <si>
    <t>IF(ROUND(Y8*1.15,1)&gt;L8,ROUND(Y8*1.15,1),L8)</t>
  </si>
  <si>
    <t>ROUND((E8*1.8),1)</t>
  </si>
  <si>
    <t>ROUND((F8*1.8),1)</t>
  </si>
  <si>
    <t>E8</t>
  </si>
  <si>
    <t>ROUND(E8*1.5,1)</t>
  </si>
  <si>
    <t>ROUND(F8*1.5,1)</t>
  </si>
  <si>
    <t>ROUND(G8*1.5,1)</t>
  </si>
  <si>
    <t>ROUND(H8*1.5,1)</t>
  </si>
  <si>
    <t>H9+2</t>
  </si>
  <si>
    <t>H9+1</t>
  </si>
  <si>
    <t>ROUND(IF($E9*VLOOKUP($D9,'Rate Rationale'!$D:$I,6,0)&lt;&gt;0,$E9*VLOOKUP($D9,'Rate Rationale'!$D:$I,6,0),""),1)</t>
  </si>
  <si>
    <t>ROUND(IF($F9*VLOOKUP($D9,'Rate Rationale'!$D:$J,7,0)&lt;&gt;0,$F9*VLOOKUP($D9,'Rate Rationale'!$D:$J,7,0),""),1)</t>
  </si>
  <si>
    <t>ROUND(IF($G9*VLOOKUP($D9,'Rate Rationale'!$D:$K,8,0)&lt;&gt;0,$G9*VLOOKUP($D9,'Rate Rationale'!$D:$K,8,0),""),1)</t>
  </si>
  <si>
    <t>ROUND(IF($H9*VLOOKUP($D9,'Rate Rationale'!$D:$L,9,0)&lt;&gt;0,$H9*VLOOKUP($D9,'Rate Rationale'!$D:$L,9,0),""),1)</t>
  </si>
  <si>
    <t>ROUND(IF($E9*VLOOKUP($D9,'Rate Rationale'!$D:$M,10,0)&lt;&gt;0,$E9*VLOOKUP($D9,'Rate Rationale'!$D:$M,10,0),""),1)</t>
  </si>
  <si>
    <t>ROUND(E9*VLOOKUP(D9,'Rate Rationale'!$D$3:$AB$45,11,0),1)</t>
  </si>
  <si>
    <t>ROUND(F9*VLOOKUP(D9,'Rate Rationale'!$D$3:$AB$45,12,0),1)</t>
  </si>
  <si>
    <t>ROUND(G9*VLOOKUP(D9,'Rate Rationale'!$D$3:$AB$45,13,0),1)</t>
  </si>
  <si>
    <t>ROUND(H9*VLOOKUP(D9,'Rate Rationale'!$D$3:$AB$45,14,0),1)</t>
  </si>
  <si>
    <t>IF(ROUND(N9*1.15,1)&gt;I9,ROUND(N9*1.15,1),ROUND(I9*1.15,1))</t>
  </si>
  <si>
    <t>IF(ROUND(O9*1.15,1)&gt;J9,ROUND(O9*1.15,1),ROUND(J9*1.15,1))</t>
  </si>
  <si>
    <t>IF(ROUND(P9*1.15,1)&gt;K9,ROUND(P9*1.15,1),ROUND(K9*1.15,1))</t>
  </si>
  <si>
    <t>IF(ROUND(Q9*1.15,1)&gt;L9,ROUND(Q9*1.15,1),ROUND(L9*1.15,1))</t>
  </si>
  <si>
    <t>ROUND((E9*1.5),1)</t>
  </si>
  <si>
    <t>ROUND((F9*1.5),1)</t>
  </si>
  <si>
    <t>G9</t>
  </si>
  <si>
    <t>H9</t>
  </si>
  <si>
    <t>IF(ROUND(V9*1.15,1)&gt;I9,ROUND(V9*1.15,1),I9)</t>
  </si>
  <si>
    <t>IF(ROUND(W9*1.15,1)&gt;J9,ROUND(W9*1.15,1),J9)</t>
  </si>
  <si>
    <t>IF(ROUND(X9*1.15,1)&gt;K9,ROUND(X9*1.15,1),K9)</t>
  </si>
  <si>
    <t>IF(ROUND(Y9*1.15,1)&gt;L9,ROUND(Y9*1.15,1),L9)</t>
  </si>
  <si>
    <t>ROUND((E9*1.8),1)</t>
  </si>
  <si>
    <t>ROUND((F9*1.8),1)</t>
  </si>
  <si>
    <t>E9</t>
  </si>
  <si>
    <t>ROUND(E9*1.5,1)</t>
  </si>
  <si>
    <t>ROUND(F9*1.5,1)</t>
  </si>
  <si>
    <t>ROUND(G9*1.5,1)</t>
  </si>
  <si>
    <t>ROUND(H9*1.5,1)</t>
  </si>
  <si>
    <t>H10+2</t>
  </si>
  <si>
    <t>H10+1</t>
  </si>
  <si>
    <t>ROUND(IF($E10*VLOOKUP($D10,'Rate Rationale'!$D:$I,6,0)&lt;&gt;0,$E10*VLOOKUP($D10,'Rate Rationale'!$D:$I,6,0),""),1)</t>
  </si>
  <si>
    <t>ROUND(IF($F10*VLOOKUP($D10,'Rate Rationale'!$D:$J,7,0)&lt;&gt;0,$F10*VLOOKUP($D10,'Rate Rationale'!$D:$J,7,0),""),1)</t>
  </si>
  <si>
    <t>ROUND(IF($G10*VLOOKUP($D10,'Rate Rationale'!$D:$K,8,0)&lt;&gt;0,$G10*VLOOKUP($D10,'Rate Rationale'!$D:$K,8,0),""),1)</t>
  </si>
  <si>
    <t>ROUND(IF($H10*VLOOKUP($D10,'Rate Rationale'!$D:$L,9,0)&lt;&gt;0,$H10*VLOOKUP($D10,'Rate Rationale'!$D:$L,9,0),""),1)</t>
  </si>
  <si>
    <t>ROUND(IF($E10*VLOOKUP($D10,'Rate Rationale'!$D:$M,10,0)&lt;&gt;0,$E10*VLOOKUP($D10,'Rate Rationale'!$D:$M,10,0),""),1)</t>
  </si>
  <si>
    <t>ROUND(E10*VLOOKUP(D10,'Rate Rationale'!$D$3:$AB$45,11,0),1)</t>
  </si>
  <si>
    <t>ROUND(F10*VLOOKUP(D10,'Rate Rationale'!$D$3:$AB$45,12,0),1)</t>
  </si>
  <si>
    <t>ROUND(G10*VLOOKUP(D10,'Rate Rationale'!$D$3:$AB$45,13,0),1)</t>
  </si>
  <si>
    <t>ROUND(H10*VLOOKUP(D10,'Rate Rationale'!$D$3:$AB$45,14,0),1)</t>
  </si>
  <si>
    <t>IF(ROUND(N10*1.15,1)&gt;I10,ROUND(N10*1.15,1),ROUND(I10*1.15,1))</t>
  </si>
  <si>
    <t>IF(ROUND(O10*1.15,1)&gt;J10,ROUND(O10*1.15,1),ROUND(J10*1.15,1))</t>
  </si>
  <si>
    <t>IF(ROUND(P10*1.15,1)&gt;K10,ROUND(P10*1.15,1),ROUND(K10*1.15,1))</t>
  </si>
  <si>
    <t>IF(ROUND(Q10*1.15,1)&gt;L10,ROUND(Q10*1.15,1),ROUND(L10*1.15,1))</t>
  </si>
  <si>
    <t>ROUND((E10*1.5),1)</t>
  </si>
  <si>
    <t>ROUND((F10*1.5),1)</t>
  </si>
  <si>
    <t>G10</t>
  </si>
  <si>
    <t>H10</t>
  </si>
  <si>
    <t>IF(ROUND(V10*1.15,1)&gt;I10,ROUND(V10*1.15,1),I10)</t>
  </si>
  <si>
    <t>IF(ROUND(W10*1.15,1)&gt;J10,ROUND(W10*1.15,1),J10)</t>
  </si>
  <si>
    <t>IF(ROUND(X10*1.15,1)&gt;K10,ROUND(X10*1.15,1),K10)</t>
  </si>
  <si>
    <t>IF(ROUND(Y10*1.15,1)&gt;L10,ROUND(Y10*1.15,1),L10)</t>
  </si>
  <si>
    <t>ROUND((E10*1.8),1)</t>
  </si>
  <si>
    <t>ROUND((F10*1.8),1)</t>
  </si>
  <si>
    <t>E10</t>
  </si>
  <si>
    <t>ROUND(E10*1.5,1)</t>
  </si>
  <si>
    <t>ROUND(F10*1.5,1)</t>
  </si>
  <si>
    <t>ROUND(G10*1.5,1)</t>
  </si>
  <si>
    <t>ROUND(H10*1.5,1)</t>
  </si>
  <si>
    <t>H11+2</t>
  </si>
  <si>
    <t>H11+1</t>
  </si>
  <si>
    <t>ROUND(IF($E11*VLOOKUP($D11,'Rate Rationale'!$D:$I,6,0)&lt;&gt;0,$E11*VLOOKUP($D11,'Rate Rationale'!$D:$I,6,0),""),1)</t>
  </si>
  <si>
    <t>ROUND(IF($F11*VLOOKUP($D11,'Rate Rationale'!$D:$J,7,0)&lt;&gt;0,$F11*VLOOKUP($D11,'Rate Rationale'!$D:$J,7,0),""),1)</t>
  </si>
  <si>
    <t>ROUND(IF($G11*VLOOKUP($D11,'Rate Rationale'!$D:$K,8,0)&lt;&gt;0,$G11*VLOOKUP($D11,'Rate Rationale'!$D:$K,8,0),""),1)</t>
  </si>
  <si>
    <t>ROUND(IF($H11*VLOOKUP($D11,'Rate Rationale'!$D:$L,9,0)&lt;&gt;0,$H11*VLOOKUP($D11,'Rate Rationale'!$D:$L,9,0),""),1)</t>
  </si>
  <si>
    <t>ROUND(IF($E11*VLOOKUP($D11,'Rate Rationale'!$D:$M,10,0)&lt;&gt;0,$E11*VLOOKUP($D11,'Rate Rationale'!$D:$M,10,0),""),1)</t>
  </si>
  <si>
    <t>ROUND(E11*VLOOKUP(D11,'Rate Rationale'!$D$3:$AB$45,11,0),1)</t>
  </si>
  <si>
    <t>ROUND(F11*VLOOKUP(D11,'Rate Rationale'!$D$3:$AB$45,12,0),1)</t>
  </si>
  <si>
    <t>ROUND(G11*VLOOKUP(D11,'Rate Rationale'!$D$3:$AB$45,13,0),1)</t>
  </si>
  <si>
    <t>ROUND(H11*VLOOKUP(D11,'Rate Rationale'!$D$3:$AB$45,14,0),1)</t>
  </si>
  <si>
    <t>IF(ROUND(N11*1.15,1)&gt;I11,ROUND(N11*1.15,1),ROUND(I11*1.15,1))</t>
  </si>
  <si>
    <t>IF(ROUND(O11*1.15,1)&gt;J11,ROUND(O11*1.15,1),ROUND(J11*1.15,1))</t>
  </si>
  <si>
    <t>IF(ROUND(P11*1.15,1)&gt;K11,ROUND(P11*1.15,1),ROUND(K11*1.15,1))</t>
  </si>
  <si>
    <t>IF(ROUND(Q11*1.15,1)&gt;L11,ROUND(Q11*1.15,1),ROUND(L11*1.15,1))</t>
  </si>
  <si>
    <t>ROUND((E11*1.5),1)</t>
  </si>
  <si>
    <t>ROUND((F11*1.5),1)</t>
  </si>
  <si>
    <t>G11</t>
  </si>
  <si>
    <t>H11</t>
  </si>
  <si>
    <t>IF(ROUND(V11*1.15,1)&gt;I11,ROUND(V11*1.15,1),I11)</t>
  </si>
  <si>
    <t>IF(ROUND(W11*1.15,1)&gt;J11,ROUND(W11*1.15,1),J11)</t>
  </si>
  <si>
    <t>IF(ROUND(X11*1.15,1)&gt;K11,ROUND(X11*1.15,1),K11)</t>
  </si>
  <si>
    <t>IF(ROUND(Y11*1.15,1)&gt;L11,ROUND(Y11*1.15,1),L11)</t>
  </si>
  <si>
    <t>ROUND((E11*1.8),1)</t>
  </si>
  <si>
    <t>ROUND((F11*1.8),1)</t>
  </si>
  <si>
    <t>E11</t>
  </si>
  <si>
    <t>ROUND(E11*1.5,1)</t>
  </si>
  <si>
    <t>ROUND(F11*1.5,1)</t>
  </si>
  <si>
    <t>ROUND(G11*1.5,1)</t>
  </si>
  <si>
    <t>ROUND(H11*1.5,1)</t>
  </si>
  <si>
    <t>H12+2</t>
  </si>
  <si>
    <t>H12+1</t>
  </si>
  <si>
    <t>ROUND(IF($E12*VLOOKUP($D12,'Rate Rationale'!$D:$I,6,0)&lt;&gt;0,$E12*VLOOKUP($D12,'Rate Rationale'!$D:$I,6,0),""),1)</t>
  </si>
  <si>
    <t>ROUND(IF($F12*VLOOKUP($D12,'Rate Rationale'!$D:$J,7,0)&lt;&gt;0,$F12*VLOOKUP($D12,'Rate Rationale'!$D:$J,7,0),""),1)</t>
  </si>
  <si>
    <t>ROUND(IF($G12*VLOOKUP($D12,'Rate Rationale'!$D:$K,8,0)&lt;&gt;0,$G12*VLOOKUP($D12,'Rate Rationale'!$D:$K,8,0),""),1)</t>
  </si>
  <si>
    <t>ROUND(IF($H12*VLOOKUP($D12,'Rate Rationale'!$D:$L,9,0)&lt;&gt;0,$H12*VLOOKUP($D12,'Rate Rationale'!$D:$L,9,0),""),1)</t>
  </si>
  <si>
    <t>ROUND(IF($E12*VLOOKUP($D12,'Rate Rationale'!$D:$M,10,0)&lt;&gt;0,$E12*VLOOKUP($D12,'Rate Rationale'!$D:$M,10,0),""),1)</t>
  </si>
  <si>
    <t>ROUND(E12*VLOOKUP(D12,'Rate Rationale'!$D$3:$AB$45,11,0),1)</t>
  </si>
  <si>
    <t>ROUND(F12*VLOOKUP(D12,'Rate Rationale'!$D$3:$AB$45,12,0),1)</t>
  </si>
  <si>
    <t>ROUND(G12*VLOOKUP(D12,'Rate Rationale'!$D$3:$AB$45,13,0),1)</t>
  </si>
  <si>
    <t>ROUND(H12*VLOOKUP(D12,'Rate Rationale'!$D$3:$AB$45,14,0),1)</t>
  </si>
  <si>
    <t>IF(ROUND(N12*1.15,1)&gt;I12,ROUND(N12*1.15,1),ROUND(I12*1.15,1))</t>
  </si>
  <si>
    <t>IF(ROUND(O12*1.15,1)&gt;J12,ROUND(O12*1.15,1),ROUND(J12*1.15,1))</t>
  </si>
  <si>
    <t>IF(ROUND(P12*1.15,1)&gt;K12,ROUND(P12*1.15,1),ROUND(K12*1.15,1))</t>
  </si>
  <si>
    <t>IF(ROUND(Q12*1.15,1)&gt;L12,ROUND(Q12*1.15,1),ROUND(L12*1.15,1))</t>
  </si>
  <si>
    <t>ROUND((E12*1.5),1)</t>
  </si>
  <si>
    <t>ROUND((F12*1.5),1)</t>
  </si>
  <si>
    <t>G12</t>
  </si>
  <si>
    <t>H12</t>
  </si>
  <si>
    <t>IF(ROUND(V12*1.15,1)&gt;I12,ROUND(V12*1.15,1),I12)</t>
  </si>
  <si>
    <t>IF(ROUND(W12*1.15,1)&gt;J12,ROUND(W12*1.15,1),J12)</t>
  </si>
  <si>
    <t>IF(ROUND(X12*1.15,1)&gt;K12,ROUND(X12*1.15,1),K12)</t>
  </si>
  <si>
    <t>IF(ROUND(Y12*1.15,1)&gt;L12,ROUND(Y12*1.15,1),L12)</t>
  </si>
  <si>
    <t>ROUND((E12*1.8),1)</t>
  </si>
  <si>
    <t>ROUND((F12*1.8),1)</t>
  </si>
  <si>
    <t>E12</t>
  </si>
  <si>
    <t>ROUND(E12*1.5,1)</t>
  </si>
  <si>
    <t>ROUND(F12*1.5,1)</t>
  </si>
  <si>
    <t>ROUND(G12*1.5,1)</t>
  </si>
  <si>
    <t>ROUND(H12*1.5,1)</t>
  </si>
  <si>
    <t>H13+2</t>
  </si>
  <si>
    <t>H13+1</t>
  </si>
  <si>
    <t>ROUND(IF($E13*VLOOKUP($D13,'Rate Rationale'!$D:$I,6,0)&lt;&gt;0,$E13*VLOOKUP($D13,'Rate Rationale'!$D:$I,6,0),""),1)</t>
  </si>
  <si>
    <t>ROUND(IF($F13*VLOOKUP($D13,'Rate Rationale'!$D:$J,7,0)&lt;&gt;0,$F13*VLOOKUP($D13,'Rate Rationale'!$D:$J,7,0),""),1)</t>
  </si>
  <si>
    <t>ROUND(IF($G13*VLOOKUP($D13,'Rate Rationale'!$D:$K,8,0)&lt;&gt;0,$G13*VLOOKUP($D13,'Rate Rationale'!$D:$K,8,0),""),1)</t>
  </si>
  <si>
    <t>ROUND(IF($H13*VLOOKUP($D13,'Rate Rationale'!$D:$L,9,0)&lt;&gt;0,$H13*VLOOKUP($D13,'Rate Rationale'!$D:$L,9,0),""),1)</t>
  </si>
  <si>
    <t>ROUND(IF($E13*VLOOKUP($D13,'Rate Rationale'!$D:$M,10,0)&lt;&gt;0,$E13*VLOOKUP($D13,'Rate Rationale'!$D:$M,10,0),""),1)</t>
  </si>
  <si>
    <t>ROUND(E13*VLOOKUP(D13,'Rate Rationale'!$D$3:$AB$45,11,0),1)</t>
  </si>
  <si>
    <t>ROUND(F13*VLOOKUP(D13,'Rate Rationale'!$D$3:$AB$45,12,0),1)</t>
  </si>
  <si>
    <t>ROUND(G13*VLOOKUP(D13,'Rate Rationale'!$D$3:$AB$45,13,0),1)</t>
  </si>
  <si>
    <t>ROUND(H13*VLOOKUP(D13,'Rate Rationale'!$D$3:$AB$45,14,0),1)</t>
  </si>
  <si>
    <t>IF(ROUND(N13*1.15,1)&gt;I13,ROUND(N13*1.15,1),ROUND(I13*1.15,1))</t>
  </si>
  <si>
    <t>IF(ROUND(O13*1.15,1)&gt;J13,ROUND(O13*1.15,1),ROUND(J13*1.15,1))</t>
  </si>
  <si>
    <t>IF(ROUND(P13*1.15,1)&gt;K13,ROUND(P13*1.15,1),ROUND(K13*1.15,1))</t>
  </si>
  <si>
    <t>IF(ROUND(Q13*1.15,1)&gt;L13,ROUND(Q13*1.15,1),ROUND(L13*1.15,1))</t>
  </si>
  <si>
    <t>ROUND((E13*1.5),1)</t>
  </si>
  <si>
    <t>ROUND((F13*1.5),1)</t>
  </si>
  <si>
    <t>G13</t>
  </si>
  <si>
    <t>H13</t>
  </si>
  <si>
    <t>IF(ROUND(V13*1.15,1)&gt;I13,ROUND(V13*1.15,1),I13)</t>
  </si>
  <si>
    <t>IF(ROUND(W13*1.15,1)&gt;J13,ROUND(W13*1.15,1),J13)</t>
  </si>
  <si>
    <t>IF(ROUND(X13*1.15,1)&gt;K13,ROUND(X13*1.15,1),K13)</t>
  </si>
  <si>
    <t>IF(ROUND(Y13*1.15,1)&gt;L13,ROUND(Y13*1.15,1),L13)</t>
  </si>
  <si>
    <t>ROUND((E13*1.8),1)</t>
  </si>
  <si>
    <t>ROUND((F13*1.8),1)</t>
  </si>
  <si>
    <t>E13</t>
  </si>
  <si>
    <t>ROUND(E13*1.5,1)</t>
  </si>
  <si>
    <t>ROUND(F13*1.5,1)</t>
  </si>
  <si>
    <t>ROUND(G13*1.5,1)</t>
  </si>
  <si>
    <t>ROUND(H13*1.5,1)</t>
  </si>
  <si>
    <t>H14+2</t>
  </si>
  <si>
    <t>H14+1</t>
  </si>
  <si>
    <t>ROUND(IF($E14*VLOOKUP($D14,'Rate Rationale'!$D:$I,6,0)&lt;&gt;0,$E14*VLOOKUP($D14,'Rate Rationale'!$D:$I,6,0),""),1)</t>
  </si>
  <si>
    <t>ROUND(IF($F14*VLOOKUP($D14,'Rate Rationale'!$D:$J,7,0)&lt;&gt;0,$F14*VLOOKUP($D14,'Rate Rationale'!$D:$J,7,0),""),1)</t>
  </si>
  <si>
    <t>ROUND(IF($G14*VLOOKUP($D14,'Rate Rationale'!$D:$K,8,0)&lt;&gt;0,$G14*VLOOKUP($D14,'Rate Rationale'!$D:$K,8,0),""),1)</t>
  </si>
  <si>
    <t>ROUND(IF($H14*VLOOKUP($D14,'Rate Rationale'!$D:$L,9,0)&lt;&gt;0,$H14*VLOOKUP($D14,'Rate Rationale'!$D:$L,9,0),""),1)</t>
  </si>
  <si>
    <t>ROUND(IF($E14*VLOOKUP($D14,'Rate Rationale'!$D:$M,10,0)&lt;&gt;0,$E14*VLOOKUP($D14,'Rate Rationale'!$D:$M,10,0),""),1)</t>
  </si>
  <si>
    <t>ROUND(E14*VLOOKUP(D14,'Rate Rationale'!$D$3:$AB$45,11,0),1)</t>
  </si>
  <si>
    <t>ROUND(F14*VLOOKUP(D14,'Rate Rationale'!$D$3:$AB$45,12,0),1)</t>
  </si>
  <si>
    <t>ROUND(G14*VLOOKUP(D14,'Rate Rationale'!$D$3:$AB$45,13,0),1)</t>
  </si>
  <si>
    <t>ROUND(H14*VLOOKUP(D14,'Rate Rationale'!$D$3:$AB$45,14,0),1)</t>
  </si>
  <si>
    <t>IF(ROUND(N14*1.15,1)&gt;I14,ROUND(N14*1.15,1),ROUND(I14*1.15,1))</t>
  </si>
  <si>
    <t>IF(ROUND(O14*1.15,1)&gt;J14,ROUND(O14*1.15,1),ROUND(J14*1.15,1))</t>
  </si>
  <si>
    <t>IF(ROUND(P14*1.15,1)&gt;K14,ROUND(P14*1.15,1),ROUND(K14*1.15,1))</t>
  </si>
  <si>
    <t>IF(ROUND(Q14*1.15,1)&gt;L14,ROUND(Q14*1.15,1),ROUND(L14*1.15,1))</t>
  </si>
  <si>
    <t>ROUND((E14*1.5),1)</t>
  </si>
  <si>
    <t>ROUND((F14*1.5),1)</t>
  </si>
  <si>
    <t>G14</t>
  </si>
  <si>
    <t>H14</t>
  </si>
  <si>
    <t>IF(ROUND(V14*1.15,1)&gt;I14,ROUND(V14*1.15,1),I14)</t>
  </si>
  <si>
    <t>IF(ROUND(W14*1.15,1)&gt;J14,ROUND(W14*1.15,1),J14)</t>
  </si>
  <si>
    <t>IF(ROUND(X14*1.15,1)&gt;K14,ROUND(X14*1.15,1),K14)</t>
  </si>
  <si>
    <t>IF(ROUND(Y14*1.15,1)&gt;L14,ROUND(Y14*1.15,1),L14)</t>
  </si>
  <si>
    <t>ROUND((E14*1.8),1)</t>
  </si>
  <si>
    <t>ROUND((F14*1.8),1)</t>
  </si>
  <si>
    <t>E14</t>
  </si>
  <si>
    <t>ROUND(E14*1.5,1)</t>
  </si>
  <si>
    <t>ROUND(F14*1.5,1)</t>
  </si>
  <si>
    <t>ROUND(G14*1.5,1)</t>
  </si>
  <si>
    <t>ROUND(H14*1.5,1)</t>
  </si>
  <si>
    <t>H15+2</t>
  </si>
  <si>
    <t>H15+1</t>
  </si>
  <si>
    <t>ROUND(IF($E15*VLOOKUP($D15,'Rate Rationale'!$D:$M,10,0)&lt;&gt;0,$E15*VLOOKUP($D15,'Rate Rationale'!$D:$M,10,0),""),1)</t>
  </si>
  <si>
    <t>ROUND(E15*VLOOKUP(D15,'Rate Rationale'!$D$3:$AB$45,11,0),1)</t>
  </si>
  <si>
    <t>ROUND(F15*VLOOKUP(D15,'Rate Rationale'!$D$3:$AB$45,12,0),1)</t>
  </si>
  <si>
    <t>ROUND(G15*VLOOKUP(D15,'Rate Rationale'!$D$3:$AB$45,13,0),1)</t>
  </si>
  <si>
    <t>ROUND(H15*VLOOKUP(D15,'Rate Rationale'!$D$3:$AB$45,14,0),1)</t>
  </si>
  <si>
    <t>IF(ROUND(N15*1.15,1)&gt;I15,ROUND(N15*1.15,1),ROUND(I15*1.15,1))</t>
  </si>
  <si>
    <t>IF(ROUND(O15*1.15,1)&gt;J15,ROUND(O15*1.15,1),ROUND(J15*1.15,1))</t>
  </si>
  <si>
    <t>IF(ROUND(P15*1.15,1)&gt;K15,ROUND(P15*1.15,1),ROUND(K15*1.15,1))</t>
  </si>
  <si>
    <t>IF(ROUND(Q15*1.15,1)&gt;L15,ROUND(Q15*1.15,1),ROUND(L15*1.15,1))</t>
  </si>
  <si>
    <t>ROUND((E15*1.5),1)</t>
  </si>
  <si>
    <t>ROUND((F15*1.5),1)</t>
  </si>
  <si>
    <t>G15</t>
  </si>
  <si>
    <t>H15</t>
  </si>
  <si>
    <t>IF(ROUND(V15*1.15,1)&gt;I15,ROUND(V15*1.15,1),I15)</t>
  </si>
  <si>
    <t>IF(ROUND(W15*1.15,1)&gt;J15,ROUND(W15*1.15,1),J15)</t>
  </si>
  <si>
    <t>IF(ROUND(X15*1.15,1)&gt;K15,ROUND(X15*1.15,1),K15)</t>
  </si>
  <si>
    <t>IF(ROUND(Y15*1.15,1)&gt;L15,ROUND(Y15*1.15,1),L15)</t>
  </si>
  <si>
    <t>ROUND((E15*1.8),1)</t>
  </si>
  <si>
    <t>ROUND((F15*1.8),1)</t>
  </si>
  <si>
    <t>E15</t>
  </si>
  <si>
    <t>ROUND(E15*1.5,1)</t>
  </si>
  <si>
    <t>ROUND(F15*1.5,1)</t>
  </si>
  <si>
    <t>ROUND(G15*1.5,1)</t>
  </si>
  <si>
    <t>ROUND(H15*1.5,1)</t>
  </si>
  <si>
    <t>H16+2</t>
  </si>
  <si>
    <t>H16+1</t>
  </si>
  <si>
    <t>ROUND(IF($E16*VLOOKUP($D16,'Rate Rationale'!$D:$I,6,0)&lt;&gt;0,$E16*VLOOKUP($D16,'Rate Rationale'!$D:$I,6,0),""),1)</t>
  </si>
  <si>
    <t>ROUND(IF($F16*VLOOKUP($D16,'Rate Rationale'!$D:$J,7,0)&lt;&gt;0,$F16*VLOOKUP($D16,'Rate Rationale'!$D:$J,7,0),""),1)</t>
  </si>
  <si>
    <t>ROUND(IF($G16*VLOOKUP($D16,'Rate Rationale'!$D:$K,8,0)&lt;&gt;0,$G16*VLOOKUP($D16,'Rate Rationale'!$D:$K,8,0),""),1)</t>
  </si>
  <si>
    <t>ROUND(IF($H16*VLOOKUP($D16,'Rate Rationale'!$D:$L,9,0)&lt;&gt;0,$H16*VLOOKUP($D16,'Rate Rationale'!$D:$L,9,0),""),1)</t>
  </si>
  <si>
    <t>ROUND(IF($E16*VLOOKUP($D16,'Rate Rationale'!$D:$M,10,0)&lt;&gt;0,$E16*VLOOKUP($D16,'Rate Rationale'!$D:$M,10,0),""),1)</t>
  </si>
  <si>
    <t>ROUND(E16*VLOOKUP(D16,'Rate Rationale'!$D$3:$AB$45,11,0),1)</t>
  </si>
  <si>
    <t>ROUND(F16*VLOOKUP(D16,'Rate Rationale'!$D$3:$AB$45,12,0),1)</t>
  </si>
  <si>
    <t>ROUND(G16*VLOOKUP(D16,'Rate Rationale'!$D$3:$AB$45,13,0),1)</t>
  </si>
  <si>
    <t>ROUND(H16*VLOOKUP(D16,'Rate Rationale'!$D$3:$AB$45,14,0),1)</t>
  </si>
  <si>
    <t>IF(ROUND(N16*1.15,1)&gt;I16,ROUND(N16*1.15,1),ROUND(I16*1.15,1))</t>
  </si>
  <si>
    <t>IF(ROUND(O16*1.15,1)&gt;J16,ROUND(O16*1.15,1),ROUND(J16*1.15,1))</t>
  </si>
  <si>
    <t>IF(ROUND(P16*1.15,1)&gt;K16,ROUND(P16*1.15,1),ROUND(K16*1.15,1))</t>
  </si>
  <si>
    <t>IF(ROUND(Q16*1.15,1)&gt;L16,ROUND(Q16*1.15,1),ROUND(L16*1.15,1))</t>
  </si>
  <si>
    <t>ROUND((E16*1.5),1)</t>
  </si>
  <si>
    <t>ROUND((F16*1.5),1)</t>
  </si>
  <si>
    <t>G16</t>
  </si>
  <si>
    <t>H16</t>
  </si>
  <si>
    <t>IF(ROUND(V16*1.15,1)&gt;I16,ROUND(V16*1.15,1),I16)</t>
  </si>
  <si>
    <t>IF(ROUND(W16*1.15,1)&gt;J16,ROUND(W16*1.15,1),J16)</t>
  </si>
  <si>
    <t>IF(ROUND(X16*1.15,1)&gt;K16,ROUND(X16*1.15,1),K16)</t>
  </si>
  <si>
    <t>IF(ROUND(Y16*1.15,1)&gt;L16,ROUND(Y16*1.15,1),L16)</t>
  </si>
  <si>
    <t>ROUND((E16*1.8),1)</t>
  </si>
  <si>
    <t>ROUND((F16*1.8),1)</t>
  </si>
  <si>
    <t>E16</t>
  </si>
  <si>
    <t>ROUND(E16*1.5,1)</t>
  </si>
  <si>
    <t>ROUND(F16*1.5,1)</t>
  </si>
  <si>
    <t>ROUND(G16*1.5,1)</t>
  </si>
  <si>
    <t>ROUND(H16*1.5,1)</t>
  </si>
  <si>
    <t>H17+2</t>
  </si>
  <si>
    <t>H17+1</t>
  </si>
  <si>
    <t>ROUND(IF($E17*VLOOKUP($D17,'Rate Rationale'!$D:$M,10,0)&lt;&gt;0,$E17*VLOOKUP($D17,'Rate Rationale'!$D:$M,10,0),""),1)</t>
  </si>
  <si>
    <t>ROUND(E17*VLOOKUP(D17,'Rate Rationale'!$D$3:$AB$45,11,0),1)</t>
  </si>
  <si>
    <t>ROUND(F17*VLOOKUP(D17,'Rate Rationale'!$D$3:$AB$45,12,0),1)</t>
  </si>
  <si>
    <t>ROUND(G17*VLOOKUP(D17,'Rate Rationale'!$D$3:$AB$45,13,0),1)</t>
  </si>
  <si>
    <t>ROUND(H17*VLOOKUP(D17,'Rate Rationale'!$D$3:$AB$45,14,0),1)</t>
  </si>
  <si>
    <t>IF(ROUND(N17*1.15,1)&gt;I17,ROUND(N17*1.15,1),ROUND(I17*1.15,1))</t>
  </si>
  <si>
    <t>IF(ROUND(O17*1.15,1)&gt;J17,ROUND(O17*1.15,1),ROUND(J17*1.15,1))</t>
  </si>
  <si>
    <t>IF(ROUND(P17*1.15,1)&gt;K17,ROUND(P17*1.15,1),ROUND(K17*1.15,1))</t>
  </si>
  <si>
    <t>IF(ROUND(Q17*1.15,1)&gt;L17,ROUND(Q17*1.15,1),ROUND(L17*1.15,1))</t>
  </si>
  <si>
    <t>ROUND((E17*1.5),1)</t>
  </si>
  <si>
    <t>ROUND((F17*1.5),1)</t>
  </si>
  <si>
    <t>G17</t>
  </si>
  <si>
    <t>H17</t>
  </si>
  <si>
    <t>IF(ROUND(V17*1.15,1)&gt;I17,ROUND(V17*1.15,1),I17)</t>
  </si>
  <si>
    <t>IF(ROUND(W17*1.15,1)&gt;J17,ROUND(W17*1.15,1),J17)</t>
  </si>
  <si>
    <t>IF(ROUND(X17*1.15,1)&gt;K17,ROUND(X17*1.15,1),K17)</t>
  </si>
  <si>
    <t>IF(ROUND(Y17*1.15,1)&gt;L17,ROUND(Y17*1.15,1),L17)</t>
  </si>
  <si>
    <t>ROUND((E17*1.8),1)</t>
  </si>
  <si>
    <t>ROUND((F17*1.8),1)</t>
  </si>
  <si>
    <t>E17</t>
  </si>
  <si>
    <t>ROUND(E17*1.5,1)</t>
  </si>
  <si>
    <t>ROUND(F17*1.5,1)</t>
  </si>
  <si>
    <t>ROUND(G17*1.5,1)</t>
  </si>
  <si>
    <t>ROUND(H17*1.5,1)</t>
  </si>
  <si>
    <t>H18+5</t>
  </si>
  <si>
    <t>H18+2</t>
  </si>
  <si>
    <t>H18+1</t>
  </si>
  <si>
    <t>ROUND(IF($E18*VLOOKUP($D18,'Rate Rationale'!$D:$I,6,0)&lt;&gt;0,$E18*VLOOKUP($D18,'Rate Rationale'!$D:$I,6,0),""),1)</t>
  </si>
  <si>
    <t>ROUND(IF($F18*VLOOKUP($D18,'Rate Rationale'!$D:$J,7,0)&lt;&gt;0,$F18*VLOOKUP($D18,'Rate Rationale'!$D:$J,7,0),""),1)</t>
  </si>
  <si>
    <t>ROUND(IF($G18*VLOOKUP($D18,'Rate Rationale'!$D:$K,8,0)&lt;&gt;0,$G18*VLOOKUP($D18,'Rate Rationale'!$D:$K,8,0),""),1)</t>
  </si>
  <si>
    <t>ROUND(IF($H18*VLOOKUP($D18,'Rate Rationale'!$D:$L,9,0)&lt;&gt;0,$H18*VLOOKUP($D18,'Rate Rationale'!$D:$L,9,0),""),1)</t>
  </si>
  <si>
    <t>ROUND(IF($E18*VLOOKUP($D18,'Rate Rationale'!$D:$M,10,0)&lt;&gt;0,$E18*VLOOKUP($D18,'Rate Rationale'!$D:$M,10,0),""),1)</t>
  </si>
  <si>
    <t>ROUND(E18*VLOOKUP(D18,'Rate Rationale'!$D$3:$AB$45,11,0),1)</t>
  </si>
  <si>
    <t>ROUND(F18*VLOOKUP(D18,'Rate Rationale'!$D$3:$AB$45,12,0),1)</t>
  </si>
  <si>
    <t>ROUND(G18*VLOOKUP(D18,'Rate Rationale'!$D$3:$AB$45,13,0),1)</t>
  </si>
  <si>
    <t>ROUND(H18*VLOOKUP(D18,'Rate Rationale'!$D$3:$AB$45,14,0),1)</t>
  </si>
  <si>
    <t>IF(ROUND(N18*1.15,1)&gt;I18,ROUND(N18*1.15,1),ROUND(I18*1.15,1))</t>
  </si>
  <si>
    <t>IF(ROUND(O18*1.15,1)&gt;J18,ROUND(O18*1.15,1),ROUND(J18*1.15,1))</t>
  </si>
  <si>
    <t>IF(ROUND(P18*1.15,1)&gt;K18,ROUND(P18*1.15,1),ROUND(K18*1.15,1))</t>
  </si>
  <si>
    <t>IF(ROUND(Q18*1.15,1)&gt;L18,ROUND(Q18*1.15,1),ROUND(L18*1.15,1))</t>
  </si>
  <si>
    <t>ROUND((E18*1.5),1)</t>
  </si>
  <si>
    <t>ROUND((F18*1.5),1)</t>
  </si>
  <si>
    <t>G18</t>
  </si>
  <si>
    <t>H18</t>
  </si>
  <si>
    <t>IF(ROUND(V18*1.15,1)&gt;I18,ROUND(V18*1.15,1),I18)</t>
  </si>
  <si>
    <t>IF(ROUND(W18*1.15,1)&gt;J18,ROUND(W18*1.15,1),J18)</t>
  </si>
  <si>
    <t>IF(ROUND(X18*1.15,1)&gt;K18,ROUND(X18*1.15,1),K18)</t>
  </si>
  <si>
    <t>IF(ROUND(Y18*1.15,1)&gt;L18,ROUND(Y18*1.15,1),L18)</t>
  </si>
  <si>
    <t>ROUND((E18*1.8),1)</t>
  </si>
  <si>
    <t>ROUND((F18*1.8),1)</t>
  </si>
  <si>
    <t>E18</t>
  </si>
  <si>
    <t>ROUND(E18*1.5,1)</t>
  </si>
  <si>
    <t>ROUND(F18*1.5,1)</t>
  </si>
  <si>
    <t>ROUND(G18*1.5,1)</t>
  </si>
  <si>
    <t>ROUND(H18*1.5,1)</t>
  </si>
  <si>
    <t>H19+5</t>
  </si>
  <si>
    <t>H19+2</t>
  </si>
  <si>
    <t>H19+1</t>
  </si>
  <si>
    <t>ROUND(IF($E19*VLOOKUP($D19,'Rate Rationale'!$D:$I,6,0)&lt;&gt;0,$E19*VLOOKUP($D19,'Rate Rationale'!$D:$I,6,0),""),1)</t>
  </si>
  <si>
    <t>ROUND(IF($F19*VLOOKUP($D19,'Rate Rationale'!$D:$J,7,0)&lt;&gt;0,$F19*VLOOKUP($D19,'Rate Rationale'!$D:$J,7,0),""),1)</t>
  </si>
  <si>
    <t>ROUND(IF($G19*VLOOKUP($D19,'Rate Rationale'!$D:$K,8,0)&lt;&gt;0,$G19*VLOOKUP($D19,'Rate Rationale'!$D:$K,8,0),""),1)</t>
  </si>
  <si>
    <t>ROUND(IF($H19*VLOOKUP($D19,'Rate Rationale'!$D:$L,9,0)&lt;&gt;0,$H19*VLOOKUP($D19,'Rate Rationale'!$D:$L,9,0),""),1)</t>
  </si>
  <si>
    <t>ROUND(IF($E19*VLOOKUP($D19,'Rate Rationale'!$D:$M,10,0)&lt;&gt;0,$E19*VLOOKUP($D19,'Rate Rationale'!$D:$M,10,0),""),1)</t>
  </si>
  <si>
    <t>ROUND(E19*VLOOKUP(D19,'Rate Rationale'!$D$3:$AB$45,11,0),1)</t>
  </si>
  <si>
    <t>ROUND(F19*VLOOKUP(D19,'Rate Rationale'!$D$3:$AB$45,12,0),1)</t>
  </si>
  <si>
    <t>ROUND(G19*VLOOKUP(D19,'Rate Rationale'!$D$3:$AB$45,13,0),1)</t>
  </si>
  <si>
    <t>ROUND(H19*VLOOKUP(D19,'Rate Rationale'!$D$3:$AB$45,14,0),1)</t>
  </si>
  <si>
    <t>IF(ROUND(N19*1.15,1)&gt;I19,ROUND(N19*1.15,1),ROUND(I19*1.15,1))</t>
  </si>
  <si>
    <t>IF(ROUND(O19*1.15,1)&gt;J19,ROUND(O19*1.15,1),ROUND(J19*1.15,1))</t>
  </si>
  <si>
    <t>IF(ROUND(P19*1.15,1)&gt;K19,ROUND(P19*1.15,1),ROUND(K19*1.15,1))</t>
  </si>
  <si>
    <t>IF(ROUND(Q19*1.15,1)&gt;L19,ROUND(Q19*1.15,1),ROUND(L19*1.15,1))</t>
  </si>
  <si>
    <t>ROUND((E19*1.5),1)</t>
  </si>
  <si>
    <t>ROUND((F19*1.5),1)</t>
  </si>
  <si>
    <t>G19</t>
  </si>
  <si>
    <t>H19</t>
  </si>
  <si>
    <t>IF(ROUND(V19*1.15,1)&gt;I19,ROUND(V19*1.15,1),I19)</t>
  </si>
  <si>
    <t>IF(ROUND(W19*1.15,1)&gt;J19,ROUND(W19*1.15,1),J19)</t>
  </si>
  <si>
    <t>IF(ROUND(X19*1.15,1)&gt;K19,ROUND(X19*1.15,1),K19)</t>
  </si>
  <si>
    <t>IF(ROUND(Y19*1.15,1)&gt;L19,ROUND(Y19*1.15,1),L19)</t>
  </si>
  <si>
    <t>ROUND((E19*1.8),1)</t>
  </si>
  <si>
    <t>ROUND((F19*1.8),1)</t>
  </si>
  <si>
    <t>E19</t>
  </si>
  <si>
    <t>ROUND(E19*1.5,1)</t>
  </si>
  <si>
    <t>ROUND(F19*1.5,1)</t>
  </si>
  <si>
    <t>ROUND(G19*1.5,1)</t>
  </si>
  <si>
    <t>ROUND(H19*1.5,1)</t>
  </si>
  <si>
    <t>H20+5</t>
  </si>
  <si>
    <t>H20+2</t>
  </si>
  <si>
    <t>H20+1</t>
  </si>
  <si>
    <t>ROUND(IF($E20*VLOOKUP($D20,'Rate Rationale'!$D:$I,6,0)&lt;&gt;0,$E20*VLOOKUP($D20,'Rate Rationale'!$D:$I,6,0),""),1)</t>
  </si>
  <si>
    <t>ROUND(IF($F20*VLOOKUP($D20,'Rate Rationale'!$D:$J,7,0)&lt;&gt;0,$F20*VLOOKUP($D20,'Rate Rationale'!$D:$J,7,0),""),1)</t>
  </si>
  <si>
    <t>ROUND(IF($G20*VLOOKUP($D20,'Rate Rationale'!$D:$K,8,0)&lt;&gt;0,$G20*VLOOKUP($D20,'Rate Rationale'!$D:$K,8,0),""),1)</t>
  </si>
  <si>
    <t>ROUND(IF($H20*VLOOKUP($D20,'Rate Rationale'!$D:$L,9,0)&lt;&gt;0,$H20*VLOOKUP($D20,'Rate Rationale'!$D:$L,9,0),""),1)</t>
  </si>
  <si>
    <t>ROUND(IF($E20*VLOOKUP($D20,'Rate Rationale'!$D:$M,10,0)&lt;&gt;0,$E20*VLOOKUP($D20,'Rate Rationale'!$D:$M,10,0),""),1)</t>
  </si>
  <si>
    <t>ROUND(E20*VLOOKUP(D20,'Rate Rationale'!$D$3:$AB$45,11,0),1)</t>
  </si>
  <si>
    <t>ROUND(F20*VLOOKUP(D20,'Rate Rationale'!$D$3:$AB$45,12,0),1)</t>
  </si>
  <si>
    <t>ROUND(G20*VLOOKUP(D20,'Rate Rationale'!$D$3:$AB$45,13,0),1)</t>
  </si>
  <si>
    <t>ROUND(H20*VLOOKUP(D20,'Rate Rationale'!$D$3:$AB$45,14,0),1)</t>
  </si>
  <si>
    <t>IF(ROUND(N20*1.15,1)&gt;I20,ROUND(N20*1.15,1),ROUND(I20*1.15,1))</t>
  </si>
  <si>
    <t>IF(ROUND(O20*1.15,1)&gt;J20,ROUND(O20*1.15,1),ROUND(J20*1.15,1))</t>
  </si>
  <si>
    <t>IF(ROUND(P20*1.15,1)&gt;K20,ROUND(P20*1.15,1),ROUND(K20*1.15,1))</t>
  </si>
  <si>
    <t>IF(ROUND(Q20*1.15,1)&gt;L20,ROUND(Q20*1.15,1),ROUND(L20*1.15,1))</t>
  </si>
  <si>
    <t>ROUND((E20*1.5),1)</t>
  </si>
  <si>
    <t>ROUND((F20*1.5),1)</t>
  </si>
  <si>
    <t>G20</t>
  </si>
  <si>
    <t>H20</t>
  </si>
  <si>
    <t>IF(ROUND(V20*1.15,1)&gt;I20,ROUND(V20*1.15,1),I20)</t>
  </si>
  <si>
    <t>IF(ROUND(W20*1.15,1)&gt;J20,ROUND(W20*1.15,1),J20)</t>
  </si>
  <si>
    <t>IF(ROUND(X20*1.15,1)&gt;K20,ROUND(X20*1.15,1),K20)</t>
  </si>
  <si>
    <t>IF(ROUND(Y20*1.15,1)&gt;L20,ROUND(Y20*1.15,1),L20)</t>
  </si>
  <si>
    <t>ROUND((E20*1.8),1)</t>
  </si>
  <si>
    <t>ROUND((F20*1.8),1)</t>
  </si>
  <si>
    <t>E20</t>
  </si>
  <si>
    <t>ROUND(E20*1.5,1)</t>
  </si>
  <si>
    <t>ROUND(F20*1.5,1)</t>
  </si>
  <si>
    <t>ROUND(G20*1.5,1)</t>
  </si>
  <si>
    <t>ROUND(H20*1.5,1)</t>
  </si>
  <si>
    <t>H21+5</t>
  </si>
  <si>
    <t>H21+2</t>
  </si>
  <si>
    <t>H21+1</t>
  </si>
  <si>
    <t>ROUND(IF($E21*VLOOKUP($D21,'Rate Rationale'!$D:$I,6,0)&lt;&gt;0,$E21*VLOOKUP($D21,'Rate Rationale'!$D:$I,6,0),""),1)</t>
  </si>
  <si>
    <t>ROUND(IF($F21*VLOOKUP($D21,'Rate Rationale'!$D:$J,7,0)&lt;&gt;0,$F21*VLOOKUP($D21,'Rate Rationale'!$D:$J,7,0),""),1)</t>
  </si>
  <si>
    <t>ROUND(IF($G21*VLOOKUP($D21,'Rate Rationale'!$D:$K,8,0)&lt;&gt;0,$G21*VLOOKUP($D21,'Rate Rationale'!$D:$K,8,0),""),1)</t>
  </si>
  <si>
    <t>ROUND(IF($H21*VLOOKUP($D21,'Rate Rationale'!$D:$L,9,0)&lt;&gt;0,$H21*VLOOKUP($D21,'Rate Rationale'!$D:$L,9,0),""),1)</t>
  </si>
  <si>
    <t>ROUND(IF($E21*VLOOKUP($D21,'Rate Rationale'!$D:$M,10,0)&lt;&gt;0,$E21*VLOOKUP($D21,'Rate Rationale'!$D:$M,10,0),""),1)</t>
  </si>
  <si>
    <t>ROUND(E21*VLOOKUP(D21,'Rate Rationale'!$D$3:$AB$45,11,0),1)</t>
  </si>
  <si>
    <t>ROUND(F21*VLOOKUP(D21,'Rate Rationale'!$D$3:$AB$45,12,0),1)</t>
  </si>
  <si>
    <t>ROUND(G21*VLOOKUP(D21,'Rate Rationale'!$D$3:$AB$45,13,0),1)</t>
  </si>
  <si>
    <t>ROUND(H21*VLOOKUP(D21,'Rate Rationale'!$D$3:$AB$45,14,0),1)</t>
  </si>
  <si>
    <t>IF(ROUND(N21*1.15,1)&gt;I21,ROUND(N21*1.15,1),ROUND(I21*1.15,1))</t>
  </si>
  <si>
    <t>IF(ROUND(O21*1.15,1)&gt;J21,ROUND(O21*1.15,1),ROUND(J21*1.15,1))</t>
  </si>
  <si>
    <t>IF(ROUND(P21*1.15,1)&gt;K21,ROUND(P21*1.15,1),ROUND(K21*1.15,1))</t>
  </si>
  <si>
    <t>IF(ROUND(Q21*1.15,1)&gt;L21,ROUND(Q21*1.15,1),ROUND(L21*1.15,1))</t>
  </si>
  <si>
    <t>ROUND((E21*1.5),1)</t>
  </si>
  <si>
    <t>ROUND((F21*1.5),1)</t>
  </si>
  <si>
    <t>G21</t>
  </si>
  <si>
    <t>H21</t>
  </si>
  <si>
    <t>IF(ROUND(V21*1.15,1)&gt;I21,ROUND(V21*1.15,1),I21)</t>
  </si>
  <si>
    <t>IF(ROUND(W21*1.15,1)&gt;J21,ROUND(W21*1.15,1),J21)</t>
  </si>
  <si>
    <t>IF(ROUND(X21*1.15,1)&gt;K21,ROUND(X21*1.15,1),K21)</t>
  </si>
  <si>
    <t>IF(ROUND(Y21*1.15,1)&gt;L21,ROUND(Y21*1.15,1),L21)</t>
  </si>
  <si>
    <t>ROUND((E21*1.8),1)</t>
  </si>
  <si>
    <t>ROUND((F21*1.8),1)</t>
  </si>
  <si>
    <t>E21</t>
  </si>
  <si>
    <t>ROUND(E21*1.5,1)</t>
  </si>
  <si>
    <t>ROUND(F21*1.5,1)</t>
  </si>
  <si>
    <t>ROUND(G21*1.5,1)</t>
  </si>
  <si>
    <t>ROUND(H21*1.5,1)</t>
  </si>
  <si>
    <t>H22+5</t>
  </si>
  <si>
    <t>H22+2</t>
  </si>
  <si>
    <t>H22+1</t>
  </si>
  <si>
    <t>ROUND(IF($E22*VLOOKUP($D22,'Rate Rationale'!$D:$I,6,0)&lt;&gt;0,$E22*VLOOKUP($D22,'Rate Rationale'!$D:$I,6,0),""),1)</t>
  </si>
  <si>
    <t>ROUND(IF($F22*VLOOKUP($D22,'Rate Rationale'!$D:$J,7,0)&lt;&gt;0,$F22*VLOOKUP($D22,'Rate Rationale'!$D:$J,7,0),""),1)</t>
  </si>
  <si>
    <t>ROUND(IF($G22*VLOOKUP($D22,'Rate Rationale'!$D:$K,8,0)&lt;&gt;0,$G22*VLOOKUP($D22,'Rate Rationale'!$D:$K,8,0),""),1)</t>
  </si>
  <si>
    <t>ROUND(IF($H22*VLOOKUP($D22,'Rate Rationale'!$D:$L,9,0)&lt;&gt;0,$H22*VLOOKUP($D22,'Rate Rationale'!$D:$L,9,0),""),1)</t>
  </si>
  <si>
    <t>ROUND(IF($E22*VLOOKUP($D22,'Rate Rationale'!$D:$M,10,0)&lt;&gt;0,$E22*VLOOKUP($D22,'Rate Rationale'!$D:$M,10,0),""),1)</t>
  </si>
  <si>
    <t>ROUND(E22*VLOOKUP(D22,'Rate Rationale'!$D$3:$AB$45,11,0),1)</t>
  </si>
  <si>
    <t>ROUND(F22*VLOOKUP(D22,'Rate Rationale'!$D$3:$AB$45,12,0),1)</t>
  </si>
  <si>
    <t>ROUND(G22*VLOOKUP(D22,'Rate Rationale'!$D$3:$AB$45,13,0),1)</t>
  </si>
  <si>
    <t>ROUND(H22*VLOOKUP(D22,'Rate Rationale'!$D$3:$AB$45,14,0),1)</t>
  </si>
  <si>
    <t>IF(ROUND(N22*1.15,1)&gt;I22,ROUND(N22*1.15,1),ROUND(I22*1.15,1))</t>
  </si>
  <si>
    <t>IF(ROUND(O22*1.15,1)&gt;J22,ROUND(O22*1.15,1),ROUND(J22*1.15,1))</t>
  </si>
  <si>
    <t>IF(ROUND(P22*1.15,1)&gt;K22,ROUND(P22*1.15,1),ROUND(K22*1.15,1))</t>
  </si>
  <si>
    <t>IF(ROUND(Q22*1.15,1)&gt;L22,ROUND(Q22*1.15,1),ROUND(L22*1.15,1))</t>
  </si>
  <si>
    <t>ROUND((E22*1.5),1)</t>
  </si>
  <si>
    <t>ROUND((F22*1.5),1)</t>
  </si>
  <si>
    <t>G22</t>
  </si>
  <si>
    <t>H22</t>
  </si>
  <si>
    <t>IF(ROUND(V22*1.15,1)&gt;I22,ROUND(V22*1.15,1),I22)</t>
  </si>
  <si>
    <t>IF(ROUND(W22*1.15,1)&gt;J22,ROUND(W22*1.15,1),J22)</t>
  </si>
  <si>
    <t>IF(ROUND(X22*1.15,1)&gt;K22,ROUND(X22*1.15,1),K22)</t>
  </si>
  <si>
    <t>IF(ROUND(Y22*1.15,1)&gt;L22,ROUND(Y22*1.15,1),L22)</t>
  </si>
  <si>
    <t>ROUND((E22*1.8),1)</t>
  </si>
  <si>
    <t>ROUND((F22*1.8),1)</t>
  </si>
  <si>
    <t>E22</t>
  </si>
  <si>
    <t>ROUND(E22*1.5,1)</t>
  </si>
  <si>
    <t>ROUND(F22*1.5,1)</t>
  </si>
  <si>
    <t>ROUND(G22*1.5,1)</t>
  </si>
  <si>
    <t>ROUND(H22*1.5,1)</t>
  </si>
  <si>
    <t>H23+5</t>
  </si>
  <si>
    <t>H23+2</t>
  </si>
  <si>
    <t>H23+1</t>
  </si>
  <si>
    <t>ROUND(IF($E23*VLOOKUP($D23,'Rate Rationale'!$D:$I,6,0)&lt;&gt;0,$E23*VLOOKUP($D23,'Rate Rationale'!$D:$I,6,0),""),1)</t>
  </si>
  <si>
    <t>ROUND(IF($F23*VLOOKUP($D23,'Rate Rationale'!$D:$J,7,0)&lt;&gt;0,$F23*VLOOKUP($D23,'Rate Rationale'!$D:$J,7,0),""),1)</t>
  </si>
  <si>
    <t>ROUND(IF($G23*VLOOKUP($D23,'Rate Rationale'!$D:$K,8,0)&lt;&gt;0,$G23*VLOOKUP($D23,'Rate Rationale'!$D:$K,8,0),""),1)</t>
  </si>
  <si>
    <t>ROUND(IF($H23*VLOOKUP($D23,'Rate Rationale'!$D:$L,9,0)&lt;&gt;0,$H23*VLOOKUP($D23,'Rate Rationale'!$D:$L,9,0),""),1)</t>
  </si>
  <si>
    <t>ROUND(IF($E23*VLOOKUP($D23,'Rate Rationale'!$D:$M,10,0)&lt;&gt;0,$E23*VLOOKUP($D23,'Rate Rationale'!$D:$M,10,0),""),1)</t>
  </si>
  <si>
    <t>ROUND(E23*VLOOKUP(D23,'Rate Rationale'!$D$3:$AB$45,11,0),1)</t>
  </si>
  <si>
    <t>ROUND(F23*VLOOKUP(D23,'Rate Rationale'!$D$3:$AB$45,12,0),1)</t>
  </si>
  <si>
    <t>ROUND(G23*VLOOKUP(D23,'Rate Rationale'!$D$3:$AB$45,13,0),1)</t>
  </si>
  <si>
    <t>ROUND(H23*VLOOKUP(D23,'Rate Rationale'!$D$3:$AB$45,14,0),1)</t>
  </si>
  <si>
    <t>IF(ROUND(N23*1.15,1)&gt;I23,ROUND(N23*1.15,1),ROUND(I23*1.15,1))</t>
  </si>
  <si>
    <t>IF(ROUND(O23*1.15,1)&gt;J23,ROUND(O23*1.15,1),ROUND(J23*1.15,1))</t>
  </si>
  <si>
    <t>IF(ROUND(P23*1.15,1)&gt;K23,ROUND(P23*1.15,1),ROUND(K23*1.15,1))</t>
  </si>
  <si>
    <t>IF(ROUND(Q23*1.15,1)&gt;L23,ROUND(Q23*1.15,1),ROUND(L23*1.15,1))</t>
  </si>
  <si>
    <t>ROUND((E23*1.5),1)</t>
  </si>
  <si>
    <t>ROUND((F23*1.5),1)</t>
  </si>
  <si>
    <t>G23</t>
  </si>
  <si>
    <t>H23</t>
  </si>
  <si>
    <t>IF(ROUND(V23*1.15,1)&gt;I23,ROUND(V23*1.15,1),I23)</t>
  </si>
  <si>
    <t>IF(ROUND(W23*1.15,1)&gt;J23,ROUND(W23*1.15,1),J23)</t>
  </si>
  <si>
    <t>IF(ROUND(X23*1.15,1)&gt;K23,ROUND(X23*1.15,1),K23)</t>
  </si>
  <si>
    <t>IF(ROUND(Y23*1.15,1)&gt;L23,ROUND(Y23*1.15,1),L23)</t>
  </si>
  <si>
    <t>ROUND((E23*1.8),1)</t>
  </si>
  <si>
    <t>ROUND((F23*1.8),1)</t>
  </si>
  <si>
    <t>E23</t>
  </si>
  <si>
    <t>ROUND(E23*1.5,1)</t>
  </si>
  <si>
    <t>ROUND(F23*1.5,1)</t>
  </si>
  <si>
    <t>ROUND(G23*1.5,1)</t>
  </si>
  <si>
    <t>ROUND(H23*1.5,1)</t>
  </si>
  <si>
    <t>H24+5</t>
  </si>
  <si>
    <t>H24+2</t>
  </si>
  <si>
    <t>H24+1</t>
  </si>
  <si>
    <t>ROUND(IF($E24*VLOOKUP($D24,'Rate Rationale'!$D:$M,10,0)&lt;&gt;0,$E24*VLOOKUP($D24,'Rate Rationale'!$D:$M,10,0),""),1)</t>
  </si>
  <si>
    <t>ROUND(E24*VLOOKUP(D24,'Rate Rationale'!$D$3:$AB$45,11,0),1)</t>
  </si>
  <si>
    <t>ROUND(F24*VLOOKUP(D24,'Rate Rationale'!$D$3:$AB$45,12,0),1)</t>
  </si>
  <si>
    <t>ROUND(G24*VLOOKUP(D24,'Rate Rationale'!$D$3:$AB$45,13,0),1)</t>
  </si>
  <si>
    <t>ROUND(H24*VLOOKUP(D24,'Rate Rationale'!$D$3:$AB$45,14,0),1)</t>
  </si>
  <si>
    <t>IF(ROUND(N24*1.15,1)&gt;I24,ROUND(N24*1.15,1),ROUND(I24*1.15,1))</t>
  </si>
  <si>
    <t>IF(ROUND(O24*1.15,1)&gt;J24,ROUND(O24*1.15,1),ROUND(J24*1.15,1))</t>
  </si>
  <si>
    <t>IF(ROUND(P24*1.15,1)&gt;K24,ROUND(P24*1.15,1),ROUND(K24*1.15,1))</t>
  </si>
  <si>
    <t>IF(ROUND(Q24*1.15,1)&gt;L24,ROUND(Q24*1.15,1),ROUND(L24*1.15,1))</t>
  </si>
  <si>
    <t>ROUND((E24*1.5),1)</t>
  </si>
  <si>
    <t>ROUND((F24*1.5),1)</t>
  </si>
  <si>
    <t>G24</t>
  </si>
  <si>
    <t>H24</t>
  </si>
  <si>
    <t>IF(ROUND(V24*1.15,1)&gt;I24,ROUND(V24*1.15,1),I24)</t>
  </si>
  <si>
    <t>IF(ROUND(W24*1.15,1)&gt;J24,ROUND(W24*1.15,1),J24)</t>
  </si>
  <si>
    <t>IF(ROUND(X24*1.15,1)&gt;K24,ROUND(X24*1.15,1),K24)</t>
  </si>
  <si>
    <t>IF(ROUND(Y24*1.15,1)&gt;L24,ROUND(Y24*1.15,1),L24)</t>
  </si>
  <si>
    <t>ROUND((E24*1.8),1)</t>
  </si>
  <si>
    <t>ROUND((F24*1.8),1)</t>
  </si>
  <si>
    <t>E24</t>
  </si>
  <si>
    <t>ROUND(E24*1.5,1)</t>
  </si>
  <si>
    <t>ROUND(F24*1.5,1)</t>
  </si>
  <si>
    <t>ROUND(G24*1.5,1)</t>
  </si>
  <si>
    <t>ROUND(H24*1.5,1)</t>
  </si>
  <si>
    <t>H25+5</t>
  </si>
  <si>
    <t>H25+2</t>
  </si>
  <si>
    <t>H25+1</t>
  </si>
  <si>
    <t>ROUND(IF($E25*VLOOKUP($D25,'Rate Rationale'!$D:$I,6,0)&lt;&gt;0,$E25*VLOOKUP($D25,'Rate Rationale'!$D:$I,6,0),""),1)</t>
  </si>
  <si>
    <t>ROUND(IF($F25*VLOOKUP($D25,'Rate Rationale'!$D:$J,7,0)&lt;&gt;0,$F25*VLOOKUP($D25,'Rate Rationale'!$D:$J,7,0),""),1)</t>
  </si>
  <si>
    <t>ROUND(IF($G25*VLOOKUP($D25,'Rate Rationale'!$D:$K,8,0)&lt;&gt;0,$G25*VLOOKUP($D25,'Rate Rationale'!$D:$K,8,0),""),1)</t>
  </si>
  <si>
    <t>ROUND(IF($H25*VLOOKUP($D25,'Rate Rationale'!$D:$L,9,0)&lt;&gt;0,$H25*VLOOKUP($D25,'Rate Rationale'!$D:$L,9,0),""),1)</t>
  </si>
  <si>
    <t>ROUND(IF($E25*VLOOKUP($D25,'Rate Rationale'!$D:$M,10,0)&lt;&gt;0,$E25*VLOOKUP($D25,'Rate Rationale'!$D:$M,10,0),""),1)</t>
  </si>
  <si>
    <t>ROUND(E25*VLOOKUP(D25,'Rate Rationale'!$D$3:$AB$45,11,0),1)</t>
  </si>
  <si>
    <t>ROUND(F25*VLOOKUP(D25,'Rate Rationale'!$D$3:$AB$45,12,0),1)</t>
  </si>
  <si>
    <t>ROUND(G25*VLOOKUP(D25,'Rate Rationale'!$D$3:$AB$45,13,0),1)</t>
  </si>
  <si>
    <t>ROUND(H25*VLOOKUP(D25,'Rate Rationale'!$D$3:$AB$45,14,0),1)</t>
  </si>
  <si>
    <t>IF(ROUND(N25*1.15,1)&gt;I25,ROUND(N25*1.15,1),ROUND(I25*1.15,1))</t>
  </si>
  <si>
    <t>IF(ROUND(O25*1.15,1)&gt;J25,ROUND(O25*1.15,1),ROUND(J25*1.15,1))</t>
  </si>
  <si>
    <t>IF(ROUND(P25*1.15,1)&gt;K25,ROUND(P25*1.15,1),ROUND(K25*1.15,1))</t>
  </si>
  <si>
    <t>IF(ROUND(Q25*1.15,1)&gt;L25,ROUND(Q25*1.15,1),ROUND(L25*1.15,1))</t>
  </si>
  <si>
    <t>ROUND((E25*1.5),1)</t>
  </si>
  <si>
    <t>ROUND((F25*1.5),1)</t>
  </si>
  <si>
    <t>G25</t>
  </si>
  <si>
    <t>H25</t>
  </si>
  <si>
    <t>IF(ROUND(V25*1.15,1)&gt;I25,ROUND(V25*1.15,1),I25)</t>
  </si>
  <si>
    <t>IF(ROUND(W25*1.15,1)&gt;J25,ROUND(W25*1.15,1),J25)</t>
  </si>
  <si>
    <t>IF(ROUND(X25*1.15,1)&gt;K25,ROUND(X25*1.15,1),K25)</t>
  </si>
  <si>
    <t>IF(ROUND(Y25*1.15,1)&gt;L25,ROUND(Y25*1.15,1),L25)</t>
  </si>
  <si>
    <t>ROUND((E25*1.8),1)</t>
  </si>
  <si>
    <t>ROUND((F25*1.8),1)</t>
  </si>
  <si>
    <t>E25</t>
  </si>
  <si>
    <t>ROUND(E25*1.5,1)</t>
  </si>
  <si>
    <t>ROUND(F25*1.5,1)</t>
  </si>
  <si>
    <t>ROUND(G25*1.5,1)</t>
  </si>
  <si>
    <t>ROUND(H25*1.5,1)</t>
  </si>
  <si>
    <t>H26+2</t>
  </si>
  <si>
    <t>H26+1</t>
  </si>
  <si>
    <t>ROUND(IF($E26*VLOOKUP($D26,'Rate Rationale'!$D:$M,10,0)&lt;&gt;0,$E26*VLOOKUP($D26,'Rate Rationale'!$D:$M,10,0),""),1)</t>
  </si>
  <si>
    <t>G26</t>
  </si>
  <si>
    <t>H26</t>
  </si>
  <si>
    <t>E26</t>
  </si>
  <si>
    <t>ROUND(E26*1.5,1)</t>
  </si>
  <si>
    <t>ROUND(F26*1.5,1)</t>
  </si>
  <si>
    <t>ROUND(G26*1.5,1)</t>
  </si>
  <si>
    <t>ROUND(H26*1.5,1)</t>
  </si>
  <si>
    <t>H27+2</t>
  </si>
  <si>
    <t>H27+1</t>
  </si>
  <si>
    <t>ROUND(IF($E27*VLOOKUP($D27,'Rate Rationale'!$D:$I,6,0)&lt;&gt;0,$E27*VLOOKUP($D27,'Rate Rationale'!$D:$I,6,0),""),1)</t>
  </si>
  <si>
    <t>ROUND(IF($F27*VLOOKUP($D27,'Rate Rationale'!$D:$J,7,0)&lt;&gt;0,$F27*VLOOKUP($D27,'Rate Rationale'!$D:$J,7,0),""),1)</t>
  </si>
  <si>
    <t>ROUND(IF($G27*VLOOKUP($D27,'Rate Rationale'!$D:$K,8,0)&lt;&gt;0,$G27*VLOOKUP($D27,'Rate Rationale'!$D:$K,8,0),""),1)</t>
  </si>
  <si>
    <t>ROUND(IF($H27*VLOOKUP($D27,'Rate Rationale'!$D:$L,9,0)&lt;&gt;0,$H27*VLOOKUP($D27,'Rate Rationale'!$D:$L,9,0),""),1)</t>
  </si>
  <si>
    <t>G27</t>
  </si>
  <si>
    <t>H27</t>
  </si>
  <si>
    <t>E27</t>
  </si>
  <si>
    <t>ROUND(E27*1.5,1)</t>
  </si>
  <si>
    <t>ROUND(F27*1.5,1)</t>
  </si>
  <si>
    <t>ROUND(G27*1.5,1)</t>
  </si>
  <si>
    <t>ROUND(H27*1.5,1)</t>
  </si>
  <si>
    <t>H28+3</t>
  </si>
  <si>
    <t>H28+2</t>
  </si>
  <si>
    <t>H28+1</t>
  </si>
  <si>
    <t>ROUND(IF($E28*VLOOKUP($D28,'Rate Rationale'!$D:$I,6,0)&lt;&gt;0,$E28*VLOOKUP($D28,'Rate Rationale'!$D:$I,6,0),""),1)</t>
  </si>
  <si>
    <t>ROUND(IF($F28*VLOOKUP($D28,'Rate Rationale'!$D:$J,7,0)&lt;&gt;0,$F28*VLOOKUP($D28,'Rate Rationale'!$D:$J,7,0),""),1)</t>
  </si>
  <si>
    <t>ROUND(IF($G28*VLOOKUP($D28,'Rate Rationale'!$D:$K,8,0)&lt;&gt;0,$G28*VLOOKUP($D28,'Rate Rationale'!$D:$K,8,0),""),1)</t>
  </si>
  <si>
    <t>ROUND(IF($H28*VLOOKUP($D28,'Rate Rationale'!$D:$L,9,0)&lt;&gt;0,$H28*VLOOKUP($D28,'Rate Rationale'!$D:$L,9,0),""),1)</t>
  </si>
  <si>
    <t>ROUND(N28*1.15,1)</t>
  </si>
  <si>
    <t>ROUND(O28*1.15,1)</t>
  </si>
  <si>
    <t>ROUND(P28*1.15,1)</t>
  </si>
  <si>
    <t>ROUND(Q28*1.15,1)</t>
  </si>
  <si>
    <t>ROUND((E28*1.4),1)</t>
  </si>
  <si>
    <t>ROUND((F28+4),1)</t>
  </si>
  <si>
    <t>G28</t>
  </si>
  <si>
    <t>H28</t>
  </si>
  <si>
    <t>ROUND((V28*1.15),1)</t>
  </si>
  <si>
    <t>ROUND((W28*1.15),1)</t>
  </si>
  <si>
    <t>ROUND((X28*1.15),1)</t>
  </si>
  <si>
    <t>ROUND((Y28*1.15),1)</t>
  </si>
  <si>
    <t>ROUND((E28*1.7),1)</t>
  </si>
  <si>
    <t>F28+12</t>
  </si>
  <si>
    <t>E28</t>
  </si>
  <si>
    <t>ROUND(E28*1.5,1)</t>
  </si>
  <si>
    <t>ROUND(F28*1.5,1)</t>
  </si>
  <si>
    <t>ROUND(G28*1.5,1)</t>
  </si>
  <si>
    <t>ROUND(H28*1.5,1)</t>
  </si>
  <si>
    <t>H29+3</t>
  </si>
  <si>
    <t>H29+2</t>
  </si>
  <si>
    <t>H29+1</t>
  </si>
  <si>
    <t>ROUND(IF($E29*VLOOKUP($D29,'Rate Rationale'!$D:$I,6,0)&lt;&gt;0,$E29*VLOOKUP($D29,'Rate Rationale'!$D:$I,6,0),""),1)</t>
  </si>
  <si>
    <t>ROUND(IF($F29*VLOOKUP($D29,'Rate Rationale'!$D:$J,7,0)&lt;&gt;0,$F29*VLOOKUP($D29,'Rate Rationale'!$D:$J,7,0),""),1)</t>
  </si>
  <si>
    <t>ROUND(IF($G29*VLOOKUP($D29,'Rate Rationale'!$D:$K,8,0)&lt;&gt;0,$G29*VLOOKUP($D29,'Rate Rationale'!$D:$K,8,0),""),1)</t>
  </si>
  <si>
    <t>ROUND(IF($H29*VLOOKUP($D29,'Rate Rationale'!$D:$L,9,0)&lt;&gt;0,$H29*VLOOKUP($D29,'Rate Rationale'!$D:$L,9,0),""),1)</t>
  </si>
  <si>
    <t>ROUND((E29*1.4),1)</t>
  </si>
  <si>
    <t>ROUND((F29+4),1)</t>
  </si>
  <si>
    <t>ROUND((G29+4),1)</t>
  </si>
  <si>
    <t>ROUND((H29+3),1)</t>
  </si>
  <si>
    <t>ROUND(N29*1.15,1)</t>
  </si>
  <si>
    <t>ROUND(O29*1.15,1)</t>
  </si>
  <si>
    <t>ROUND(P29*1.15,1)</t>
  </si>
  <si>
    <t>ROUND(Q29*1.15,1)</t>
  </si>
  <si>
    <t>G29</t>
  </si>
  <si>
    <t>H29</t>
  </si>
  <si>
    <t>ROUND((V29*1.15),1)</t>
  </si>
  <si>
    <t>ROUND((W29*1.15),1)</t>
  </si>
  <si>
    <t>ROUND((X29*1.15),1)</t>
  </si>
  <si>
    <t>ROUND((Y29*1.15),1)</t>
  </si>
  <si>
    <t>ROUND((E29*1.7),1)</t>
  </si>
  <si>
    <t>F29+12</t>
  </si>
  <si>
    <t>E29</t>
  </si>
  <si>
    <t>ROUND(E29*1.5,1)</t>
  </si>
  <si>
    <t>ROUND(F29*1.5,1)</t>
  </si>
  <si>
    <t>ROUND(G29*1.5,1)</t>
  </si>
  <si>
    <t>ROUND(H29*1.5,1)</t>
  </si>
  <si>
    <t>H30+3</t>
  </si>
  <si>
    <t>H30+2</t>
  </si>
  <si>
    <t>H30+1</t>
  </si>
  <si>
    <t>ROUND(IF($E30*VLOOKUP($D30,'Rate Rationale'!$D:$I,6,0)&lt;&gt;0,$E30*VLOOKUP($D30,'Rate Rationale'!$D:$I,6,0),""),1)</t>
  </si>
  <si>
    <t>ROUND(IF($F30*VLOOKUP($D30,'Rate Rationale'!$D:$J,7,0)&lt;&gt;0,$F30*VLOOKUP($D30,'Rate Rationale'!$D:$J,7,0),""),1)</t>
  </si>
  <si>
    <t>ROUND(IF($G30*VLOOKUP($D30,'Rate Rationale'!$D:$K,8,0)&lt;&gt;0,$G30*VLOOKUP($D30,'Rate Rationale'!$D:$K,8,0),""),1)</t>
  </si>
  <si>
    <t>ROUND(IF($H30*VLOOKUP($D30,'Rate Rationale'!$D:$L,9,0)&lt;&gt;0,$H30*VLOOKUP($D30,'Rate Rationale'!$D:$L,9,0),""),1)</t>
  </si>
  <si>
    <t>ROUND((E30*1.4),1)</t>
  </si>
  <si>
    <t>ROUND((F30+4),1)</t>
  </si>
  <si>
    <t>ROUND((G30+4),1)</t>
  </si>
  <si>
    <t>ROUND((H30+3),1)</t>
  </si>
  <si>
    <t>ROUND(N30*1.15,1)</t>
  </si>
  <si>
    <t>ROUND(O30*1.15,1)</t>
  </si>
  <si>
    <t>ROUND(P30*1.15,1)</t>
  </si>
  <si>
    <t>ROUND(Q30*1.15,1)</t>
  </si>
  <si>
    <t>G30</t>
  </si>
  <si>
    <t>H30</t>
  </si>
  <si>
    <t>ROUND((V30*1.15),1)</t>
  </si>
  <si>
    <t>ROUND((W30*1.15),1)</t>
  </si>
  <si>
    <t>ROUND((X30*1.15),1)</t>
  </si>
  <si>
    <t>ROUND((Y30*1.15),1)</t>
  </si>
  <si>
    <t>ROUND((E30*1.7),1)</t>
  </si>
  <si>
    <t>F30+12</t>
  </si>
  <si>
    <t>E30</t>
  </si>
  <si>
    <t>ROUND(E30*1.5,1)</t>
  </si>
  <si>
    <t>ROUND(F30*1.5,1)</t>
  </si>
  <si>
    <t>ROUND(G30*1.5,1)</t>
  </si>
  <si>
    <t>ROUND(H30*1.5,1)</t>
  </si>
  <si>
    <t>H31+3</t>
  </si>
  <si>
    <t>H31+2</t>
  </si>
  <si>
    <t>H31+1</t>
  </si>
  <si>
    <t>ROUND(IF($E31*VLOOKUP($D31,'Rate Rationale'!$D:$I,6,0)&lt;&gt;0,$E31*VLOOKUP($D31,'Rate Rationale'!$D:$I,6,0),""),1)</t>
  </si>
  <si>
    <t>ROUND(IF($F31*VLOOKUP($D31,'Rate Rationale'!$D:$J,7,0)&lt;&gt;0,$F31*VLOOKUP($D31,'Rate Rationale'!$D:$J,7,0),""),1)</t>
  </si>
  <si>
    <t>ROUND(IF($G31*VLOOKUP($D31,'Rate Rationale'!$D:$K,8,0)&lt;&gt;0,$G31*VLOOKUP($D31,'Rate Rationale'!$D:$K,8,0),""),1)</t>
  </si>
  <si>
    <t>ROUND(IF($H31*VLOOKUP($D31,'Rate Rationale'!$D:$L,9,0)&lt;&gt;0,$H31*VLOOKUP($D31,'Rate Rationale'!$D:$L,9,0),""),1)</t>
  </si>
  <si>
    <t>ROUND((E31*1.4),1)</t>
  </si>
  <si>
    <t>ROUND((F31+4),1)</t>
  </si>
  <si>
    <t>ROUND((G31+4),1)</t>
  </si>
  <si>
    <t>ROUND((H31+3),1)</t>
  </si>
  <si>
    <t>ROUND(N31*1.15,1)</t>
  </si>
  <si>
    <t>ROUND(O31*1.15,1)</t>
  </si>
  <si>
    <t>ROUND(P31*1.15,1)</t>
  </si>
  <si>
    <t>ROUND(Q31*1.15,1)</t>
  </si>
  <si>
    <t>G31</t>
  </si>
  <si>
    <t>H31</t>
  </si>
  <si>
    <t>ROUND((V31*1.15),1)</t>
  </si>
  <si>
    <t>ROUND((W31*1.15),1)</t>
  </si>
  <si>
    <t>ROUND((X31*1.15),1)</t>
  </si>
  <si>
    <t>ROUND((Y31*1.15),1)</t>
  </si>
  <si>
    <t>ROUND((E31*1.7),1)</t>
  </si>
  <si>
    <t>F31+12</t>
  </si>
  <si>
    <t>E31</t>
  </si>
  <si>
    <t>ROUND(E31*1.5,1)</t>
  </si>
  <si>
    <t>ROUND(F31*1.5,1)</t>
  </si>
  <si>
    <t>ROUND(G31*1.5,1)</t>
  </si>
  <si>
    <t>ROUND(H31*1.5,1)</t>
  </si>
  <si>
    <t>H32+3</t>
  </si>
  <si>
    <t>H32+2</t>
  </si>
  <si>
    <t>H32+1</t>
  </si>
  <si>
    <t>ROUND(IF($E32*VLOOKUP($D32,'Rate Rationale'!$D:$I,6,0)&lt;&gt;0,$E32*VLOOKUP($D32,'Rate Rationale'!$D:$I,6,0),""),1)</t>
  </si>
  <si>
    <t>ROUND(IF($F32*VLOOKUP($D32,'Rate Rationale'!$D:$J,7,0)&lt;&gt;0,$F32*VLOOKUP($D32,'Rate Rationale'!$D:$J,7,0),""),1)</t>
  </si>
  <si>
    <t>ROUND(IF($G32*VLOOKUP($D32,'Rate Rationale'!$D:$K,8,0)&lt;&gt;0,$G32*VLOOKUP($D32,'Rate Rationale'!$D:$K,8,0),""),1)</t>
  </si>
  <si>
    <t>ROUND(IF($H32*VLOOKUP($D32,'Rate Rationale'!$D:$L,9,0)&lt;&gt;0,$H32*VLOOKUP($D32,'Rate Rationale'!$D:$L,9,0),""),1)</t>
  </si>
  <si>
    <t>ROUND((E32*1.4),1)</t>
  </si>
  <si>
    <t>ROUND((F32+4),1)</t>
  </si>
  <si>
    <t>ROUND((G32+4),1)</t>
  </si>
  <si>
    <t>ROUND((H32+3),1)</t>
  </si>
  <si>
    <t>ROUND(N32*1.15,1)</t>
  </si>
  <si>
    <t>ROUND(O32*1.15,1)</t>
  </si>
  <si>
    <t>ROUND(P32*1.15,1)</t>
  </si>
  <si>
    <t>ROUND(Q32*1.15,1)</t>
  </si>
  <si>
    <t>G32</t>
  </si>
  <si>
    <t>H32</t>
  </si>
  <si>
    <t>ROUND((V32*1.15),1)</t>
  </si>
  <si>
    <t>ROUND((W32*1.15),1)</t>
  </si>
  <si>
    <t>ROUND((X32*1.15),1)</t>
  </si>
  <si>
    <t>ROUND((Y32*1.15),1)</t>
  </si>
  <si>
    <t>ROUND((E32*1.7),1)</t>
  </si>
  <si>
    <t>F32+12</t>
  </si>
  <si>
    <t>E32</t>
  </si>
  <si>
    <t>ROUND(E32*1.5,1)</t>
  </si>
  <si>
    <t>ROUND(F32*1.5,1)</t>
  </si>
  <si>
    <t>ROUND(G32*1.5,1)</t>
  </si>
  <si>
    <t>ROUND(H32*1.5,1)</t>
  </si>
  <si>
    <t>10/29/2024</t>
  </si>
  <si>
    <t>10/22/2024</t>
  </si>
  <si>
    <t>10/1/2024</t>
  </si>
  <si>
    <t>H3+5</t>
  </si>
  <si>
    <t>H3+2</t>
  </si>
  <si>
    <t>H3+1</t>
  </si>
  <si>
    <t>L3+3</t>
  </si>
  <si>
    <t>L3+2</t>
  </si>
  <si>
    <t>L3+1</t>
  </si>
  <si>
    <t>ROUND(IF($E3*VLOOKUP($D3,'Rate Rationale'!$D:$M,10,0)&lt;&gt;0,$E3*VLOOKUP($D3,'Rate Rationale'!$D:$M,10,0),""),1)</t>
  </si>
  <si>
    <t>ROUND(E3*VLOOKUP(D3,'Rate Rationale'!$D$3:$AB$45,11,0),1)</t>
  </si>
  <si>
    <t>ROUND(F3*VLOOKUP(D3,'Rate Rationale'!$D$3:$AB$45,12,0),1)</t>
  </si>
  <si>
    <t>ROUND(G3*VLOOKUP(D3,'Rate Rationale'!$D$3:$AB$45,13,0),1)</t>
  </si>
  <si>
    <t>ROUND(H3*VLOOKUP(D3,'Rate Rationale'!$D$3:$AB$45,14,0),1)</t>
  </si>
  <si>
    <t>IF(ROUND(N3*1.15,1)&gt;I3,ROUND(N3*1.15,1),ROUND(I3*1.15,1))</t>
  </si>
  <si>
    <t>IF(ROUND(O3*1.15,1)&gt;J3,ROUND(O3*1.15,1),ROUND(J3*1.15,1))</t>
  </si>
  <si>
    <t>IF(ROUND(P3*1.15,1)&gt;K3,ROUND(P3*1.15,1),ROUND(K3*1.15,1))</t>
  </si>
  <si>
    <t>IF(ROUND(Q3*1.15,1)&gt;L3,ROUND(Q3*1.15,1),ROUND(L3*1.15,1))</t>
  </si>
  <si>
    <t>ROUND((E3*1.5),1)</t>
  </si>
  <si>
    <t>ROUND((F3*1.5),1)</t>
  </si>
  <si>
    <t>G3</t>
  </si>
  <si>
    <t>H3</t>
  </si>
  <si>
    <t>IF(ROUND(V3*1.15,1)&gt;I3,ROUND(V3*1.15,1),I3)</t>
  </si>
  <si>
    <t>IF(ROUND(W3*1.15,1)&gt;J3,ROUND(W3*1.15,1),J3)</t>
  </si>
  <si>
    <t>IF(ROUND(X3*1.15,1)&gt;K3,ROUND(X3*1.15,1),K3)</t>
  </si>
  <si>
    <t>IF(ROUND(Y3*1.15,1)&gt;L3,ROUND(Y3*1.15,1),L3)</t>
  </si>
  <si>
    <t>ROUND((E3*1.8),1)</t>
  </si>
  <si>
    <t>ROUND((F3*1.8),1)</t>
  </si>
  <si>
    <t>E3</t>
  </si>
  <si>
    <t>ROUND(E3*1.5,1)</t>
  </si>
  <si>
    <t>ROUND(F3*1.5,1)</t>
  </si>
  <si>
    <t>ROUND(G3*1.5,1)</t>
  </si>
  <si>
    <t>ROUND(H3*1.5,1)</t>
  </si>
  <si>
    <t>H4+5</t>
  </si>
  <si>
    <t>H4+2</t>
  </si>
  <si>
    <t>H4+1</t>
  </si>
  <si>
    <t>ROUND(IF($E4*VLOOKUP($D4,'Rate Rationale'!$D:$I,6,0)&lt;&gt;0,$E4*VLOOKUP($D4,'Rate Rationale'!$D:$I,6,0),""),1)</t>
  </si>
  <si>
    <t>ROUND(IF($F4*VLOOKUP($D4,'Rate Rationale'!$D:$J,7,0)&lt;&gt;0,$F4*VLOOKUP($D4,'Rate Rationale'!$D:$J,7,0),""),1)</t>
  </si>
  <si>
    <t>ROUND(IF($G4*VLOOKUP($D4,'Rate Rationale'!$D:$K,8,0)&lt;&gt;0,$G4*VLOOKUP($D4,'Rate Rationale'!$D:$K,8,0),""),1)</t>
  </si>
  <si>
    <t>ROUND(IF($H4*VLOOKUP($D4,'Rate Rationale'!$D:$L,9,0)&lt;&gt;0,$H4*VLOOKUP($D4,'Rate Rationale'!$D:$L,9,0),""),1)</t>
  </si>
  <si>
    <t>ROUND(IF($E4*VLOOKUP($D4,'Rate Rationale'!$D:$M,10,0)&lt;&gt;0,$E4*VLOOKUP($D4,'Rate Rationale'!$D:$M,10,0),""),1)</t>
  </si>
  <si>
    <t>ROUND(E4*VLOOKUP(D4,'Rate Rationale'!$D$3:$AB$45,11,0),1)</t>
  </si>
  <si>
    <t>ROUND(F4*VLOOKUP(D4,'Rate Rationale'!$D$3:$AB$45,12,0),1)</t>
  </si>
  <si>
    <t>ROUND(G4*VLOOKUP(D4,'Rate Rationale'!$D$3:$AB$45,13,0),1)</t>
  </si>
  <si>
    <t>ROUND(H4*VLOOKUP(D4,'Rate Rationale'!$D$3:$AB$45,14,0),1)</t>
  </si>
  <si>
    <t>IF(ROUND(N4*1.15,1)&gt;I4,ROUND(N4*1.15,1),ROUND(I4*1.15,1))</t>
  </si>
  <si>
    <t>IF(ROUND(O4*1.15,1)&gt;J4,ROUND(O4*1.15,1),ROUND(J4*1.15,1))</t>
  </si>
  <si>
    <t>IF(ROUND(P4*1.15,1)&gt;K4,ROUND(P4*1.15,1),ROUND(K4*1.15,1))</t>
  </si>
  <si>
    <t>IF(ROUND(Q4*1.15,1)&gt;L4,ROUND(Q4*1.15,1),ROUND(L4*1.15,1))</t>
  </si>
  <si>
    <t>ROUND((E4*1.5),1)</t>
  </si>
  <si>
    <t>ROUND((F4*1.5),1)</t>
  </si>
  <si>
    <t>G4</t>
  </si>
  <si>
    <t>H4</t>
  </si>
  <si>
    <t>IF(ROUND(V4*1.15,1)&gt;I4,ROUND(V4*1.15,1),I4)</t>
  </si>
  <si>
    <t>IF(ROUND(W4*1.15,1)&gt;J4,ROUND(W4*1.15,1),J4)</t>
  </si>
  <si>
    <t>IF(ROUND(X4*1.15,1)&gt;K4,ROUND(X4*1.15,1),K4)</t>
  </si>
  <si>
    <t>IF(ROUND(Y4*1.15,1)&gt;L4,ROUND(Y4*1.15,1),L4)</t>
  </si>
  <si>
    <t>ROUND((E4*1.8),1)</t>
  </si>
  <si>
    <t>ROUND((F4*1.8),1)</t>
  </si>
  <si>
    <t>E4</t>
  </si>
  <si>
    <t>ROUND(E4*1.5,1)</t>
  </si>
  <si>
    <t>ROUND(F4*1.5,1)</t>
  </si>
  <si>
    <t>ROUND(G4*1.5,1)</t>
  </si>
  <si>
    <t>ROUND(H4*1.5,1)</t>
  </si>
  <si>
    <t>ROUND(IF($E5*VLOOKUP($D5,'Rate Rationale'!$D:$I,6,0)&lt;&gt;0,$E5*VLOOKUP($D5,'Rate Rationale'!$D:$I,6,0),""),1)</t>
  </si>
  <si>
    <t>ROUND(IF($F5*VLOOKUP($D5,'Rate Rationale'!$D:$J,7,0)&lt;&gt;0,$F5*VLOOKUP($D5,'Rate Rationale'!$D:$J,7,0),""),1)</t>
  </si>
  <si>
    <t>ROUND(IF($G5*VLOOKUP($D5,'Rate Rationale'!$D:$K,8,0)&lt;&gt;0,$G5*VLOOKUP($D5,'Rate Rationale'!$D:$K,8,0),""),1)</t>
  </si>
  <si>
    <t>ROUND(IF($H5*VLOOKUP($D5,'Rate Rationale'!$D:$L,9,0)&lt;&gt;0,$H5*VLOOKUP($D5,'Rate Rationale'!$D:$L,9,0),""),1)</t>
  </si>
  <si>
    <t>M14</t>
  </si>
  <si>
    <t>L15+5</t>
  </si>
  <si>
    <t>L15+2</t>
  </si>
  <si>
    <t>L15+1</t>
  </si>
  <si>
    <t>ROUND(IF($E17*VLOOKUP($D17,'Rate Rationale'!$D:$I,6,0)&lt;&gt;0,$E17*VLOOKUP($D17,'Rate Rationale'!$D:$I,6,0),""),1)</t>
  </si>
  <si>
    <t>ROUND(IF($F17*VLOOKUP($D17,'Rate Rationale'!$D:$J,7,0)&lt;&gt;0,$F17*VLOOKUP($D17,'Rate Rationale'!$D:$J,7,0),""),1)</t>
  </si>
  <si>
    <t>ROUND(IF($G17*VLOOKUP($D17,'Rate Rationale'!$D:$K,8,0)&lt;&gt;0,$G17*VLOOKUP($D17,'Rate Rationale'!$D:$K,8,0),""),1)</t>
  </si>
  <si>
    <t>ROUND(IF($H17*VLOOKUP($D17,'Rate Rationale'!$D:$L,9,0)&lt;&gt;0,$H17*VLOOKUP($D17,'Rate Rationale'!$D:$L,9,0),""),1)</t>
  </si>
  <si>
    <t>M17</t>
  </si>
  <si>
    <t>L24+5</t>
  </si>
  <si>
    <t>L24+2</t>
  </si>
  <si>
    <t>L24+1</t>
  </si>
  <si>
    <t>H26+3</t>
  </si>
  <si>
    <t>ROUND(IF($E26*VLOOKUP($D26,'Rate Rationale'!$D:$I,6,0)&lt;&gt;0,$E26*VLOOKUP($D26,'Rate Rationale'!$D:$I,6,0),""),1)</t>
  </si>
  <si>
    <t>ROUND(IF($F26*VLOOKUP($D26,'Rate Rationale'!$D:$J,7,0)&lt;&gt;0,$F26*VLOOKUP($D26,'Rate Rationale'!$D:$J,7,0),""),1)</t>
  </si>
  <si>
    <t>ROUND(IF($G26*VLOOKUP($D26,'Rate Rationale'!$D:$K,8,0)&lt;&gt;0,$G26*VLOOKUP($D26,'Rate Rationale'!$D:$K,8,0),""),1)</t>
  </si>
  <si>
    <t>ROUND(IF($H26*VLOOKUP($D26,'Rate Rationale'!$D:$L,9,0)&lt;&gt;0,$H26*VLOOKUP($D26,'Rate Rationale'!$D:$L,9,0),""),1)</t>
  </si>
  <si>
    <t>ROUND(E26*VLOOKUP(D26,'Rate Rationale'!$D$3:$O$45,11,0),1)</t>
  </si>
  <si>
    <t>ROUND(F26*VLOOKUP(D26,'Rate Rationale'!$D$3:$O$45,11,0),1)</t>
  </si>
  <si>
    <t>ROUND((G26*1.2),1)</t>
  </si>
  <si>
    <t>ROUND((H26*1.2),1)</t>
  </si>
  <si>
    <t>ROUND(N26*1.15,1)</t>
  </si>
  <si>
    <t>ROUND(O26*1.15,1)</t>
  </si>
  <si>
    <t>ROUND(P26*1.15,1)</t>
  </si>
  <si>
    <t>ROUND(Q26*1.15,1)</t>
  </si>
  <si>
    <t>ROUND((E26*1.4),1)</t>
  </si>
  <si>
    <t>ROUND((F26+4),1)</t>
  </si>
  <si>
    <t>ROUND((V26*1.15),1)</t>
  </si>
  <si>
    <t>ROUND((W26*1.15),1)</t>
  </si>
  <si>
    <t>ROUND((X26*1.15),1)</t>
  </si>
  <si>
    <t>ROUND((Y26*1.15),1)</t>
  </si>
  <si>
    <t>ROUND((E26*1.7),1)</t>
  </si>
  <si>
    <t>F26+12</t>
  </si>
  <si>
    <t>H27+3</t>
  </si>
  <si>
    <t>ROUND((E27*1.4),1)</t>
  </si>
  <si>
    <t>ROUND((F27+4),1)</t>
  </si>
  <si>
    <t>ROUND((G27+4),1)</t>
  </si>
  <si>
    <t>ROUND((H27+3),1)</t>
  </si>
  <si>
    <t>ROUND(N27*1.15,1)</t>
  </si>
  <si>
    <t>ROUND(O27*1.15,1)</t>
  </si>
  <si>
    <t>ROUND(P27*1.15,1)</t>
  </si>
  <si>
    <t>ROUND(Q27*1.15,1)</t>
  </si>
  <si>
    <t>ROUND((V27*1.15),1)</t>
  </si>
  <si>
    <t>ROUND((W27*1.15),1)</t>
  </si>
  <si>
    <t>ROUND((X27*1.15),1)</t>
  </si>
  <si>
    <t>ROUND((Y27*1.15),1)</t>
  </si>
  <si>
    <t>ROUND((E27*1.7),1)</t>
  </si>
  <si>
    <t>F27+12</t>
  </si>
  <si>
    <t>ROUND((G28+4),1)</t>
  </si>
  <si>
    <t>ROUND((H28+3),1)</t>
  </si>
  <si>
    <t>/</t>
  </si>
  <si>
    <t>Perishables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</si>
</sst>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USD]\ #,##0.0"/>
    <numFmt numFmtId="165" formatCode="[$-409]d/mmm/yy;@"/>
    <numFmt numFmtId="166" formatCode="0.0"/>
    <numFmt numFmtId="167" formatCode="[$-409]d\-mmm;@"/>
    <numFmt numFmtId="168" formatCode="#,##0.0"/>
    <numFmt numFmtId="169" formatCode="\+0.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Arial"/>
      <family val="2"/>
    </font>
    <font>
      <sz val="9"/>
      <name val="Calibri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64" fontId="2" fillId="0" borderId="0"/>
    <xf numFmtId="9" fontId="3" fillId="0" borderId="0" applyFont="0" applyFill="0" applyBorder="0" applyAlignment="0" applyProtection="0"/>
    <xf numFmtId="164" fontId="3" fillId="0" borderId="0"/>
    <xf numFmtId="164" fontId="4" fillId="0" borderId="0"/>
    <xf numFmtId="165" fontId="5" fillId="0" borderId="0">
      <alignment vertical="center"/>
    </xf>
    <xf numFmtId="165" fontId="3" fillId="0" borderId="0">
      <protection locked="0"/>
    </xf>
    <xf numFmtId="0" fontId="1" fillId="0" borderId="0"/>
    <xf numFmtId="167" fontId="1" fillId="0" borderId="0"/>
    <xf numFmtId="0" fontId="3" fillId="0" borderId="0"/>
    <xf numFmtId="0" fontId="7" fillId="0" borderId="0"/>
  </cellStyleXfs>
  <cellXfs count="162">
    <xf numFmtId="0" fontId="0" fillId="0" borderId="0" xfId="0"/>
    <xf numFmtId="0" fontId="6" fillId="0" borderId="2" xfId="5" applyNumberFormat="1" applyFont="1" applyBorder="1" applyAlignment="1">
      <alignment horizontal="center" vertical="center"/>
    </xf>
    <xf numFmtId="49" fontId="5" fillId="0" borderId="0" xfId="5" applyNumberFormat="1" applyAlignment="1"/>
    <xf numFmtId="49" fontId="5" fillId="0" borderId="0" xfId="5" applyNumberFormat="1" applyAlignment="1">
      <alignment horizontal="left" inden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5" fillId="0" borderId="0" xfId="5" applyNumberFormat="1">
      <alignment vertical="center"/>
    </xf>
    <xf numFmtId="165" fontId="5" fillId="0" borderId="0" xfId="5">
      <alignment vertical="center"/>
    </xf>
    <xf numFmtId="0" fontId="5" fillId="0" borderId="1" xfId="5" applyNumberFormat="1" applyBorder="1" applyAlignment="1">
      <alignment horizontal="center" vertical="center"/>
    </xf>
    <xf numFmtId="0" fontId="5" fillId="0" borderId="4" xfId="5" applyNumberFormat="1" applyBorder="1" applyAlignment="1">
      <alignment horizontal="center" vertical="center"/>
    </xf>
    <xf numFmtId="166" fontId="5" fillId="5" borderId="3" xfId="5" applyNumberFormat="1" applyFill="1" applyBorder="1" applyAlignment="1">
      <alignment horizontal="center" vertical="center"/>
    </xf>
    <xf numFmtId="166" fontId="5" fillId="5" borderId="4" xfId="5" applyNumberFormat="1" applyFill="1" applyBorder="1" applyAlignment="1">
      <alignment horizontal="center" vertical="center"/>
    </xf>
    <xf numFmtId="0" fontId="5" fillId="0" borderId="7" xfId="5" applyNumberFormat="1" applyBorder="1" applyAlignment="1">
      <alignment horizontal="center" vertical="center"/>
    </xf>
    <xf numFmtId="0" fontId="5" fillId="0" borderId="13" xfId="5" applyNumberFormat="1" applyBorder="1" applyAlignment="1">
      <alignment horizontal="center" vertical="center"/>
    </xf>
    <xf numFmtId="0" fontId="5" fillId="0" borderId="8" xfId="5" applyNumberFormat="1" applyBorder="1" applyAlignment="1">
      <alignment horizontal="center" vertical="center"/>
    </xf>
    <xf numFmtId="0" fontId="5" fillId="0" borderId="9" xfId="5" applyNumberFormat="1" applyBorder="1" applyAlignment="1">
      <alignment horizontal="center" vertical="center"/>
    </xf>
    <xf numFmtId="0" fontId="5" fillId="0" borderId="10" xfId="5" applyNumberFormat="1" applyBorder="1" applyAlignment="1">
      <alignment horizontal="center" vertical="center"/>
    </xf>
    <xf numFmtId="0" fontId="5" fillId="0" borderId="12" xfId="5" applyNumberFormat="1" applyBorder="1" applyAlignment="1">
      <alignment horizontal="center" vertical="center"/>
    </xf>
    <xf numFmtId="166" fontId="5" fillId="5" borderId="4" xfId="5" applyNumberFormat="1" applyFill="1" applyBorder="1" applyAlignment="1">
      <alignment horizontal="center" vertical="center" wrapText="1"/>
    </xf>
    <xf numFmtId="0" fontId="5" fillId="0" borderId="3" xfId="5" applyNumberFormat="1" applyBorder="1">
      <alignment vertical="center"/>
    </xf>
    <xf numFmtId="2" fontId="5" fillId="2" borderId="1" xfId="5" applyNumberFormat="1" applyFill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5" fillId="0" borderId="3" xfId="5" applyNumberFormat="1" applyBorder="1" applyAlignment="1">
      <alignment horizontal="center" vertical="center"/>
    </xf>
    <xf numFmtId="2" fontId="5" fillId="3" borderId="2" xfId="5" applyNumberFormat="1" applyFill="1" applyBorder="1" applyAlignment="1">
      <alignment horizontal="center" vertical="center"/>
    </xf>
    <xf numFmtId="2" fontId="5" fillId="3" borderId="3" xfId="5" applyNumberFormat="1" applyFill="1" applyBorder="1" applyAlignment="1">
      <alignment horizontal="center" vertical="center"/>
    </xf>
    <xf numFmtId="2" fontId="5" fillId="3" borderId="4" xfId="5" applyNumberFormat="1" applyFill="1" applyBorder="1" applyAlignment="1">
      <alignment horizontal="center" vertical="center"/>
    </xf>
    <xf numFmtId="2" fontId="5" fillId="4" borderId="2" xfId="5" applyNumberFormat="1" applyFill="1" applyBorder="1" applyAlignment="1">
      <alignment horizontal="center" vertical="center"/>
    </xf>
    <xf numFmtId="2" fontId="5" fillId="4" borderId="3" xfId="5" applyNumberFormat="1" applyFill="1" applyBorder="1" applyAlignment="1">
      <alignment horizontal="center" vertical="center"/>
    </xf>
    <xf numFmtId="2" fontId="5" fillId="4" borderId="4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/>
    </xf>
    <xf numFmtId="2" fontId="5" fillId="5" borderId="3" xfId="5" applyNumberFormat="1" applyFill="1" applyBorder="1" applyAlignment="1">
      <alignment horizontal="center" vertical="center"/>
    </xf>
    <xf numFmtId="2" fontId="5" fillId="5" borderId="4" xfId="5" applyNumberFormat="1" applyFill="1" applyBorder="1" applyAlignment="1">
      <alignment horizontal="center" vertical="center"/>
    </xf>
    <xf numFmtId="166" fontId="5" fillId="5" borderId="1" xfId="5" applyNumberFormat="1" applyFill="1" applyBorder="1" applyAlignment="1">
      <alignment horizontal="center" vertical="center"/>
    </xf>
    <xf numFmtId="0" fontId="5" fillId="0" borderId="15" xfId="5" applyNumberFormat="1" applyBorder="1" applyAlignment="1">
      <alignment horizontal="center" vertical="center"/>
    </xf>
    <xf numFmtId="2" fontId="5" fillId="0" borderId="14" xfId="5" applyNumberFormat="1" applyBorder="1" applyAlignment="1">
      <alignment horizontal="center" vertical="center"/>
    </xf>
    <xf numFmtId="2" fontId="5" fillId="0" borderId="15" xfId="5" applyNumberFormat="1" applyBorder="1" applyAlignment="1">
      <alignment horizontal="center" vertical="center"/>
    </xf>
    <xf numFmtId="2" fontId="5" fillId="0" borderId="13" xfId="5" applyNumberFormat="1" applyBorder="1" applyAlignment="1">
      <alignment horizontal="center" vertical="center"/>
    </xf>
    <xf numFmtId="2" fontId="5" fillId="0" borderId="7" xfId="5" applyNumberFormat="1" applyBorder="1" applyAlignment="1">
      <alignment horizontal="center" vertical="center"/>
    </xf>
    <xf numFmtId="2" fontId="5" fillId="0" borderId="3" xfId="5" applyNumberFormat="1" applyBorder="1" applyAlignment="1">
      <alignment horizontal="center" vertical="center"/>
    </xf>
    <xf numFmtId="2" fontId="5" fillId="0" borderId="4" xfId="5" applyNumberFormat="1" applyBorder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2" fontId="5" fillId="0" borderId="9" xfId="5" applyNumberFormat="1" applyBorder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2" fontId="5" fillId="0" borderId="6" xfId="5" applyNumberFormat="1" applyBorder="1" applyAlignment="1">
      <alignment horizontal="center" vertical="center"/>
    </xf>
    <xf numFmtId="2" fontId="5" fillId="0" borderId="8" xfId="5" applyNumberFormat="1" applyBorder="1" applyAlignment="1">
      <alignment horizontal="center" vertical="center"/>
    </xf>
    <xf numFmtId="0" fontId="5" fillId="0" borderId="5" xfId="5" applyNumberFormat="1" applyBorder="1" applyAlignment="1">
      <alignment horizontal="center" vertical="center"/>
    </xf>
    <xf numFmtId="2" fontId="5" fillId="0" borderId="11" xfId="5" applyNumberFormat="1" applyBorder="1" applyAlignment="1">
      <alignment horizontal="center" vertical="center"/>
    </xf>
    <xf numFmtId="2" fontId="5" fillId="0" borderId="5" xfId="5" applyNumberFormat="1" applyBorder="1" applyAlignment="1">
      <alignment horizontal="center" vertical="center"/>
    </xf>
    <xf numFmtId="2" fontId="5" fillId="0" borderId="12" xfId="5" applyNumberFormat="1" applyBorder="1" applyAlignment="1">
      <alignment horizontal="center" vertical="center"/>
    </xf>
    <xf numFmtId="2" fontId="5" fillId="0" borderId="10" xfId="5" applyNumberFormat="1" applyBorder="1" applyAlignment="1">
      <alignment horizontal="center" vertical="center"/>
    </xf>
    <xf numFmtId="2" fontId="5" fillId="0" borderId="2" xfId="5" applyNumberFormat="1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169" fontId="5" fillId="0" borderId="0" xfId="5" applyNumberFormat="1" applyAlignment="1">
      <alignment horizontal="center" vertical="center"/>
    </xf>
    <xf numFmtId="169" fontId="5" fillId="0" borderId="5" xfId="5" applyNumberFormat="1" applyBorder="1" applyAlignment="1">
      <alignment horizontal="center" vertical="center"/>
    </xf>
    <xf numFmtId="169" fontId="5" fillId="0" borderId="12" xfId="5" applyNumberFormat="1" applyBorder="1" applyAlignment="1">
      <alignment horizontal="center" vertical="center"/>
    </xf>
    <xf numFmtId="2" fontId="5" fillId="0" borderId="0" xfId="5" applyNumberFormat="1">
      <alignment vertical="center"/>
    </xf>
    <xf numFmtId="2" fontId="5" fillId="0" borderId="0" xfId="5" applyNumberFormat="1" applyAlignment="1"/>
    <xf numFmtId="166" fontId="9" fillId="0" borderId="6" xfId="5" applyNumberFormat="1" applyFont="1" applyBorder="1" applyAlignment="1">
      <alignment horizontal="center"/>
    </xf>
    <xf numFmtId="166" fontId="9" fillId="0" borderId="0" xfId="5" applyNumberFormat="1" applyFont="1" applyAlignment="1">
      <alignment horizontal="center"/>
    </xf>
    <xf numFmtId="166" fontId="9" fillId="0" borderId="9" xfId="5" applyNumberFormat="1" applyFont="1" applyBorder="1" applyAlignment="1">
      <alignment horizontal="center"/>
    </xf>
    <xf numFmtId="166" fontId="9" fillId="0" borderId="6" xfId="5" applyNumberFormat="1" applyFont="1" applyBorder="1" applyAlignment="1">
      <alignment horizontal="center" vertical="center"/>
    </xf>
    <xf numFmtId="166" fontId="9" fillId="0" borderId="0" xfId="5" applyNumberFormat="1" applyFont="1" applyAlignment="1">
      <alignment horizontal="center" vertical="center"/>
    </xf>
    <xf numFmtId="166" fontId="9" fillId="0" borderId="9" xfId="5" applyNumberFormat="1" applyFont="1" applyBorder="1" applyAlignment="1">
      <alignment horizontal="center" vertical="center"/>
    </xf>
    <xf numFmtId="166" fontId="9" fillId="0" borderId="8" xfId="5" applyNumberFormat="1" applyFont="1" applyBorder="1" applyAlignment="1">
      <alignment horizontal="center" vertical="center"/>
    </xf>
    <xf numFmtId="15" fontId="9" fillId="0" borderId="8" xfId="5" applyNumberFormat="1" applyFont="1" applyBorder="1" applyAlignment="1">
      <alignment horizontal="center" vertical="center"/>
    </xf>
    <xf numFmtId="166" fontId="9" fillId="7" borderId="6" xfId="5" applyNumberFormat="1" applyFont="1" applyFill="1" applyBorder="1" applyAlignment="1">
      <alignment horizontal="center"/>
    </xf>
    <xf numFmtId="166" fontId="9" fillId="7" borderId="0" xfId="5" applyNumberFormat="1" applyFont="1" applyFill="1" applyAlignment="1">
      <alignment horizontal="center"/>
    </xf>
    <xf numFmtId="166" fontId="9" fillId="7" borderId="9" xfId="5" applyNumberFormat="1" applyFont="1" applyFill="1" applyBorder="1" applyAlignment="1">
      <alignment horizontal="center"/>
    </xf>
    <xf numFmtId="15" fontId="9" fillId="7" borderId="8" xfId="5" applyNumberFormat="1" applyFont="1" applyFill="1" applyBorder="1" applyAlignment="1">
      <alignment horizontal="center" vertical="center"/>
    </xf>
    <xf numFmtId="168" fontId="5" fillId="0" borderId="9" xfId="1" applyNumberFormat="1" applyFont="1" applyBorder="1" applyAlignment="1">
      <alignment horizontal="center" vertical="center"/>
    </xf>
    <xf numFmtId="0" fontId="9" fillId="7" borderId="8" xfId="5" applyNumberFormat="1" applyFont="1" applyFill="1" applyBorder="1" applyAlignment="1">
      <alignment horizontal="center" vertical="center"/>
    </xf>
    <xf numFmtId="0" fontId="9" fillId="0" borderId="8" xfId="5" applyNumberFormat="1" applyFont="1" applyBorder="1" applyAlignment="1">
      <alignment horizontal="center" vertical="center"/>
    </xf>
    <xf numFmtId="0" fontId="9" fillId="0" borderId="9" xfId="5" applyNumberFormat="1" applyFont="1" applyBorder="1" applyAlignment="1">
      <alignment horizontal="center" vertical="center"/>
    </xf>
    <xf numFmtId="0" fontId="9" fillId="0" borderId="10" xfId="5" applyNumberFormat="1" applyFont="1" applyBorder="1" applyAlignment="1">
      <alignment horizontal="center" vertical="center"/>
    </xf>
    <xf numFmtId="0" fontId="9" fillId="0" borderId="12" xfId="5" applyNumberFormat="1" applyFont="1" applyBorder="1" applyAlignment="1">
      <alignment horizontal="center" vertical="center"/>
    </xf>
    <xf numFmtId="166" fontId="9" fillId="0" borderId="11" xfId="5" applyNumberFormat="1" applyFont="1" applyBorder="1" applyAlignment="1">
      <alignment horizontal="center"/>
    </xf>
    <xf numFmtId="166" fontId="9" fillId="0" borderId="5" xfId="5" applyNumberFormat="1" applyFont="1" applyBorder="1" applyAlignment="1">
      <alignment horizontal="center"/>
    </xf>
    <xf numFmtId="166" fontId="9" fillId="0" borderId="12" xfId="5" applyNumberFormat="1" applyFont="1" applyBorder="1" applyAlignment="1">
      <alignment horizontal="center"/>
    </xf>
    <xf numFmtId="166" fontId="9" fillId="0" borderId="11" xfId="5" applyNumberFormat="1" applyFont="1" applyBorder="1" applyAlignment="1">
      <alignment horizontal="center" vertical="center"/>
    </xf>
    <xf numFmtId="166" fontId="9" fillId="0" borderId="5" xfId="5" applyNumberFormat="1" applyFont="1" applyBorder="1" applyAlignment="1">
      <alignment horizontal="center" vertical="center"/>
    </xf>
    <xf numFmtId="166" fontId="9" fillId="0" borderId="12" xfId="5" applyNumberFormat="1" applyFont="1" applyBorder="1" applyAlignment="1">
      <alignment horizontal="center" vertical="center"/>
    </xf>
    <xf numFmtId="166" fontId="9" fillId="0" borderId="10" xfId="5" applyNumberFormat="1" applyFont="1" applyBorder="1" applyAlignment="1">
      <alignment horizontal="center" vertical="center"/>
    </xf>
    <xf numFmtId="15" fontId="9" fillId="0" borderId="10" xfId="5" applyNumberFormat="1" applyFont="1" applyBorder="1" applyAlignment="1">
      <alignment horizontal="center" vertical="center"/>
    </xf>
    <xf numFmtId="166" fontId="5" fillId="2" borderId="3" xfId="5" applyNumberFormat="1" applyFill="1" applyBorder="1" applyAlignment="1">
      <alignment horizontal="center" vertical="center" wrapText="1"/>
    </xf>
    <xf numFmtId="166" fontId="5" fillId="3" borderId="14" xfId="5" applyNumberFormat="1" applyFill="1" applyBorder="1" applyAlignment="1">
      <alignment horizontal="center" vertical="center"/>
    </xf>
    <xf numFmtId="166" fontId="5" fillId="3" borderId="15" xfId="5" applyNumberFormat="1" applyFill="1" applyBorder="1" applyAlignment="1">
      <alignment horizontal="center" vertical="center"/>
    </xf>
    <xf numFmtId="166" fontId="5" fillId="3" borderId="13" xfId="5" applyNumberFormat="1" applyFill="1" applyBorder="1" applyAlignment="1">
      <alignment horizontal="center" vertical="center"/>
    </xf>
    <xf numFmtId="166" fontId="5" fillId="4" borderId="2" xfId="5" applyNumberFormat="1" applyFill="1" applyBorder="1" applyAlignment="1">
      <alignment horizontal="center" vertical="center"/>
    </xf>
    <xf numFmtId="166" fontId="5" fillId="4" borderId="3" xfId="5" applyNumberFormat="1" applyFill="1" applyBorder="1" applyAlignment="1">
      <alignment horizontal="center" vertical="center"/>
    </xf>
    <xf numFmtId="166" fontId="5" fillId="4" borderId="4" xfId="5" applyNumberFormat="1" applyFill="1" applyBorder="1" applyAlignment="1">
      <alignment horizontal="center" vertical="center"/>
    </xf>
    <xf numFmtId="166" fontId="5" fillId="2" borderId="3" xfId="5" applyNumberFormat="1" applyFill="1" applyBorder="1" applyAlignment="1">
      <alignment horizontal="center" vertical="center"/>
    </xf>
    <xf numFmtId="166" fontId="5" fillId="5" borderId="2" xfId="5" applyNumberFormat="1" applyFill="1" applyBorder="1" applyAlignment="1">
      <alignment horizontal="center" vertical="center"/>
    </xf>
    <xf numFmtId="166" fontId="5" fillId="0" borderId="6" xfId="5" applyNumberFormat="1" applyBorder="1" applyAlignment="1">
      <alignment horizontal="center"/>
    </xf>
    <xf numFmtId="166" fontId="5" fillId="0" borderId="0" xfId="5" applyNumberFormat="1" applyAlignment="1">
      <alignment horizontal="center"/>
    </xf>
    <xf numFmtId="166" fontId="5" fillId="0" borderId="9" xfId="5" applyNumberFormat="1" applyBorder="1" applyAlignment="1">
      <alignment horizontal="center"/>
    </xf>
    <xf numFmtId="166" fontId="5" fillId="0" borderId="6" xfId="5" applyNumberFormat="1" applyBorder="1" applyAlignment="1">
      <alignment horizontal="center" vertical="center"/>
    </xf>
    <xf numFmtId="166" fontId="5" fillId="0" borderId="0" xfId="5" applyNumberFormat="1" applyAlignment="1">
      <alignment horizontal="center" vertical="center"/>
    </xf>
    <xf numFmtId="166" fontId="5" fillId="0" borderId="9" xfId="5" applyNumberFormat="1" applyBorder="1" applyAlignment="1">
      <alignment horizontal="center" vertical="center"/>
    </xf>
    <xf numFmtId="166" fontId="5" fillId="0" borderId="8" xfId="5" applyNumberFormat="1" applyBorder="1" applyAlignment="1">
      <alignment horizontal="center" vertical="center"/>
    </xf>
    <xf numFmtId="15" fontId="5" fillId="0" borderId="8" xfId="5" applyNumberFormat="1" applyBorder="1" applyAlignment="1">
      <alignment horizontal="center" vertical="center"/>
    </xf>
    <xf numFmtId="166" fontId="5" fillId="0" borderId="11" xfId="5" applyNumberFormat="1" applyBorder="1" applyAlignment="1">
      <alignment horizontal="center"/>
    </xf>
    <xf numFmtId="166" fontId="5" fillId="0" borderId="5" xfId="5" applyNumberFormat="1" applyBorder="1" applyAlignment="1">
      <alignment horizontal="center"/>
    </xf>
    <xf numFmtId="166" fontId="5" fillId="0" borderId="12" xfId="5" applyNumberFormat="1" applyBorder="1" applyAlignment="1">
      <alignment horizontal="center"/>
    </xf>
    <xf numFmtId="166" fontId="5" fillId="0" borderId="11" xfId="5" applyNumberFormat="1" applyBorder="1" applyAlignment="1">
      <alignment horizontal="center" vertical="center"/>
    </xf>
    <xf numFmtId="166" fontId="5" fillId="0" borderId="5" xfId="5" applyNumberFormat="1" applyBorder="1" applyAlignment="1">
      <alignment horizontal="center" vertical="center"/>
    </xf>
    <xf numFmtId="166" fontId="5" fillId="0" borderId="12" xfId="5" applyNumberFormat="1" applyBorder="1" applyAlignment="1">
      <alignment horizontal="center" vertical="center"/>
    </xf>
    <xf numFmtId="166" fontId="5" fillId="0" borderId="10" xfId="5" applyNumberFormat="1" applyBorder="1" applyAlignment="1">
      <alignment horizontal="center" vertical="center"/>
    </xf>
    <xf numFmtId="15" fontId="5" fillId="0" borderId="10" xfId="5" applyNumberFormat="1" applyBorder="1" applyAlignment="1">
      <alignment horizontal="center" vertical="center"/>
    </xf>
    <xf numFmtId="0" fontId="9" fillId="0" borderId="7" xfId="5" applyNumberFormat="1" applyFont="1" applyBorder="1" applyAlignment="1">
      <alignment horizontal="center" vertical="center"/>
    </xf>
    <xf numFmtId="0" fontId="9" fillId="0" borderId="13" xfId="5" applyNumberFormat="1" applyFont="1" applyBorder="1" applyAlignment="1">
      <alignment horizontal="center" vertical="center"/>
    </xf>
    <xf numFmtId="166" fontId="9" fillId="0" borderId="14" xfId="5" applyNumberFormat="1" applyFont="1" applyBorder="1" applyAlignment="1">
      <alignment horizontal="center"/>
    </xf>
    <xf numFmtId="166" fontId="9" fillId="0" borderId="15" xfId="5" applyNumberFormat="1" applyFont="1" applyBorder="1" applyAlignment="1">
      <alignment horizontal="center"/>
    </xf>
    <xf numFmtId="166" fontId="9" fillId="0" borderId="13" xfId="5" applyNumberFormat="1" applyFont="1" applyBorder="1" applyAlignment="1">
      <alignment horizontal="center"/>
    </xf>
    <xf numFmtId="166" fontId="9" fillId="0" borderId="14" xfId="5" applyNumberFormat="1" applyFont="1" applyBorder="1" applyAlignment="1">
      <alignment horizontal="center" vertical="center"/>
    </xf>
    <xf numFmtId="166" fontId="9" fillId="0" borderId="15" xfId="5" applyNumberFormat="1" applyFont="1" applyBorder="1" applyAlignment="1">
      <alignment horizontal="center" vertical="center"/>
    </xf>
    <xf numFmtId="166" fontId="9" fillId="0" borderId="13" xfId="5" applyNumberFormat="1" applyFont="1" applyBorder="1" applyAlignment="1">
      <alignment horizontal="center" vertical="center"/>
    </xf>
    <xf numFmtId="166" fontId="9" fillId="0" borderId="7" xfId="5" applyNumberFormat="1" applyFont="1" applyBorder="1" applyAlignment="1">
      <alignment horizontal="center" vertical="center"/>
    </xf>
    <xf numFmtId="15" fontId="9" fillId="0" borderId="7" xfId="5" applyNumberFormat="1" applyFont="1" applyBorder="1" applyAlignment="1">
      <alignment horizontal="center" vertical="center"/>
    </xf>
    <xf numFmtId="0" fontId="9" fillId="7" borderId="7" xfId="5" applyNumberFormat="1" applyFont="1" applyFill="1" applyBorder="1" applyAlignment="1">
      <alignment horizontal="center" vertical="center"/>
    </xf>
    <xf numFmtId="0" fontId="9" fillId="7" borderId="13" xfId="5" applyNumberFormat="1" applyFont="1" applyFill="1" applyBorder="1" applyAlignment="1">
      <alignment horizontal="center" vertical="center"/>
    </xf>
    <xf numFmtId="166" fontId="9" fillId="7" borderId="14" xfId="5" applyNumberFormat="1" applyFont="1" applyFill="1" applyBorder="1" applyAlignment="1">
      <alignment horizontal="center"/>
    </xf>
    <xf numFmtId="166" fontId="9" fillId="7" borderId="15" xfId="5" applyNumberFormat="1" applyFont="1" applyFill="1" applyBorder="1" applyAlignment="1">
      <alignment horizontal="center"/>
    </xf>
    <xf numFmtId="166" fontId="9" fillId="7" borderId="13" xfId="5" applyNumberFormat="1" applyFont="1" applyFill="1" applyBorder="1" applyAlignment="1">
      <alignment horizontal="center"/>
    </xf>
    <xf numFmtId="166" fontId="9" fillId="7" borderId="14" xfId="5" applyNumberFormat="1" applyFont="1" applyFill="1" applyBorder="1" applyAlignment="1">
      <alignment horizontal="center" vertical="center"/>
    </xf>
    <xf numFmtId="166" fontId="9" fillId="7" borderId="15" xfId="5" applyNumberFormat="1" applyFont="1" applyFill="1" applyBorder="1" applyAlignment="1">
      <alignment horizontal="center" vertical="center"/>
    </xf>
    <xf numFmtId="166" fontId="9" fillId="7" borderId="13" xfId="5" applyNumberFormat="1" applyFont="1" applyFill="1" applyBorder="1" applyAlignment="1">
      <alignment horizontal="center" vertical="center"/>
    </xf>
    <xf numFmtId="166" fontId="9" fillId="7" borderId="7" xfId="5" applyNumberFormat="1" applyFont="1" applyFill="1" applyBorder="1" applyAlignment="1">
      <alignment horizontal="center" vertical="center"/>
    </xf>
    <xf numFmtId="15" fontId="9" fillId="7" borderId="7" xfId="5" applyNumberFormat="1" applyFont="1" applyFill="1" applyBorder="1" applyAlignment="1">
      <alignment horizontal="center" vertical="center"/>
    </xf>
    <xf numFmtId="0" fontId="9" fillId="7" borderId="9" xfId="5" applyNumberFormat="1" applyFont="1" applyFill="1" applyBorder="1" applyAlignment="1">
      <alignment horizontal="center" vertical="center"/>
    </xf>
    <xf numFmtId="166" fontId="9" fillId="7" borderId="6" xfId="5" applyNumberFormat="1" applyFont="1" applyFill="1" applyBorder="1" applyAlignment="1">
      <alignment horizontal="center" vertical="center"/>
    </xf>
    <xf numFmtId="166" fontId="9" fillId="7" borderId="0" xfId="5" applyNumberFormat="1" applyFont="1" applyFill="1" applyAlignment="1">
      <alignment horizontal="center" vertical="center"/>
    </xf>
    <xf numFmtId="166" fontId="9" fillId="7" borderId="9" xfId="5" applyNumberFormat="1" applyFont="1" applyFill="1" applyBorder="1" applyAlignment="1">
      <alignment horizontal="center" vertical="center"/>
    </xf>
    <xf numFmtId="166" fontId="9" fillId="7" borderId="8" xfId="5" applyNumberFormat="1" applyFont="1" applyFill="1" applyBorder="1" applyAlignment="1">
      <alignment horizontal="center" vertical="center"/>
    </xf>
    <xf numFmtId="0" fontId="9" fillId="7" borderId="10" xfId="5" applyNumberFormat="1" applyFont="1" applyFill="1" applyBorder="1" applyAlignment="1">
      <alignment horizontal="center" vertical="center"/>
    </xf>
    <xf numFmtId="0" fontId="9" fillId="7" borderId="12" xfId="5" applyNumberFormat="1" applyFont="1" applyFill="1" applyBorder="1" applyAlignment="1">
      <alignment horizontal="center" vertical="center"/>
    </xf>
    <xf numFmtId="166" fontId="9" fillId="7" borderId="11" xfId="5" applyNumberFormat="1" applyFont="1" applyFill="1" applyBorder="1" applyAlignment="1">
      <alignment horizontal="center"/>
    </xf>
    <xf numFmtId="166" fontId="9" fillId="7" borderId="5" xfId="5" applyNumberFormat="1" applyFont="1" applyFill="1" applyBorder="1" applyAlignment="1">
      <alignment horizontal="center"/>
    </xf>
    <xf numFmtId="166" fontId="9" fillId="7" borderId="12" xfId="5" applyNumberFormat="1" applyFont="1" applyFill="1" applyBorder="1" applyAlignment="1">
      <alignment horizontal="center"/>
    </xf>
    <xf numFmtId="166" fontId="9" fillId="7" borderId="11" xfId="5" applyNumberFormat="1" applyFont="1" applyFill="1" applyBorder="1" applyAlignment="1">
      <alignment horizontal="center" vertical="center"/>
    </xf>
    <xf numFmtId="166" fontId="9" fillId="7" borderId="5" xfId="5" applyNumberFormat="1" applyFont="1" applyFill="1" applyBorder="1" applyAlignment="1">
      <alignment horizontal="center" vertical="center"/>
    </xf>
    <xf numFmtId="166" fontId="9" fillId="7" borderId="12" xfId="5" applyNumberFormat="1" applyFont="1" applyFill="1" applyBorder="1" applyAlignment="1">
      <alignment horizontal="center" vertical="center"/>
    </xf>
    <xf numFmtId="166" fontId="9" fillId="7" borderId="10" xfId="5" applyNumberFormat="1" applyFont="1" applyFill="1" applyBorder="1" applyAlignment="1">
      <alignment horizontal="center" vertical="center"/>
    </xf>
    <xf numFmtId="15" fontId="9" fillId="7" borderId="10" xfId="5" applyNumberFormat="1" applyFont="1" applyFill="1" applyBorder="1" applyAlignment="1">
      <alignment horizontal="center" vertical="center"/>
    </xf>
    <xf numFmtId="165" fontId="5" fillId="6" borderId="4" xfId="5" applyFill="1" applyBorder="1" applyAlignment="1">
      <alignment horizontal="center" vertical="center" wrapText="1"/>
    </xf>
    <xf numFmtId="166" fontId="5" fillId="5" borderId="2" xfId="5" applyNumberFormat="1" applyFill="1" applyBorder="1" applyAlignment="1">
      <alignment horizontal="center" vertical="center" wrapText="1"/>
    </xf>
    <xf numFmtId="166" fontId="5" fillId="5" borderId="1" xfId="5" applyNumberFormat="1" applyFill="1" applyBorder="1" applyAlignment="1">
      <alignment horizontal="center" vertical="center" wrapText="1"/>
    </xf>
    <xf numFmtId="166" fontId="5" fillId="3" borderId="4" xfId="5" applyNumberFormat="1" applyFill="1" applyBorder="1" applyAlignment="1">
      <alignment horizontal="center" vertical="center" wrapText="1"/>
    </xf>
    <xf numFmtId="166" fontId="5" fillId="4" borderId="1" xfId="5" applyNumberFormat="1" applyFill="1" applyBorder="1" applyAlignment="1">
      <alignment horizontal="center" vertical="center" wrapText="1"/>
    </xf>
    <xf numFmtId="166" fontId="5" fillId="8" borderId="2" xfId="5" applyNumberFormat="1" applyFill="1" applyBorder="1" applyAlignment="1">
      <alignment horizontal="center" vertical="center"/>
    </xf>
    <xf numFmtId="166" fontId="5" fillId="8" borderId="3" xfId="5" applyNumberFormat="1" applyFill="1" applyBorder="1" applyAlignment="1">
      <alignment horizontal="center" vertical="center"/>
    </xf>
    <xf numFmtId="166" fontId="5" fillId="8" borderId="4" xfId="5" applyNumberFormat="1" applyFill="1" applyBorder="1" applyAlignment="1">
      <alignment horizontal="center" vertical="center"/>
    </xf>
    <xf numFmtId="166" fontId="5" fillId="8" borderId="4" xfId="5" applyNumberFormat="1" applyFill="1" applyBorder="1" applyAlignment="1">
      <alignment horizontal="center" vertical="center" wrapText="1"/>
    </xf>
    <xf numFmtId="166" fontId="5" fillId="8" borderId="2" xfId="5" applyNumberFormat="1" applyFill="1" applyBorder="1" applyAlignment="1">
      <alignment horizontal="center" vertical="center" wrapText="1"/>
    </xf>
    <xf numFmtId="166" fontId="5" fillId="8" borderId="1" xfId="5" applyNumberFormat="1" applyFill="1" applyBorder="1" applyAlignment="1">
      <alignment horizontal="center" vertical="center" wrapText="1"/>
    </xf>
    <xf numFmtId="165" fontId="5" fillId="6" borderId="4" xfId="5" applyFill="1" applyBorder="1" applyAlignment="1">
      <alignment vertical="center" wrapText="1"/>
    </xf>
    <xf numFmtId="2" fontId="5" fillId="4" borderId="1" xfId="5" applyNumberFormat="1" applyFill="1" applyBorder="1" applyAlignment="1">
      <alignment vertical="center"/>
    </xf>
    <xf numFmtId="2" fontId="5" fillId="3" borderId="1" xfId="5" applyNumberFormat="1" applyFill="1" applyBorder="1" applyAlignment="1">
      <alignment vertical="center"/>
    </xf>
    <xf numFmtId="2" fontId="5" fillId="5" borderId="1" xfId="5" applyNumberFormat="1" applyFill="1" applyBorder="1" applyAlignment="1">
      <alignment vertical="center" wrapText="1"/>
    </xf>
    <xf numFmtId="2" fontId="5" fillId="5" borderId="2" xfId="5" applyNumberFormat="1" applyFill="1" applyBorder="1" applyAlignment="1">
      <alignment vertical="center" wrapText="1"/>
    </xf>
    <xf numFmtId="166" fontId="5" fillId="5" borderId="2" xfId="5" applyNumberFormat="1" applyFill="1" applyBorder="1" applyAlignment="1">
      <alignment vertical="center" wrapText="1"/>
    </xf>
    <xf numFmtId="165" fontId="5" fillId="6" borderId="4" xfId="5" applyFill="1" applyBorder="1" applyAlignment="1">
      <alignment horizontal="center" vertical="center"/>
    </xf>
  </cellXfs>
  <cellStyles count="11">
    <cellStyle name="Normal" xfId="0" builtinId="0"/>
    <cellStyle name="Normal 2" xfId="4" xr:uid="{00000000-0005-0000-0000-000001000000}"/>
    <cellStyle name="Normal 2 2" xfId="6" xr:uid="{00000000-0005-0000-0000-000002000000}"/>
    <cellStyle name="Normal 2 3" xfId="9" xr:uid="{00000000-0005-0000-0000-000003000000}"/>
    <cellStyle name="Normal 2 4" xfId="3" xr:uid="{00000000-0005-0000-0000-000004000000}"/>
    <cellStyle name="Normal 3" xfId="5" xr:uid="{00000000-0005-0000-0000-000005000000}"/>
    <cellStyle name="Normal 3 2" xfId="10" xr:uid="{00000000-0005-0000-0000-000006000000}"/>
    <cellStyle name="Normal 4" xfId="7" xr:uid="{00000000-0005-0000-0000-000007000000}"/>
    <cellStyle name="Normal 7" xfId="1" xr:uid="{00000000-0005-0000-0000-000008000000}"/>
    <cellStyle name="Percent 2" xfId="2" xr:uid="{00000000-0005-0000-0000-000009000000}"/>
    <cellStyle name="常规 18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05CD-A8F6-4940-B735-4143CE1CE717}">
  <sheetPr codeName="Sheet1"/>
  <dimension ref="A1:AL32"/>
  <sheetViews>
    <sheetView zoomScale="70" zoomScaleNormal="70" workbookViewId="0">
      <selection activeCell="S9" sqref="S9"/>
    </sheetView>
  </sheetViews>
  <sheetFormatPr defaultRowHeight="15"/>
  <cols>
    <col min="38" max="38" width="12" bestFit="1" customWidth="1"/>
  </cols>
  <sheetData>
    <row r="1" spans="1:38" ht="99.75">
      <c r="A1" s="4" t="s">
        <v>0</v>
      </c>
      <c r="B1" s="5"/>
      <c r="C1" s="5"/>
      <c r="D1" s="6"/>
      <c r="E1" s="147" t="s">
        <v>1</v>
      </c>
      <c r="F1" s="147" t="s">
        <v>1</v>
      </c>
      <c r="G1" s="147" t="s">
        <v>1</v>
      </c>
      <c r="H1" s="147" t="s">
        <v>1</v>
      </c>
      <c r="I1" s="148" t="s">
        <v>2</v>
      </c>
      <c r="J1" s="148" t="s">
        <v>2</v>
      </c>
      <c r="K1" s="148" t="s">
        <v>2</v>
      </c>
      <c r="L1" s="148" t="s">
        <v>2</v>
      </c>
      <c r="M1" s="84" t="s">
        <v>3</v>
      </c>
      <c r="N1" s="146" t="s">
        <v>4</v>
      </c>
      <c r="O1" s="146" t="s">
        <v>4</v>
      </c>
      <c r="P1" s="146" t="s">
        <v>4</v>
      </c>
      <c r="Q1" s="146" t="s">
        <v>4</v>
      </c>
      <c r="R1" s="154" t="s">
        <v>5</v>
      </c>
      <c r="S1" s="154" t="s">
        <v>5</v>
      </c>
      <c r="T1" s="154" t="s">
        <v>5</v>
      </c>
      <c r="U1" s="154" t="s">
        <v>5</v>
      </c>
      <c r="V1" s="145" t="s">
        <v>6</v>
      </c>
      <c r="W1" s="145" t="s">
        <v>6</v>
      </c>
      <c r="X1" s="145" t="s">
        <v>6</v>
      </c>
      <c r="Y1" s="145" t="s">
        <v>6</v>
      </c>
      <c r="Z1" s="153" t="s">
        <v>7</v>
      </c>
      <c r="AA1" s="153" t="s">
        <v>7</v>
      </c>
      <c r="AB1" s="153" t="s">
        <v>7</v>
      </c>
      <c r="AC1" s="153" t="s">
        <v>7</v>
      </c>
      <c r="AD1" s="145" t="s">
        <v>8</v>
      </c>
      <c r="AE1" s="145" t="s">
        <v>8</v>
      </c>
      <c r="AF1" s="152" t="s">
        <v>9</v>
      </c>
      <c r="AG1" s="19" t="s">
        <v>10</v>
      </c>
      <c r="AH1" s="153" t="s">
        <v>11</v>
      </c>
      <c r="AI1" s="153" t="s">
        <v>11</v>
      </c>
      <c r="AJ1" s="153" t="s">
        <v>11</v>
      </c>
      <c r="AK1" s="153" t="s">
        <v>11</v>
      </c>
      <c r="AL1" s="144" t="s">
        <v>12</v>
      </c>
    </row>
    <row r="2" spans="1:38">
      <c r="A2" s="9" t="s">
        <v>13</v>
      </c>
      <c r="B2" s="9" t="s">
        <v>14</v>
      </c>
      <c r="C2" s="9" t="s">
        <v>15</v>
      </c>
      <c r="D2" s="10" t="s">
        <v>16</v>
      </c>
      <c r="E2" s="85" t="s">
        <v>17</v>
      </c>
      <c r="F2" s="86" t="s">
        <v>18</v>
      </c>
      <c r="G2" s="86" t="s">
        <v>19</v>
      </c>
      <c r="H2" s="87" t="s">
        <v>20</v>
      </c>
      <c r="I2" s="88" t="s">
        <v>17</v>
      </c>
      <c r="J2" s="89" t="s">
        <v>18</v>
      </c>
      <c r="K2" s="89" t="s">
        <v>19</v>
      </c>
      <c r="L2" s="90" t="s">
        <v>20</v>
      </c>
      <c r="M2" s="91" t="s">
        <v>17</v>
      </c>
      <c r="N2" s="92" t="s">
        <v>17</v>
      </c>
      <c r="O2" s="11" t="s">
        <v>18</v>
      </c>
      <c r="P2" s="11" t="s">
        <v>19</v>
      </c>
      <c r="Q2" s="12" t="s">
        <v>20</v>
      </c>
      <c r="R2" s="149" t="s">
        <v>17</v>
      </c>
      <c r="S2" s="150" t="s">
        <v>18</v>
      </c>
      <c r="T2" s="150" t="s">
        <v>19</v>
      </c>
      <c r="U2" s="151" t="s">
        <v>20</v>
      </c>
      <c r="V2" s="92" t="s">
        <v>17</v>
      </c>
      <c r="W2" s="11" t="s">
        <v>18</v>
      </c>
      <c r="X2" s="11" t="s">
        <v>19</v>
      </c>
      <c r="Y2" s="12" t="s">
        <v>20</v>
      </c>
      <c r="Z2" s="92" t="s">
        <v>17</v>
      </c>
      <c r="AA2" s="11" t="s">
        <v>18</v>
      </c>
      <c r="AB2" s="11" t="s">
        <v>19</v>
      </c>
      <c r="AC2" s="12" t="s">
        <v>20</v>
      </c>
      <c r="AD2" s="92" t="s">
        <v>17</v>
      </c>
      <c r="AE2" s="12" t="s">
        <v>18</v>
      </c>
      <c r="AF2" s="12" t="s">
        <v>17</v>
      </c>
      <c r="AG2" s="12" t="s">
        <v>17</v>
      </c>
      <c r="AH2" s="92" t="s">
        <v>17</v>
      </c>
      <c r="AI2" s="11" t="s">
        <v>18</v>
      </c>
      <c r="AJ2" s="11" t="s">
        <v>19</v>
      </c>
      <c r="AK2" s="12" t="s">
        <v>20</v>
      </c>
      <c r="AL2" s="155" t="s">
        <v>987</v>
      </c>
    </row>
    <row r="3" spans="1:38">
      <c r="A3" s="109" t="s">
        <v>21</v>
      </c>
      <c r="B3" s="109" t="s">
        <v>22</v>
      </c>
      <c r="C3" s="109" t="s">
        <v>23</v>
      </c>
      <c r="D3" s="110" t="s">
        <v>22</v>
      </c>
      <c r="E3" s="111">
        <f t="shared" ref="E3:E25" si="0">H3+5</f>
        <v>11.7</v>
      </c>
      <c r="F3" s="112">
        <f t="shared" ref="F3:F32" si="1">H3+2</f>
        <v>8.6999999999999993</v>
      </c>
      <c r="G3" s="112">
        <f t="shared" ref="G3:G32" si="2">H3+1</f>
        <v>7.7</v>
      </c>
      <c r="H3" s="113">
        <v>6.7</v>
      </c>
      <c r="I3" s="114">
        <f>L3+3</f>
        <v>11.5</v>
      </c>
      <c r="J3" s="115">
        <f>L3+2</f>
        <v>10.5</v>
      </c>
      <c r="K3" s="115">
        <f>L3+1</f>
        <v>9.5</v>
      </c>
      <c r="L3" s="116">
        <v>8.5</v>
      </c>
      <c r="M3" s="115">
        <f>ROUND(IF($E3*VLOOKUP($D3,'Rate Rationale'!$D:$M,10,0)&lt;&gt;0,$E3*VLOOKUP($D3,'Rate Rationale'!$D:$M,10,0),""),1)</f>
        <v>17.600000000000001</v>
      </c>
      <c r="N3" s="114">
        <f>ROUND(E3*VLOOKUP(D3,'Rate Rationale'!$D$3:$AB$45,11,0),1)</f>
        <v>17.600000000000001</v>
      </c>
      <c r="O3" s="115">
        <f>ROUND(F3*VLOOKUP(D3,'Rate Rationale'!$D$3:$AB$45,12,0),1)</f>
        <v>13.1</v>
      </c>
      <c r="P3" s="115">
        <f>ROUND(G3*VLOOKUP(D3,'Rate Rationale'!$D$3:$AB$45,13,0),1)</f>
        <v>9.1999999999999993</v>
      </c>
      <c r="Q3" s="116">
        <f>ROUND(H3*VLOOKUP(D3,'Rate Rationale'!$D$3:$AB$45,14,0),1)</f>
        <v>8</v>
      </c>
      <c r="R3" s="114">
        <f t="shared" ref="R3:U18" si="3">IF(ROUND(N3*1.15,1)&gt;I3,ROUND(N3*1.15,1),ROUND(I3*1.15,1))</f>
        <v>20.2</v>
      </c>
      <c r="S3" s="115">
        <f t="shared" si="3"/>
        <v>15.1</v>
      </c>
      <c r="T3" s="115">
        <f t="shared" si="3"/>
        <v>10.6</v>
      </c>
      <c r="U3" s="116">
        <f t="shared" si="3"/>
        <v>9.1999999999999993</v>
      </c>
      <c r="V3" s="114">
        <f t="shared" ref="V3:W9" si="4">ROUND((E3*1.5),1)</f>
        <v>17.600000000000001</v>
      </c>
      <c r="W3" s="115">
        <f t="shared" si="4"/>
        <v>13.1</v>
      </c>
      <c r="X3" s="115">
        <f t="shared" ref="X3:Y9" si="5">G3</f>
        <v>7.7</v>
      </c>
      <c r="Y3" s="116">
        <f t="shared" si="5"/>
        <v>6.7</v>
      </c>
      <c r="Z3" s="114">
        <f t="shared" ref="Z3:AC18" si="6">IF(ROUND(V3*1.15,1)&gt;I3,ROUND(V3*1.15,1),I3)</f>
        <v>20.2</v>
      </c>
      <c r="AA3" s="115">
        <f t="shared" si="6"/>
        <v>15.1</v>
      </c>
      <c r="AB3" s="115">
        <f t="shared" si="6"/>
        <v>9.5</v>
      </c>
      <c r="AC3" s="116">
        <f t="shared" si="6"/>
        <v>8.5</v>
      </c>
      <c r="AD3" s="114">
        <f t="shared" ref="AD3:AE9" si="7">ROUND((E3*1.8),1)</f>
        <v>21.1</v>
      </c>
      <c r="AE3" s="116">
        <f t="shared" si="7"/>
        <v>15.7</v>
      </c>
      <c r="AF3" s="117">
        <f t="shared" ref="AF3" si="8">E3</f>
        <v>11.7</v>
      </c>
      <c r="AG3" s="117"/>
      <c r="AH3" s="114">
        <f t="shared" ref="AH3:AK18" si="9">ROUND(E3*1.5,1)</f>
        <v>17.600000000000001</v>
      </c>
      <c r="AI3" s="115">
        <f t="shared" si="9"/>
        <v>13.1</v>
      </c>
      <c r="AJ3" s="115">
        <f t="shared" si="9"/>
        <v>11.6</v>
      </c>
      <c r="AK3" s="116">
        <f t="shared" si="9"/>
        <v>10.1</v>
      </c>
      <c r="AL3" s="118">
        <v>45594</v>
      </c>
    </row>
    <row r="4" spans="1:38">
      <c r="A4" s="109" t="s">
        <v>21</v>
      </c>
      <c r="B4" s="109" t="s">
        <v>24</v>
      </c>
      <c r="C4" s="109" t="s">
        <v>25</v>
      </c>
      <c r="D4" s="110" t="s">
        <v>26</v>
      </c>
      <c r="E4" s="111">
        <f t="shared" si="0"/>
        <v>12.7</v>
      </c>
      <c r="F4" s="112">
        <f t="shared" si="1"/>
        <v>9.6999999999999993</v>
      </c>
      <c r="G4" s="112">
        <f t="shared" si="2"/>
        <v>8.6999999999999993</v>
      </c>
      <c r="H4" s="113">
        <v>7.7</v>
      </c>
      <c r="I4" s="114">
        <f>ROUND(IF($E4*VLOOKUP($D4,'Rate Rationale'!$D:$I,6,0)&lt;&gt;0,$E4*VLOOKUP($D4,'Rate Rationale'!$D:$I,6,0),""),1)</f>
        <v>14.6</v>
      </c>
      <c r="J4" s="115">
        <f>ROUND(IF($F4*VLOOKUP($D4,'Rate Rationale'!$D:$J,7,0)&lt;&gt;0,$F4*VLOOKUP($D4,'Rate Rationale'!$D:$J,7,0),""),1)</f>
        <v>11.2</v>
      </c>
      <c r="K4" s="115">
        <f>ROUND(IF($G4*VLOOKUP($D4,'Rate Rationale'!$D:$K,8,0)&lt;&gt;0,$G4*VLOOKUP($D4,'Rate Rationale'!$D:$K,8,0),""),1)</f>
        <v>10</v>
      </c>
      <c r="L4" s="116">
        <f>ROUND(IF($H4*VLOOKUP($D4,'Rate Rationale'!$D:$L,9,0)&lt;&gt;0,$H4*VLOOKUP($D4,'Rate Rationale'!$D:$L,9,0),""),1)</f>
        <v>8.9</v>
      </c>
      <c r="M4" s="115">
        <f>ROUND(IF($E4*VLOOKUP($D4,'Rate Rationale'!$D:$M,10,0)&lt;&gt;0,$E4*VLOOKUP($D4,'Rate Rationale'!$D:$M,10,0),""),1)</f>
        <v>19.100000000000001</v>
      </c>
      <c r="N4" s="114">
        <f>ROUND(E4*VLOOKUP(D4,'Rate Rationale'!$D$3:$AB$45,11,0),1)</f>
        <v>19.100000000000001</v>
      </c>
      <c r="O4" s="115">
        <f>ROUND(F4*VLOOKUP(D4,'Rate Rationale'!$D$3:$AB$45,12,0),1)</f>
        <v>14.6</v>
      </c>
      <c r="P4" s="115">
        <f>ROUND(G4*VLOOKUP(D4,'Rate Rationale'!$D$3:$AB$45,13,0),1)</f>
        <v>10.4</v>
      </c>
      <c r="Q4" s="116">
        <f>ROUND(H4*VLOOKUP(D4,'Rate Rationale'!$D$3:$AB$45,14,0),1)</f>
        <v>9.1999999999999993</v>
      </c>
      <c r="R4" s="114">
        <f t="shared" si="3"/>
        <v>22</v>
      </c>
      <c r="S4" s="115">
        <f t="shared" si="3"/>
        <v>16.8</v>
      </c>
      <c r="T4" s="115">
        <f t="shared" si="3"/>
        <v>12</v>
      </c>
      <c r="U4" s="116">
        <f t="shared" si="3"/>
        <v>10.6</v>
      </c>
      <c r="V4" s="114">
        <f t="shared" si="4"/>
        <v>19.100000000000001</v>
      </c>
      <c r="W4" s="115">
        <f t="shared" si="4"/>
        <v>14.6</v>
      </c>
      <c r="X4" s="115">
        <f t="shared" si="5"/>
        <v>8.6999999999999993</v>
      </c>
      <c r="Y4" s="116">
        <f t="shared" si="5"/>
        <v>7.7</v>
      </c>
      <c r="Z4" s="114">
        <f t="shared" si="6"/>
        <v>22</v>
      </c>
      <c r="AA4" s="115">
        <f t="shared" si="6"/>
        <v>16.8</v>
      </c>
      <c r="AB4" s="115">
        <f t="shared" si="6"/>
        <v>10</v>
      </c>
      <c r="AC4" s="116">
        <f t="shared" si="6"/>
        <v>8.9</v>
      </c>
      <c r="AD4" s="114">
        <f t="shared" si="7"/>
        <v>22.9</v>
      </c>
      <c r="AE4" s="116">
        <f t="shared" si="7"/>
        <v>17.5</v>
      </c>
      <c r="AF4" s="117">
        <f>E4</f>
        <v>12.7</v>
      </c>
      <c r="AG4" s="117"/>
      <c r="AH4" s="114">
        <f t="shared" si="9"/>
        <v>19.100000000000001</v>
      </c>
      <c r="AI4" s="115">
        <f t="shared" si="9"/>
        <v>14.6</v>
      </c>
      <c r="AJ4" s="115">
        <f t="shared" si="9"/>
        <v>13.1</v>
      </c>
      <c r="AK4" s="116">
        <f t="shared" si="9"/>
        <v>11.6</v>
      </c>
      <c r="AL4" s="118">
        <v>45594</v>
      </c>
    </row>
    <row r="5" spans="1:38">
      <c r="A5" s="72" t="s">
        <v>21</v>
      </c>
      <c r="B5" s="72" t="s">
        <v>24</v>
      </c>
      <c r="C5" s="72" t="s">
        <v>25</v>
      </c>
      <c r="D5" s="73" t="s">
        <v>27</v>
      </c>
      <c r="E5" s="58">
        <f t="shared" si="0"/>
        <v>12.7</v>
      </c>
      <c r="F5" s="59">
        <f t="shared" si="1"/>
        <v>9.6999999999999993</v>
      </c>
      <c r="G5" s="59">
        <f t="shared" si="2"/>
        <v>8.6999999999999993</v>
      </c>
      <c r="H5" s="60">
        <v>7.7</v>
      </c>
      <c r="I5" s="61">
        <f>ROUND(IF($E5*VLOOKUP($D5,'Rate Rationale'!$D:$I,6,0)&lt;&gt;0,$E5*VLOOKUP($D5,'Rate Rationale'!$D:$I,6,0),""),1)</f>
        <v>14.6</v>
      </c>
      <c r="J5" s="62">
        <f>ROUND(IF($F5*VLOOKUP($D5,'Rate Rationale'!$D:$J,7,0)&lt;&gt;0,$F5*VLOOKUP($D5,'Rate Rationale'!$D:$J,7,0),""),1)</f>
        <v>11.2</v>
      </c>
      <c r="K5" s="62">
        <f>ROUND(IF($G5*VLOOKUP($D5,'Rate Rationale'!$D:$K,8,0)&lt;&gt;0,$G5*VLOOKUP($D5,'Rate Rationale'!$D:$K,8,0),""),1)</f>
        <v>10</v>
      </c>
      <c r="L5" s="63">
        <f>ROUND(IF($H5*VLOOKUP($D5,'Rate Rationale'!$D:$L,9,0)&lt;&gt;0,$H5*VLOOKUP($D5,'Rate Rationale'!$D:$L,9,0),""),1)</f>
        <v>8.9</v>
      </c>
      <c r="M5" s="62">
        <f>ROUND(IF($E5*VLOOKUP($D5,'Rate Rationale'!$D:$M,10,0)&lt;&gt;0,$E5*VLOOKUP($D5,'Rate Rationale'!$D:$M,10,0),""),1)</f>
        <v>19.100000000000001</v>
      </c>
      <c r="N5" s="61">
        <f>ROUND(E5*VLOOKUP(D5,'Rate Rationale'!$D$3:$AB$45,11,0),1)</f>
        <v>19.100000000000001</v>
      </c>
      <c r="O5" s="62">
        <f>ROUND(F5*VLOOKUP(D5,'Rate Rationale'!$D$3:$AB$45,12,0),1)</f>
        <v>14.6</v>
      </c>
      <c r="P5" s="62">
        <f>ROUND(G5*VLOOKUP(D5,'Rate Rationale'!$D$3:$AB$45,13,0),1)</f>
        <v>10.4</v>
      </c>
      <c r="Q5" s="63">
        <f>ROUND(H5*VLOOKUP(D5,'Rate Rationale'!$D$3:$AB$45,14,0),1)</f>
        <v>9.1999999999999993</v>
      </c>
      <c r="R5" s="61">
        <f t="shared" si="3"/>
        <v>22</v>
      </c>
      <c r="S5" s="62">
        <f t="shared" si="3"/>
        <v>16.8</v>
      </c>
      <c r="T5" s="62">
        <f t="shared" si="3"/>
        <v>12</v>
      </c>
      <c r="U5" s="63">
        <f t="shared" si="3"/>
        <v>10.6</v>
      </c>
      <c r="V5" s="61">
        <f t="shared" si="4"/>
        <v>19.100000000000001</v>
      </c>
      <c r="W5" s="62">
        <f t="shared" si="4"/>
        <v>14.6</v>
      </c>
      <c r="X5" s="62">
        <f t="shared" si="5"/>
        <v>8.6999999999999993</v>
      </c>
      <c r="Y5" s="63">
        <f t="shared" si="5"/>
        <v>7.7</v>
      </c>
      <c r="Z5" s="61">
        <f t="shared" si="6"/>
        <v>22</v>
      </c>
      <c r="AA5" s="62">
        <f t="shared" si="6"/>
        <v>16.8</v>
      </c>
      <c r="AB5" s="62">
        <f t="shared" si="6"/>
        <v>10</v>
      </c>
      <c r="AC5" s="63">
        <f t="shared" si="6"/>
        <v>8.9</v>
      </c>
      <c r="AD5" s="61">
        <f t="shared" si="7"/>
        <v>22.9</v>
      </c>
      <c r="AE5" s="63">
        <f t="shared" si="7"/>
        <v>17.5</v>
      </c>
      <c r="AF5" s="64">
        <f>E5</f>
        <v>12.7</v>
      </c>
      <c r="AG5" s="64"/>
      <c r="AH5" s="61">
        <f t="shared" si="9"/>
        <v>19.100000000000001</v>
      </c>
      <c r="AI5" s="62">
        <f t="shared" si="9"/>
        <v>14.6</v>
      </c>
      <c r="AJ5" s="62">
        <f t="shared" si="9"/>
        <v>13.1</v>
      </c>
      <c r="AK5" s="63">
        <f t="shared" si="9"/>
        <v>11.6</v>
      </c>
      <c r="AL5" s="65">
        <v>45594</v>
      </c>
    </row>
    <row r="6" spans="1:38">
      <c r="A6" s="72" t="s">
        <v>21</v>
      </c>
      <c r="B6" s="72" t="s">
        <v>24</v>
      </c>
      <c r="C6" s="72" t="s">
        <v>25</v>
      </c>
      <c r="D6" s="73" t="s">
        <v>28</v>
      </c>
      <c r="E6" s="58">
        <f t="shared" si="0"/>
        <v>12.7</v>
      </c>
      <c r="F6" s="59">
        <f t="shared" si="1"/>
        <v>9.6999999999999993</v>
      </c>
      <c r="G6" s="59">
        <f t="shared" si="2"/>
        <v>8.6999999999999993</v>
      </c>
      <c r="H6" s="60">
        <v>7.7</v>
      </c>
      <c r="I6" s="61">
        <f>ROUND(IF($E6*VLOOKUP($D6,'Rate Rationale'!$D:$I,6,0)&lt;&gt;0,$E6*VLOOKUP($D6,'Rate Rationale'!$D:$I,6,0),""),1)</f>
        <v>14.6</v>
      </c>
      <c r="J6" s="62">
        <f>ROUND(IF($F6*VLOOKUP($D6,'Rate Rationale'!$D:$J,7,0)&lt;&gt;0,$F6*VLOOKUP($D6,'Rate Rationale'!$D:$J,7,0),""),1)</f>
        <v>11.2</v>
      </c>
      <c r="K6" s="62">
        <f>ROUND(IF($G6*VLOOKUP($D6,'Rate Rationale'!$D:$K,8,0)&lt;&gt;0,$G6*VLOOKUP($D6,'Rate Rationale'!$D:$K,8,0),""),1)</f>
        <v>10</v>
      </c>
      <c r="L6" s="63">
        <f>ROUND(IF($H6*VLOOKUP($D6,'Rate Rationale'!$D:$L,9,0)&lt;&gt;0,$H6*VLOOKUP($D6,'Rate Rationale'!$D:$L,9,0),""),1)</f>
        <v>8.9</v>
      </c>
      <c r="M6" s="62">
        <f>ROUND(IF($E6*VLOOKUP($D6,'Rate Rationale'!$D:$M,10,0)&lt;&gt;0,$E6*VLOOKUP($D6,'Rate Rationale'!$D:$M,10,0),""),1)</f>
        <v>19.100000000000001</v>
      </c>
      <c r="N6" s="61">
        <f>ROUND(E6*VLOOKUP(D6,'Rate Rationale'!$D$3:$AB$45,11,0),1)</f>
        <v>19.100000000000001</v>
      </c>
      <c r="O6" s="62">
        <f>ROUND(F6*VLOOKUP(D6,'Rate Rationale'!$D$3:$AB$45,12,0),1)</f>
        <v>14.6</v>
      </c>
      <c r="P6" s="62">
        <f>ROUND(G6*VLOOKUP(D6,'Rate Rationale'!$D$3:$AB$45,13,0),1)</f>
        <v>10.4</v>
      </c>
      <c r="Q6" s="63">
        <f>ROUND(H6*VLOOKUP(D6,'Rate Rationale'!$D$3:$AB$45,14,0),1)</f>
        <v>9.1999999999999993</v>
      </c>
      <c r="R6" s="61">
        <f t="shared" si="3"/>
        <v>22</v>
      </c>
      <c r="S6" s="62">
        <f t="shared" si="3"/>
        <v>16.8</v>
      </c>
      <c r="T6" s="62">
        <f t="shared" si="3"/>
        <v>12</v>
      </c>
      <c r="U6" s="63">
        <f t="shared" si="3"/>
        <v>10.6</v>
      </c>
      <c r="V6" s="61">
        <f t="shared" si="4"/>
        <v>19.100000000000001</v>
      </c>
      <c r="W6" s="62">
        <f t="shared" si="4"/>
        <v>14.6</v>
      </c>
      <c r="X6" s="62">
        <f t="shared" si="5"/>
        <v>8.6999999999999993</v>
      </c>
      <c r="Y6" s="63">
        <f t="shared" si="5"/>
        <v>7.7</v>
      </c>
      <c r="Z6" s="61">
        <f t="shared" si="6"/>
        <v>22</v>
      </c>
      <c r="AA6" s="62">
        <f t="shared" si="6"/>
        <v>16.8</v>
      </c>
      <c r="AB6" s="62">
        <f t="shared" si="6"/>
        <v>10</v>
      </c>
      <c r="AC6" s="63">
        <f t="shared" si="6"/>
        <v>8.9</v>
      </c>
      <c r="AD6" s="61">
        <f t="shared" si="7"/>
        <v>22.9</v>
      </c>
      <c r="AE6" s="63">
        <f t="shared" si="7"/>
        <v>17.5</v>
      </c>
      <c r="AF6" s="64">
        <f>E6</f>
        <v>12.7</v>
      </c>
      <c r="AG6" s="64"/>
      <c r="AH6" s="61">
        <f t="shared" si="9"/>
        <v>19.100000000000001</v>
      </c>
      <c r="AI6" s="62">
        <f t="shared" si="9"/>
        <v>14.6</v>
      </c>
      <c r="AJ6" s="62">
        <f t="shared" si="9"/>
        <v>13.1</v>
      </c>
      <c r="AK6" s="63">
        <f t="shared" si="9"/>
        <v>11.6</v>
      </c>
      <c r="AL6" s="65">
        <v>45594</v>
      </c>
    </row>
    <row r="7" spans="1:38">
      <c r="A7" s="72" t="s">
        <v>21</v>
      </c>
      <c r="B7" s="72" t="s">
        <v>24</v>
      </c>
      <c r="C7" s="72" t="s">
        <v>29</v>
      </c>
      <c r="D7" s="73" t="s">
        <v>30</v>
      </c>
      <c r="E7" s="58">
        <f t="shared" si="0"/>
        <v>12.7</v>
      </c>
      <c r="F7" s="59">
        <f t="shared" si="1"/>
        <v>9.6999999999999993</v>
      </c>
      <c r="G7" s="59">
        <f t="shared" si="2"/>
        <v>8.6999999999999993</v>
      </c>
      <c r="H7" s="60">
        <v>7.7</v>
      </c>
      <c r="I7" s="61">
        <f>ROUND(IF($E7*VLOOKUP($D7,'Rate Rationale'!$D:$I,6,0)&lt;&gt;0,$E7*VLOOKUP($D7,'Rate Rationale'!$D:$I,6,0),""),1)</f>
        <v>14.6</v>
      </c>
      <c r="J7" s="62">
        <f>ROUND(IF($F7*VLOOKUP($D7,'Rate Rationale'!$D:$J,7,0)&lt;&gt;0,$F7*VLOOKUP($D7,'Rate Rationale'!$D:$J,7,0),""),1)</f>
        <v>11.2</v>
      </c>
      <c r="K7" s="62">
        <f>ROUND(IF($G7*VLOOKUP($D7,'Rate Rationale'!$D:$K,8,0)&lt;&gt;0,$G7*VLOOKUP($D7,'Rate Rationale'!$D:$K,8,0),""),1)</f>
        <v>10</v>
      </c>
      <c r="L7" s="63">
        <f>ROUND(IF($H7*VLOOKUP($D7,'Rate Rationale'!$D:$L,9,0)&lt;&gt;0,$H7*VLOOKUP($D7,'Rate Rationale'!$D:$L,9,0),""),1)</f>
        <v>8.9</v>
      </c>
      <c r="M7" s="62">
        <f>ROUND(IF($E7*VLOOKUP($D7,'Rate Rationale'!$D:$M,10,0)&lt;&gt;0,$E7*VLOOKUP($D7,'Rate Rationale'!$D:$M,10,0),""),1)</f>
        <v>19.100000000000001</v>
      </c>
      <c r="N7" s="61">
        <f>ROUND(E7*VLOOKUP(D7,'Rate Rationale'!$D$3:$AB$45,11,0),1)</f>
        <v>19.100000000000001</v>
      </c>
      <c r="O7" s="62">
        <f>ROUND(F7*VLOOKUP(D7,'Rate Rationale'!$D$3:$AB$45,12,0),1)</f>
        <v>14.6</v>
      </c>
      <c r="P7" s="62">
        <f>ROUND(G7*VLOOKUP(D7,'Rate Rationale'!$D$3:$AB$45,13,0),1)</f>
        <v>10.4</v>
      </c>
      <c r="Q7" s="63">
        <f>ROUND(H7*VLOOKUP(D7,'Rate Rationale'!$D$3:$AB$45,14,0),1)</f>
        <v>9.1999999999999993</v>
      </c>
      <c r="R7" s="61">
        <f t="shared" si="3"/>
        <v>22</v>
      </c>
      <c r="S7" s="62">
        <f t="shared" si="3"/>
        <v>16.8</v>
      </c>
      <c r="T7" s="62">
        <f t="shared" si="3"/>
        <v>12</v>
      </c>
      <c r="U7" s="63">
        <f t="shared" si="3"/>
        <v>10.6</v>
      </c>
      <c r="V7" s="61">
        <f t="shared" si="4"/>
        <v>19.100000000000001</v>
      </c>
      <c r="W7" s="62">
        <f t="shared" si="4"/>
        <v>14.6</v>
      </c>
      <c r="X7" s="62">
        <f t="shared" si="5"/>
        <v>8.6999999999999993</v>
      </c>
      <c r="Y7" s="63">
        <f t="shared" si="5"/>
        <v>7.7</v>
      </c>
      <c r="Z7" s="61">
        <f t="shared" si="6"/>
        <v>22</v>
      </c>
      <c r="AA7" s="62">
        <f t="shared" si="6"/>
        <v>16.8</v>
      </c>
      <c r="AB7" s="62">
        <f t="shared" si="6"/>
        <v>10</v>
      </c>
      <c r="AC7" s="63">
        <f t="shared" si="6"/>
        <v>8.9</v>
      </c>
      <c r="AD7" s="61">
        <f t="shared" si="7"/>
        <v>22.9</v>
      </c>
      <c r="AE7" s="63">
        <f t="shared" si="7"/>
        <v>17.5</v>
      </c>
      <c r="AF7" s="64">
        <f>E7</f>
        <v>12.7</v>
      </c>
      <c r="AG7" s="64"/>
      <c r="AH7" s="61">
        <f t="shared" si="9"/>
        <v>19.100000000000001</v>
      </c>
      <c r="AI7" s="62">
        <f t="shared" si="9"/>
        <v>14.6</v>
      </c>
      <c r="AJ7" s="62">
        <f t="shared" si="9"/>
        <v>13.1</v>
      </c>
      <c r="AK7" s="63">
        <f t="shared" si="9"/>
        <v>11.6</v>
      </c>
      <c r="AL7" s="65">
        <v>45594</v>
      </c>
    </row>
    <row r="8" spans="1:38">
      <c r="A8" s="72" t="s">
        <v>21</v>
      </c>
      <c r="B8" s="72" t="s">
        <v>24</v>
      </c>
      <c r="C8" s="72" t="s">
        <v>31</v>
      </c>
      <c r="D8" s="73" t="s">
        <v>32</v>
      </c>
      <c r="E8" s="58">
        <f t="shared" si="0"/>
        <v>12.7</v>
      </c>
      <c r="F8" s="59">
        <f t="shared" si="1"/>
        <v>9.6999999999999993</v>
      </c>
      <c r="G8" s="59">
        <f t="shared" si="2"/>
        <v>8.6999999999999993</v>
      </c>
      <c r="H8" s="60">
        <v>7.7</v>
      </c>
      <c r="I8" s="61">
        <f>ROUND(IF($E8*VLOOKUP($D8,'Rate Rationale'!$D:$I,6,0)&lt;&gt;0,$E8*VLOOKUP($D8,'Rate Rationale'!$D:$I,6,0),""),1)</f>
        <v>14.6</v>
      </c>
      <c r="J8" s="62">
        <f>ROUND(IF($F8*VLOOKUP($D8,'Rate Rationale'!$D:$J,7,0)&lt;&gt;0,$F8*VLOOKUP($D8,'Rate Rationale'!$D:$J,7,0),""),1)</f>
        <v>11.2</v>
      </c>
      <c r="K8" s="62">
        <f>ROUND(IF($G8*VLOOKUP($D8,'Rate Rationale'!$D:$K,8,0)&lt;&gt;0,$G8*VLOOKUP($D8,'Rate Rationale'!$D:$K,8,0),""),1)</f>
        <v>10</v>
      </c>
      <c r="L8" s="63">
        <f>ROUND(IF($H8*VLOOKUP($D8,'Rate Rationale'!$D:$L,9,0)&lt;&gt;0,$H8*VLOOKUP($D8,'Rate Rationale'!$D:$L,9,0),""),1)</f>
        <v>8.9</v>
      </c>
      <c r="M8" s="62">
        <f>ROUND(IF($E8*VLOOKUP($D8,'Rate Rationale'!$D:$M,10,0)&lt;&gt;0,$E8*VLOOKUP($D8,'Rate Rationale'!$D:$M,10,0),""),1)</f>
        <v>19.100000000000001</v>
      </c>
      <c r="N8" s="61">
        <f>ROUND(E8*VLOOKUP(D8,'Rate Rationale'!$D$3:$AB$45,11,0),1)</f>
        <v>19.100000000000001</v>
      </c>
      <c r="O8" s="62">
        <f>ROUND(F8*VLOOKUP(D8,'Rate Rationale'!$D$3:$AB$45,12,0),1)</f>
        <v>14.6</v>
      </c>
      <c r="P8" s="62">
        <f>ROUND(G8*VLOOKUP(D8,'Rate Rationale'!$D$3:$AB$45,13,0),1)</f>
        <v>10.4</v>
      </c>
      <c r="Q8" s="63">
        <f>ROUND(H8*VLOOKUP(D8,'Rate Rationale'!$D$3:$AB$45,14,0),1)</f>
        <v>9.1999999999999993</v>
      </c>
      <c r="R8" s="61">
        <f t="shared" si="3"/>
        <v>22</v>
      </c>
      <c r="S8" s="62">
        <f t="shared" si="3"/>
        <v>16.8</v>
      </c>
      <c r="T8" s="62">
        <f t="shared" si="3"/>
        <v>12</v>
      </c>
      <c r="U8" s="63">
        <f t="shared" si="3"/>
        <v>10.6</v>
      </c>
      <c r="V8" s="61">
        <f t="shared" si="4"/>
        <v>19.100000000000001</v>
      </c>
      <c r="W8" s="62">
        <f t="shared" si="4"/>
        <v>14.6</v>
      </c>
      <c r="X8" s="62">
        <f t="shared" si="5"/>
        <v>8.6999999999999993</v>
      </c>
      <c r="Y8" s="63">
        <f t="shared" si="5"/>
        <v>7.7</v>
      </c>
      <c r="Z8" s="61">
        <f t="shared" si="6"/>
        <v>22</v>
      </c>
      <c r="AA8" s="62">
        <f t="shared" si="6"/>
        <v>16.8</v>
      </c>
      <c r="AB8" s="62">
        <f t="shared" si="6"/>
        <v>10</v>
      </c>
      <c r="AC8" s="63">
        <f t="shared" si="6"/>
        <v>8.9</v>
      </c>
      <c r="AD8" s="61">
        <f t="shared" si="7"/>
        <v>22.9</v>
      </c>
      <c r="AE8" s="63">
        <f t="shared" si="7"/>
        <v>17.5</v>
      </c>
      <c r="AF8" s="64">
        <f>E8</f>
        <v>12.7</v>
      </c>
      <c r="AG8" s="64"/>
      <c r="AH8" s="61">
        <f t="shared" si="9"/>
        <v>19.100000000000001</v>
      </c>
      <c r="AI8" s="62">
        <f t="shared" si="9"/>
        <v>14.6</v>
      </c>
      <c r="AJ8" s="62">
        <f t="shared" si="9"/>
        <v>13.1</v>
      </c>
      <c r="AK8" s="63">
        <f t="shared" si="9"/>
        <v>11.6</v>
      </c>
      <c r="AL8" s="65">
        <v>45594</v>
      </c>
    </row>
    <row r="9" spans="1:38">
      <c r="A9" s="72" t="s">
        <v>21</v>
      </c>
      <c r="B9" s="72" t="s">
        <v>24</v>
      </c>
      <c r="C9" s="72" t="s">
        <v>25</v>
      </c>
      <c r="D9" s="73" t="s">
        <v>33</v>
      </c>
      <c r="E9" s="58">
        <f t="shared" si="0"/>
        <v>12.7</v>
      </c>
      <c r="F9" s="59">
        <f t="shared" si="1"/>
        <v>9.6999999999999993</v>
      </c>
      <c r="G9" s="59">
        <f t="shared" si="2"/>
        <v>8.6999999999999993</v>
      </c>
      <c r="H9" s="60">
        <v>7.7</v>
      </c>
      <c r="I9" s="61">
        <f>ROUND(IF($E9*VLOOKUP($D9,'Rate Rationale'!$D:$I,6,0)&lt;&gt;0,$E9*VLOOKUP($D9,'Rate Rationale'!$D:$I,6,0),""),1)</f>
        <v>14.6</v>
      </c>
      <c r="J9" s="62">
        <f>ROUND(IF($F9*VLOOKUP($D9,'Rate Rationale'!$D:$J,7,0)&lt;&gt;0,$F9*VLOOKUP($D9,'Rate Rationale'!$D:$J,7,0),""),1)</f>
        <v>11.2</v>
      </c>
      <c r="K9" s="62">
        <f>ROUND(IF($G9*VLOOKUP($D9,'Rate Rationale'!$D:$K,8,0)&lt;&gt;0,$G9*VLOOKUP($D9,'Rate Rationale'!$D:$K,8,0),""),1)</f>
        <v>10</v>
      </c>
      <c r="L9" s="63">
        <f>ROUND(IF($H9*VLOOKUP($D9,'Rate Rationale'!$D:$L,9,0)&lt;&gt;0,$H9*VLOOKUP($D9,'Rate Rationale'!$D:$L,9,0),""),1)</f>
        <v>8.9</v>
      </c>
      <c r="M9" s="62">
        <f>ROUND(IF($E9*VLOOKUP($D9,'Rate Rationale'!$D:$M,10,0)&lt;&gt;0,$E9*VLOOKUP($D9,'Rate Rationale'!$D:$M,10,0),""),1)</f>
        <v>19.100000000000001</v>
      </c>
      <c r="N9" s="61">
        <f>ROUND(E9*VLOOKUP(D9,'Rate Rationale'!$D$3:$AB$45,11,0),1)</f>
        <v>19.100000000000001</v>
      </c>
      <c r="O9" s="62">
        <f>ROUND(F9*VLOOKUP(D9,'Rate Rationale'!$D$3:$AB$45,12,0),1)</f>
        <v>14.6</v>
      </c>
      <c r="P9" s="62">
        <f>ROUND(G9*VLOOKUP(D9,'Rate Rationale'!$D$3:$AB$45,13,0),1)</f>
        <v>10.4</v>
      </c>
      <c r="Q9" s="63">
        <f>ROUND(H9*VLOOKUP(D9,'Rate Rationale'!$D$3:$AB$45,14,0),1)</f>
        <v>9.1999999999999993</v>
      </c>
      <c r="R9" s="61">
        <f t="shared" si="3"/>
        <v>22</v>
      </c>
      <c r="S9" s="62">
        <f t="shared" si="3"/>
        <v>16.8</v>
      </c>
      <c r="T9" s="62">
        <f t="shared" si="3"/>
        <v>12</v>
      </c>
      <c r="U9" s="63">
        <f t="shared" si="3"/>
        <v>10.6</v>
      </c>
      <c r="V9" s="61">
        <f t="shared" si="4"/>
        <v>19.100000000000001</v>
      </c>
      <c r="W9" s="62">
        <f t="shared" si="4"/>
        <v>14.6</v>
      </c>
      <c r="X9" s="62">
        <f t="shared" si="5"/>
        <v>8.6999999999999993</v>
      </c>
      <c r="Y9" s="63">
        <f t="shared" si="5"/>
        <v>7.7</v>
      </c>
      <c r="Z9" s="61">
        <f t="shared" si="6"/>
        <v>22</v>
      </c>
      <c r="AA9" s="62">
        <f t="shared" si="6"/>
        <v>16.8</v>
      </c>
      <c r="AB9" s="62">
        <f t="shared" si="6"/>
        <v>10</v>
      </c>
      <c r="AC9" s="63">
        <f t="shared" si="6"/>
        <v>8.9</v>
      </c>
      <c r="AD9" s="61">
        <f t="shared" si="7"/>
        <v>22.9</v>
      </c>
      <c r="AE9" s="63">
        <f t="shared" si="7"/>
        <v>17.5</v>
      </c>
      <c r="AF9" s="64">
        <f t="shared" ref="AF9:AF16" si="10">E9</f>
        <v>12.7</v>
      </c>
      <c r="AG9" s="64"/>
      <c r="AH9" s="61">
        <f t="shared" si="9"/>
        <v>19.100000000000001</v>
      </c>
      <c r="AI9" s="62">
        <f t="shared" si="9"/>
        <v>14.6</v>
      </c>
      <c r="AJ9" s="62">
        <f t="shared" si="9"/>
        <v>13.1</v>
      </c>
      <c r="AK9" s="63">
        <f t="shared" si="9"/>
        <v>11.6</v>
      </c>
      <c r="AL9" s="65">
        <v>45594</v>
      </c>
    </row>
    <row r="10" spans="1:38">
      <c r="A10" s="72" t="s">
        <v>21</v>
      </c>
      <c r="B10" s="72" t="s">
        <v>24</v>
      </c>
      <c r="C10" s="72" t="s">
        <v>25</v>
      </c>
      <c r="D10" s="73" t="s">
        <v>34</v>
      </c>
      <c r="E10" s="58">
        <f t="shared" si="0"/>
        <v>12.7</v>
      </c>
      <c r="F10" s="59">
        <f t="shared" si="1"/>
        <v>9.6999999999999993</v>
      </c>
      <c r="G10" s="59">
        <f t="shared" si="2"/>
        <v>8.6999999999999993</v>
      </c>
      <c r="H10" s="60">
        <v>7.7</v>
      </c>
      <c r="I10" s="61">
        <f>ROUND(IF($E10*VLOOKUP($D10,'Rate Rationale'!$D:$I,6,0)&lt;&gt;0,$E10*VLOOKUP($D10,'Rate Rationale'!$D:$I,6,0),""),1)</f>
        <v>14.6</v>
      </c>
      <c r="J10" s="62">
        <f>ROUND(IF($F10*VLOOKUP($D10,'Rate Rationale'!$D:$J,7,0)&lt;&gt;0,$F10*VLOOKUP($D10,'Rate Rationale'!$D:$J,7,0),""),1)</f>
        <v>11.2</v>
      </c>
      <c r="K10" s="62">
        <f>ROUND(IF($G10*VLOOKUP($D10,'Rate Rationale'!$D:$K,8,0)&lt;&gt;0,$G10*VLOOKUP($D10,'Rate Rationale'!$D:$K,8,0),""),1)</f>
        <v>10</v>
      </c>
      <c r="L10" s="63">
        <f>ROUND(IF($H10*VLOOKUP($D10,'Rate Rationale'!$D:$L,9,0)&lt;&gt;0,$H10*VLOOKUP($D10,'Rate Rationale'!$D:$L,9,0),""),1)</f>
        <v>8.9</v>
      </c>
      <c r="M10" s="62">
        <f>ROUND(IF($E10*VLOOKUP($D10,'Rate Rationale'!$D:$M,10,0)&lt;&gt;0,$E10*VLOOKUP($D10,'Rate Rationale'!$D:$M,10,0),""),1)</f>
        <v>19.100000000000001</v>
      </c>
      <c r="N10" s="61">
        <f>ROUND(E10*VLOOKUP(D10,'Rate Rationale'!$D$3:$AB$45,11,0),1)</f>
        <v>19.100000000000001</v>
      </c>
      <c r="O10" s="62">
        <f>ROUND(F10*VLOOKUP(D10,'Rate Rationale'!$D$3:$AB$45,12,0),1)</f>
        <v>14.6</v>
      </c>
      <c r="P10" s="62">
        <f>ROUND(G10*VLOOKUP(D10,'Rate Rationale'!$D$3:$AB$45,13,0),1)</f>
        <v>10.4</v>
      </c>
      <c r="Q10" s="63">
        <f>ROUND(H10*VLOOKUP(D10,'Rate Rationale'!$D$3:$AB$45,14,0),1)</f>
        <v>9.1999999999999993</v>
      </c>
      <c r="R10" s="61">
        <f t="shared" si="3"/>
        <v>22</v>
      </c>
      <c r="S10" s="62">
        <f t="shared" si="3"/>
        <v>16.8</v>
      </c>
      <c r="T10" s="62">
        <f t="shared" si="3"/>
        <v>12</v>
      </c>
      <c r="U10" s="63">
        <f t="shared" si="3"/>
        <v>10.6</v>
      </c>
      <c r="V10" s="61">
        <f>ROUND((E10*1.5),1)</f>
        <v>19.100000000000001</v>
      </c>
      <c r="W10" s="62">
        <f>ROUND((F10*1.5),1)</f>
        <v>14.6</v>
      </c>
      <c r="X10" s="62">
        <f>G10</f>
        <v>8.6999999999999993</v>
      </c>
      <c r="Y10" s="63">
        <f>H10</f>
        <v>7.7</v>
      </c>
      <c r="Z10" s="61">
        <f t="shared" si="6"/>
        <v>22</v>
      </c>
      <c r="AA10" s="62">
        <f t="shared" si="6"/>
        <v>16.8</v>
      </c>
      <c r="AB10" s="62">
        <f t="shared" si="6"/>
        <v>10</v>
      </c>
      <c r="AC10" s="63">
        <f t="shared" si="6"/>
        <v>8.9</v>
      </c>
      <c r="AD10" s="61">
        <f>ROUND((E10*1.8),1)</f>
        <v>22.9</v>
      </c>
      <c r="AE10" s="63">
        <f>ROUND((F10*1.8),1)</f>
        <v>17.5</v>
      </c>
      <c r="AF10" s="64">
        <f t="shared" si="10"/>
        <v>12.7</v>
      </c>
      <c r="AG10" s="64"/>
      <c r="AH10" s="61">
        <f t="shared" si="9"/>
        <v>19.100000000000001</v>
      </c>
      <c r="AI10" s="62">
        <f t="shared" si="9"/>
        <v>14.6</v>
      </c>
      <c r="AJ10" s="62">
        <f t="shared" si="9"/>
        <v>13.1</v>
      </c>
      <c r="AK10" s="63">
        <f t="shared" si="9"/>
        <v>11.6</v>
      </c>
      <c r="AL10" s="65">
        <v>45594</v>
      </c>
    </row>
    <row r="11" spans="1:38">
      <c r="A11" s="72" t="s">
        <v>21</v>
      </c>
      <c r="B11" s="72" t="s">
        <v>24</v>
      </c>
      <c r="C11" s="72" t="s">
        <v>25</v>
      </c>
      <c r="D11" s="73" t="s">
        <v>35</v>
      </c>
      <c r="E11" s="58">
        <f t="shared" si="0"/>
        <v>12.7</v>
      </c>
      <c r="F11" s="59">
        <f t="shared" si="1"/>
        <v>9.6999999999999993</v>
      </c>
      <c r="G11" s="59">
        <f t="shared" si="2"/>
        <v>8.6999999999999993</v>
      </c>
      <c r="H11" s="60">
        <v>7.7</v>
      </c>
      <c r="I11" s="61">
        <f>ROUND(IF($E11*VLOOKUP($D11,'Rate Rationale'!$D:$I,6,0)&lt;&gt;0,$E11*VLOOKUP($D11,'Rate Rationale'!$D:$I,6,0),""),1)</f>
        <v>14.6</v>
      </c>
      <c r="J11" s="62">
        <f>ROUND(IF($F11*VLOOKUP($D11,'Rate Rationale'!$D:$J,7,0)&lt;&gt;0,$F11*VLOOKUP($D11,'Rate Rationale'!$D:$J,7,0),""),1)</f>
        <v>11.2</v>
      </c>
      <c r="K11" s="62">
        <f>ROUND(IF($G11*VLOOKUP($D11,'Rate Rationale'!$D:$K,8,0)&lt;&gt;0,$G11*VLOOKUP($D11,'Rate Rationale'!$D:$K,8,0),""),1)</f>
        <v>10</v>
      </c>
      <c r="L11" s="63">
        <f>ROUND(IF($H11*VLOOKUP($D11,'Rate Rationale'!$D:$L,9,0)&lt;&gt;0,$H11*VLOOKUP($D11,'Rate Rationale'!$D:$L,9,0),""),1)</f>
        <v>8.9</v>
      </c>
      <c r="M11" s="62">
        <f>ROUND(IF($E11*VLOOKUP($D11,'Rate Rationale'!$D:$M,10,0)&lt;&gt;0,$E11*VLOOKUP($D11,'Rate Rationale'!$D:$M,10,0),""),1)</f>
        <v>19.100000000000001</v>
      </c>
      <c r="N11" s="61">
        <f>ROUND(E11*VLOOKUP(D11,'Rate Rationale'!$D$3:$AB$45,11,0),1)</f>
        <v>19.100000000000001</v>
      </c>
      <c r="O11" s="62">
        <f>ROUND(F11*VLOOKUP(D11,'Rate Rationale'!$D$3:$AB$45,12,0),1)</f>
        <v>14.6</v>
      </c>
      <c r="P11" s="62">
        <f>ROUND(G11*VLOOKUP(D11,'Rate Rationale'!$D$3:$AB$45,13,0),1)</f>
        <v>10.4</v>
      </c>
      <c r="Q11" s="63">
        <f>ROUND(H11*VLOOKUP(D11,'Rate Rationale'!$D$3:$AB$45,14,0),1)</f>
        <v>9.1999999999999993</v>
      </c>
      <c r="R11" s="61">
        <f t="shared" si="3"/>
        <v>22</v>
      </c>
      <c r="S11" s="62">
        <f t="shared" si="3"/>
        <v>16.8</v>
      </c>
      <c r="T11" s="62">
        <f t="shared" si="3"/>
        <v>12</v>
      </c>
      <c r="U11" s="63">
        <f t="shared" si="3"/>
        <v>10.6</v>
      </c>
      <c r="V11" s="61">
        <f>ROUND((E11*1.5),1)</f>
        <v>19.100000000000001</v>
      </c>
      <c r="W11" s="62">
        <f>ROUND((F11*1.5),1)</f>
        <v>14.6</v>
      </c>
      <c r="X11" s="62">
        <f>G11</f>
        <v>8.6999999999999993</v>
      </c>
      <c r="Y11" s="63">
        <f>H11</f>
        <v>7.7</v>
      </c>
      <c r="Z11" s="61">
        <f t="shared" si="6"/>
        <v>22</v>
      </c>
      <c r="AA11" s="62">
        <f t="shared" si="6"/>
        <v>16.8</v>
      </c>
      <c r="AB11" s="62">
        <f t="shared" si="6"/>
        <v>10</v>
      </c>
      <c r="AC11" s="63">
        <f t="shared" si="6"/>
        <v>8.9</v>
      </c>
      <c r="AD11" s="61">
        <f>ROUND((E11*1.8),1)</f>
        <v>22.9</v>
      </c>
      <c r="AE11" s="63">
        <f>ROUND((F11*1.8),1)</f>
        <v>17.5</v>
      </c>
      <c r="AF11" s="64">
        <f t="shared" si="10"/>
        <v>12.7</v>
      </c>
      <c r="AG11" s="64"/>
      <c r="AH11" s="61">
        <f t="shared" si="9"/>
        <v>19.100000000000001</v>
      </c>
      <c r="AI11" s="62">
        <f t="shared" si="9"/>
        <v>14.6</v>
      </c>
      <c r="AJ11" s="62">
        <f t="shared" si="9"/>
        <v>13.1</v>
      </c>
      <c r="AK11" s="63">
        <f t="shared" si="9"/>
        <v>11.6</v>
      </c>
      <c r="AL11" s="65">
        <v>45594</v>
      </c>
    </row>
    <row r="12" spans="1:38">
      <c r="A12" s="74" t="s">
        <v>21</v>
      </c>
      <c r="B12" s="74" t="s">
        <v>24</v>
      </c>
      <c r="C12" s="74" t="s">
        <v>31</v>
      </c>
      <c r="D12" s="75" t="s">
        <v>36</v>
      </c>
      <c r="E12" s="76">
        <f t="shared" si="0"/>
        <v>12.7</v>
      </c>
      <c r="F12" s="77">
        <f t="shared" si="1"/>
        <v>9.6999999999999993</v>
      </c>
      <c r="G12" s="77">
        <f t="shared" si="2"/>
        <v>8.6999999999999993</v>
      </c>
      <c r="H12" s="78">
        <v>7.7</v>
      </c>
      <c r="I12" s="79">
        <f>ROUND(IF($E12*VLOOKUP($D12,'Rate Rationale'!$D:$I,6,0)&lt;&gt;0,$E12*VLOOKUP($D12,'Rate Rationale'!$D:$I,6,0),""),1)</f>
        <v>14.6</v>
      </c>
      <c r="J12" s="80">
        <f>ROUND(IF($F12*VLOOKUP($D12,'Rate Rationale'!$D:$J,7,0)&lt;&gt;0,$F12*VLOOKUP($D12,'Rate Rationale'!$D:$J,7,0),""),1)</f>
        <v>11.2</v>
      </c>
      <c r="K12" s="80">
        <f>ROUND(IF($G12*VLOOKUP($D12,'Rate Rationale'!$D:$K,8,0)&lt;&gt;0,$G12*VLOOKUP($D12,'Rate Rationale'!$D:$K,8,0),""),1)</f>
        <v>10</v>
      </c>
      <c r="L12" s="81">
        <f>ROUND(IF($H12*VLOOKUP($D12,'Rate Rationale'!$D:$L,9,0)&lt;&gt;0,$H12*VLOOKUP($D12,'Rate Rationale'!$D:$L,9,0),""),1)</f>
        <v>8.9</v>
      </c>
      <c r="M12" s="80">
        <f>ROUND(IF($E12*VLOOKUP($D12,'Rate Rationale'!$D:$M,10,0)&lt;&gt;0,$E12*VLOOKUP($D12,'Rate Rationale'!$D:$M,10,0),""),1)</f>
        <v>19.100000000000001</v>
      </c>
      <c r="N12" s="79">
        <f>ROUND(E12*VLOOKUP(D12,'Rate Rationale'!$D$3:$AB$45,11,0),1)</f>
        <v>19.100000000000001</v>
      </c>
      <c r="O12" s="80">
        <f>ROUND(F12*VLOOKUP(D12,'Rate Rationale'!$D$3:$AB$45,12,0),1)</f>
        <v>14.6</v>
      </c>
      <c r="P12" s="80">
        <f>ROUND(G12*VLOOKUP(D12,'Rate Rationale'!$D$3:$AB$45,13,0),1)</f>
        <v>10.4</v>
      </c>
      <c r="Q12" s="81">
        <f>ROUND(H12*VLOOKUP(D12,'Rate Rationale'!$D$3:$AB$45,14,0),1)</f>
        <v>9.1999999999999993</v>
      </c>
      <c r="R12" s="79">
        <f t="shared" si="3"/>
        <v>22</v>
      </c>
      <c r="S12" s="80">
        <f t="shared" si="3"/>
        <v>16.8</v>
      </c>
      <c r="T12" s="80">
        <f t="shared" si="3"/>
        <v>12</v>
      </c>
      <c r="U12" s="81">
        <f t="shared" si="3"/>
        <v>10.6</v>
      </c>
      <c r="V12" s="79">
        <f t="shared" ref="V12:W25" si="11">ROUND((E12*1.5),1)</f>
        <v>19.100000000000001</v>
      </c>
      <c r="W12" s="80">
        <f t="shared" si="11"/>
        <v>14.6</v>
      </c>
      <c r="X12" s="80">
        <f t="shared" ref="X12:Y27" si="12">G12</f>
        <v>8.6999999999999993</v>
      </c>
      <c r="Y12" s="81">
        <f t="shared" si="12"/>
        <v>7.7</v>
      </c>
      <c r="Z12" s="79">
        <f t="shared" si="6"/>
        <v>22</v>
      </c>
      <c r="AA12" s="80">
        <f t="shared" si="6"/>
        <v>16.8</v>
      </c>
      <c r="AB12" s="80">
        <f t="shared" si="6"/>
        <v>10</v>
      </c>
      <c r="AC12" s="81">
        <f t="shared" si="6"/>
        <v>8.9</v>
      </c>
      <c r="AD12" s="79">
        <f t="shared" ref="AD12:AE25" si="13">ROUND((E12*1.8),1)</f>
        <v>22.9</v>
      </c>
      <c r="AE12" s="81">
        <f t="shared" si="13"/>
        <v>17.5</v>
      </c>
      <c r="AF12" s="82">
        <f t="shared" si="10"/>
        <v>12.7</v>
      </c>
      <c r="AG12" s="82"/>
      <c r="AH12" s="79">
        <f t="shared" si="9"/>
        <v>19.100000000000001</v>
      </c>
      <c r="AI12" s="80">
        <f t="shared" si="9"/>
        <v>14.6</v>
      </c>
      <c r="AJ12" s="80">
        <f t="shared" si="9"/>
        <v>13.1</v>
      </c>
      <c r="AK12" s="81">
        <f t="shared" si="9"/>
        <v>11.6</v>
      </c>
      <c r="AL12" s="83">
        <v>45594</v>
      </c>
    </row>
    <row r="13" spans="1:38">
      <c r="A13" s="15" t="s">
        <v>21</v>
      </c>
      <c r="B13" s="15" t="s">
        <v>37</v>
      </c>
      <c r="C13" s="15" t="s">
        <v>38</v>
      </c>
      <c r="D13" s="16" t="s">
        <v>39</v>
      </c>
      <c r="E13" s="93">
        <f>H13+5</f>
        <v>15.6</v>
      </c>
      <c r="F13" s="94">
        <f>H13+2</f>
        <v>12.6</v>
      </c>
      <c r="G13" s="94">
        <f>H13+1</f>
        <v>11.6</v>
      </c>
      <c r="H13" s="95">
        <v>10.6</v>
      </c>
      <c r="I13" s="96">
        <f>ROUND(IF($E13*VLOOKUP($D13,'Rate Rationale'!$D:$I,6,0)&lt;&gt;0,$E13*VLOOKUP($D13,'Rate Rationale'!$D:$I,6,0),""),1)</f>
        <v>17.899999999999999</v>
      </c>
      <c r="J13" s="97">
        <f>ROUND(IF($F13*VLOOKUP($D13,'Rate Rationale'!$D:$J,7,0)&lt;&gt;0,$F13*VLOOKUP($D13,'Rate Rationale'!$D:$J,7,0),""),1)</f>
        <v>14.5</v>
      </c>
      <c r="K13" s="97">
        <f>ROUND(IF($G13*VLOOKUP($D13,'Rate Rationale'!$D:$K,8,0)&lt;&gt;0,$G13*VLOOKUP($D13,'Rate Rationale'!$D:$K,8,0),""),1)</f>
        <v>13.3</v>
      </c>
      <c r="L13" s="98">
        <f>ROUND(IF($H13*VLOOKUP($D13,'Rate Rationale'!$D:$L,9,0)&lt;&gt;0,$H13*VLOOKUP($D13,'Rate Rationale'!$D:$L,9,0),""),1)</f>
        <v>12.2</v>
      </c>
      <c r="M13" s="97">
        <f>ROUND(IF($E13*VLOOKUP($D13,'Rate Rationale'!$D:$M,10,0)&lt;&gt;0,$E13*VLOOKUP($D13,'Rate Rationale'!$D:$M,10,0),""),1)</f>
        <v>23.4</v>
      </c>
      <c r="N13" s="96">
        <f>ROUND(E13*VLOOKUP(D13,'Rate Rationale'!$D$3:$AB$45,11,0),1)</f>
        <v>23.4</v>
      </c>
      <c r="O13" s="97">
        <f>ROUND(F13*VLOOKUP(D13,'Rate Rationale'!$D$3:$AB$45,12,0),1)</f>
        <v>18.899999999999999</v>
      </c>
      <c r="P13" s="97">
        <f>ROUND(G13*VLOOKUP(D13,'Rate Rationale'!$D$3:$AB$45,13,0),1)</f>
        <v>13.9</v>
      </c>
      <c r="Q13" s="98">
        <f>ROUND(H13*VLOOKUP(D13,'Rate Rationale'!$D$3:$AB$45,14,0),1)</f>
        <v>12.7</v>
      </c>
      <c r="R13" s="96">
        <f t="shared" si="3"/>
        <v>26.9</v>
      </c>
      <c r="S13" s="97">
        <f t="shared" si="3"/>
        <v>21.7</v>
      </c>
      <c r="T13" s="97">
        <f t="shared" si="3"/>
        <v>16</v>
      </c>
      <c r="U13" s="98">
        <f t="shared" si="3"/>
        <v>14.6</v>
      </c>
      <c r="V13" s="96">
        <f>ROUND((E13*1.5),1)</f>
        <v>23.4</v>
      </c>
      <c r="W13" s="97">
        <f>ROUND((F13*1.5),1)</f>
        <v>18.899999999999999</v>
      </c>
      <c r="X13" s="97">
        <f>G13</f>
        <v>11.6</v>
      </c>
      <c r="Y13" s="98">
        <f>H13</f>
        <v>10.6</v>
      </c>
      <c r="Z13" s="96">
        <f t="shared" si="6"/>
        <v>26.9</v>
      </c>
      <c r="AA13" s="97">
        <f t="shared" si="6"/>
        <v>21.7</v>
      </c>
      <c r="AB13" s="97">
        <f t="shared" si="6"/>
        <v>13.3</v>
      </c>
      <c r="AC13" s="98">
        <f t="shared" si="6"/>
        <v>12.2</v>
      </c>
      <c r="AD13" s="96">
        <f>ROUND((E13*1.8),1)</f>
        <v>28.1</v>
      </c>
      <c r="AE13" s="98">
        <f>ROUND((F13*1.8),1)</f>
        <v>22.7</v>
      </c>
      <c r="AF13" s="99">
        <f t="shared" si="10"/>
        <v>15.6</v>
      </c>
      <c r="AG13" s="99"/>
      <c r="AH13" s="96">
        <f t="shared" si="9"/>
        <v>23.4</v>
      </c>
      <c r="AI13" s="97">
        <f t="shared" si="9"/>
        <v>18.899999999999999</v>
      </c>
      <c r="AJ13" s="97">
        <f t="shared" si="9"/>
        <v>17.399999999999999</v>
      </c>
      <c r="AK13" s="98">
        <f t="shared" si="9"/>
        <v>15.9</v>
      </c>
      <c r="AL13" s="100">
        <v>45587</v>
      </c>
    </row>
    <row r="14" spans="1:38">
      <c r="A14" s="15" t="s">
        <v>21</v>
      </c>
      <c r="B14" s="15" t="s">
        <v>37</v>
      </c>
      <c r="C14" s="15" t="s">
        <v>40</v>
      </c>
      <c r="D14" s="16" t="s">
        <v>41</v>
      </c>
      <c r="E14" s="93">
        <f>H14+5</f>
        <v>13.6</v>
      </c>
      <c r="F14" s="94">
        <f>H14+2</f>
        <v>10.6</v>
      </c>
      <c r="G14" s="94">
        <f>H14+1</f>
        <v>9.6</v>
      </c>
      <c r="H14" s="95">
        <v>8.6</v>
      </c>
      <c r="I14" s="96">
        <f>ROUND(IF($E14*VLOOKUP($D14,'Rate Rationale'!$D:$I,6,0)&lt;&gt;0,$E14*VLOOKUP($D14,'Rate Rationale'!$D:$I,6,0),""),1)</f>
        <v>15.6</v>
      </c>
      <c r="J14" s="97">
        <f>ROUND(IF($F14*VLOOKUP($D14,'Rate Rationale'!$D:$J,7,0)&lt;&gt;0,$F14*VLOOKUP($D14,'Rate Rationale'!$D:$J,7,0),""),1)</f>
        <v>12.2</v>
      </c>
      <c r="K14" s="97">
        <f>ROUND(IF($G14*VLOOKUP($D14,'Rate Rationale'!$D:$K,8,0)&lt;&gt;0,$G14*VLOOKUP($D14,'Rate Rationale'!$D:$K,8,0),""),1)</f>
        <v>11</v>
      </c>
      <c r="L14" s="98">
        <f>ROUND(IF($H14*VLOOKUP($D14,'Rate Rationale'!$D:$L,9,0)&lt;&gt;0,$H14*VLOOKUP($D14,'Rate Rationale'!$D:$L,9,0),""),1)</f>
        <v>9.9</v>
      </c>
      <c r="M14" s="97">
        <f>ROUND(IF($E14*VLOOKUP($D14,'Rate Rationale'!$D:$M,10,0)&lt;&gt;0,$E14*VLOOKUP($D14,'Rate Rationale'!$D:$M,10,0),""),1)</f>
        <v>20.399999999999999</v>
      </c>
      <c r="N14" s="96">
        <f>ROUND(E14*VLOOKUP(D14,'Rate Rationale'!$D$3:$AB$45,11,0),1)</f>
        <v>20.399999999999999</v>
      </c>
      <c r="O14" s="97">
        <f>ROUND(F14*VLOOKUP(D14,'Rate Rationale'!$D$3:$AB$45,12,0),1)</f>
        <v>15.9</v>
      </c>
      <c r="P14" s="97">
        <f>ROUND(G14*VLOOKUP(D14,'Rate Rationale'!$D$3:$AB$45,13,0),1)</f>
        <v>11.5</v>
      </c>
      <c r="Q14" s="98">
        <f>ROUND(H14*VLOOKUP(D14,'Rate Rationale'!$D$3:$AB$45,14,0),1)</f>
        <v>10.3</v>
      </c>
      <c r="R14" s="96">
        <f t="shared" si="3"/>
        <v>23.5</v>
      </c>
      <c r="S14" s="97">
        <f t="shared" si="3"/>
        <v>18.3</v>
      </c>
      <c r="T14" s="97">
        <f t="shared" si="3"/>
        <v>13.2</v>
      </c>
      <c r="U14" s="98">
        <f t="shared" si="3"/>
        <v>11.8</v>
      </c>
      <c r="V14" s="96">
        <f>ROUND((E14*1.5),1)</f>
        <v>20.399999999999999</v>
      </c>
      <c r="W14" s="97">
        <f>ROUND((F14*1.5),1)</f>
        <v>15.9</v>
      </c>
      <c r="X14" s="97">
        <f>G14</f>
        <v>9.6</v>
      </c>
      <c r="Y14" s="98">
        <f>H14</f>
        <v>8.6</v>
      </c>
      <c r="Z14" s="96">
        <f t="shared" si="6"/>
        <v>23.5</v>
      </c>
      <c r="AA14" s="97">
        <f t="shared" si="6"/>
        <v>18.3</v>
      </c>
      <c r="AB14" s="97">
        <f t="shared" si="6"/>
        <v>11</v>
      </c>
      <c r="AC14" s="98">
        <f t="shared" si="6"/>
        <v>9.9</v>
      </c>
      <c r="AD14" s="96">
        <f>ROUND((E14*1.8),1)</f>
        <v>24.5</v>
      </c>
      <c r="AE14" s="98">
        <f>ROUND((F14*1.8),1)</f>
        <v>19.100000000000001</v>
      </c>
      <c r="AF14" s="99">
        <f t="shared" si="10"/>
        <v>13.6</v>
      </c>
      <c r="AG14" s="99">
        <f>M14</f>
        <v>20.399999999999999</v>
      </c>
      <c r="AH14" s="96">
        <f t="shared" si="9"/>
        <v>20.399999999999999</v>
      </c>
      <c r="AI14" s="97">
        <f t="shared" si="9"/>
        <v>15.9</v>
      </c>
      <c r="AJ14" s="97">
        <f t="shared" si="9"/>
        <v>14.4</v>
      </c>
      <c r="AK14" s="98">
        <f t="shared" si="9"/>
        <v>12.9</v>
      </c>
      <c r="AL14" s="100">
        <v>45587</v>
      </c>
    </row>
    <row r="15" spans="1:38">
      <c r="A15" s="15" t="s">
        <v>21</v>
      </c>
      <c r="B15" s="15" t="s">
        <v>37</v>
      </c>
      <c r="C15" s="15" t="s">
        <v>42</v>
      </c>
      <c r="D15" s="16" t="s">
        <v>43</v>
      </c>
      <c r="E15" s="93">
        <f t="shared" si="0"/>
        <v>13.6</v>
      </c>
      <c r="F15" s="94">
        <f t="shared" si="1"/>
        <v>10.6</v>
      </c>
      <c r="G15" s="94">
        <f t="shared" si="2"/>
        <v>9.6</v>
      </c>
      <c r="H15" s="95">
        <v>8.6</v>
      </c>
      <c r="I15" s="96">
        <f>L15+5</f>
        <v>17.5</v>
      </c>
      <c r="J15" s="97">
        <f>L15+2</f>
        <v>14.5</v>
      </c>
      <c r="K15" s="97">
        <f>L15+1</f>
        <v>13.5</v>
      </c>
      <c r="L15" s="98">
        <v>12.5</v>
      </c>
      <c r="M15" s="97">
        <f>ROUND(IF($E15*VLOOKUP($D15,'Rate Rationale'!$D:$M,10,0)&lt;&gt;0,$E15*VLOOKUP($D15,'Rate Rationale'!$D:$M,10,0),""),1)</f>
        <v>20.399999999999999</v>
      </c>
      <c r="N15" s="96">
        <f>ROUND(E15*VLOOKUP(D15,'Rate Rationale'!$D$3:$AB$45,11,0),1)</f>
        <v>20.399999999999999</v>
      </c>
      <c r="O15" s="97">
        <f>ROUND(F15*VLOOKUP(D15,'Rate Rationale'!$D$3:$AB$45,12,0),1)</f>
        <v>15.9</v>
      </c>
      <c r="P15" s="97">
        <f>ROUND(G15*VLOOKUP(D15,'Rate Rationale'!$D$3:$AB$45,13,0),1)</f>
        <v>11.5</v>
      </c>
      <c r="Q15" s="98">
        <f>ROUND(H15*VLOOKUP(D15,'Rate Rationale'!$D$3:$AB$45,14,0),1)</f>
        <v>10.3</v>
      </c>
      <c r="R15" s="96">
        <f t="shared" si="3"/>
        <v>23.5</v>
      </c>
      <c r="S15" s="97">
        <f t="shared" si="3"/>
        <v>18.3</v>
      </c>
      <c r="T15" s="97">
        <f t="shared" si="3"/>
        <v>15.5</v>
      </c>
      <c r="U15" s="98">
        <f t="shared" si="3"/>
        <v>14.4</v>
      </c>
      <c r="V15" s="96">
        <f t="shared" si="11"/>
        <v>20.399999999999999</v>
      </c>
      <c r="W15" s="97">
        <f t="shared" si="11"/>
        <v>15.9</v>
      </c>
      <c r="X15" s="97">
        <f t="shared" si="12"/>
        <v>9.6</v>
      </c>
      <c r="Y15" s="98">
        <f t="shared" si="12"/>
        <v>8.6</v>
      </c>
      <c r="Z15" s="96">
        <f t="shared" si="6"/>
        <v>23.5</v>
      </c>
      <c r="AA15" s="97">
        <f t="shared" si="6"/>
        <v>18.3</v>
      </c>
      <c r="AB15" s="97">
        <f t="shared" si="6"/>
        <v>13.5</v>
      </c>
      <c r="AC15" s="98">
        <f t="shared" si="6"/>
        <v>12.5</v>
      </c>
      <c r="AD15" s="96">
        <f t="shared" si="13"/>
        <v>24.5</v>
      </c>
      <c r="AE15" s="98">
        <f t="shared" si="13"/>
        <v>19.100000000000001</v>
      </c>
      <c r="AF15" s="99">
        <f t="shared" si="10"/>
        <v>13.6</v>
      </c>
      <c r="AG15" s="99"/>
      <c r="AH15" s="96">
        <f t="shared" si="9"/>
        <v>20.399999999999999</v>
      </c>
      <c r="AI15" s="97">
        <f t="shared" si="9"/>
        <v>15.9</v>
      </c>
      <c r="AJ15" s="97">
        <f t="shared" si="9"/>
        <v>14.4</v>
      </c>
      <c r="AK15" s="98">
        <f t="shared" si="9"/>
        <v>12.9</v>
      </c>
      <c r="AL15" s="100">
        <v>45566</v>
      </c>
    </row>
    <row r="16" spans="1:38">
      <c r="A16" s="15" t="s">
        <v>21</v>
      </c>
      <c r="B16" s="15" t="s">
        <v>37</v>
      </c>
      <c r="C16" s="15" t="s">
        <v>42</v>
      </c>
      <c r="D16" s="16" t="s">
        <v>44</v>
      </c>
      <c r="E16" s="93">
        <f>H16+5</f>
        <v>13.6</v>
      </c>
      <c r="F16" s="94">
        <f>H16+2</f>
        <v>10.6</v>
      </c>
      <c r="G16" s="94">
        <f>H16+1</f>
        <v>9.6</v>
      </c>
      <c r="H16" s="95">
        <v>8.6</v>
      </c>
      <c r="I16" s="96">
        <f>ROUND(IF($E16*VLOOKUP($D16,'Rate Rationale'!$D:$I,6,0)&lt;&gt;0,$E16*VLOOKUP($D16,'Rate Rationale'!$D:$I,6,0),""),1)</f>
        <v>15.6</v>
      </c>
      <c r="J16" s="97">
        <f>ROUND(IF($F16*VLOOKUP($D16,'Rate Rationale'!$D:$J,7,0)&lt;&gt;0,$F16*VLOOKUP($D16,'Rate Rationale'!$D:$J,7,0),""),1)</f>
        <v>12.2</v>
      </c>
      <c r="K16" s="97">
        <f>ROUND(IF($G16*VLOOKUP($D16,'Rate Rationale'!$D:$K,8,0)&lt;&gt;0,$G16*VLOOKUP($D16,'Rate Rationale'!$D:$K,8,0),""),1)</f>
        <v>11</v>
      </c>
      <c r="L16" s="98">
        <f>ROUND(IF($H16*VLOOKUP($D16,'Rate Rationale'!$D:$L,9,0)&lt;&gt;0,$H16*VLOOKUP($D16,'Rate Rationale'!$D:$L,9,0),""),1)</f>
        <v>9.9</v>
      </c>
      <c r="M16" s="97">
        <f>ROUND(IF($E16*VLOOKUP($D16,'Rate Rationale'!$D:$M,10,0)&lt;&gt;0,$E16*VLOOKUP($D16,'Rate Rationale'!$D:$M,10,0),""),1)</f>
        <v>20.399999999999999</v>
      </c>
      <c r="N16" s="96">
        <f>ROUND(E16*VLOOKUP(D16,'Rate Rationale'!$D$3:$AB$45,11,0),1)</f>
        <v>20.399999999999999</v>
      </c>
      <c r="O16" s="97">
        <f>ROUND(F16*VLOOKUP(D16,'Rate Rationale'!$D$3:$AB$45,12,0),1)</f>
        <v>15.9</v>
      </c>
      <c r="P16" s="97">
        <f>ROUND(G16*VLOOKUP(D16,'Rate Rationale'!$D$3:$AB$45,13,0),1)</f>
        <v>11.5</v>
      </c>
      <c r="Q16" s="98">
        <f>ROUND(H16*VLOOKUP(D16,'Rate Rationale'!$D$3:$AB$45,14,0),1)</f>
        <v>10.3</v>
      </c>
      <c r="R16" s="96">
        <f t="shared" si="3"/>
        <v>23.5</v>
      </c>
      <c r="S16" s="97">
        <f t="shared" si="3"/>
        <v>18.3</v>
      </c>
      <c r="T16" s="97">
        <f t="shared" si="3"/>
        <v>13.2</v>
      </c>
      <c r="U16" s="98">
        <f t="shared" si="3"/>
        <v>11.8</v>
      </c>
      <c r="V16" s="96">
        <f t="shared" si="11"/>
        <v>20.399999999999999</v>
      </c>
      <c r="W16" s="97">
        <f t="shared" si="11"/>
        <v>15.9</v>
      </c>
      <c r="X16" s="97">
        <f>G16</f>
        <v>9.6</v>
      </c>
      <c r="Y16" s="98">
        <f>H16</f>
        <v>8.6</v>
      </c>
      <c r="Z16" s="96">
        <f t="shared" si="6"/>
        <v>23.5</v>
      </c>
      <c r="AA16" s="97">
        <f t="shared" si="6"/>
        <v>18.3</v>
      </c>
      <c r="AB16" s="97">
        <f t="shared" si="6"/>
        <v>11</v>
      </c>
      <c r="AC16" s="98">
        <f t="shared" si="6"/>
        <v>9.9</v>
      </c>
      <c r="AD16" s="96">
        <f t="shared" si="13"/>
        <v>24.5</v>
      </c>
      <c r="AE16" s="98">
        <f t="shared" si="13"/>
        <v>19.100000000000001</v>
      </c>
      <c r="AF16" s="99">
        <f t="shared" si="10"/>
        <v>13.6</v>
      </c>
      <c r="AG16" s="99"/>
      <c r="AH16" s="96">
        <f t="shared" si="9"/>
        <v>20.399999999999999</v>
      </c>
      <c r="AI16" s="97">
        <f t="shared" si="9"/>
        <v>15.9</v>
      </c>
      <c r="AJ16" s="97">
        <f t="shared" si="9"/>
        <v>14.4</v>
      </c>
      <c r="AK16" s="98">
        <f t="shared" si="9"/>
        <v>12.9</v>
      </c>
      <c r="AL16" s="100">
        <v>45587</v>
      </c>
    </row>
    <row r="17" spans="1:38">
      <c r="A17" s="15" t="s">
        <v>21</v>
      </c>
      <c r="B17" s="15" t="s">
        <v>37</v>
      </c>
      <c r="C17" s="15" t="s">
        <v>45</v>
      </c>
      <c r="D17" s="16" t="s">
        <v>46</v>
      </c>
      <c r="E17" s="93">
        <f>H17+5</f>
        <v>10.6</v>
      </c>
      <c r="F17" s="94">
        <f>H17+2</f>
        <v>7.6</v>
      </c>
      <c r="G17" s="94">
        <f>H17+1</f>
        <v>6.6</v>
      </c>
      <c r="H17" s="95">
        <v>5.6</v>
      </c>
      <c r="I17" s="96">
        <f>ROUND(IF($E17*VLOOKUP($D17,'Rate Rationale'!$D:$I,6,0)&lt;&gt;0,$E17*VLOOKUP($D17,'Rate Rationale'!$D:$I,6,0),""),1)</f>
        <v>12.2</v>
      </c>
      <c r="J17" s="97">
        <f>ROUND(IF($F17*VLOOKUP($D17,'Rate Rationale'!$D:$J,7,0)&lt;&gt;0,$F17*VLOOKUP($D17,'Rate Rationale'!$D:$J,7,0),""),1)</f>
        <v>8.6999999999999993</v>
      </c>
      <c r="K17" s="97">
        <f>ROUND(IF($G17*VLOOKUP($D17,'Rate Rationale'!$D:$K,8,0)&lt;&gt;0,$G17*VLOOKUP($D17,'Rate Rationale'!$D:$K,8,0),""),1)</f>
        <v>7.6</v>
      </c>
      <c r="L17" s="98">
        <f>ROUND(IF($H17*VLOOKUP($D17,'Rate Rationale'!$D:$L,9,0)&lt;&gt;0,$H17*VLOOKUP($D17,'Rate Rationale'!$D:$L,9,0),""),1)</f>
        <v>6.4</v>
      </c>
      <c r="M17" s="97">
        <f>ROUND(IF($E17*VLOOKUP($D17,'Rate Rationale'!$D:$M,10,0)&lt;&gt;0,$E17*VLOOKUP($D17,'Rate Rationale'!$D:$M,10,0),""),1)</f>
        <v>15.9</v>
      </c>
      <c r="N17" s="96">
        <f>ROUND(E17*VLOOKUP(D17,'Rate Rationale'!$D$3:$AB$45,11,0),1)</f>
        <v>15.9</v>
      </c>
      <c r="O17" s="97">
        <f>ROUND(F17*VLOOKUP(D17,'Rate Rationale'!$D$3:$AB$45,12,0),1)</f>
        <v>11.4</v>
      </c>
      <c r="P17" s="97">
        <f>ROUND(G17*VLOOKUP(D17,'Rate Rationale'!$D$3:$AB$45,13,0),1)</f>
        <v>7.9</v>
      </c>
      <c r="Q17" s="98">
        <f>ROUND(H17*VLOOKUP(D17,'Rate Rationale'!$D$3:$AB$45,14,0),1)</f>
        <v>6.7</v>
      </c>
      <c r="R17" s="96">
        <f t="shared" si="3"/>
        <v>18.3</v>
      </c>
      <c r="S17" s="97">
        <f t="shared" si="3"/>
        <v>13.1</v>
      </c>
      <c r="T17" s="97">
        <f t="shared" si="3"/>
        <v>9.1</v>
      </c>
      <c r="U17" s="98">
        <f t="shared" si="3"/>
        <v>7.7</v>
      </c>
      <c r="V17" s="96">
        <f>ROUND((E17*1.5),1)</f>
        <v>15.9</v>
      </c>
      <c r="W17" s="97">
        <f>ROUND((F17*1.5),1)</f>
        <v>11.4</v>
      </c>
      <c r="X17" s="97">
        <f>G17</f>
        <v>6.6</v>
      </c>
      <c r="Y17" s="98">
        <f>H17</f>
        <v>5.6</v>
      </c>
      <c r="Z17" s="96">
        <f t="shared" si="6"/>
        <v>18.3</v>
      </c>
      <c r="AA17" s="97">
        <f t="shared" si="6"/>
        <v>13.1</v>
      </c>
      <c r="AB17" s="97">
        <f t="shared" si="6"/>
        <v>7.6</v>
      </c>
      <c r="AC17" s="98">
        <f t="shared" si="6"/>
        <v>6.4</v>
      </c>
      <c r="AD17" s="96">
        <f>ROUND((E17*1.8),1)</f>
        <v>19.100000000000001</v>
      </c>
      <c r="AE17" s="98">
        <f>ROUND((F17*1.8),1)</f>
        <v>13.7</v>
      </c>
      <c r="AF17" s="99">
        <f>E17</f>
        <v>10.6</v>
      </c>
      <c r="AG17" s="99">
        <f>M17</f>
        <v>15.9</v>
      </c>
      <c r="AH17" s="96">
        <f t="shared" si="9"/>
        <v>15.9</v>
      </c>
      <c r="AI17" s="97">
        <f t="shared" si="9"/>
        <v>11.4</v>
      </c>
      <c r="AJ17" s="97">
        <f t="shared" si="9"/>
        <v>9.9</v>
      </c>
      <c r="AK17" s="98">
        <f t="shared" si="9"/>
        <v>8.4</v>
      </c>
      <c r="AL17" s="100">
        <v>45566</v>
      </c>
    </row>
    <row r="18" spans="1:38">
      <c r="A18" s="15" t="s">
        <v>21</v>
      </c>
      <c r="B18" s="15" t="s">
        <v>37</v>
      </c>
      <c r="C18" s="15" t="s">
        <v>38</v>
      </c>
      <c r="D18" s="16" t="s">
        <v>47</v>
      </c>
      <c r="E18" s="93">
        <f>H18+5</f>
        <v>13.6</v>
      </c>
      <c r="F18" s="94">
        <f>H18+2</f>
        <v>10.6</v>
      </c>
      <c r="G18" s="94">
        <f>H18+1</f>
        <v>9.6</v>
      </c>
      <c r="H18" s="95">
        <v>8.6</v>
      </c>
      <c r="I18" s="96">
        <f>ROUND(IF($E18*VLOOKUP($D18,'Rate Rationale'!$D:$I,6,0)&lt;&gt;0,$E18*VLOOKUP($D18,'Rate Rationale'!$D:$I,6,0),""),1)</f>
        <v>15.6</v>
      </c>
      <c r="J18" s="97">
        <f>ROUND(IF($F18*VLOOKUP($D18,'Rate Rationale'!$D:$J,7,0)&lt;&gt;0,$F18*VLOOKUP($D18,'Rate Rationale'!$D:$J,7,0),""),1)</f>
        <v>12.2</v>
      </c>
      <c r="K18" s="97">
        <f>ROUND(IF($G18*VLOOKUP($D18,'Rate Rationale'!$D:$K,8,0)&lt;&gt;0,$G18*VLOOKUP($D18,'Rate Rationale'!$D:$K,8,0),""),1)</f>
        <v>11</v>
      </c>
      <c r="L18" s="98">
        <f>ROUND(IF($H18*VLOOKUP($D18,'Rate Rationale'!$D:$L,9,0)&lt;&gt;0,$H18*VLOOKUP($D18,'Rate Rationale'!$D:$L,9,0),""),1)</f>
        <v>9.9</v>
      </c>
      <c r="M18" s="97">
        <f>ROUND(IF($E18*VLOOKUP($D18,'Rate Rationale'!$D:$M,10,0)&lt;&gt;0,$E18*VLOOKUP($D18,'Rate Rationale'!$D:$M,10,0),""),1)</f>
        <v>20.399999999999999</v>
      </c>
      <c r="N18" s="96">
        <f>ROUND(E18*VLOOKUP(D18,'Rate Rationale'!$D$3:$AB$45,11,0),1)</f>
        <v>20.399999999999999</v>
      </c>
      <c r="O18" s="97">
        <f>ROUND(F18*VLOOKUP(D18,'Rate Rationale'!$D$3:$AB$45,12,0),1)</f>
        <v>15.9</v>
      </c>
      <c r="P18" s="97">
        <f>ROUND(G18*VLOOKUP(D18,'Rate Rationale'!$D$3:$AB$45,13,0),1)</f>
        <v>11.5</v>
      </c>
      <c r="Q18" s="98">
        <f>ROUND(H18*VLOOKUP(D18,'Rate Rationale'!$D$3:$AB$45,14,0),1)</f>
        <v>10.3</v>
      </c>
      <c r="R18" s="96">
        <f t="shared" si="3"/>
        <v>23.5</v>
      </c>
      <c r="S18" s="97">
        <f t="shared" si="3"/>
        <v>18.3</v>
      </c>
      <c r="T18" s="97">
        <f t="shared" si="3"/>
        <v>13.2</v>
      </c>
      <c r="U18" s="98">
        <f t="shared" si="3"/>
        <v>11.8</v>
      </c>
      <c r="V18" s="96">
        <f t="shared" ref="V18:W18" si="14">ROUND((E18*1.5),1)</f>
        <v>20.399999999999999</v>
      </c>
      <c r="W18" s="97">
        <f t="shared" si="14"/>
        <v>15.9</v>
      </c>
      <c r="X18" s="97">
        <f t="shared" ref="X18:Y18" si="15">G18</f>
        <v>9.6</v>
      </c>
      <c r="Y18" s="98">
        <f t="shared" si="15"/>
        <v>8.6</v>
      </c>
      <c r="Z18" s="96">
        <f t="shared" si="6"/>
        <v>23.5</v>
      </c>
      <c r="AA18" s="97">
        <f t="shared" si="6"/>
        <v>18.3</v>
      </c>
      <c r="AB18" s="97">
        <f t="shared" si="6"/>
        <v>11</v>
      </c>
      <c r="AC18" s="98">
        <f t="shared" si="6"/>
        <v>9.9</v>
      </c>
      <c r="AD18" s="96">
        <f t="shared" ref="AD18:AE18" si="16">ROUND((E18*1.8),1)</f>
        <v>24.5</v>
      </c>
      <c r="AE18" s="98">
        <f t="shared" si="16"/>
        <v>19.100000000000001</v>
      </c>
      <c r="AF18" s="99">
        <f t="shared" ref="AF18:AF32" si="17">E18</f>
        <v>13.6</v>
      </c>
      <c r="AG18" s="99"/>
      <c r="AH18" s="96">
        <f t="shared" si="9"/>
        <v>20.399999999999999</v>
      </c>
      <c r="AI18" s="97">
        <f t="shared" si="9"/>
        <v>15.9</v>
      </c>
      <c r="AJ18" s="97">
        <f t="shared" si="9"/>
        <v>14.4</v>
      </c>
      <c r="AK18" s="98">
        <f t="shared" si="9"/>
        <v>12.9</v>
      </c>
      <c r="AL18" s="100">
        <v>45587</v>
      </c>
    </row>
    <row r="19" spans="1:38">
      <c r="A19" s="15" t="s">
        <v>21</v>
      </c>
      <c r="B19" s="15" t="s">
        <v>37</v>
      </c>
      <c r="C19" s="15" t="s">
        <v>48</v>
      </c>
      <c r="D19" s="16" t="s">
        <v>49</v>
      </c>
      <c r="E19" s="93">
        <f t="shared" si="0"/>
        <v>12.6</v>
      </c>
      <c r="F19" s="94">
        <f t="shared" si="1"/>
        <v>9.6</v>
      </c>
      <c r="G19" s="94">
        <f t="shared" si="2"/>
        <v>8.6</v>
      </c>
      <c r="H19" s="95">
        <v>7.6</v>
      </c>
      <c r="I19" s="96">
        <f>ROUND(IF($E19*VLOOKUP($D19,'Rate Rationale'!$D:$I,6,0)&lt;&gt;0,$E19*VLOOKUP($D19,'Rate Rationale'!$D:$I,6,0),""),1)</f>
        <v>14.5</v>
      </c>
      <c r="J19" s="97">
        <f>ROUND(IF($F19*VLOOKUP($D19,'Rate Rationale'!$D:$J,7,0)&lt;&gt;0,$F19*VLOOKUP($D19,'Rate Rationale'!$D:$J,7,0),""),1)</f>
        <v>11</v>
      </c>
      <c r="K19" s="97">
        <f>ROUND(IF($G19*VLOOKUP($D19,'Rate Rationale'!$D:$K,8,0)&lt;&gt;0,$G19*VLOOKUP($D19,'Rate Rationale'!$D:$K,8,0),""),1)</f>
        <v>9.9</v>
      </c>
      <c r="L19" s="98">
        <f>ROUND(IF($H19*VLOOKUP($D19,'Rate Rationale'!$D:$L,9,0)&lt;&gt;0,$H19*VLOOKUP($D19,'Rate Rationale'!$D:$L,9,0),""),1)</f>
        <v>8.6999999999999993</v>
      </c>
      <c r="M19" s="97">
        <f>ROUND(IF($E19*VLOOKUP($D19,'Rate Rationale'!$D:$M,10,0)&lt;&gt;0,$E19*VLOOKUP($D19,'Rate Rationale'!$D:$M,10,0),""),1)</f>
        <v>18.899999999999999</v>
      </c>
      <c r="N19" s="96">
        <f>ROUND(E19*VLOOKUP(D19,'Rate Rationale'!$D$3:$AB$45,11,0),1)</f>
        <v>18.899999999999999</v>
      </c>
      <c r="O19" s="97">
        <f>ROUND(F19*VLOOKUP(D19,'Rate Rationale'!$D$3:$AB$45,12,0),1)</f>
        <v>14.4</v>
      </c>
      <c r="P19" s="97">
        <f>ROUND(G19*VLOOKUP(D19,'Rate Rationale'!$D$3:$AB$45,13,0),1)</f>
        <v>10.3</v>
      </c>
      <c r="Q19" s="98">
        <f>ROUND(H19*VLOOKUP(D19,'Rate Rationale'!$D$3:$AB$45,14,0),1)</f>
        <v>9.1</v>
      </c>
      <c r="R19" s="96">
        <f t="shared" ref="R19:U25" si="18">IF(ROUND(N19*1.15,1)&gt;I19,ROUND(N19*1.15,1),ROUND(I19*1.15,1))</f>
        <v>21.7</v>
      </c>
      <c r="S19" s="97">
        <f t="shared" si="18"/>
        <v>16.600000000000001</v>
      </c>
      <c r="T19" s="97">
        <f t="shared" si="18"/>
        <v>11.8</v>
      </c>
      <c r="U19" s="98">
        <f t="shared" si="18"/>
        <v>10.5</v>
      </c>
      <c r="V19" s="96">
        <f t="shared" si="11"/>
        <v>18.899999999999999</v>
      </c>
      <c r="W19" s="97">
        <f t="shared" si="11"/>
        <v>14.4</v>
      </c>
      <c r="X19" s="97">
        <f t="shared" si="12"/>
        <v>8.6</v>
      </c>
      <c r="Y19" s="98">
        <f t="shared" si="12"/>
        <v>7.6</v>
      </c>
      <c r="Z19" s="96">
        <f t="shared" ref="Z19:AC25" si="19">IF(ROUND(V19*1.15,1)&gt;I19,ROUND(V19*1.15,1),I19)</f>
        <v>21.7</v>
      </c>
      <c r="AA19" s="97">
        <f t="shared" si="19"/>
        <v>16.600000000000001</v>
      </c>
      <c r="AB19" s="97">
        <f t="shared" si="19"/>
        <v>9.9</v>
      </c>
      <c r="AC19" s="98">
        <f t="shared" si="19"/>
        <v>8.6999999999999993</v>
      </c>
      <c r="AD19" s="96">
        <f t="shared" si="13"/>
        <v>22.7</v>
      </c>
      <c r="AE19" s="98">
        <f t="shared" si="13"/>
        <v>17.3</v>
      </c>
      <c r="AF19" s="99">
        <f t="shared" si="17"/>
        <v>12.6</v>
      </c>
      <c r="AG19" s="99"/>
      <c r="AH19" s="96">
        <f t="shared" ref="AH19:AK32" si="20">ROUND(E19*1.5,1)</f>
        <v>18.899999999999999</v>
      </c>
      <c r="AI19" s="97">
        <f t="shared" si="20"/>
        <v>14.4</v>
      </c>
      <c r="AJ19" s="97">
        <f t="shared" si="20"/>
        <v>12.9</v>
      </c>
      <c r="AK19" s="98">
        <f t="shared" si="20"/>
        <v>11.4</v>
      </c>
      <c r="AL19" s="100">
        <v>45566</v>
      </c>
    </row>
    <row r="20" spans="1:38">
      <c r="A20" s="15" t="s">
        <v>21</v>
      </c>
      <c r="B20" s="15" t="s">
        <v>37</v>
      </c>
      <c r="C20" s="15" t="s">
        <v>40</v>
      </c>
      <c r="D20" s="16" t="s">
        <v>50</v>
      </c>
      <c r="E20" s="93">
        <f>H20+5</f>
        <v>13.6</v>
      </c>
      <c r="F20" s="94">
        <f>H20+2</f>
        <v>10.6</v>
      </c>
      <c r="G20" s="94">
        <f>H20+1</f>
        <v>9.6</v>
      </c>
      <c r="H20" s="95">
        <v>8.6</v>
      </c>
      <c r="I20" s="96">
        <f>ROUND(IF($E20*VLOOKUP($D20,'Rate Rationale'!$D:$I,6,0)&lt;&gt;0,$E20*VLOOKUP($D20,'Rate Rationale'!$D:$I,6,0),""),1)</f>
        <v>15.6</v>
      </c>
      <c r="J20" s="97">
        <f>ROUND(IF($F20*VLOOKUP($D20,'Rate Rationale'!$D:$J,7,0)&lt;&gt;0,$F20*VLOOKUP($D20,'Rate Rationale'!$D:$J,7,0),""),1)</f>
        <v>12.2</v>
      </c>
      <c r="K20" s="97">
        <f>ROUND(IF($G20*VLOOKUP($D20,'Rate Rationale'!$D:$K,8,0)&lt;&gt;0,$G20*VLOOKUP($D20,'Rate Rationale'!$D:$K,8,0),""),1)</f>
        <v>11</v>
      </c>
      <c r="L20" s="98">
        <f>ROUND(IF($H20*VLOOKUP($D20,'Rate Rationale'!$D:$L,9,0)&lt;&gt;0,$H20*VLOOKUP($D20,'Rate Rationale'!$D:$L,9,0),""),1)</f>
        <v>9.9</v>
      </c>
      <c r="M20" s="97">
        <f>ROUND(IF($E20*VLOOKUP($D20,'Rate Rationale'!$D:$M,10,0)&lt;&gt;0,$E20*VLOOKUP($D20,'Rate Rationale'!$D:$M,10,0),""),1)</f>
        <v>20.399999999999999</v>
      </c>
      <c r="N20" s="96">
        <f>ROUND(E20*VLOOKUP(D20,'Rate Rationale'!$D$3:$AB$45,11,0),1)</f>
        <v>20.399999999999999</v>
      </c>
      <c r="O20" s="97">
        <f>ROUND(F20*VLOOKUP(D20,'Rate Rationale'!$D$3:$AB$45,12,0),1)</f>
        <v>15.9</v>
      </c>
      <c r="P20" s="97">
        <f>ROUND(G20*VLOOKUP(D20,'Rate Rationale'!$D$3:$AB$45,13,0),1)</f>
        <v>11.5</v>
      </c>
      <c r="Q20" s="98">
        <f>ROUND(H20*VLOOKUP(D20,'Rate Rationale'!$D$3:$AB$45,14,0),1)</f>
        <v>10.3</v>
      </c>
      <c r="R20" s="96">
        <f>IF(ROUND(N20*1.15,1)&gt;I20,ROUND(N20*1.15,1),ROUND(I20*1.15,1))</f>
        <v>23.5</v>
      </c>
      <c r="S20" s="97">
        <f>IF(ROUND(O20*1.15,1)&gt;J20,ROUND(O20*1.15,1),ROUND(J20*1.15,1))</f>
        <v>18.3</v>
      </c>
      <c r="T20" s="97">
        <f>IF(ROUND(P20*1.15,1)&gt;K20,ROUND(P20*1.15,1),ROUND(K20*1.15,1))</f>
        <v>13.2</v>
      </c>
      <c r="U20" s="98">
        <f>IF(ROUND(Q20*1.15,1)&gt;L20,ROUND(Q20*1.15,1),ROUND(L20*1.15,1))</f>
        <v>11.8</v>
      </c>
      <c r="V20" s="96">
        <f t="shared" si="11"/>
        <v>20.399999999999999</v>
      </c>
      <c r="W20" s="97">
        <f t="shared" si="11"/>
        <v>15.9</v>
      </c>
      <c r="X20" s="97">
        <f>G20</f>
        <v>9.6</v>
      </c>
      <c r="Y20" s="98">
        <f>H20</f>
        <v>8.6</v>
      </c>
      <c r="Z20" s="96">
        <f>IF(ROUND(V20*1.15,1)&gt;I20,ROUND(V20*1.15,1),I20)</f>
        <v>23.5</v>
      </c>
      <c r="AA20" s="97">
        <f>IF(ROUND(W20*1.15,1)&gt;J20,ROUND(W20*1.15,1),J20)</f>
        <v>18.3</v>
      </c>
      <c r="AB20" s="97">
        <f>IF(ROUND(X20*1.15,1)&gt;K20,ROUND(X20*1.15,1),K20)</f>
        <v>11</v>
      </c>
      <c r="AC20" s="98">
        <f>IF(ROUND(Y20*1.15,1)&gt;L20,ROUND(Y20*1.15,1),L20)</f>
        <v>9.9</v>
      </c>
      <c r="AD20" s="96">
        <f t="shared" si="13"/>
        <v>24.5</v>
      </c>
      <c r="AE20" s="98">
        <f t="shared" si="13"/>
        <v>19.100000000000001</v>
      </c>
      <c r="AF20" s="99">
        <f>E20</f>
        <v>13.6</v>
      </c>
      <c r="AG20" s="99"/>
      <c r="AH20" s="96">
        <f>ROUND(E20*1.5,1)</f>
        <v>20.399999999999999</v>
      </c>
      <c r="AI20" s="97">
        <f>ROUND(F20*1.5,1)</f>
        <v>15.9</v>
      </c>
      <c r="AJ20" s="97">
        <f>ROUND(G20*1.5,1)</f>
        <v>14.4</v>
      </c>
      <c r="AK20" s="98">
        <f>ROUND(H20*1.5,1)</f>
        <v>12.9</v>
      </c>
      <c r="AL20" s="100">
        <v>45587</v>
      </c>
    </row>
    <row r="21" spans="1:38">
      <c r="A21" s="15" t="s">
        <v>21</v>
      </c>
      <c r="B21" s="15" t="s">
        <v>37</v>
      </c>
      <c r="C21" s="15" t="s">
        <v>48</v>
      </c>
      <c r="D21" s="16" t="s">
        <v>51</v>
      </c>
      <c r="E21" s="93">
        <f>H21+5</f>
        <v>15.6</v>
      </c>
      <c r="F21" s="94">
        <f>H21+2</f>
        <v>12.6</v>
      </c>
      <c r="G21" s="94">
        <f>H21+1</f>
        <v>11.6</v>
      </c>
      <c r="H21" s="95">
        <v>10.6</v>
      </c>
      <c r="I21" s="96">
        <f>ROUND(IF($E21*VLOOKUP($D21,'Rate Rationale'!$D:$I,6,0)&lt;&gt;0,$E21*VLOOKUP($D21,'Rate Rationale'!$D:$I,6,0),""),1)</f>
        <v>17.899999999999999</v>
      </c>
      <c r="J21" s="97">
        <f>ROUND(IF($F21*VLOOKUP($D21,'Rate Rationale'!$D:$J,7,0)&lt;&gt;0,$F21*VLOOKUP($D21,'Rate Rationale'!$D:$J,7,0),""),1)</f>
        <v>14.5</v>
      </c>
      <c r="K21" s="97">
        <f>ROUND(IF($G21*VLOOKUP($D21,'Rate Rationale'!$D:$K,8,0)&lt;&gt;0,$G21*VLOOKUP($D21,'Rate Rationale'!$D:$K,8,0),""),1)</f>
        <v>13.3</v>
      </c>
      <c r="L21" s="98">
        <f>ROUND(IF($H21*VLOOKUP($D21,'Rate Rationale'!$D:$L,9,0)&lt;&gt;0,$H21*VLOOKUP($D21,'Rate Rationale'!$D:$L,9,0),""),1)</f>
        <v>12.2</v>
      </c>
      <c r="M21" s="97">
        <f>ROUND(IF($E21*VLOOKUP($D21,'Rate Rationale'!$D:$M,10,0)&lt;&gt;0,$E21*VLOOKUP($D21,'Rate Rationale'!$D:$M,10,0),""),1)</f>
        <v>23.4</v>
      </c>
      <c r="N21" s="96">
        <f>ROUND(E21*VLOOKUP(D21,'Rate Rationale'!$D$3:$AB$45,11,0),1)</f>
        <v>23.4</v>
      </c>
      <c r="O21" s="97">
        <f>ROUND(F21*VLOOKUP(D21,'Rate Rationale'!$D$3:$AB$45,12,0),1)</f>
        <v>18.899999999999999</v>
      </c>
      <c r="P21" s="97">
        <f>ROUND(G21*VLOOKUP(D21,'Rate Rationale'!$D$3:$AB$45,13,0),1)</f>
        <v>13.9</v>
      </c>
      <c r="Q21" s="98">
        <f>ROUND(H21*VLOOKUP(D21,'Rate Rationale'!$D$3:$AB$45,14,0),1)</f>
        <v>12.7</v>
      </c>
      <c r="R21" s="96">
        <f t="shared" si="18"/>
        <v>26.9</v>
      </c>
      <c r="S21" s="97">
        <f t="shared" si="18"/>
        <v>21.7</v>
      </c>
      <c r="T21" s="97">
        <f t="shared" si="18"/>
        <v>16</v>
      </c>
      <c r="U21" s="98">
        <f t="shared" si="18"/>
        <v>14.6</v>
      </c>
      <c r="V21" s="96">
        <f t="shared" si="11"/>
        <v>23.4</v>
      </c>
      <c r="W21" s="97">
        <f t="shared" si="11"/>
        <v>18.899999999999999</v>
      </c>
      <c r="X21" s="97">
        <f>G21</f>
        <v>11.6</v>
      </c>
      <c r="Y21" s="98">
        <f>H21</f>
        <v>10.6</v>
      </c>
      <c r="Z21" s="96">
        <f t="shared" si="19"/>
        <v>26.9</v>
      </c>
      <c r="AA21" s="97">
        <f t="shared" si="19"/>
        <v>21.7</v>
      </c>
      <c r="AB21" s="97">
        <f t="shared" si="19"/>
        <v>13.3</v>
      </c>
      <c r="AC21" s="98">
        <f t="shared" si="19"/>
        <v>12.2</v>
      </c>
      <c r="AD21" s="96">
        <f t="shared" si="13"/>
        <v>28.1</v>
      </c>
      <c r="AE21" s="98">
        <f t="shared" si="13"/>
        <v>22.7</v>
      </c>
      <c r="AF21" s="99">
        <f t="shared" si="17"/>
        <v>15.6</v>
      </c>
      <c r="AG21" s="99"/>
      <c r="AH21" s="96">
        <f t="shared" si="20"/>
        <v>23.4</v>
      </c>
      <c r="AI21" s="97">
        <f t="shared" si="20"/>
        <v>18.899999999999999</v>
      </c>
      <c r="AJ21" s="97">
        <f t="shared" si="20"/>
        <v>17.399999999999999</v>
      </c>
      <c r="AK21" s="98">
        <f t="shared" si="20"/>
        <v>15.9</v>
      </c>
      <c r="AL21" s="100">
        <v>45566</v>
      </c>
    </row>
    <row r="22" spans="1:38">
      <c r="A22" s="15" t="s">
        <v>21</v>
      </c>
      <c r="B22" s="15" t="s">
        <v>37</v>
      </c>
      <c r="C22" s="15" t="s">
        <v>52</v>
      </c>
      <c r="D22" s="16" t="s">
        <v>53</v>
      </c>
      <c r="E22" s="93">
        <f>H22+5</f>
        <v>13.6</v>
      </c>
      <c r="F22" s="94">
        <f>H22+2</f>
        <v>10.6</v>
      </c>
      <c r="G22" s="94">
        <f>H22+1</f>
        <v>9.6</v>
      </c>
      <c r="H22" s="95">
        <v>8.6</v>
      </c>
      <c r="I22" s="96">
        <f>ROUND(IF($E22*VLOOKUP($D22,'Rate Rationale'!$D:$I,6,0)&lt;&gt;0,$E22*VLOOKUP($D22,'Rate Rationale'!$D:$I,6,0),""),1)</f>
        <v>15.6</v>
      </c>
      <c r="J22" s="97">
        <f>ROUND(IF($F22*VLOOKUP($D22,'Rate Rationale'!$D:$J,7,0)&lt;&gt;0,$F22*VLOOKUP($D22,'Rate Rationale'!$D:$J,7,0),""),1)</f>
        <v>12.2</v>
      </c>
      <c r="K22" s="97">
        <f>ROUND(IF($G22*VLOOKUP($D22,'Rate Rationale'!$D:$K,8,0)&lt;&gt;0,$G22*VLOOKUP($D22,'Rate Rationale'!$D:$K,8,0),""),1)</f>
        <v>11</v>
      </c>
      <c r="L22" s="98">
        <f>ROUND(IF($H22*VLOOKUP($D22,'Rate Rationale'!$D:$L,9,0)&lt;&gt;0,$H22*VLOOKUP($D22,'Rate Rationale'!$D:$L,9,0),""),1)</f>
        <v>9.9</v>
      </c>
      <c r="M22" s="97">
        <f>ROUND(IF($E22*VLOOKUP($D22,'Rate Rationale'!$D:$M,10,0)&lt;&gt;0,$E22*VLOOKUP($D22,'Rate Rationale'!$D:$M,10,0),""),1)</f>
        <v>20.399999999999999</v>
      </c>
      <c r="N22" s="96">
        <f>ROUND(E22*VLOOKUP(D22,'Rate Rationale'!$D$3:$AB$45,11,0),1)</f>
        <v>20.399999999999999</v>
      </c>
      <c r="O22" s="97">
        <f>ROUND(F22*VLOOKUP(D22,'Rate Rationale'!$D$3:$AB$45,12,0),1)</f>
        <v>15.9</v>
      </c>
      <c r="P22" s="97">
        <f>ROUND(G22*VLOOKUP(D22,'Rate Rationale'!$D$3:$AB$45,13,0),1)</f>
        <v>11.5</v>
      </c>
      <c r="Q22" s="98">
        <f>ROUND(H22*VLOOKUP(D22,'Rate Rationale'!$D$3:$AB$45,14,0),1)</f>
        <v>10.3</v>
      </c>
      <c r="R22" s="96">
        <f t="shared" si="18"/>
        <v>23.5</v>
      </c>
      <c r="S22" s="97">
        <f t="shared" si="18"/>
        <v>18.3</v>
      </c>
      <c r="T22" s="97">
        <f t="shared" si="18"/>
        <v>13.2</v>
      </c>
      <c r="U22" s="98">
        <f t="shared" si="18"/>
        <v>11.8</v>
      </c>
      <c r="V22" s="96">
        <f t="shared" si="11"/>
        <v>20.399999999999999</v>
      </c>
      <c r="W22" s="97">
        <f t="shared" si="11"/>
        <v>15.9</v>
      </c>
      <c r="X22" s="97">
        <f t="shared" ref="X22:Y22" si="21">G22</f>
        <v>9.6</v>
      </c>
      <c r="Y22" s="98">
        <f t="shared" si="21"/>
        <v>8.6</v>
      </c>
      <c r="Z22" s="96">
        <f t="shared" si="19"/>
        <v>23.5</v>
      </c>
      <c r="AA22" s="97">
        <f t="shared" si="19"/>
        <v>18.3</v>
      </c>
      <c r="AB22" s="97">
        <f t="shared" si="19"/>
        <v>11</v>
      </c>
      <c r="AC22" s="98">
        <f t="shared" si="19"/>
        <v>9.9</v>
      </c>
      <c r="AD22" s="96">
        <f t="shared" si="13"/>
        <v>24.5</v>
      </c>
      <c r="AE22" s="98">
        <f t="shared" si="13"/>
        <v>19.100000000000001</v>
      </c>
      <c r="AF22" s="99">
        <f>E22</f>
        <v>13.6</v>
      </c>
      <c r="AG22" s="99"/>
      <c r="AH22" s="96">
        <f>ROUND(E22*1.5,1)</f>
        <v>20.399999999999999</v>
      </c>
      <c r="AI22" s="97">
        <f>ROUND(F22*1.5,1)</f>
        <v>15.9</v>
      </c>
      <c r="AJ22" s="97">
        <f>ROUND(G22*1.5,1)</f>
        <v>14.4</v>
      </c>
      <c r="AK22" s="98">
        <f>ROUND(H22*1.5,1)</f>
        <v>12.9</v>
      </c>
      <c r="AL22" s="100">
        <v>45587</v>
      </c>
    </row>
    <row r="23" spans="1:38">
      <c r="A23" s="15" t="s">
        <v>21</v>
      </c>
      <c r="B23" s="15" t="s">
        <v>37</v>
      </c>
      <c r="C23" s="15" t="s">
        <v>45</v>
      </c>
      <c r="D23" s="16" t="s">
        <v>54</v>
      </c>
      <c r="E23" s="93">
        <f>H23+5</f>
        <v>12.6</v>
      </c>
      <c r="F23" s="94">
        <f>H23+2</f>
        <v>9.6</v>
      </c>
      <c r="G23" s="94">
        <f>H23+1</f>
        <v>8.6</v>
      </c>
      <c r="H23" s="95">
        <v>7.6</v>
      </c>
      <c r="I23" s="96">
        <f>ROUND(IF($E23*VLOOKUP($D23,'Rate Rationale'!$D:$I,6,0)&lt;&gt;0,$E23*VLOOKUP($D23,'Rate Rationale'!$D:$I,6,0),""),1)</f>
        <v>14.5</v>
      </c>
      <c r="J23" s="97">
        <f>ROUND(IF($F23*VLOOKUP($D23,'Rate Rationale'!$D:$J,7,0)&lt;&gt;0,$F23*VLOOKUP($D23,'Rate Rationale'!$D:$J,7,0),""),1)</f>
        <v>11</v>
      </c>
      <c r="K23" s="97">
        <f>ROUND(IF($G23*VLOOKUP($D23,'Rate Rationale'!$D:$K,8,0)&lt;&gt;0,$G23*VLOOKUP($D23,'Rate Rationale'!$D:$K,8,0),""),1)</f>
        <v>9.9</v>
      </c>
      <c r="L23" s="98">
        <f>ROUND(IF($H23*VLOOKUP($D23,'Rate Rationale'!$D:$L,9,0)&lt;&gt;0,$H23*VLOOKUP($D23,'Rate Rationale'!$D:$L,9,0),""),1)</f>
        <v>8.6999999999999993</v>
      </c>
      <c r="M23" s="97">
        <f>ROUND(IF($E23*VLOOKUP($D23,'Rate Rationale'!$D:$M,10,0)&lt;&gt;0,$E23*VLOOKUP($D23,'Rate Rationale'!$D:$M,10,0),""),1)</f>
        <v>18.899999999999999</v>
      </c>
      <c r="N23" s="96">
        <f>ROUND(E23*VLOOKUP(D23,'Rate Rationale'!$D$3:$AB$45,11,0),1)</f>
        <v>18.899999999999999</v>
      </c>
      <c r="O23" s="97">
        <f>ROUND(F23*VLOOKUP(D23,'Rate Rationale'!$D$3:$AB$45,12,0),1)</f>
        <v>14.4</v>
      </c>
      <c r="P23" s="97">
        <f>ROUND(G23*VLOOKUP(D23,'Rate Rationale'!$D$3:$AB$45,13,0),1)</f>
        <v>10.3</v>
      </c>
      <c r="Q23" s="98">
        <f>ROUND(H23*VLOOKUP(D23,'Rate Rationale'!$D$3:$AB$45,14,0),1)</f>
        <v>9.1</v>
      </c>
      <c r="R23" s="96">
        <f t="shared" si="18"/>
        <v>21.7</v>
      </c>
      <c r="S23" s="97">
        <f t="shared" si="18"/>
        <v>16.600000000000001</v>
      </c>
      <c r="T23" s="97">
        <f t="shared" si="18"/>
        <v>11.8</v>
      </c>
      <c r="U23" s="98">
        <f t="shared" si="18"/>
        <v>10.5</v>
      </c>
      <c r="V23" s="96">
        <f t="shared" si="11"/>
        <v>18.899999999999999</v>
      </c>
      <c r="W23" s="97">
        <f t="shared" si="11"/>
        <v>14.4</v>
      </c>
      <c r="X23" s="97">
        <f>G23</f>
        <v>8.6</v>
      </c>
      <c r="Y23" s="98">
        <f>H23</f>
        <v>7.6</v>
      </c>
      <c r="Z23" s="96">
        <f t="shared" si="19"/>
        <v>21.7</v>
      </c>
      <c r="AA23" s="97">
        <f t="shared" si="19"/>
        <v>16.600000000000001</v>
      </c>
      <c r="AB23" s="97">
        <f t="shared" si="19"/>
        <v>9.9</v>
      </c>
      <c r="AC23" s="98">
        <f t="shared" si="19"/>
        <v>8.6999999999999993</v>
      </c>
      <c r="AD23" s="96">
        <f t="shared" si="13"/>
        <v>22.7</v>
      </c>
      <c r="AE23" s="98">
        <f t="shared" si="13"/>
        <v>17.3</v>
      </c>
      <c r="AF23" s="99">
        <f>E23</f>
        <v>12.6</v>
      </c>
      <c r="AG23" s="99"/>
      <c r="AH23" s="96">
        <f t="shared" ref="AH23:AK23" si="22">ROUND(E23*1.5,1)</f>
        <v>18.899999999999999</v>
      </c>
      <c r="AI23" s="97">
        <f t="shared" si="22"/>
        <v>14.4</v>
      </c>
      <c r="AJ23" s="97">
        <f t="shared" si="22"/>
        <v>12.9</v>
      </c>
      <c r="AK23" s="98">
        <f t="shared" si="22"/>
        <v>11.4</v>
      </c>
      <c r="AL23" s="100">
        <v>45587</v>
      </c>
    </row>
    <row r="24" spans="1:38">
      <c r="A24" s="15" t="s">
        <v>21</v>
      </c>
      <c r="B24" s="15" t="s">
        <v>37</v>
      </c>
      <c r="C24" s="15" t="s">
        <v>55</v>
      </c>
      <c r="D24" s="16" t="s">
        <v>56</v>
      </c>
      <c r="E24" s="93">
        <f t="shared" si="0"/>
        <v>14.6</v>
      </c>
      <c r="F24" s="94">
        <f t="shared" si="1"/>
        <v>11.6</v>
      </c>
      <c r="G24" s="94">
        <f t="shared" si="2"/>
        <v>10.6</v>
      </c>
      <c r="H24" s="95">
        <v>9.6</v>
      </c>
      <c r="I24" s="96">
        <f>L24+5</f>
        <v>15.5</v>
      </c>
      <c r="J24" s="97">
        <f>L24+2</f>
        <v>12.5</v>
      </c>
      <c r="K24" s="97">
        <f>L24+1</f>
        <v>11.5</v>
      </c>
      <c r="L24" s="98">
        <v>10.5</v>
      </c>
      <c r="M24" s="97">
        <f>ROUND(IF($E24*VLOOKUP($D24,'Rate Rationale'!$D:$M,10,0)&lt;&gt;0,$E24*VLOOKUP($D24,'Rate Rationale'!$D:$M,10,0),""),1)</f>
        <v>21.9</v>
      </c>
      <c r="N24" s="96">
        <f>ROUND(E24*VLOOKUP(D24,'Rate Rationale'!$D$3:$AB$45,11,0),1)</f>
        <v>21.9</v>
      </c>
      <c r="O24" s="97">
        <f>ROUND(F24*VLOOKUP(D24,'Rate Rationale'!$D$3:$AB$45,12,0),1)</f>
        <v>17.399999999999999</v>
      </c>
      <c r="P24" s="97">
        <f>ROUND(G24*VLOOKUP(D24,'Rate Rationale'!$D$3:$AB$45,13,0),1)</f>
        <v>12.7</v>
      </c>
      <c r="Q24" s="98">
        <f>ROUND(H24*VLOOKUP(D24,'Rate Rationale'!$D$3:$AB$45,14,0),1)</f>
        <v>11.5</v>
      </c>
      <c r="R24" s="96">
        <f t="shared" si="18"/>
        <v>25.2</v>
      </c>
      <c r="S24" s="97">
        <f t="shared" si="18"/>
        <v>20</v>
      </c>
      <c r="T24" s="97">
        <f t="shared" si="18"/>
        <v>14.6</v>
      </c>
      <c r="U24" s="98">
        <f t="shared" si="18"/>
        <v>13.2</v>
      </c>
      <c r="V24" s="96">
        <f t="shared" si="11"/>
        <v>21.9</v>
      </c>
      <c r="W24" s="97">
        <f t="shared" si="11"/>
        <v>17.399999999999999</v>
      </c>
      <c r="X24" s="97">
        <f t="shared" si="12"/>
        <v>10.6</v>
      </c>
      <c r="Y24" s="98">
        <f t="shared" si="12"/>
        <v>9.6</v>
      </c>
      <c r="Z24" s="96">
        <f t="shared" si="19"/>
        <v>25.2</v>
      </c>
      <c r="AA24" s="97">
        <f t="shared" si="19"/>
        <v>20</v>
      </c>
      <c r="AB24" s="97">
        <f t="shared" si="19"/>
        <v>12.2</v>
      </c>
      <c r="AC24" s="98">
        <f t="shared" si="19"/>
        <v>11</v>
      </c>
      <c r="AD24" s="96">
        <f t="shared" si="13"/>
        <v>26.3</v>
      </c>
      <c r="AE24" s="98">
        <f t="shared" si="13"/>
        <v>20.9</v>
      </c>
      <c r="AF24" s="99">
        <f t="shared" si="17"/>
        <v>14.6</v>
      </c>
      <c r="AG24" s="99"/>
      <c r="AH24" s="96">
        <f t="shared" si="20"/>
        <v>21.9</v>
      </c>
      <c r="AI24" s="97">
        <f t="shared" si="20"/>
        <v>17.399999999999999</v>
      </c>
      <c r="AJ24" s="97">
        <f t="shared" si="20"/>
        <v>15.9</v>
      </c>
      <c r="AK24" s="98">
        <f t="shared" si="20"/>
        <v>14.4</v>
      </c>
      <c r="AL24" s="100">
        <v>45587</v>
      </c>
    </row>
    <row r="25" spans="1:38">
      <c r="A25" s="17" t="s">
        <v>21</v>
      </c>
      <c r="B25" s="17" t="s">
        <v>37</v>
      </c>
      <c r="C25" s="17" t="s">
        <v>42</v>
      </c>
      <c r="D25" s="18" t="s">
        <v>57</v>
      </c>
      <c r="E25" s="101">
        <f t="shared" si="0"/>
        <v>13.6</v>
      </c>
      <c r="F25" s="102">
        <f t="shared" si="1"/>
        <v>10.6</v>
      </c>
      <c r="G25" s="102">
        <f t="shared" si="2"/>
        <v>9.6</v>
      </c>
      <c r="H25" s="103">
        <v>8.6</v>
      </c>
      <c r="I25" s="104">
        <f>ROUND(IF($E25*VLOOKUP($D25,'Rate Rationale'!$D:$I,6,0)&lt;&gt;0,$E25*VLOOKUP($D25,'Rate Rationale'!$D:$I,6,0),""),1)</f>
        <v>15.6</v>
      </c>
      <c r="J25" s="105">
        <f>ROUND(IF($F25*VLOOKUP($D25,'Rate Rationale'!$D:$J,7,0)&lt;&gt;0,$F25*VLOOKUP($D25,'Rate Rationale'!$D:$J,7,0),""),1)</f>
        <v>12.2</v>
      </c>
      <c r="K25" s="105">
        <f>ROUND(IF($G25*VLOOKUP($D25,'Rate Rationale'!$D:$K,8,0)&lt;&gt;0,$G25*VLOOKUP($D25,'Rate Rationale'!$D:$K,8,0),""),1)</f>
        <v>11</v>
      </c>
      <c r="L25" s="106">
        <f>ROUND(IF($H25*VLOOKUP($D25,'Rate Rationale'!$D:$L,9,0)&lt;&gt;0,$H25*VLOOKUP($D25,'Rate Rationale'!$D:$L,9,0),""),1)</f>
        <v>9.9</v>
      </c>
      <c r="M25" s="105">
        <f>ROUND(IF($E25*VLOOKUP($D25,'Rate Rationale'!$D:$M,10,0)&lt;&gt;0,$E25*VLOOKUP($D25,'Rate Rationale'!$D:$M,10,0),""),1)</f>
        <v>20.399999999999999</v>
      </c>
      <c r="N25" s="104">
        <f>ROUND(E25*VLOOKUP(D25,'Rate Rationale'!$D$3:$AB$45,11,0),1)</f>
        <v>20.399999999999999</v>
      </c>
      <c r="O25" s="105">
        <f>ROUND(F25*VLOOKUP(D25,'Rate Rationale'!$D$3:$AB$45,12,0),1)</f>
        <v>15.9</v>
      </c>
      <c r="P25" s="105">
        <f>ROUND(G25*VLOOKUP(D25,'Rate Rationale'!$D$3:$AB$45,13,0),1)</f>
        <v>11.5</v>
      </c>
      <c r="Q25" s="106">
        <f>ROUND(H25*VLOOKUP(D25,'Rate Rationale'!$D$3:$AB$45,14,0),1)</f>
        <v>10.3</v>
      </c>
      <c r="R25" s="104">
        <f t="shared" si="18"/>
        <v>23.5</v>
      </c>
      <c r="S25" s="105">
        <f t="shared" si="18"/>
        <v>18.3</v>
      </c>
      <c r="T25" s="105">
        <f t="shared" si="18"/>
        <v>13.2</v>
      </c>
      <c r="U25" s="106">
        <f t="shared" si="18"/>
        <v>11.8</v>
      </c>
      <c r="V25" s="104">
        <f t="shared" si="11"/>
        <v>20.399999999999999</v>
      </c>
      <c r="W25" s="105">
        <f t="shared" si="11"/>
        <v>15.9</v>
      </c>
      <c r="X25" s="105">
        <f t="shared" si="12"/>
        <v>9.6</v>
      </c>
      <c r="Y25" s="106">
        <f t="shared" si="12"/>
        <v>8.6</v>
      </c>
      <c r="Z25" s="104">
        <f t="shared" si="19"/>
        <v>23.5</v>
      </c>
      <c r="AA25" s="105">
        <f t="shared" si="19"/>
        <v>18.3</v>
      </c>
      <c r="AB25" s="105">
        <f t="shared" si="19"/>
        <v>11</v>
      </c>
      <c r="AC25" s="106">
        <f t="shared" si="19"/>
        <v>9.9</v>
      </c>
      <c r="AD25" s="104">
        <f t="shared" si="13"/>
        <v>24.5</v>
      </c>
      <c r="AE25" s="106">
        <f t="shared" si="13"/>
        <v>19.100000000000001</v>
      </c>
      <c r="AF25" s="107">
        <f t="shared" si="17"/>
        <v>13.6</v>
      </c>
      <c r="AG25" s="107"/>
      <c r="AH25" s="104">
        <f t="shared" si="20"/>
        <v>20.399999999999999</v>
      </c>
      <c r="AI25" s="105">
        <f t="shared" si="20"/>
        <v>15.9</v>
      </c>
      <c r="AJ25" s="105">
        <f t="shared" si="20"/>
        <v>14.4</v>
      </c>
      <c r="AK25" s="106">
        <f t="shared" si="20"/>
        <v>12.9</v>
      </c>
      <c r="AL25" s="108">
        <v>45587</v>
      </c>
    </row>
    <row r="26" spans="1:38">
      <c r="A26" s="15" t="s">
        <v>21</v>
      </c>
      <c r="B26" s="15" t="s">
        <v>58</v>
      </c>
      <c r="C26" s="15" t="s">
        <v>59</v>
      </c>
      <c r="D26" s="16" t="s">
        <v>60</v>
      </c>
      <c r="E26" s="93">
        <f t="shared" ref="E26" si="23">H26+3</f>
        <v>15</v>
      </c>
      <c r="F26" s="94">
        <f t="shared" si="1"/>
        <v>14</v>
      </c>
      <c r="G26" s="94">
        <f t="shared" si="2"/>
        <v>13</v>
      </c>
      <c r="H26" s="70">
        <v>12</v>
      </c>
      <c r="I26" s="96">
        <f>ROUND(IF($E26*VLOOKUP($D26,'Rate Rationale'!$D:$I,6,0)&lt;&gt;0,$E26*VLOOKUP($D26,'Rate Rationale'!$D:$I,6,0),""),1)</f>
        <v>17.3</v>
      </c>
      <c r="J26" s="97">
        <f>ROUND(IF($F26*VLOOKUP($D26,'Rate Rationale'!$D:$J,7,0)&lt;&gt;0,$F26*VLOOKUP($D26,'Rate Rationale'!$D:$J,7,0),""),1)</f>
        <v>16.100000000000001</v>
      </c>
      <c r="K26" s="97">
        <f>ROUND(IF($G26*VLOOKUP($D26,'Rate Rationale'!$D:$K,8,0)&lt;&gt;0,$G26*VLOOKUP($D26,'Rate Rationale'!$D:$K,8,0),""),1)</f>
        <v>15</v>
      </c>
      <c r="L26" s="98">
        <f>ROUND(IF($H26*VLOOKUP($D26,'Rate Rationale'!$D:$L,9,0)&lt;&gt;0,$H26*VLOOKUP($D26,'Rate Rationale'!$D:$L,9,0),""),1)</f>
        <v>13.8</v>
      </c>
      <c r="M26" s="97">
        <f>ROUND(IF($E26*VLOOKUP($D26,'Rate Rationale'!$D:$M,10,0)&lt;&gt;0,$E26*VLOOKUP($D26,'Rate Rationale'!$D:$M,10,0),""),1)</f>
        <v>22.5</v>
      </c>
      <c r="N26" s="96">
        <f>ROUND(E26*VLOOKUP(D26,'Rate Rationale'!$D$3:$O$45,11,0),1)</f>
        <v>22.5</v>
      </c>
      <c r="O26" s="97">
        <f>ROUND(F26*VLOOKUP(D26,'Rate Rationale'!$D$3:$O$45,11,0),1)</f>
        <v>21</v>
      </c>
      <c r="P26" s="97">
        <f t="shared" ref="P26:Q26" si="24">ROUND((G26*1.2),1)</f>
        <v>15.6</v>
      </c>
      <c r="Q26" s="98">
        <f t="shared" si="24"/>
        <v>14.4</v>
      </c>
      <c r="R26" s="96">
        <f t="shared" ref="R26:U32" si="25">ROUND(N26*1.15,1)</f>
        <v>25.9</v>
      </c>
      <c r="S26" s="97">
        <f t="shared" si="25"/>
        <v>24.2</v>
      </c>
      <c r="T26" s="97">
        <f t="shared" si="25"/>
        <v>17.899999999999999</v>
      </c>
      <c r="U26" s="98">
        <f t="shared" si="25"/>
        <v>16.600000000000001</v>
      </c>
      <c r="V26" s="96">
        <f t="shared" ref="V26" si="26">ROUND((E26*1.4),1)</f>
        <v>21</v>
      </c>
      <c r="W26" s="97">
        <f t="shared" ref="W26" si="27">ROUND((F26+4),1)</f>
        <v>18</v>
      </c>
      <c r="X26" s="97">
        <f t="shared" si="12"/>
        <v>13</v>
      </c>
      <c r="Y26" s="98">
        <f t="shared" si="12"/>
        <v>12</v>
      </c>
      <c r="Z26" s="96">
        <f t="shared" ref="Z26:AC32" si="28">ROUND((V26*1.15),1)</f>
        <v>24.2</v>
      </c>
      <c r="AA26" s="97">
        <f t="shared" si="28"/>
        <v>20.7</v>
      </c>
      <c r="AB26" s="97">
        <f t="shared" si="28"/>
        <v>15</v>
      </c>
      <c r="AC26" s="98">
        <f t="shared" si="28"/>
        <v>13.8</v>
      </c>
      <c r="AD26" s="96">
        <f t="shared" ref="AD26" si="29">ROUND((E26*1.7),1)</f>
        <v>25.5</v>
      </c>
      <c r="AE26" s="98">
        <f t="shared" ref="AE26" si="30">F26+12</f>
        <v>26</v>
      </c>
      <c r="AF26" s="99">
        <f t="shared" si="17"/>
        <v>15</v>
      </c>
      <c r="AG26" s="99"/>
      <c r="AH26" s="96">
        <f t="shared" si="20"/>
        <v>22.5</v>
      </c>
      <c r="AI26" s="97">
        <f t="shared" si="20"/>
        <v>21</v>
      </c>
      <c r="AJ26" s="97">
        <f t="shared" si="20"/>
        <v>19.5</v>
      </c>
      <c r="AK26" s="98">
        <f t="shared" si="20"/>
        <v>18</v>
      </c>
      <c r="AL26" s="100">
        <v>45566</v>
      </c>
    </row>
    <row r="27" spans="1:38">
      <c r="A27" s="119" t="s">
        <v>21</v>
      </c>
      <c r="B27" s="119" t="s">
        <v>61</v>
      </c>
      <c r="C27" s="119" t="s">
        <v>62</v>
      </c>
      <c r="D27" s="120" t="s">
        <v>63</v>
      </c>
      <c r="E27" s="121">
        <f>H27+3</f>
        <v>27.4</v>
      </c>
      <c r="F27" s="122">
        <f>H27+2</f>
        <v>26.4</v>
      </c>
      <c r="G27" s="122">
        <f>H27+1</f>
        <v>25.4</v>
      </c>
      <c r="H27" s="123">
        <v>24.4</v>
      </c>
      <c r="I27" s="124">
        <f>ROUND(IF($E27*VLOOKUP($D27,'Rate Rationale'!$D:$I,6,0)&lt;&gt;0,$E27*VLOOKUP($D27,'Rate Rationale'!$D:$I,6,0),""),1)</f>
        <v>31.5</v>
      </c>
      <c r="J27" s="125">
        <f>ROUND(IF($F27*VLOOKUP($D27,'Rate Rationale'!$D:$J,7,0)&lt;&gt;0,$F27*VLOOKUP($D27,'Rate Rationale'!$D:$J,7,0),""),1)</f>
        <v>30.4</v>
      </c>
      <c r="K27" s="125">
        <f>ROUND(IF($G27*VLOOKUP($D27,'Rate Rationale'!$D:$K,8,0)&lt;&gt;0,$G27*VLOOKUP($D27,'Rate Rationale'!$D:$K,8,0),""),1)</f>
        <v>29.2</v>
      </c>
      <c r="L27" s="126">
        <f>ROUND(IF($H27*VLOOKUP($D27,'Rate Rationale'!$D:$L,9,0)&lt;&gt;0,$H27*VLOOKUP($D27,'Rate Rationale'!$D:$L,9,0),""),1)</f>
        <v>28.1</v>
      </c>
      <c r="M27" s="125">
        <v>56</v>
      </c>
      <c r="N27" s="124">
        <f>ROUND((E27*1.4),1)</f>
        <v>38.4</v>
      </c>
      <c r="O27" s="125">
        <f t="shared" ref="O27:P32" si="31">ROUND((F27+4),1)</f>
        <v>30.4</v>
      </c>
      <c r="P27" s="125">
        <f t="shared" si="31"/>
        <v>29.4</v>
      </c>
      <c r="Q27" s="126">
        <f>ROUND((H27+3),1)</f>
        <v>27.4</v>
      </c>
      <c r="R27" s="124">
        <f t="shared" si="25"/>
        <v>44.2</v>
      </c>
      <c r="S27" s="125">
        <f t="shared" si="25"/>
        <v>35</v>
      </c>
      <c r="T27" s="125">
        <f t="shared" si="25"/>
        <v>33.799999999999997</v>
      </c>
      <c r="U27" s="126">
        <f t="shared" si="25"/>
        <v>31.5</v>
      </c>
      <c r="V27" s="124">
        <f>ROUND((E27*1.4),1)</f>
        <v>38.4</v>
      </c>
      <c r="W27" s="125">
        <f>ROUND((F27+4),1)</f>
        <v>30.4</v>
      </c>
      <c r="X27" s="125">
        <f t="shared" si="12"/>
        <v>25.4</v>
      </c>
      <c r="Y27" s="126">
        <f t="shared" si="12"/>
        <v>24.4</v>
      </c>
      <c r="Z27" s="124">
        <f t="shared" si="28"/>
        <v>44.2</v>
      </c>
      <c r="AA27" s="125">
        <f t="shared" si="28"/>
        <v>35</v>
      </c>
      <c r="AB27" s="125">
        <f t="shared" si="28"/>
        <v>29.2</v>
      </c>
      <c r="AC27" s="126">
        <f t="shared" si="28"/>
        <v>28.1</v>
      </c>
      <c r="AD27" s="124">
        <f>ROUND((E27*1.7),1)</f>
        <v>46.6</v>
      </c>
      <c r="AE27" s="126">
        <f>F27+12</f>
        <v>38.4</v>
      </c>
      <c r="AF27" s="127">
        <f>E27</f>
        <v>27.4</v>
      </c>
      <c r="AG27" s="127"/>
      <c r="AH27" s="124">
        <f t="shared" si="20"/>
        <v>41.1</v>
      </c>
      <c r="AI27" s="125">
        <f t="shared" si="20"/>
        <v>39.6</v>
      </c>
      <c r="AJ27" s="125">
        <f t="shared" si="20"/>
        <v>38.1</v>
      </c>
      <c r="AK27" s="126">
        <f t="shared" si="20"/>
        <v>36.6</v>
      </c>
      <c r="AL27" s="128">
        <v>45594</v>
      </c>
    </row>
    <row r="28" spans="1:38">
      <c r="A28" s="71" t="s">
        <v>21</v>
      </c>
      <c r="B28" s="71" t="s">
        <v>61</v>
      </c>
      <c r="C28" s="71" t="s">
        <v>64</v>
      </c>
      <c r="D28" s="129" t="s">
        <v>65</v>
      </c>
      <c r="E28" s="66">
        <f>H28+3</f>
        <v>26.4</v>
      </c>
      <c r="F28" s="67">
        <f>H28+2</f>
        <v>25.4</v>
      </c>
      <c r="G28" s="67">
        <f>H28+1</f>
        <v>24.4</v>
      </c>
      <c r="H28" s="68">
        <v>23.4</v>
      </c>
      <c r="I28" s="130">
        <f>ROUND(IF($E28*VLOOKUP($D28,'Rate Rationale'!$D:$I,6,0)&lt;&gt;0,$E28*VLOOKUP($D28,'Rate Rationale'!$D:$I,6,0),""),1)</f>
        <v>30.4</v>
      </c>
      <c r="J28" s="131">
        <f>ROUND(IF($F28*VLOOKUP($D28,'Rate Rationale'!$D:$J,7,0)&lt;&gt;0,$F28*VLOOKUP($D28,'Rate Rationale'!$D:$J,7,0),""),1)</f>
        <v>29.2</v>
      </c>
      <c r="K28" s="131">
        <f>ROUND(IF($G28*VLOOKUP($D28,'Rate Rationale'!$D:$K,8,0)&lt;&gt;0,$G28*VLOOKUP($D28,'Rate Rationale'!$D:$K,8,0),""),1)</f>
        <v>28.1</v>
      </c>
      <c r="L28" s="132">
        <f>ROUND(IF($H28*VLOOKUP($D28,'Rate Rationale'!$D:$L,9,0)&lt;&gt;0,$H28*VLOOKUP($D28,'Rate Rationale'!$D:$L,9,0),""),1)</f>
        <v>26.9</v>
      </c>
      <c r="M28" s="131">
        <v>56</v>
      </c>
      <c r="N28" s="130">
        <f>ROUND((E28*1.4),1)</f>
        <v>37</v>
      </c>
      <c r="O28" s="131">
        <f t="shared" si="31"/>
        <v>29.4</v>
      </c>
      <c r="P28" s="131">
        <f t="shared" si="31"/>
        <v>28.4</v>
      </c>
      <c r="Q28" s="132">
        <f>ROUND((H28+3),1)</f>
        <v>26.4</v>
      </c>
      <c r="R28" s="130">
        <f t="shared" si="25"/>
        <v>42.6</v>
      </c>
      <c r="S28" s="131">
        <f t="shared" si="25"/>
        <v>33.799999999999997</v>
      </c>
      <c r="T28" s="131">
        <f t="shared" si="25"/>
        <v>32.700000000000003</v>
      </c>
      <c r="U28" s="132">
        <f t="shared" si="25"/>
        <v>30.4</v>
      </c>
      <c r="V28" s="130">
        <f>ROUND((E28*1.4),1)</f>
        <v>37</v>
      </c>
      <c r="W28" s="131">
        <f>ROUND((F28+4),1)</f>
        <v>29.4</v>
      </c>
      <c r="X28" s="131">
        <f t="shared" ref="X28:Y32" si="32">G28</f>
        <v>24.4</v>
      </c>
      <c r="Y28" s="132">
        <f t="shared" si="32"/>
        <v>23.4</v>
      </c>
      <c r="Z28" s="130">
        <f t="shared" si="28"/>
        <v>42.6</v>
      </c>
      <c r="AA28" s="131">
        <f t="shared" si="28"/>
        <v>33.799999999999997</v>
      </c>
      <c r="AB28" s="131">
        <f t="shared" si="28"/>
        <v>28.1</v>
      </c>
      <c r="AC28" s="132">
        <f t="shared" si="28"/>
        <v>26.9</v>
      </c>
      <c r="AD28" s="130">
        <f>ROUND((E28*1.7),1)</f>
        <v>44.9</v>
      </c>
      <c r="AE28" s="132">
        <f>F28+12</f>
        <v>37.4</v>
      </c>
      <c r="AF28" s="133">
        <f>E28</f>
        <v>26.4</v>
      </c>
      <c r="AG28" s="133"/>
      <c r="AH28" s="130">
        <f t="shared" si="20"/>
        <v>39.6</v>
      </c>
      <c r="AI28" s="131">
        <f t="shared" si="20"/>
        <v>38.1</v>
      </c>
      <c r="AJ28" s="131">
        <f t="shared" si="20"/>
        <v>36.6</v>
      </c>
      <c r="AK28" s="132">
        <f t="shared" si="20"/>
        <v>35.1</v>
      </c>
      <c r="AL28" s="69">
        <v>45594</v>
      </c>
    </row>
    <row r="29" spans="1:38">
      <c r="A29" s="71" t="s">
        <v>21</v>
      </c>
      <c r="B29" s="71" t="s">
        <v>61</v>
      </c>
      <c r="C29" s="71" t="s">
        <v>64</v>
      </c>
      <c r="D29" s="129" t="s">
        <v>66</v>
      </c>
      <c r="E29" s="66">
        <f>H29+3</f>
        <v>27.4</v>
      </c>
      <c r="F29" s="67">
        <f>H29+2</f>
        <v>26.4</v>
      </c>
      <c r="G29" s="67">
        <f>H29+1</f>
        <v>25.4</v>
      </c>
      <c r="H29" s="68">
        <v>24.4</v>
      </c>
      <c r="I29" s="130">
        <f>ROUND(IF($E29*VLOOKUP($D29,'Rate Rationale'!$D:$I,6,0)&lt;&gt;0,$E29*VLOOKUP($D29,'Rate Rationale'!$D:$I,6,0),""),1)</f>
        <v>31.5</v>
      </c>
      <c r="J29" s="131">
        <f>ROUND(IF($F29*VLOOKUP($D29,'Rate Rationale'!$D:$J,7,0)&lt;&gt;0,$F29*VLOOKUP($D29,'Rate Rationale'!$D:$J,7,0),""),1)</f>
        <v>30.4</v>
      </c>
      <c r="K29" s="131">
        <f>ROUND(IF($G29*VLOOKUP($D29,'Rate Rationale'!$D:$K,8,0)&lt;&gt;0,$G29*VLOOKUP($D29,'Rate Rationale'!$D:$K,8,0),""),1)</f>
        <v>29.2</v>
      </c>
      <c r="L29" s="132">
        <f>ROUND(IF($H29*VLOOKUP($D29,'Rate Rationale'!$D:$L,9,0)&lt;&gt;0,$H29*VLOOKUP($D29,'Rate Rationale'!$D:$L,9,0),""),1)</f>
        <v>28.1</v>
      </c>
      <c r="M29" s="131">
        <v>56</v>
      </c>
      <c r="N29" s="130">
        <f>ROUND((E29*1.4),1)</f>
        <v>38.4</v>
      </c>
      <c r="O29" s="131">
        <f t="shared" si="31"/>
        <v>30.4</v>
      </c>
      <c r="P29" s="131">
        <f t="shared" si="31"/>
        <v>29.4</v>
      </c>
      <c r="Q29" s="132">
        <f>ROUND((H29+3),1)</f>
        <v>27.4</v>
      </c>
      <c r="R29" s="130">
        <f t="shared" si="25"/>
        <v>44.2</v>
      </c>
      <c r="S29" s="131">
        <f t="shared" si="25"/>
        <v>35</v>
      </c>
      <c r="T29" s="131">
        <f t="shared" si="25"/>
        <v>33.799999999999997</v>
      </c>
      <c r="U29" s="132">
        <f t="shared" si="25"/>
        <v>31.5</v>
      </c>
      <c r="V29" s="130">
        <f>ROUND((E29*1.4),1)</f>
        <v>38.4</v>
      </c>
      <c r="W29" s="131">
        <f>ROUND((F29+4),1)</f>
        <v>30.4</v>
      </c>
      <c r="X29" s="131">
        <f t="shared" si="32"/>
        <v>25.4</v>
      </c>
      <c r="Y29" s="132">
        <f t="shared" si="32"/>
        <v>24.4</v>
      </c>
      <c r="Z29" s="130">
        <f t="shared" si="28"/>
        <v>44.2</v>
      </c>
      <c r="AA29" s="131">
        <f t="shared" si="28"/>
        <v>35</v>
      </c>
      <c r="AB29" s="131">
        <f t="shared" si="28"/>
        <v>29.2</v>
      </c>
      <c r="AC29" s="132">
        <f t="shared" si="28"/>
        <v>28.1</v>
      </c>
      <c r="AD29" s="130">
        <f>ROUND((E29*1.7),1)</f>
        <v>46.6</v>
      </c>
      <c r="AE29" s="132">
        <f>F29+12</f>
        <v>38.4</v>
      </c>
      <c r="AF29" s="133">
        <f>E29</f>
        <v>27.4</v>
      </c>
      <c r="AG29" s="133"/>
      <c r="AH29" s="130">
        <f t="shared" si="20"/>
        <v>41.1</v>
      </c>
      <c r="AI29" s="131">
        <f t="shared" si="20"/>
        <v>39.6</v>
      </c>
      <c r="AJ29" s="131">
        <f t="shared" si="20"/>
        <v>38.1</v>
      </c>
      <c r="AK29" s="132">
        <f t="shared" si="20"/>
        <v>36.6</v>
      </c>
      <c r="AL29" s="69">
        <v>45594</v>
      </c>
    </row>
    <row r="30" spans="1:38">
      <c r="A30" s="71" t="s">
        <v>21</v>
      </c>
      <c r="B30" s="71" t="s">
        <v>61</v>
      </c>
      <c r="C30" s="71" t="s">
        <v>64</v>
      </c>
      <c r="D30" s="129" t="s">
        <v>67</v>
      </c>
      <c r="E30" s="66">
        <f>H30+3</f>
        <v>20.399999999999999</v>
      </c>
      <c r="F30" s="67">
        <f>H30+2</f>
        <v>19.399999999999999</v>
      </c>
      <c r="G30" s="67">
        <f>H30+1</f>
        <v>18.399999999999999</v>
      </c>
      <c r="H30" s="68">
        <v>17.399999999999999</v>
      </c>
      <c r="I30" s="130">
        <f>ROUND(IF($E30*VLOOKUP($D30,'Rate Rationale'!$D:$I,6,0)&lt;&gt;0,$E30*VLOOKUP($D30,'Rate Rationale'!$D:$I,6,0),""),1)</f>
        <v>23.5</v>
      </c>
      <c r="J30" s="131">
        <f>ROUND(IF($F30*VLOOKUP($D30,'Rate Rationale'!$D:$J,7,0)&lt;&gt;0,$F30*VLOOKUP($D30,'Rate Rationale'!$D:$J,7,0),""),1)</f>
        <v>22.3</v>
      </c>
      <c r="K30" s="131">
        <f>ROUND(IF($G30*VLOOKUP($D30,'Rate Rationale'!$D:$K,8,0)&lt;&gt;0,$G30*VLOOKUP($D30,'Rate Rationale'!$D:$K,8,0),""),1)</f>
        <v>21.2</v>
      </c>
      <c r="L30" s="132">
        <f>ROUND(IF($H30*VLOOKUP($D30,'Rate Rationale'!$D:$L,9,0)&lt;&gt;0,$H30*VLOOKUP($D30,'Rate Rationale'!$D:$L,9,0),""),1)</f>
        <v>20</v>
      </c>
      <c r="M30" s="131">
        <v>56</v>
      </c>
      <c r="N30" s="130">
        <f>ROUND((E30*1.4),1)</f>
        <v>28.6</v>
      </c>
      <c r="O30" s="131">
        <f t="shared" si="31"/>
        <v>23.4</v>
      </c>
      <c r="P30" s="131">
        <f t="shared" si="31"/>
        <v>22.4</v>
      </c>
      <c r="Q30" s="132">
        <f>ROUND((H30+3),1)</f>
        <v>20.399999999999999</v>
      </c>
      <c r="R30" s="130">
        <f t="shared" si="25"/>
        <v>32.9</v>
      </c>
      <c r="S30" s="131">
        <f t="shared" si="25"/>
        <v>26.9</v>
      </c>
      <c r="T30" s="131">
        <f t="shared" si="25"/>
        <v>25.8</v>
      </c>
      <c r="U30" s="132">
        <f t="shared" si="25"/>
        <v>23.5</v>
      </c>
      <c r="V30" s="130">
        <f>ROUND((E30*1.4),1)</f>
        <v>28.6</v>
      </c>
      <c r="W30" s="131">
        <f>ROUND((F30+4),1)</f>
        <v>23.4</v>
      </c>
      <c r="X30" s="131">
        <f t="shared" si="32"/>
        <v>18.399999999999999</v>
      </c>
      <c r="Y30" s="132">
        <f t="shared" si="32"/>
        <v>17.399999999999999</v>
      </c>
      <c r="Z30" s="130">
        <f t="shared" si="28"/>
        <v>32.9</v>
      </c>
      <c r="AA30" s="131">
        <f t="shared" si="28"/>
        <v>26.9</v>
      </c>
      <c r="AB30" s="131">
        <f t="shared" si="28"/>
        <v>21.2</v>
      </c>
      <c r="AC30" s="132">
        <f t="shared" si="28"/>
        <v>20</v>
      </c>
      <c r="AD30" s="130">
        <f>ROUND((E30*1.7),1)</f>
        <v>34.700000000000003</v>
      </c>
      <c r="AE30" s="132">
        <f>F30+12</f>
        <v>31.4</v>
      </c>
      <c r="AF30" s="133">
        <f>E30</f>
        <v>20.399999999999999</v>
      </c>
      <c r="AG30" s="133"/>
      <c r="AH30" s="130">
        <f t="shared" si="20"/>
        <v>30.6</v>
      </c>
      <c r="AI30" s="131">
        <f t="shared" si="20"/>
        <v>29.1</v>
      </c>
      <c r="AJ30" s="131">
        <f t="shared" si="20"/>
        <v>27.6</v>
      </c>
      <c r="AK30" s="132">
        <f t="shared" si="20"/>
        <v>26.1</v>
      </c>
      <c r="AL30" s="69">
        <v>45594</v>
      </c>
    </row>
    <row r="31" spans="1:38">
      <c r="A31" s="72" t="s">
        <v>21</v>
      </c>
      <c r="B31" s="72" t="s">
        <v>61</v>
      </c>
      <c r="C31" s="72" t="s">
        <v>64</v>
      </c>
      <c r="D31" s="73" t="s">
        <v>68</v>
      </c>
      <c r="E31" s="58">
        <f t="shared" ref="E31:E32" si="33">H31+3</f>
        <v>27.4</v>
      </c>
      <c r="F31" s="59">
        <f t="shared" si="1"/>
        <v>26.4</v>
      </c>
      <c r="G31" s="59">
        <f t="shared" si="2"/>
        <v>25.4</v>
      </c>
      <c r="H31" s="60">
        <v>24.4</v>
      </c>
      <c r="I31" s="61">
        <f>ROUND(IF($E31*VLOOKUP($D31,'Rate Rationale'!$D:$I,6,0)&lt;&gt;0,$E31*VLOOKUP($D31,'Rate Rationale'!$D:$I,6,0),""),1)</f>
        <v>31.5</v>
      </c>
      <c r="J31" s="62">
        <f>ROUND(IF($F31*VLOOKUP($D31,'Rate Rationale'!$D:$J,7,0)&lt;&gt;0,$F31*VLOOKUP($D31,'Rate Rationale'!$D:$J,7,0),""),1)</f>
        <v>30.4</v>
      </c>
      <c r="K31" s="62">
        <f>ROUND(IF($G31*VLOOKUP($D31,'Rate Rationale'!$D:$K,8,0)&lt;&gt;0,$G31*VLOOKUP($D31,'Rate Rationale'!$D:$K,8,0),""),1)</f>
        <v>29.2</v>
      </c>
      <c r="L31" s="63">
        <f>ROUND(IF($H31*VLOOKUP($D31,'Rate Rationale'!$D:$L,9,0)&lt;&gt;0,$H31*VLOOKUP($D31,'Rate Rationale'!$D:$L,9,0),""),1)</f>
        <v>28.1</v>
      </c>
      <c r="M31" s="62">
        <v>56</v>
      </c>
      <c r="N31" s="61">
        <f>ROUND((E31*1.4),1)</f>
        <v>38.4</v>
      </c>
      <c r="O31" s="62">
        <f t="shared" si="31"/>
        <v>30.4</v>
      </c>
      <c r="P31" s="62">
        <f t="shared" si="31"/>
        <v>29.4</v>
      </c>
      <c r="Q31" s="63">
        <f>ROUND((H31+3),1)</f>
        <v>27.4</v>
      </c>
      <c r="R31" s="61">
        <f t="shared" si="25"/>
        <v>44.2</v>
      </c>
      <c r="S31" s="62">
        <f t="shared" si="25"/>
        <v>35</v>
      </c>
      <c r="T31" s="62">
        <f t="shared" si="25"/>
        <v>33.799999999999997</v>
      </c>
      <c r="U31" s="63">
        <f t="shared" si="25"/>
        <v>31.5</v>
      </c>
      <c r="V31" s="61">
        <f>ROUND((E31*1.4),1)</f>
        <v>38.4</v>
      </c>
      <c r="W31" s="62">
        <f>ROUND((F31+4),1)</f>
        <v>30.4</v>
      </c>
      <c r="X31" s="62">
        <f t="shared" si="32"/>
        <v>25.4</v>
      </c>
      <c r="Y31" s="63">
        <f t="shared" si="32"/>
        <v>24.4</v>
      </c>
      <c r="Z31" s="61">
        <f t="shared" si="28"/>
        <v>44.2</v>
      </c>
      <c r="AA31" s="62">
        <f t="shared" si="28"/>
        <v>35</v>
      </c>
      <c r="AB31" s="62">
        <f>ROUND((X31*1.15),1)</f>
        <v>29.2</v>
      </c>
      <c r="AC31" s="63">
        <f t="shared" si="28"/>
        <v>28.1</v>
      </c>
      <c r="AD31" s="61">
        <f t="shared" ref="AD31:AD32" si="34">ROUND((E31*1.7),1)</f>
        <v>46.6</v>
      </c>
      <c r="AE31" s="63">
        <f t="shared" ref="AE31:AE32" si="35">F31+12</f>
        <v>38.4</v>
      </c>
      <c r="AF31" s="64">
        <f t="shared" si="17"/>
        <v>27.4</v>
      </c>
      <c r="AG31" s="64"/>
      <c r="AH31" s="61">
        <f t="shared" si="20"/>
        <v>41.1</v>
      </c>
      <c r="AI31" s="62">
        <f t="shared" si="20"/>
        <v>39.6</v>
      </c>
      <c r="AJ31" s="62">
        <f t="shared" si="20"/>
        <v>38.1</v>
      </c>
      <c r="AK31" s="63">
        <f t="shared" si="20"/>
        <v>36.6</v>
      </c>
      <c r="AL31" s="65">
        <v>45594</v>
      </c>
    </row>
    <row r="32" spans="1:38">
      <c r="A32" s="134" t="s">
        <v>21</v>
      </c>
      <c r="B32" s="134" t="s">
        <v>61</v>
      </c>
      <c r="C32" s="134" t="s">
        <v>64</v>
      </c>
      <c r="D32" s="135" t="s">
        <v>69</v>
      </c>
      <c r="E32" s="136">
        <f t="shared" si="33"/>
        <v>27.4</v>
      </c>
      <c r="F32" s="137">
        <f t="shared" si="1"/>
        <v>26.4</v>
      </c>
      <c r="G32" s="137">
        <f t="shared" si="2"/>
        <v>25.4</v>
      </c>
      <c r="H32" s="138">
        <v>24.4</v>
      </c>
      <c r="I32" s="139">
        <f>ROUND(IF($E32*VLOOKUP($D32,'Rate Rationale'!$D:$I,6,0)&lt;&gt;0,$E32*VLOOKUP($D32,'Rate Rationale'!$D:$I,6,0),""),1)</f>
        <v>31.5</v>
      </c>
      <c r="J32" s="140">
        <f>ROUND(IF($F32*VLOOKUP($D32,'Rate Rationale'!$D:$J,7,0)&lt;&gt;0,$F32*VLOOKUP($D32,'Rate Rationale'!$D:$J,7,0),""),1)</f>
        <v>30.4</v>
      </c>
      <c r="K32" s="140">
        <f>ROUND(IF($G32*VLOOKUP($D32,'Rate Rationale'!$D:$K,8,0)&lt;&gt;0,$G32*VLOOKUP($D32,'Rate Rationale'!$D:$K,8,0),""),1)</f>
        <v>29.2</v>
      </c>
      <c r="L32" s="141">
        <f>ROUND(IF($H32*VLOOKUP($D32,'Rate Rationale'!$D:$L,9,0)&lt;&gt;0,$H32*VLOOKUP($D32,'Rate Rationale'!$D:$L,9,0),""),1)</f>
        <v>28.1</v>
      </c>
      <c r="M32" s="140">
        <v>56</v>
      </c>
      <c r="N32" s="139">
        <f t="shared" ref="N32" si="36">ROUND((E32*1.4),1)</f>
        <v>38.4</v>
      </c>
      <c r="O32" s="140">
        <f t="shared" si="31"/>
        <v>30.4</v>
      </c>
      <c r="P32" s="140">
        <f t="shared" si="31"/>
        <v>29.4</v>
      </c>
      <c r="Q32" s="141">
        <f t="shared" ref="Q32" si="37">ROUND((H32+3),1)</f>
        <v>27.4</v>
      </c>
      <c r="R32" s="139">
        <f t="shared" si="25"/>
        <v>44.2</v>
      </c>
      <c r="S32" s="140">
        <f t="shared" si="25"/>
        <v>35</v>
      </c>
      <c r="T32" s="140">
        <f t="shared" si="25"/>
        <v>33.799999999999997</v>
      </c>
      <c r="U32" s="141">
        <f t="shared" si="25"/>
        <v>31.5</v>
      </c>
      <c r="V32" s="139">
        <f t="shared" ref="V32" si="38">ROUND((E32*1.4),1)</f>
        <v>38.4</v>
      </c>
      <c r="W32" s="140">
        <f t="shared" ref="W32" si="39">ROUND((F32+4),1)</f>
        <v>30.4</v>
      </c>
      <c r="X32" s="140">
        <f t="shared" si="32"/>
        <v>25.4</v>
      </c>
      <c r="Y32" s="141">
        <f t="shared" si="32"/>
        <v>24.4</v>
      </c>
      <c r="Z32" s="139">
        <f t="shared" si="28"/>
        <v>44.2</v>
      </c>
      <c r="AA32" s="140">
        <f t="shared" si="28"/>
        <v>35</v>
      </c>
      <c r="AB32" s="140">
        <f t="shared" si="28"/>
        <v>29.2</v>
      </c>
      <c r="AC32" s="141">
        <f t="shared" si="28"/>
        <v>28.1</v>
      </c>
      <c r="AD32" s="139">
        <f t="shared" si="34"/>
        <v>46.6</v>
      </c>
      <c r="AE32" s="141">
        <f t="shared" si="35"/>
        <v>38.4</v>
      </c>
      <c r="AF32" s="142">
        <f t="shared" si="17"/>
        <v>27.4</v>
      </c>
      <c r="AG32" s="142"/>
      <c r="AH32" s="139">
        <f t="shared" si="20"/>
        <v>41.1</v>
      </c>
      <c r="AI32" s="140">
        <f t="shared" si="20"/>
        <v>39.6</v>
      </c>
      <c r="AJ32" s="140">
        <f t="shared" si="20"/>
        <v>38.1</v>
      </c>
      <c r="AK32" s="141">
        <f t="shared" si="20"/>
        <v>36.6</v>
      </c>
      <c r="AL32" s="143">
        <v>45594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34F-D145-4A75-9D49-07FB5008C9CA}">
  <sheetPr codeName="Sheet2"/>
  <dimension ref="A1:AL32"/>
  <sheetViews>
    <sheetView showFormulas="1" tabSelected="1" topLeftCell="C1" zoomScale="70" zoomScaleNormal="70" workbookViewId="0">
      <selection activeCell="S21" sqref="S21"/>
    </sheetView>
  </sheetViews>
  <sheetFormatPr defaultRowHeight="15"/>
  <cols>
    <col min="38" max="38" width="12" bestFit="1" customWidth="1"/>
  </cols>
  <sheetData>
    <row r="1" spans="1:38" ht="99.75">
      <c r="A1" s="4" t="s">
        <v>0</v>
      </c>
      <c r="B1" s="5"/>
      <c r="C1" s="5"/>
      <c r="D1" s="6"/>
      <c r="E1" s="147" t="s">
        <v>1</v>
      </c>
      <c r="F1" s="147" t="s">
        <v>1</v>
      </c>
      <c r="G1" s="147" t="s">
        <v>1</v>
      </c>
      <c r="H1" s="147" t="s">
        <v>1</v>
      </c>
      <c r="I1" s="148" t="s">
        <v>2</v>
      </c>
      <c r="J1" s="148" t="s">
        <v>2</v>
      </c>
      <c r="K1" s="148" t="s">
        <v>2</v>
      </c>
      <c r="L1" s="148" t="s">
        <v>2</v>
      </c>
      <c r="M1" s="84" t="s">
        <v>3</v>
      </c>
      <c r="N1" s="146" t="s">
        <v>4</v>
      </c>
      <c r="O1" s="146" t="s">
        <v>4</v>
      </c>
      <c r="P1" s="146" t="s">
        <v>4</v>
      </c>
      <c r="Q1" s="146" t="s">
        <v>4</v>
      </c>
      <c r="R1" s="154" t="s">
        <v>5</v>
      </c>
      <c r="S1" s="154" t="s">
        <v>5</v>
      </c>
      <c r="T1" s="154" t="s">
        <v>5</v>
      </c>
      <c r="U1" s="154" t="s">
        <v>5</v>
      </c>
      <c r="V1" s="145" t="s">
        <v>6</v>
      </c>
      <c r="W1" s="145" t="s">
        <v>6</v>
      </c>
      <c r="X1" s="145" t="s">
        <v>6</v>
      </c>
      <c r="Y1" s="145" t="s">
        <v>6</v>
      </c>
      <c r="Z1" s="153" t="s">
        <v>7</v>
      </c>
      <c r="AA1" s="153" t="s">
        <v>7</v>
      </c>
      <c r="AB1" s="153" t="s">
        <v>7</v>
      </c>
      <c r="AC1" s="153" t="s">
        <v>7</v>
      </c>
      <c r="AD1" s="145" t="s">
        <v>8</v>
      </c>
      <c r="AE1" s="145" t="s">
        <v>8</v>
      </c>
      <c r="AF1" s="152" t="s">
        <v>9</v>
      </c>
      <c r="AG1" s="19" t="s">
        <v>10</v>
      </c>
      <c r="AH1" s="153" t="s">
        <v>988</v>
      </c>
      <c r="AI1" s="153" t="s">
        <v>988</v>
      </c>
      <c r="AJ1" s="153" t="s">
        <v>988</v>
      </c>
      <c r="AK1" s="153" t="s">
        <v>988</v>
      </c>
      <c r="AL1" s="144" t="s">
        <v>12</v>
      </c>
    </row>
    <row r="2" spans="1:38">
      <c r="A2" s="9" t="s">
        <v>13</v>
      </c>
      <c r="B2" s="9" t="s">
        <v>14</v>
      </c>
      <c r="C2" s="9" t="s">
        <v>15</v>
      </c>
      <c r="D2" s="10" t="s">
        <v>16</v>
      </c>
      <c r="E2" s="85" t="s">
        <v>17</v>
      </c>
      <c r="F2" s="86" t="s">
        <v>18</v>
      </c>
      <c r="G2" s="86" t="s">
        <v>19</v>
      </c>
      <c r="H2" s="87" t="s">
        <v>20</v>
      </c>
      <c r="I2" s="88" t="s">
        <v>17</v>
      </c>
      <c r="J2" s="89" t="s">
        <v>18</v>
      </c>
      <c r="K2" s="89" t="s">
        <v>19</v>
      </c>
      <c r="L2" s="90" t="s">
        <v>20</v>
      </c>
      <c r="M2" s="91" t="s">
        <v>17</v>
      </c>
      <c r="N2" s="92" t="s">
        <v>17</v>
      </c>
      <c r="O2" s="11" t="s">
        <v>18</v>
      </c>
      <c r="P2" s="11" t="s">
        <v>19</v>
      </c>
      <c r="Q2" s="12" t="s">
        <v>20</v>
      </c>
      <c r="R2" s="149" t="s">
        <v>17</v>
      </c>
      <c r="S2" s="150" t="s">
        <v>18</v>
      </c>
      <c r="T2" s="150" t="s">
        <v>19</v>
      </c>
      <c r="U2" s="151" t="s">
        <v>20</v>
      </c>
      <c r="V2" s="92" t="s">
        <v>17</v>
      </c>
      <c r="W2" s="11" t="s">
        <v>18</v>
      </c>
      <c r="X2" s="11" t="s">
        <v>19</v>
      </c>
      <c r="Y2" s="12" t="s">
        <v>20</v>
      </c>
      <c r="Z2" s="92" t="s">
        <v>17</v>
      </c>
      <c r="AA2" s="11" t="s">
        <v>18</v>
      </c>
      <c r="AB2" s="11" t="s">
        <v>19</v>
      </c>
      <c r="AC2" s="12" t="s">
        <v>20</v>
      </c>
      <c r="AD2" s="92" t="s">
        <v>17</v>
      </c>
      <c r="AE2" s="12" t="s">
        <v>18</v>
      </c>
      <c r="AF2" s="12" t="s">
        <v>17</v>
      </c>
      <c r="AG2" s="12" t="s">
        <v>17</v>
      </c>
      <c r="AH2" s="92" t="s">
        <v>17</v>
      </c>
      <c r="AI2" s="11" t="s">
        <v>18</v>
      </c>
      <c r="AJ2" s="11" t="s">
        <v>19</v>
      </c>
      <c r="AK2" s="12" t="s">
        <v>20</v>
      </c>
      <c r="AL2" s="155" t="s">
        <v>987</v>
      </c>
    </row>
    <row r="3" spans="1:38">
      <c r="A3" s="109" t="s">
        <v>21</v>
      </c>
      <c r="B3" s="109" t="s">
        <v>22</v>
      </c>
      <c r="C3" s="109" t="s">
        <v>23</v>
      </c>
      <c r="D3" s="110" t="s">
        <v>22</v>
      </c>
      <c r="E3" s="111" t="s">
        <v>872</v>
      </c>
      <c r="F3" s="112" t="s">
        <v>873</v>
      </c>
      <c r="G3" s="112" t="s">
        <v>874</v>
      </c>
      <c r="H3" s="113">
        <v>6.7</v>
      </c>
      <c r="I3" s="114" t="s">
        <v>875</v>
      </c>
      <c r="J3" s="115" t="s">
        <v>876</v>
      </c>
      <c r="K3" s="115" t="s">
        <v>877</v>
      </c>
      <c r="L3" s="116">
        <v>8.5</v>
      </c>
      <c r="M3" s="115" t="s">
        <v>878</v>
      </c>
      <c r="N3" s="114" t="s">
        <v>879</v>
      </c>
      <c r="O3" s="115" t="s">
        <v>880</v>
      </c>
      <c r="P3" s="115" t="s">
        <v>881</v>
      </c>
      <c r="Q3" s="116" t="s">
        <v>882</v>
      </c>
      <c r="R3" s="114" t="s">
        <v>883</v>
      </c>
      <c r="S3" s="115" t="s">
        <v>884</v>
      </c>
      <c r="T3" s="115" t="s">
        <v>885</v>
      </c>
      <c r="U3" s="116" t="s">
        <v>886</v>
      </c>
      <c r="V3" s="114" t="s">
        <v>887</v>
      </c>
      <c r="W3" s="115" t="s">
        <v>888</v>
      </c>
      <c r="X3" s="115" t="s">
        <v>889</v>
      </c>
      <c r="Y3" s="116" t="s">
        <v>890</v>
      </c>
      <c r="Z3" s="114" t="s">
        <v>891</v>
      </c>
      <c r="AA3" s="115" t="s">
        <v>892</v>
      </c>
      <c r="AB3" s="115" t="s">
        <v>893</v>
      </c>
      <c r="AC3" s="116" t="s">
        <v>894</v>
      </c>
      <c r="AD3" s="114" t="s">
        <v>895</v>
      </c>
      <c r="AE3" s="116" t="s">
        <v>896</v>
      </c>
      <c r="AF3" s="117" t="s">
        <v>897</v>
      </c>
      <c r="AG3" s="117"/>
      <c r="AH3" s="114" t="s">
        <v>898</v>
      </c>
      <c r="AI3" s="115" t="s">
        <v>899</v>
      </c>
      <c r="AJ3" s="115" t="s">
        <v>900</v>
      </c>
      <c r="AK3" s="116" t="s">
        <v>901</v>
      </c>
      <c r="AL3" s="116" t="s">
        <v>869</v>
      </c>
    </row>
    <row r="4" spans="1:38">
      <c r="A4" s="109" t="s">
        <v>21</v>
      </c>
      <c r="B4" s="109" t="s">
        <v>24</v>
      </c>
      <c r="C4" s="109" t="s">
        <v>25</v>
      </c>
      <c r="D4" s="110" t="s">
        <v>26</v>
      </c>
      <c r="E4" s="111" t="s">
        <v>902</v>
      </c>
      <c r="F4" s="112" t="s">
        <v>903</v>
      </c>
      <c r="G4" s="112" t="s">
        <v>904</v>
      </c>
      <c r="H4" s="113">
        <v>7.7</v>
      </c>
      <c r="I4" s="114" t="s">
        <v>905</v>
      </c>
      <c r="J4" s="115" t="s">
        <v>906</v>
      </c>
      <c r="K4" s="115" t="s">
        <v>907</v>
      </c>
      <c r="L4" s="116" t="s">
        <v>908</v>
      </c>
      <c r="M4" s="115" t="s">
        <v>909</v>
      </c>
      <c r="N4" s="114" t="s">
        <v>910</v>
      </c>
      <c r="O4" s="115" t="s">
        <v>911</v>
      </c>
      <c r="P4" s="115" t="s">
        <v>912</v>
      </c>
      <c r="Q4" s="116" t="s">
        <v>913</v>
      </c>
      <c r="R4" s="114" t="s">
        <v>914</v>
      </c>
      <c r="S4" s="115" t="s">
        <v>915</v>
      </c>
      <c r="T4" s="115" t="s">
        <v>916</v>
      </c>
      <c r="U4" s="116" t="s">
        <v>917</v>
      </c>
      <c r="V4" s="114" t="s">
        <v>918</v>
      </c>
      <c r="W4" s="115" t="s">
        <v>919</v>
      </c>
      <c r="X4" s="115" t="s">
        <v>920</v>
      </c>
      <c r="Y4" s="116" t="s">
        <v>921</v>
      </c>
      <c r="Z4" s="114" t="s">
        <v>922</v>
      </c>
      <c r="AA4" s="115" t="s">
        <v>923</v>
      </c>
      <c r="AB4" s="115" t="s">
        <v>924</v>
      </c>
      <c r="AC4" s="116" t="s">
        <v>925</v>
      </c>
      <c r="AD4" s="114" t="s">
        <v>926</v>
      </c>
      <c r="AE4" s="116" t="s">
        <v>927</v>
      </c>
      <c r="AF4" s="117" t="s">
        <v>928</v>
      </c>
      <c r="AG4" s="117"/>
      <c r="AH4" s="114" t="s">
        <v>929</v>
      </c>
      <c r="AI4" s="115" t="s">
        <v>930</v>
      </c>
      <c r="AJ4" s="115" t="s">
        <v>931</v>
      </c>
      <c r="AK4" s="116" t="s">
        <v>932</v>
      </c>
      <c r="AL4" s="116" t="s">
        <v>869</v>
      </c>
    </row>
    <row r="5" spans="1:38">
      <c r="A5" s="72" t="s">
        <v>21</v>
      </c>
      <c r="B5" s="72" t="s">
        <v>24</v>
      </c>
      <c r="C5" s="72" t="s">
        <v>25</v>
      </c>
      <c r="D5" s="73" t="s">
        <v>27</v>
      </c>
      <c r="E5" s="58" t="s">
        <v>73</v>
      </c>
      <c r="F5" s="59" t="s">
        <v>86</v>
      </c>
      <c r="G5" s="59" t="s">
        <v>87</v>
      </c>
      <c r="H5" s="60">
        <v>7.7</v>
      </c>
      <c r="I5" s="61" t="s">
        <v>933</v>
      </c>
      <c r="J5" s="62" t="s">
        <v>934</v>
      </c>
      <c r="K5" s="62" t="s">
        <v>935</v>
      </c>
      <c r="L5" s="63" t="s">
        <v>936</v>
      </c>
      <c r="M5" s="62" t="s">
        <v>88</v>
      </c>
      <c r="N5" s="61" t="s">
        <v>89</v>
      </c>
      <c r="O5" s="62" t="s">
        <v>90</v>
      </c>
      <c r="P5" s="62" t="s">
        <v>91</v>
      </c>
      <c r="Q5" s="63" t="s">
        <v>92</v>
      </c>
      <c r="R5" s="61" t="s">
        <v>93</v>
      </c>
      <c r="S5" s="62" t="s">
        <v>94</v>
      </c>
      <c r="T5" s="62" t="s">
        <v>95</v>
      </c>
      <c r="U5" s="63" t="s">
        <v>96</v>
      </c>
      <c r="V5" s="61" t="s">
        <v>97</v>
      </c>
      <c r="W5" s="62" t="s">
        <v>98</v>
      </c>
      <c r="X5" s="62" t="s">
        <v>99</v>
      </c>
      <c r="Y5" s="63" t="s">
        <v>100</v>
      </c>
      <c r="Z5" s="61" t="s">
        <v>101</v>
      </c>
      <c r="AA5" s="62" t="s">
        <v>102</v>
      </c>
      <c r="AB5" s="62" t="s">
        <v>103</v>
      </c>
      <c r="AC5" s="63" t="s">
        <v>104</v>
      </c>
      <c r="AD5" s="61" t="s">
        <v>105</v>
      </c>
      <c r="AE5" s="63" t="s">
        <v>106</v>
      </c>
      <c r="AF5" s="64" t="s">
        <v>107</v>
      </c>
      <c r="AG5" s="64"/>
      <c r="AH5" s="61" t="s">
        <v>108</v>
      </c>
      <c r="AI5" s="62" t="s">
        <v>109</v>
      </c>
      <c r="AJ5" s="62" t="s">
        <v>110</v>
      </c>
      <c r="AK5" s="63" t="s">
        <v>111</v>
      </c>
      <c r="AL5" s="63" t="s">
        <v>869</v>
      </c>
    </row>
    <row r="6" spans="1:38">
      <c r="A6" s="72" t="s">
        <v>21</v>
      </c>
      <c r="B6" s="72" t="s">
        <v>24</v>
      </c>
      <c r="C6" s="72" t="s">
        <v>25</v>
      </c>
      <c r="D6" s="73" t="s">
        <v>28</v>
      </c>
      <c r="E6" s="58" t="s">
        <v>74</v>
      </c>
      <c r="F6" s="59" t="s">
        <v>112</v>
      </c>
      <c r="G6" s="59" t="s">
        <v>113</v>
      </c>
      <c r="H6" s="60">
        <v>7.7</v>
      </c>
      <c r="I6" s="61" t="s">
        <v>114</v>
      </c>
      <c r="J6" s="62" t="s">
        <v>115</v>
      </c>
      <c r="K6" s="62" t="s">
        <v>116</v>
      </c>
      <c r="L6" s="63" t="s">
        <v>117</v>
      </c>
      <c r="M6" s="62" t="s">
        <v>118</v>
      </c>
      <c r="N6" s="61" t="s">
        <v>119</v>
      </c>
      <c r="O6" s="62" t="s">
        <v>120</v>
      </c>
      <c r="P6" s="62" t="s">
        <v>121</v>
      </c>
      <c r="Q6" s="63" t="s">
        <v>122</v>
      </c>
      <c r="R6" s="61" t="s">
        <v>123</v>
      </c>
      <c r="S6" s="62" t="s">
        <v>124</v>
      </c>
      <c r="T6" s="62" t="s">
        <v>125</v>
      </c>
      <c r="U6" s="63" t="s">
        <v>126</v>
      </c>
      <c r="V6" s="61" t="s">
        <v>127</v>
      </c>
      <c r="W6" s="62" t="s">
        <v>128</v>
      </c>
      <c r="X6" s="62" t="s">
        <v>129</v>
      </c>
      <c r="Y6" s="63" t="s">
        <v>130</v>
      </c>
      <c r="Z6" s="61" t="s">
        <v>131</v>
      </c>
      <c r="AA6" s="62" t="s">
        <v>132</v>
      </c>
      <c r="AB6" s="62" t="s">
        <v>133</v>
      </c>
      <c r="AC6" s="63" t="s">
        <v>134</v>
      </c>
      <c r="AD6" s="61" t="s">
        <v>135</v>
      </c>
      <c r="AE6" s="63" t="s">
        <v>136</v>
      </c>
      <c r="AF6" s="64" t="s">
        <v>137</v>
      </c>
      <c r="AG6" s="64"/>
      <c r="AH6" s="61" t="s">
        <v>138</v>
      </c>
      <c r="AI6" s="62" t="s">
        <v>139</v>
      </c>
      <c r="AJ6" s="62" t="s">
        <v>140</v>
      </c>
      <c r="AK6" s="63" t="s">
        <v>141</v>
      </c>
      <c r="AL6" s="63" t="s">
        <v>869</v>
      </c>
    </row>
    <row r="7" spans="1:38">
      <c r="A7" s="72" t="s">
        <v>21</v>
      </c>
      <c r="B7" s="72" t="s">
        <v>24</v>
      </c>
      <c r="C7" s="72" t="s">
        <v>29</v>
      </c>
      <c r="D7" s="73" t="s">
        <v>30</v>
      </c>
      <c r="E7" s="58" t="s">
        <v>75</v>
      </c>
      <c r="F7" s="59" t="s">
        <v>142</v>
      </c>
      <c r="G7" s="59" t="s">
        <v>143</v>
      </c>
      <c r="H7" s="60">
        <v>7.7</v>
      </c>
      <c r="I7" s="61" t="s">
        <v>144</v>
      </c>
      <c r="J7" s="62" t="s">
        <v>145</v>
      </c>
      <c r="K7" s="62" t="s">
        <v>146</v>
      </c>
      <c r="L7" s="63" t="s">
        <v>147</v>
      </c>
      <c r="M7" s="62" t="s">
        <v>148</v>
      </c>
      <c r="N7" s="61" t="s">
        <v>149</v>
      </c>
      <c r="O7" s="62" t="s">
        <v>150</v>
      </c>
      <c r="P7" s="62" t="s">
        <v>151</v>
      </c>
      <c r="Q7" s="63" t="s">
        <v>152</v>
      </c>
      <c r="R7" s="61" t="s">
        <v>153</v>
      </c>
      <c r="S7" s="62" t="s">
        <v>154</v>
      </c>
      <c r="T7" s="62" t="s">
        <v>155</v>
      </c>
      <c r="U7" s="63" t="s">
        <v>156</v>
      </c>
      <c r="V7" s="61" t="s">
        <v>157</v>
      </c>
      <c r="W7" s="62" t="s">
        <v>158</v>
      </c>
      <c r="X7" s="62" t="s">
        <v>159</v>
      </c>
      <c r="Y7" s="63" t="s">
        <v>160</v>
      </c>
      <c r="Z7" s="61" t="s">
        <v>161</v>
      </c>
      <c r="AA7" s="62" t="s">
        <v>162</v>
      </c>
      <c r="AB7" s="62" t="s">
        <v>163</v>
      </c>
      <c r="AC7" s="63" t="s">
        <v>164</v>
      </c>
      <c r="AD7" s="61" t="s">
        <v>165</v>
      </c>
      <c r="AE7" s="63" t="s">
        <v>166</v>
      </c>
      <c r="AF7" s="64" t="s">
        <v>167</v>
      </c>
      <c r="AG7" s="64"/>
      <c r="AH7" s="61" t="s">
        <v>168</v>
      </c>
      <c r="AI7" s="62" t="s">
        <v>169</v>
      </c>
      <c r="AJ7" s="62" t="s">
        <v>170</v>
      </c>
      <c r="AK7" s="63" t="s">
        <v>171</v>
      </c>
      <c r="AL7" s="63" t="s">
        <v>869</v>
      </c>
    </row>
    <row r="8" spans="1:38">
      <c r="A8" s="72" t="s">
        <v>21</v>
      </c>
      <c r="B8" s="72" t="s">
        <v>24</v>
      </c>
      <c r="C8" s="72" t="s">
        <v>31</v>
      </c>
      <c r="D8" s="73" t="s">
        <v>32</v>
      </c>
      <c r="E8" s="58" t="s">
        <v>76</v>
      </c>
      <c r="F8" s="59" t="s">
        <v>172</v>
      </c>
      <c r="G8" s="59" t="s">
        <v>173</v>
      </c>
      <c r="H8" s="60">
        <v>7.7</v>
      </c>
      <c r="I8" s="61" t="s">
        <v>174</v>
      </c>
      <c r="J8" s="62" t="s">
        <v>175</v>
      </c>
      <c r="K8" s="62" t="s">
        <v>176</v>
      </c>
      <c r="L8" s="63" t="s">
        <v>177</v>
      </c>
      <c r="M8" s="62" t="s">
        <v>178</v>
      </c>
      <c r="N8" s="61" t="s">
        <v>179</v>
      </c>
      <c r="O8" s="62" t="s">
        <v>180</v>
      </c>
      <c r="P8" s="62" t="s">
        <v>181</v>
      </c>
      <c r="Q8" s="63" t="s">
        <v>182</v>
      </c>
      <c r="R8" s="61" t="s">
        <v>183</v>
      </c>
      <c r="S8" s="62" t="s">
        <v>184</v>
      </c>
      <c r="T8" s="62" t="s">
        <v>185</v>
      </c>
      <c r="U8" s="63" t="s">
        <v>186</v>
      </c>
      <c r="V8" s="61" t="s">
        <v>187</v>
      </c>
      <c r="W8" s="62" t="s">
        <v>188</v>
      </c>
      <c r="X8" s="62" t="s">
        <v>189</v>
      </c>
      <c r="Y8" s="63" t="s">
        <v>190</v>
      </c>
      <c r="Z8" s="61" t="s">
        <v>191</v>
      </c>
      <c r="AA8" s="62" t="s">
        <v>192</v>
      </c>
      <c r="AB8" s="62" t="s">
        <v>193</v>
      </c>
      <c r="AC8" s="63" t="s">
        <v>194</v>
      </c>
      <c r="AD8" s="61" t="s">
        <v>195</v>
      </c>
      <c r="AE8" s="63" t="s">
        <v>196</v>
      </c>
      <c r="AF8" s="64" t="s">
        <v>197</v>
      </c>
      <c r="AG8" s="64"/>
      <c r="AH8" s="61" t="s">
        <v>198</v>
      </c>
      <c r="AI8" s="62" t="s">
        <v>199</v>
      </c>
      <c r="AJ8" s="62" t="s">
        <v>200</v>
      </c>
      <c r="AK8" s="63" t="s">
        <v>201</v>
      </c>
      <c r="AL8" s="63" t="s">
        <v>869</v>
      </c>
    </row>
    <row r="9" spans="1:38">
      <c r="A9" s="72" t="s">
        <v>21</v>
      </c>
      <c r="B9" s="72" t="s">
        <v>24</v>
      </c>
      <c r="C9" s="72" t="s">
        <v>25</v>
      </c>
      <c r="D9" s="73" t="s">
        <v>33</v>
      </c>
      <c r="E9" s="58" t="s">
        <v>77</v>
      </c>
      <c r="F9" s="59" t="s">
        <v>202</v>
      </c>
      <c r="G9" s="59" t="s">
        <v>203</v>
      </c>
      <c r="H9" s="60">
        <v>7.7</v>
      </c>
      <c r="I9" s="61" t="s">
        <v>204</v>
      </c>
      <c r="J9" s="62" t="s">
        <v>205</v>
      </c>
      <c r="K9" s="62" t="s">
        <v>206</v>
      </c>
      <c r="L9" s="63" t="s">
        <v>207</v>
      </c>
      <c r="M9" s="62" t="s">
        <v>208</v>
      </c>
      <c r="N9" s="61" t="s">
        <v>209</v>
      </c>
      <c r="O9" s="62" t="s">
        <v>210</v>
      </c>
      <c r="P9" s="62" t="s">
        <v>211</v>
      </c>
      <c r="Q9" s="63" t="s">
        <v>212</v>
      </c>
      <c r="R9" s="61" t="s">
        <v>213</v>
      </c>
      <c r="S9" s="62" t="s">
        <v>214</v>
      </c>
      <c r="T9" s="62" t="s">
        <v>215</v>
      </c>
      <c r="U9" s="63" t="s">
        <v>216</v>
      </c>
      <c r="V9" s="61" t="s">
        <v>217</v>
      </c>
      <c r="W9" s="62" t="s">
        <v>218</v>
      </c>
      <c r="X9" s="62" t="s">
        <v>219</v>
      </c>
      <c r="Y9" s="63" t="s">
        <v>220</v>
      </c>
      <c r="Z9" s="61" t="s">
        <v>221</v>
      </c>
      <c r="AA9" s="62" t="s">
        <v>222</v>
      </c>
      <c r="AB9" s="62" t="s">
        <v>223</v>
      </c>
      <c r="AC9" s="63" t="s">
        <v>224</v>
      </c>
      <c r="AD9" s="61" t="s">
        <v>225</v>
      </c>
      <c r="AE9" s="63" t="s">
        <v>226</v>
      </c>
      <c r="AF9" s="64" t="s">
        <v>227</v>
      </c>
      <c r="AG9" s="64"/>
      <c r="AH9" s="61" t="s">
        <v>228</v>
      </c>
      <c r="AI9" s="62" t="s">
        <v>229</v>
      </c>
      <c r="AJ9" s="62" t="s">
        <v>230</v>
      </c>
      <c r="AK9" s="63" t="s">
        <v>231</v>
      </c>
      <c r="AL9" s="63" t="s">
        <v>869</v>
      </c>
    </row>
    <row r="10" spans="1:38">
      <c r="A10" s="72" t="s">
        <v>21</v>
      </c>
      <c r="B10" s="72" t="s">
        <v>24</v>
      </c>
      <c r="C10" s="72" t="s">
        <v>25</v>
      </c>
      <c r="D10" s="73" t="s">
        <v>34</v>
      </c>
      <c r="E10" s="58" t="s">
        <v>78</v>
      </c>
      <c r="F10" s="59" t="s">
        <v>232</v>
      </c>
      <c r="G10" s="59" t="s">
        <v>233</v>
      </c>
      <c r="H10" s="60">
        <v>7.7</v>
      </c>
      <c r="I10" s="61" t="s">
        <v>234</v>
      </c>
      <c r="J10" s="62" t="s">
        <v>235</v>
      </c>
      <c r="K10" s="62" t="s">
        <v>236</v>
      </c>
      <c r="L10" s="63" t="s">
        <v>237</v>
      </c>
      <c r="M10" s="62" t="s">
        <v>238</v>
      </c>
      <c r="N10" s="61" t="s">
        <v>239</v>
      </c>
      <c r="O10" s="62" t="s">
        <v>240</v>
      </c>
      <c r="P10" s="62" t="s">
        <v>241</v>
      </c>
      <c r="Q10" s="63" t="s">
        <v>242</v>
      </c>
      <c r="R10" s="61" t="s">
        <v>243</v>
      </c>
      <c r="S10" s="62" t="s">
        <v>244</v>
      </c>
      <c r="T10" s="62" t="s">
        <v>245</v>
      </c>
      <c r="U10" s="63" t="s">
        <v>246</v>
      </c>
      <c r="V10" s="61" t="s">
        <v>247</v>
      </c>
      <c r="W10" s="62" t="s">
        <v>248</v>
      </c>
      <c r="X10" s="62" t="s">
        <v>249</v>
      </c>
      <c r="Y10" s="63" t="s">
        <v>250</v>
      </c>
      <c r="Z10" s="61" t="s">
        <v>251</v>
      </c>
      <c r="AA10" s="62" t="s">
        <v>252</v>
      </c>
      <c r="AB10" s="62" t="s">
        <v>253</v>
      </c>
      <c r="AC10" s="63" t="s">
        <v>254</v>
      </c>
      <c r="AD10" s="61" t="s">
        <v>255</v>
      </c>
      <c r="AE10" s="63" t="s">
        <v>256</v>
      </c>
      <c r="AF10" s="64" t="s">
        <v>257</v>
      </c>
      <c r="AG10" s="64"/>
      <c r="AH10" s="61" t="s">
        <v>258</v>
      </c>
      <c r="AI10" s="62" t="s">
        <v>259</v>
      </c>
      <c r="AJ10" s="62" t="s">
        <v>260</v>
      </c>
      <c r="AK10" s="63" t="s">
        <v>261</v>
      </c>
      <c r="AL10" s="63" t="s">
        <v>869</v>
      </c>
    </row>
    <row r="11" spans="1:38">
      <c r="A11" s="72" t="s">
        <v>21</v>
      </c>
      <c r="B11" s="72" t="s">
        <v>24</v>
      </c>
      <c r="C11" s="72" t="s">
        <v>25</v>
      </c>
      <c r="D11" s="73" t="s">
        <v>35</v>
      </c>
      <c r="E11" s="58" t="s">
        <v>79</v>
      </c>
      <c r="F11" s="59" t="s">
        <v>262</v>
      </c>
      <c r="G11" s="59" t="s">
        <v>263</v>
      </c>
      <c r="H11" s="60">
        <v>7.7</v>
      </c>
      <c r="I11" s="61" t="s">
        <v>264</v>
      </c>
      <c r="J11" s="62" t="s">
        <v>265</v>
      </c>
      <c r="K11" s="62" t="s">
        <v>266</v>
      </c>
      <c r="L11" s="63" t="s">
        <v>267</v>
      </c>
      <c r="M11" s="62" t="s">
        <v>268</v>
      </c>
      <c r="N11" s="61" t="s">
        <v>269</v>
      </c>
      <c r="O11" s="62" t="s">
        <v>270</v>
      </c>
      <c r="P11" s="62" t="s">
        <v>271</v>
      </c>
      <c r="Q11" s="63" t="s">
        <v>272</v>
      </c>
      <c r="R11" s="61" t="s">
        <v>273</v>
      </c>
      <c r="S11" s="62" t="s">
        <v>274</v>
      </c>
      <c r="T11" s="62" t="s">
        <v>275</v>
      </c>
      <c r="U11" s="63" t="s">
        <v>276</v>
      </c>
      <c r="V11" s="61" t="s">
        <v>277</v>
      </c>
      <c r="W11" s="62" t="s">
        <v>278</v>
      </c>
      <c r="X11" s="62" t="s">
        <v>279</v>
      </c>
      <c r="Y11" s="63" t="s">
        <v>280</v>
      </c>
      <c r="Z11" s="61" t="s">
        <v>281</v>
      </c>
      <c r="AA11" s="62" t="s">
        <v>282</v>
      </c>
      <c r="AB11" s="62" t="s">
        <v>283</v>
      </c>
      <c r="AC11" s="63" t="s">
        <v>284</v>
      </c>
      <c r="AD11" s="61" t="s">
        <v>285</v>
      </c>
      <c r="AE11" s="63" t="s">
        <v>286</v>
      </c>
      <c r="AF11" s="64" t="s">
        <v>287</v>
      </c>
      <c r="AG11" s="64"/>
      <c r="AH11" s="61" t="s">
        <v>288</v>
      </c>
      <c r="AI11" s="62" t="s">
        <v>289</v>
      </c>
      <c r="AJ11" s="62" t="s">
        <v>290</v>
      </c>
      <c r="AK11" s="63" t="s">
        <v>291</v>
      </c>
      <c r="AL11" s="63" t="s">
        <v>869</v>
      </c>
    </row>
    <row r="12" spans="1:38">
      <c r="A12" s="74" t="s">
        <v>21</v>
      </c>
      <c r="B12" s="74" t="s">
        <v>24</v>
      </c>
      <c r="C12" s="74" t="s">
        <v>31</v>
      </c>
      <c r="D12" s="75" t="s">
        <v>36</v>
      </c>
      <c r="E12" s="76" t="s">
        <v>80</v>
      </c>
      <c r="F12" s="77" t="s">
        <v>292</v>
      </c>
      <c r="G12" s="77" t="s">
        <v>293</v>
      </c>
      <c r="H12" s="78">
        <v>7.7</v>
      </c>
      <c r="I12" s="79" t="s">
        <v>294</v>
      </c>
      <c r="J12" s="80" t="s">
        <v>295</v>
      </c>
      <c r="K12" s="80" t="s">
        <v>296</v>
      </c>
      <c r="L12" s="81" t="s">
        <v>297</v>
      </c>
      <c r="M12" s="80" t="s">
        <v>298</v>
      </c>
      <c r="N12" s="79" t="s">
        <v>299</v>
      </c>
      <c r="O12" s="80" t="s">
        <v>300</v>
      </c>
      <c r="P12" s="80" t="s">
        <v>301</v>
      </c>
      <c r="Q12" s="81" t="s">
        <v>302</v>
      </c>
      <c r="R12" s="79" t="s">
        <v>303</v>
      </c>
      <c r="S12" s="80" t="s">
        <v>304</v>
      </c>
      <c r="T12" s="80" t="s">
        <v>305</v>
      </c>
      <c r="U12" s="81" t="s">
        <v>306</v>
      </c>
      <c r="V12" s="79" t="s">
        <v>307</v>
      </c>
      <c r="W12" s="80" t="s">
        <v>308</v>
      </c>
      <c r="X12" s="80" t="s">
        <v>309</v>
      </c>
      <c r="Y12" s="81" t="s">
        <v>310</v>
      </c>
      <c r="Z12" s="79" t="s">
        <v>311</v>
      </c>
      <c r="AA12" s="80" t="s">
        <v>312</v>
      </c>
      <c r="AB12" s="80" t="s">
        <v>313</v>
      </c>
      <c r="AC12" s="81" t="s">
        <v>314</v>
      </c>
      <c r="AD12" s="79" t="s">
        <v>315</v>
      </c>
      <c r="AE12" s="81" t="s">
        <v>316</v>
      </c>
      <c r="AF12" s="82" t="s">
        <v>317</v>
      </c>
      <c r="AG12" s="82"/>
      <c r="AH12" s="79" t="s">
        <v>318</v>
      </c>
      <c r="AI12" s="80" t="s">
        <v>319</v>
      </c>
      <c r="AJ12" s="80" t="s">
        <v>320</v>
      </c>
      <c r="AK12" s="81" t="s">
        <v>321</v>
      </c>
      <c r="AL12" s="81" t="s">
        <v>869</v>
      </c>
    </row>
    <row r="13" spans="1:38">
      <c r="A13" s="15" t="s">
        <v>21</v>
      </c>
      <c r="B13" s="15" t="s">
        <v>37</v>
      </c>
      <c r="C13" s="15" t="s">
        <v>38</v>
      </c>
      <c r="D13" s="16" t="s">
        <v>39</v>
      </c>
      <c r="E13" s="93" t="s">
        <v>81</v>
      </c>
      <c r="F13" s="94" t="s">
        <v>322</v>
      </c>
      <c r="G13" s="94" t="s">
        <v>323</v>
      </c>
      <c r="H13" s="95">
        <v>10.6</v>
      </c>
      <c r="I13" s="96" t="s">
        <v>324</v>
      </c>
      <c r="J13" s="97" t="s">
        <v>325</v>
      </c>
      <c r="K13" s="97" t="s">
        <v>326</v>
      </c>
      <c r="L13" s="98" t="s">
        <v>327</v>
      </c>
      <c r="M13" s="97" t="s">
        <v>328</v>
      </c>
      <c r="N13" s="96" t="s">
        <v>329</v>
      </c>
      <c r="O13" s="97" t="s">
        <v>330</v>
      </c>
      <c r="P13" s="97" t="s">
        <v>331</v>
      </c>
      <c r="Q13" s="98" t="s">
        <v>332</v>
      </c>
      <c r="R13" s="96" t="s">
        <v>333</v>
      </c>
      <c r="S13" s="97" t="s">
        <v>334</v>
      </c>
      <c r="T13" s="97" t="s">
        <v>335</v>
      </c>
      <c r="U13" s="98" t="s">
        <v>336</v>
      </c>
      <c r="V13" s="96" t="s">
        <v>337</v>
      </c>
      <c r="W13" s="97" t="s">
        <v>338</v>
      </c>
      <c r="X13" s="97" t="s">
        <v>339</v>
      </c>
      <c r="Y13" s="98" t="s">
        <v>340</v>
      </c>
      <c r="Z13" s="96" t="s">
        <v>341</v>
      </c>
      <c r="AA13" s="97" t="s">
        <v>342</v>
      </c>
      <c r="AB13" s="97" t="s">
        <v>343</v>
      </c>
      <c r="AC13" s="98" t="s">
        <v>344</v>
      </c>
      <c r="AD13" s="96" t="s">
        <v>345</v>
      </c>
      <c r="AE13" s="98" t="s">
        <v>346</v>
      </c>
      <c r="AF13" s="99" t="s">
        <v>347</v>
      </c>
      <c r="AG13" s="99"/>
      <c r="AH13" s="96" t="s">
        <v>348</v>
      </c>
      <c r="AI13" s="97" t="s">
        <v>349</v>
      </c>
      <c r="AJ13" s="97" t="s">
        <v>350</v>
      </c>
      <c r="AK13" s="98" t="s">
        <v>351</v>
      </c>
      <c r="AL13" s="98" t="s">
        <v>870</v>
      </c>
    </row>
    <row r="14" spans="1:38">
      <c r="A14" s="15" t="s">
        <v>21</v>
      </c>
      <c r="B14" s="15" t="s">
        <v>37</v>
      </c>
      <c r="C14" s="15" t="s">
        <v>40</v>
      </c>
      <c r="D14" s="16" t="s">
        <v>41</v>
      </c>
      <c r="E14" s="93" t="s">
        <v>82</v>
      </c>
      <c r="F14" s="94" t="s">
        <v>352</v>
      </c>
      <c r="G14" s="94" t="s">
        <v>353</v>
      </c>
      <c r="H14" s="95">
        <v>8.6</v>
      </c>
      <c r="I14" s="96" t="s">
        <v>354</v>
      </c>
      <c r="J14" s="97" t="s">
        <v>355</v>
      </c>
      <c r="K14" s="97" t="s">
        <v>356</v>
      </c>
      <c r="L14" s="98" t="s">
        <v>357</v>
      </c>
      <c r="M14" s="97" t="s">
        <v>358</v>
      </c>
      <c r="N14" s="96" t="s">
        <v>359</v>
      </c>
      <c r="O14" s="97" t="s">
        <v>360</v>
      </c>
      <c r="P14" s="97" t="s">
        <v>361</v>
      </c>
      <c r="Q14" s="98" t="s">
        <v>362</v>
      </c>
      <c r="R14" s="96" t="s">
        <v>363</v>
      </c>
      <c r="S14" s="97" t="s">
        <v>364</v>
      </c>
      <c r="T14" s="97" t="s">
        <v>365</v>
      </c>
      <c r="U14" s="98" t="s">
        <v>366</v>
      </c>
      <c r="V14" s="96" t="s">
        <v>367</v>
      </c>
      <c r="W14" s="97" t="s">
        <v>368</v>
      </c>
      <c r="X14" s="97" t="s">
        <v>369</v>
      </c>
      <c r="Y14" s="98" t="s">
        <v>370</v>
      </c>
      <c r="Z14" s="96" t="s">
        <v>371</v>
      </c>
      <c r="AA14" s="97" t="s">
        <v>372</v>
      </c>
      <c r="AB14" s="97" t="s">
        <v>373</v>
      </c>
      <c r="AC14" s="98" t="s">
        <v>374</v>
      </c>
      <c r="AD14" s="96" t="s">
        <v>375</v>
      </c>
      <c r="AE14" s="98" t="s">
        <v>376</v>
      </c>
      <c r="AF14" s="99" t="s">
        <v>377</v>
      </c>
      <c r="AG14" s="99" t="s">
        <v>937</v>
      </c>
      <c r="AH14" s="96" t="s">
        <v>378</v>
      </c>
      <c r="AI14" s="97" t="s">
        <v>379</v>
      </c>
      <c r="AJ14" s="97" t="s">
        <v>380</v>
      </c>
      <c r="AK14" s="98" t="s">
        <v>381</v>
      </c>
      <c r="AL14" s="98" t="s">
        <v>870</v>
      </c>
    </row>
    <row r="15" spans="1:38">
      <c r="A15" s="15" t="s">
        <v>21</v>
      </c>
      <c r="B15" s="15" t="s">
        <v>37</v>
      </c>
      <c r="C15" s="15" t="s">
        <v>42</v>
      </c>
      <c r="D15" s="16" t="s">
        <v>43</v>
      </c>
      <c r="E15" s="93" t="s">
        <v>83</v>
      </c>
      <c r="F15" s="94" t="s">
        <v>382</v>
      </c>
      <c r="G15" s="94" t="s">
        <v>383</v>
      </c>
      <c r="H15" s="95">
        <v>8.6</v>
      </c>
      <c r="I15" s="96" t="s">
        <v>938</v>
      </c>
      <c r="J15" s="97" t="s">
        <v>939</v>
      </c>
      <c r="K15" s="97" t="s">
        <v>940</v>
      </c>
      <c r="L15" s="98">
        <v>12.5</v>
      </c>
      <c r="M15" s="97" t="s">
        <v>384</v>
      </c>
      <c r="N15" s="96" t="s">
        <v>385</v>
      </c>
      <c r="O15" s="97" t="s">
        <v>386</v>
      </c>
      <c r="P15" s="97" t="s">
        <v>387</v>
      </c>
      <c r="Q15" s="98" t="s">
        <v>388</v>
      </c>
      <c r="R15" s="96" t="s">
        <v>389</v>
      </c>
      <c r="S15" s="97" t="s">
        <v>390</v>
      </c>
      <c r="T15" s="97" t="s">
        <v>391</v>
      </c>
      <c r="U15" s="98" t="s">
        <v>392</v>
      </c>
      <c r="V15" s="96" t="s">
        <v>393</v>
      </c>
      <c r="W15" s="97" t="s">
        <v>394</v>
      </c>
      <c r="X15" s="97" t="s">
        <v>395</v>
      </c>
      <c r="Y15" s="98" t="s">
        <v>396</v>
      </c>
      <c r="Z15" s="96" t="s">
        <v>397</v>
      </c>
      <c r="AA15" s="97" t="s">
        <v>398</v>
      </c>
      <c r="AB15" s="97" t="s">
        <v>399</v>
      </c>
      <c r="AC15" s="98" t="s">
        <v>400</v>
      </c>
      <c r="AD15" s="96" t="s">
        <v>401</v>
      </c>
      <c r="AE15" s="98" t="s">
        <v>402</v>
      </c>
      <c r="AF15" s="99" t="s">
        <v>403</v>
      </c>
      <c r="AG15" s="99"/>
      <c r="AH15" s="96" t="s">
        <v>404</v>
      </c>
      <c r="AI15" s="97" t="s">
        <v>405</v>
      </c>
      <c r="AJ15" s="97" t="s">
        <v>406</v>
      </c>
      <c r="AK15" s="98" t="s">
        <v>407</v>
      </c>
      <c r="AL15" s="98" t="s">
        <v>871</v>
      </c>
    </row>
    <row r="16" spans="1:38">
      <c r="A16" s="15" t="s">
        <v>21</v>
      </c>
      <c r="B16" s="15" t="s">
        <v>37</v>
      </c>
      <c r="C16" s="15" t="s">
        <v>42</v>
      </c>
      <c r="D16" s="16" t="s">
        <v>44</v>
      </c>
      <c r="E16" s="93" t="s">
        <v>84</v>
      </c>
      <c r="F16" s="94" t="s">
        <v>408</v>
      </c>
      <c r="G16" s="94" t="s">
        <v>409</v>
      </c>
      <c r="H16" s="95">
        <v>8.6</v>
      </c>
      <c r="I16" s="96" t="s">
        <v>410</v>
      </c>
      <c r="J16" s="97" t="s">
        <v>411</v>
      </c>
      <c r="K16" s="97" t="s">
        <v>412</v>
      </c>
      <c r="L16" s="98" t="s">
        <v>413</v>
      </c>
      <c r="M16" s="97" t="s">
        <v>414</v>
      </c>
      <c r="N16" s="96" t="s">
        <v>415</v>
      </c>
      <c r="O16" s="97" t="s">
        <v>416</v>
      </c>
      <c r="P16" s="97" t="s">
        <v>417</v>
      </c>
      <c r="Q16" s="98" t="s">
        <v>418</v>
      </c>
      <c r="R16" s="96" t="s">
        <v>419</v>
      </c>
      <c r="S16" s="97" t="s">
        <v>420</v>
      </c>
      <c r="T16" s="97" t="s">
        <v>421</v>
      </c>
      <c r="U16" s="98" t="s">
        <v>422</v>
      </c>
      <c r="V16" s="96" t="s">
        <v>423</v>
      </c>
      <c r="W16" s="97" t="s">
        <v>424</v>
      </c>
      <c r="X16" s="97" t="s">
        <v>425</v>
      </c>
      <c r="Y16" s="98" t="s">
        <v>426</v>
      </c>
      <c r="Z16" s="96" t="s">
        <v>427</v>
      </c>
      <c r="AA16" s="97" t="s">
        <v>428</v>
      </c>
      <c r="AB16" s="97" t="s">
        <v>429</v>
      </c>
      <c r="AC16" s="98" t="s">
        <v>430</v>
      </c>
      <c r="AD16" s="96" t="s">
        <v>431</v>
      </c>
      <c r="AE16" s="98" t="s">
        <v>432</v>
      </c>
      <c r="AF16" s="99" t="s">
        <v>433</v>
      </c>
      <c r="AG16" s="99"/>
      <c r="AH16" s="96" t="s">
        <v>434</v>
      </c>
      <c r="AI16" s="97" t="s">
        <v>435</v>
      </c>
      <c r="AJ16" s="97" t="s">
        <v>436</v>
      </c>
      <c r="AK16" s="98" t="s">
        <v>437</v>
      </c>
      <c r="AL16" s="98" t="s">
        <v>870</v>
      </c>
    </row>
    <row r="17" spans="1:38">
      <c r="A17" s="15" t="s">
        <v>21</v>
      </c>
      <c r="B17" s="15" t="s">
        <v>37</v>
      </c>
      <c r="C17" s="15" t="s">
        <v>45</v>
      </c>
      <c r="D17" s="16" t="s">
        <v>46</v>
      </c>
      <c r="E17" s="93" t="s">
        <v>85</v>
      </c>
      <c r="F17" s="94" t="s">
        <v>438</v>
      </c>
      <c r="G17" s="94" t="s">
        <v>439</v>
      </c>
      <c r="H17" s="95">
        <v>5.6</v>
      </c>
      <c r="I17" s="96" t="s">
        <v>941</v>
      </c>
      <c r="J17" s="97" t="s">
        <v>942</v>
      </c>
      <c r="K17" s="97" t="s">
        <v>943</v>
      </c>
      <c r="L17" s="98" t="s">
        <v>944</v>
      </c>
      <c r="M17" s="97" t="s">
        <v>440</v>
      </c>
      <c r="N17" s="96" t="s">
        <v>441</v>
      </c>
      <c r="O17" s="97" t="s">
        <v>442</v>
      </c>
      <c r="P17" s="97" t="s">
        <v>443</v>
      </c>
      <c r="Q17" s="98" t="s">
        <v>444</v>
      </c>
      <c r="R17" s="96" t="s">
        <v>445</v>
      </c>
      <c r="S17" s="97" t="s">
        <v>446</v>
      </c>
      <c r="T17" s="97" t="s">
        <v>447</v>
      </c>
      <c r="U17" s="98" t="s">
        <v>448</v>
      </c>
      <c r="V17" s="96" t="s">
        <v>449</v>
      </c>
      <c r="W17" s="97" t="s">
        <v>450</v>
      </c>
      <c r="X17" s="97" t="s">
        <v>451</v>
      </c>
      <c r="Y17" s="98" t="s">
        <v>452</v>
      </c>
      <c r="Z17" s="96" t="s">
        <v>453</v>
      </c>
      <c r="AA17" s="97" t="s">
        <v>454</v>
      </c>
      <c r="AB17" s="97" t="s">
        <v>455</v>
      </c>
      <c r="AC17" s="98" t="s">
        <v>456</v>
      </c>
      <c r="AD17" s="96" t="s">
        <v>457</v>
      </c>
      <c r="AE17" s="98" t="s">
        <v>458</v>
      </c>
      <c r="AF17" s="99" t="s">
        <v>459</v>
      </c>
      <c r="AG17" s="99" t="s">
        <v>945</v>
      </c>
      <c r="AH17" s="96" t="s">
        <v>460</v>
      </c>
      <c r="AI17" s="97" t="s">
        <v>461</v>
      </c>
      <c r="AJ17" s="97" t="s">
        <v>462</v>
      </c>
      <c r="AK17" s="98" t="s">
        <v>463</v>
      </c>
      <c r="AL17" s="98" t="s">
        <v>871</v>
      </c>
    </row>
    <row r="18" spans="1:38">
      <c r="A18" s="15" t="s">
        <v>21</v>
      </c>
      <c r="B18" s="15" t="s">
        <v>37</v>
      </c>
      <c r="C18" s="15" t="s">
        <v>38</v>
      </c>
      <c r="D18" s="16" t="s">
        <v>47</v>
      </c>
      <c r="E18" s="93" t="s">
        <v>464</v>
      </c>
      <c r="F18" s="94" t="s">
        <v>465</v>
      </c>
      <c r="G18" s="94" t="s">
        <v>466</v>
      </c>
      <c r="H18" s="95">
        <v>8.6</v>
      </c>
      <c r="I18" s="96" t="s">
        <v>467</v>
      </c>
      <c r="J18" s="97" t="s">
        <v>468</v>
      </c>
      <c r="K18" s="97" t="s">
        <v>469</v>
      </c>
      <c r="L18" s="98" t="s">
        <v>470</v>
      </c>
      <c r="M18" s="97" t="s">
        <v>471</v>
      </c>
      <c r="N18" s="96" t="s">
        <v>472</v>
      </c>
      <c r="O18" s="97" t="s">
        <v>473</v>
      </c>
      <c r="P18" s="97" t="s">
        <v>474</v>
      </c>
      <c r="Q18" s="98" t="s">
        <v>475</v>
      </c>
      <c r="R18" s="96" t="s">
        <v>476</v>
      </c>
      <c r="S18" s="97" t="s">
        <v>477</v>
      </c>
      <c r="T18" s="97" t="s">
        <v>478</v>
      </c>
      <c r="U18" s="98" t="s">
        <v>479</v>
      </c>
      <c r="V18" s="96" t="s">
        <v>480</v>
      </c>
      <c r="W18" s="97" t="s">
        <v>481</v>
      </c>
      <c r="X18" s="97" t="s">
        <v>482</v>
      </c>
      <c r="Y18" s="98" t="s">
        <v>483</v>
      </c>
      <c r="Z18" s="96" t="s">
        <v>484</v>
      </c>
      <c r="AA18" s="97" t="s">
        <v>485</v>
      </c>
      <c r="AB18" s="97" t="s">
        <v>486</v>
      </c>
      <c r="AC18" s="98" t="s">
        <v>487</v>
      </c>
      <c r="AD18" s="96" t="s">
        <v>488</v>
      </c>
      <c r="AE18" s="98" t="s">
        <v>489</v>
      </c>
      <c r="AF18" s="99" t="s">
        <v>490</v>
      </c>
      <c r="AG18" s="99"/>
      <c r="AH18" s="96" t="s">
        <v>491</v>
      </c>
      <c r="AI18" s="97" t="s">
        <v>492</v>
      </c>
      <c r="AJ18" s="97" t="s">
        <v>493</v>
      </c>
      <c r="AK18" s="98" t="s">
        <v>494</v>
      </c>
      <c r="AL18" s="98" t="s">
        <v>870</v>
      </c>
    </row>
    <row r="19" spans="1:38">
      <c r="A19" s="15" t="s">
        <v>21</v>
      </c>
      <c r="B19" s="15" t="s">
        <v>37</v>
      </c>
      <c r="C19" s="15" t="s">
        <v>48</v>
      </c>
      <c r="D19" s="16" t="s">
        <v>49</v>
      </c>
      <c r="E19" s="93" t="s">
        <v>495</v>
      </c>
      <c r="F19" s="94" t="s">
        <v>496</v>
      </c>
      <c r="G19" s="94" t="s">
        <v>497</v>
      </c>
      <c r="H19" s="95">
        <v>7.6</v>
      </c>
      <c r="I19" s="96" t="s">
        <v>498</v>
      </c>
      <c r="J19" s="97" t="s">
        <v>499</v>
      </c>
      <c r="K19" s="97" t="s">
        <v>500</v>
      </c>
      <c r="L19" s="98" t="s">
        <v>501</v>
      </c>
      <c r="M19" s="97" t="s">
        <v>502</v>
      </c>
      <c r="N19" s="96" t="s">
        <v>503</v>
      </c>
      <c r="O19" s="97" t="s">
        <v>504</v>
      </c>
      <c r="P19" s="97" t="s">
        <v>505</v>
      </c>
      <c r="Q19" s="98" t="s">
        <v>506</v>
      </c>
      <c r="R19" s="96" t="s">
        <v>507</v>
      </c>
      <c r="S19" s="97" t="s">
        <v>508</v>
      </c>
      <c r="T19" s="97" t="s">
        <v>509</v>
      </c>
      <c r="U19" s="98" t="s">
        <v>510</v>
      </c>
      <c r="V19" s="96" t="s">
        <v>511</v>
      </c>
      <c r="W19" s="97" t="s">
        <v>512</v>
      </c>
      <c r="X19" s="97" t="s">
        <v>513</v>
      </c>
      <c r="Y19" s="98" t="s">
        <v>514</v>
      </c>
      <c r="Z19" s="96" t="s">
        <v>515</v>
      </c>
      <c r="AA19" s="97" t="s">
        <v>516</v>
      </c>
      <c r="AB19" s="97" t="s">
        <v>517</v>
      </c>
      <c r="AC19" s="98" t="s">
        <v>518</v>
      </c>
      <c r="AD19" s="96" t="s">
        <v>519</v>
      </c>
      <c r="AE19" s="98" t="s">
        <v>520</v>
      </c>
      <c r="AF19" s="99" t="s">
        <v>521</v>
      </c>
      <c r="AG19" s="99"/>
      <c r="AH19" s="96" t="s">
        <v>522</v>
      </c>
      <c r="AI19" s="97" t="s">
        <v>523</v>
      </c>
      <c r="AJ19" s="97" t="s">
        <v>524</v>
      </c>
      <c r="AK19" s="98" t="s">
        <v>525</v>
      </c>
      <c r="AL19" s="98" t="s">
        <v>871</v>
      </c>
    </row>
    <row r="20" spans="1:38">
      <c r="A20" s="15" t="s">
        <v>21</v>
      </c>
      <c r="B20" s="15" t="s">
        <v>37</v>
      </c>
      <c r="C20" s="15" t="s">
        <v>40</v>
      </c>
      <c r="D20" s="16" t="s">
        <v>50</v>
      </c>
      <c r="E20" s="93" t="s">
        <v>526</v>
      </c>
      <c r="F20" s="94" t="s">
        <v>527</v>
      </c>
      <c r="G20" s="94" t="s">
        <v>528</v>
      </c>
      <c r="H20" s="95">
        <v>8.6</v>
      </c>
      <c r="I20" s="96" t="s">
        <v>529</v>
      </c>
      <c r="J20" s="97" t="s">
        <v>530</v>
      </c>
      <c r="K20" s="97" t="s">
        <v>531</v>
      </c>
      <c r="L20" s="98" t="s">
        <v>532</v>
      </c>
      <c r="M20" s="97" t="s">
        <v>533</v>
      </c>
      <c r="N20" s="96" t="s">
        <v>534</v>
      </c>
      <c r="O20" s="97" t="s">
        <v>535</v>
      </c>
      <c r="P20" s="97" t="s">
        <v>536</v>
      </c>
      <c r="Q20" s="98" t="s">
        <v>537</v>
      </c>
      <c r="R20" s="96" t="s">
        <v>538</v>
      </c>
      <c r="S20" s="97" t="s">
        <v>539</v>
      </c>
      <c r="T20" s="97" t="s">
        <v>540</v>
      </c>
      <c r="U20" s="98" t="s">
        <v>541</v>
      </c>
      <c r="V20" s="96" t="s">
        <v>542</v>
      </c>
      <c r="W20" s="97" t="s">
        <v>543</v>
      </c>
      <c r="X20" s="97" t="s">
        <v>544</v>
      </c>
      <c r="Y20" s="98" t="s">
        <v>545</v>
      </c>
      <c r="Z20" s="96" t="s">
        <v>546</v>
      </c>
      <c r="AA20" s="97" t="s">
        <v>547</v>
      </c>
      <c r="AB20" s="97" t="s">
        <v>548</v>
      </c>
      <c r="AC20" s="98" t="s">
        <v>549</v>
      </c>
      <c r="AD20" s="96" t="s">
        <v>550</v>
      </c>
      <c r="AE20" s="98" t="s">
        <v>551</v>
      </c>
      <c r="AF20" s="99" t="s">
        <v>552</v>
      </c>
      <c r="AG20" s="99"/>
      <c r="AH20" s="96" t="s">
        <v>553</v>
      </c>
      <c r="AI20" s="97" t="s">
        <v>554</v>
      </c>
      <c r="AJ20" s="97" t="s">
        <v>555</v>
      </c>
      <c r="AK20" s="98" t="s">
        <v>556</v>
      </c>
      <c r="AL20" s="98" t="s">
        <v>870</v>
      </c>
    </row>
    <row r="21" spans="1:38">
      <c r="A21" s="15" t="s">
        <v>21</v>
      </c>
      <c r="B21" s="15" t="s">
        <v>37</v>
      </c>
      <c r="C21" s="15" t="s">
        <v>48</v>
      </c>
      <c r="D21" s="16" t="s">
        <v>51</v>
      </c>
      <c r="E21" s="93" t="s">
        <v>557</v>
      </c>
      <c r="F21" s="94" t="s">
        <v>558</v>
      </c>
      <c r="G21" s="94" t="s">
        <v>559</v>
      </c>
      <c r="H21" s="95">
        <v>10.6</v>
      </c>
      <c r="I21" s="96" t="s">
        <v>560</v>
      </c>
      <c r="J21" s="97" t="s">
        <v>561</v>
      </c>
      <c r="K21" s="97" t="s">
        <v>562</v>
      </c>
      <c r="L21" s="98" t="s">
        <v>563</v>
      </c>
      <c r="M21" s="97" t="s">
        <v>564</v>
      </c>
      <c r="N21" s="96" t="s">
        <v>565</v>
      </c>
      <c r="O21" s="97" t="s">
        <v>566</v>
      </c>
      <c r="P21" s="97" t="s">
        <v>567</v>
      </c>
      <c r="Q21" s="98" t="s">
        <v>568</v>
      </c>
      <c r="R21" s="96" t="s">
        <v>569</v>
      </c>
      <c r="S21" s="97" t="s">
        <v>570</v>
      </c>
      <c r="T21" s="97" t="s">
        <v>571</v>
      </c>
      <c r="U21" s="98" t="s">
        <v>572</v>
      </c>
      <c r="V21" s="96" t="s">
        <v>573</v>
      </c>
      <c r="W21" s="97" t="s">
        <v>574</v>
      </c>
      <c r="X21" s="97" t="s">
        <v>575</v>
      </c>
      <c r="Y21" s="98" t="s">
        <v>576</v>
      </c>
      <c r="Z21" s="96" t="s">
        <v>577</v>
      </c>
      <c r="AA21" s="97" t="s">
        <v>578</v>
      </c>
      <c r="AB21" s="97" t="s">
        <v>579</v>
      </c>
      <c r="AC21" s="98" t="s">
        <v>580</v>
      </c>
      <c r="AD21" s="96" t="s">
        <v>581</v>
      </c>
      <c r="AE21" s="98" t="s">
        <v>582</v>
      </c>
      <c r="AF21" s="99" t="s">
        <v>583</v>
      </c>
      <c r="AG21" s="99"/>
      <c r="AH21" s="96" t="s">
        <v>584</v>
      </c>
      <c r="AI21" s="97" t="s">
        <v>585</v>
      </c>
      <c r="AJ21" s="97" t="s">
        <v>586</v>
      </c>
      <c r="AK21" s="98" t="s">
        <v>587</v>
      </c>
      <c r="AL21" s="98" t="s">
        <v>871</v>
      </c>
    </row>
    <row r="22" spans="1:38">
      <c r="A22" s="15" t="s">
        <v>21</v>
      </c>
      <c r="B22" s="15" t="s">
        <v>37</v>
      </c>
      <c r="C22" s="15" t="s">
        <v>52</v>
      </c>
      <c r="D22" s="16" t="s">
        <v>53</v>
      </c>
      <c r="E22" s="93" t="s">
        <v>588</v>
      </c>
      <c r="F22" s="94" t="s">
        <v>589</v>
      </c>
      <c r="G22" s="94" t="s">
        <v>590</v>
      </c>
      <c r="H22" s="95">
        <v>8.6</v>
      </c>
      <c r="I22" s="96" t="s">
        <v>591</v>
      </c>
      <c r="J22" s="97" t="s">
        <v>592</v>
      </c>
      <c r="K22" s="97" t="s">
        <v>593</v>
      </c>
      <c r="L22" s="98" t="s">
        <v>594</v>
      </c>
      <c r="M22" s="97" t="s">
        <v>595</v>
      </c>
      <c r="N22" s="96" t="s">
        <v>596</v>
      </c>
      <c r="O22" s="97" t="s">
        <v>597</v>
      </c>
      <c r="P22" s="97" t="s">
        <v>598</v>
      </c>
      <c r="Q22" s="98" t="s">
        <v>599</v>
      </c>
      <c r="R22" s="96" t="s">
        <v>600</v>
      </c>
      <c r="S22" s="97" t="s">
        <v>601</v>
      </c>
      <c r="T22" s="97" t="s">
        <v>602</v>
      </c>
      <c r="U22" s="98" t="s">
        <v>603</v>
      </c>
      <c r="V22" s="96" t="s">
        <v>604</v>
      </c>
      <c r="W22" s="97" t="s">
        <v>605</v>
      </c>
      <c r="X22" s="97" t="s">
        <v>606</v>
      </c>
      <c r="Y22" s="98" t="s">
        <v>607</v>
      </c>
      <c r="Z22" s="96" t="s">
        <v>608</v>
      </c>
      <c r="AA22" s="97" t="s">
        <v>609</v>
      </c>
      <c r="AB22" s="97" t="s">
        <v>610</v>
      </c>
      <c r="AC22" s="98" t="s">
        <v>611</v>
      </c>
      <c r="AD22" s="96" t="s">
        <v>612</v>
      </c>
      <c r="AE22" s="98" t="s">
        <v>613</v>
      </c>
      <c r="AF22" s="99" t="s">
        <v>614</v>
      </c>
      <c r="AG22" s="99"/>
      <c r="AH22" s="96" t="s">
        <v>615</v>
      </c>
      <c r="AI22" s="97" t="s">
        <v>616</v>
      </c>
      <c r="AJ22" s="97" t="s">
        <v>617</v>
      </c>
      <c r="AK22" s="98" t="s">
        <v>618</v>
      </c>
      <c r="AL22" s="98" t="s">
        <v>870</v>
      </c>
    </row>
    <row r="23" spans="1:38">
      <c r="A23" s="15" t="s">
        <v>21</v>
      </c>
      <c r="B23" s="15" t="s">
        <v>37</v>
      </c>
      <c r="C23" s="15" t="s">
        <v>45</v>
      </c>
      <c r="D23" s="16" t="s">
        <v>54</v>
      </c>
      <c r="E23" s="93" t="s">
        <v>619</v>
      </c>
      <c r="F23" s="94" t="s">
        <v>620</v>
      </c>
      <c r="G23" s="94" t="s">
        <v>621</v>
      </c>
      <c r="H23" s="95">
        <v>7.6</v>
      </c>
      <c r="I23" s="96" t="s">
        <v>622</v>
      </c>
      <c r="J23" s="97" t="s">
        <v>623</v>
      </c>
      <c r="K23" s="97" t="s">
        <v>624</v>
      </c>
      <c r="L23" s="98" t="s">
        <v>625</v>
      </c>
      <c r="M23" s="97" t="s">
        <v>626</v>
      </c>
      <c r="N23" s="96" t="s">
        <v>627</v>
      </c>
      <c r="O23" s="97" t="s">
        <v>628</v>
      </c>
      <c r="P23" s="97" t="s">
        <v>629</v>
      </c>
      <c r="Q23" s="98" t="s">
        <v>630</v>
      </c>
      <c r="R23" s="96" t="s">
        <v>631</v>
      </c>
      <c r="S23" s="97" t="s">
        <v>632</v>
      </c>
      <c r="T23" s="97" t="s">
        <v>633</v>
      </c>
      <c r="U23" s="98" t="s">
        <v>634</v>
      </c>
      <c r="V23" s="96" t="s">
        <v>635</v>
      </c>
      <c r="W23" s="97" t="s">
        <v>636</v>
      </c>
      <c r="X23" s="97" t="s">
        <v>637</v>
      </c>
      <c r="Y23" s="98" t="s">
        <v>638</v>
      </c>
      <c r="Z23" s="96" t="s">
        <v>639</v>
      </c>
      <c r="AA23" s="97" t="s">
        <v>640</v>
      </c>
      <c r="AB23" s="97" t="s">
        <v>641</v>
      </c>
      <c r="AC23" s="98" t="s">
        <v>642</v>
      </c>
      <c r="AD23" s="96" t="s">
        <v>643</v>
      </c>
      <c r="AE23" s="98" t="s">
        <v>644</v>
      </c>
      <c r="AF23" s="99" t="s">
        <v>645</v>
      </c>
      <c r="AG23" s="99"/>
      <c r="AH23" s="96" t="s">
        <v>646</v>
      </c>
      <c r="AI23" s="97" t="s">
        <v>647</v>
      </c>
      <c r="AJ23" s="97" t="s">
        <v>648</v>
      </c>
      <c r="AK23" s="98" t="s">
        <v>649</v>
      </c>
      <c r="AL23" s="98" t="s">
        <v>870</v>
      </c>
    </row>
    <row r="24" spans="1:38">
      <c r="A24" s="15" t="s">
        <v>21</v>
      </c>
      <c r="B24" s="15" t="s">
        <v>37</v>
      </c>
      <c r="C24" s="15" t="s">
        <v>55</v>
      </c>
      <c r="D24" s="16" t="s">
        <v>56</v>
      </c>
      <c r="E24" s="93" t="s">
        <v>650</v>
      </c>
      <c r="F24" s="94" t="s">
        <v>651</v>
      </c>
      <c r="G24" s="94" t="s">
        <v>652</v>
      </c>
      <c r="H24" s="95">
        <v>9.6</v>
      </c>
      <c r="I24" s="96" t="s">
        <v>946</v>
      </c>
      <c r="J24" s="97" t="s">
        <v>947</v>
      </c>
      <c r="K24" s="97" t="s">
        <v>948</v>
      </c>
      <c r="L24" s="98">
        <v>10.5</v>
      </c>
      <c r="M24" s="97" t="s">
        <v>653</v>
      </c>
      <c r="N24" s="96" t="s">
        <v>654</v>
      </c>
      <c r="O24" s="97" t="s">
        <v>655</v>
      </c>
      <c r="P24" s="97" t="s">
        <v>656</v>
      </c>
      <c r="Q24" s="98" t="s">
        <v>657</v>
      </c>
      <c r="R24" s="96" t="s">
        <v>658</v>
      </c>
      <c r="S24" s="97" t="s">
        <v>659</v>
      </c>
      <c r="T24" s="97" t="s">
        <v>660</v>
      </c>
      <c r="U24" s="98" t="s">
        <v>661</v>
      </c>
      <c r="V24" s="96" t="s">
        <v>662</v>
      </c>
      <c r="W24" s="97" t="s">
        <v>663</v>
      </c>
      <c r="X24" s="97" t="s">
        <v>664</v>
      </c>
      <c r="Y24" s="98" t="s">
        <v>665</v>
      </c>
      <c r="Z24" s="96" t="s">
        <v>666</v>
      </c>
      <c r="AA24" s="97" t="s">
        <v>667</v>
      </c>
      <c r="AB24" s="97" t="s">
        <v>668</v>
      </c>
      <c r="AC24" s="98" t="s">
        <v>669</v>
      </c>
      <c r="AD24" s="96" t="s">
        <v>670</v>
      </c>
      <c r="AE24" s="98" t="s">
        <v>671</v>
      </c>
      <c r="AF24" s="99" t="s">
        <v>672</v>
      </c>
      <c r="AG24" s="99"/>
      <c r="AH24" s="96" t="s">
        <v>673</v>
      </c>
      <c r="AI24" s="97" t="s">
        <v>674</v>
      </c>
      <c r="AJ24" s="97" t="s">
        <v>675</v>
      </c>
      <c r="AK24" s="98" t="s">
        <v>676</v>
      </c>
      <c r="AL24" s="98" t="s">
        <v>870</v>
      </c>
    </row>
    <row r="25" spans="1:38">
      <c r="A25" s="17" t="s">
        <v>21</v>
      </c>
      <c r="B25" s="17" t="s">
        <v>37</v>
      </c>
      <c r="C25" s="17" t="s">
        <v>42</v>
      </c>
      <c r="D25" s="18" t="s">
        <v>57</v>
      </c>
      <c r="E25" s="101" t="s">
        <v>677</v>
      </c>
      <c r="F25" s="102" t="s">
        <v>678</v>
      </c>
      <c r="G25" s="102" t="s">
        <v>679</v>
      </c>
      <c r="H25" s="103">
        <v>8.6</v>
      </c>
      <c r="I25" s="104" t="s">
        <v>680</v>
      </c>
      <c r="J25" s="105" t="s">
        <v>681</v>
      </c>
      <c r="K25" s="105" t="s">
        <v>682</v>
      </c>
      <c r="L25" s="106" t="s">
        <v>683</v>
      </c>
      <c r="M25" s="105" t="s">
        <v>684</v>
      </c>
      <c r="N25" s="104" t="s">
        <v>685</v>
      </c>
      <c r="O25" s="105" t="s">
        <v>686</v>
      </c>
      <c r="P25" s="105" t="s">
        <v>687</v>
      </c>
      <c r="Q25" s="106" t="s">
        <v>688</v>
      </c>
      <c r="R25" s="104" t="s">
        <v>689</v>
      </c>
      <c r="S25" s="105" t="s">
        <v>690</v>
      </c>
      <c r="T25" s="105" t="s">
        <v>691</v>
      </c>
      <c r="U25" s="106" t="s">
        <v>692</v>
      </c>
      <c r="V25" s="104" t="s">
        <v>693</v>
      </c>
      <c r="W25" s="105" t="s">
        <v>694</v>
      </c>
      <c r="X25" s="105" t="s">
        <v>695</v>
      </c>
      <c r="Y25" s="106" t="s">
        <v>696</v>
      </c>
      <c r="Z25" s="104" t="s">
        <v>697</v>
      </c>
      <c r="AA25" s="105" t="s">
        <v>698</v>
      </c>
      <c r="AB25" s="105" t="s">
        <v>699</v>
      </c>
      <c r="AC25" s="106" t="s">
        <v>700</v>
      </c>
      <c r="AD25" s="104" t="s">
        <v>701</v>
      </c>
      <c r="AE25" s="106" t="s">
        <v>702</v>
      </c>
      <c r="AF25" s="107" t="s">
        <v>703</v>
      </c>
      <c r="AG25" s="107"/>
      <c r="AH25" s="104" t="s">
        <v>704</v>
      </c>
      <c r="AI25" s="105" t="s">
        <v>705</v>
      </c>
      <c r="AJ25" s="105" t="s">
        <v>706</v>
      </c>
      <c r="AK25" s="106" t="s">
        <v>707</v>
      </c>
      <c r="AL25" s="106" t="s">
        <v>870</v>
      </c>
    </row>
    <row r="26" spans="1:38">
      <c r="A26" s="15" t="s">
        <v>21</v>
      </c>
      <c r="B26" s="15" t="s">
        <v>58</v>
      </c>
      <c r="C26" s="15" t="s">
        <v>59</v>
      </c>
      <c r="D26" s="16" t="s">
        <v>60</v>
      </c>
      <c r="E26" s="93" t="s">
        <v>949</v>
      </c>
      <c r="F26" s="94" t="s">
        <v>708</v>
      </c>
      <c r="G26" s="94" t="s">
        <v>709</v>
      </c>
      <c r="H26" s="70">
        <v>12</v>
      </c>
      <c r="I26" s="96" t="s">
        <v>950</v>
      </c>
      <c r="J26" s="97" t="s">
        <v>951</v>
      </c>
      <c r="K26" s="97" t="s">
        <v>952</v>
      </c>
      <c r="L26" s="98" t="s">
        <v>953</v>
      </c>
      <c r="M26" s="97" t="s">
        <v>710</v>
      </c>
      <c r="N26" s="96" t="s">
        <v>954</v>
      </c>
      <c r="O26" s="97" t="s">
        <v>955</v>
      </c>
      <c r="P26" s="97" t="s">
        <v>956</v>
      </c>
      <c r="Q26" s="98" t="s">
        <v>957</v>
      </c>
      <c r="R26" s="96" t="s">
        <v>958</v>
      </c>
      <c r="S26" s="97" t="s">
        <v>959</v>
      </c>
      <c r="T26" s="97" t="s">
        <v>960</v>
      </c>
      <c r="U26" s="98" t="s">
        <v>961</v>
      </c>
      <c r="V26" s="96" t="s">
        <v>962</v>
      </c>
      <c r="W26" s="97" t="s">
        <v>963</v>
      </c>
      <c r="X26" s="97" t="s">
        <v>711</v>
      </c>
      <c r="Y26" s="98" t="s">
        <v>712</v>
      </c>
      <c r="Z26" s="96" t="s">
        <v>964</v>
      </c>
      <c r="AA26" s="97" t="s">
        <v>965</v>
      </c>
      <c r="AB26" s="97" t="s">
        <v>966</v>
      </c>
      <c r="AC26" s="98" t="s">
        <v>967</v>
      </c>
      <c r="AD26" s="96" t="s">
        <v>968</v>
      </c>
      <c r="AE26" s="98" t="s">
        <v>969</v>
      </c>
      <c r="AF26" s="99" t="s">
        <v>713</v>
      </c>
      <c r="AG26" s="99"/>
      <c r="AH26" s="96" t="s">
        <v>714</v>
      </c>
      <c r="AI26" s="97" t="s">
        <v>715</v>
      </c>
      <c r="AJ26" s="97" t="s">
        <v>716</v>
      </c>
      <c r="AK26" s="98" t="s">
        <v>717</v>
      </c>
      <c r="AL26" s="98" t="s">
        <v>871</v>
      </c>
    </row>
    <row r="27" spans="1:38">
      <c r="A27" s="119" t="s">
        <v>21</v>
      </c>
      <c r="B27" s="119" t="s">
        <v>61</v>
      </c>
      <c r="C27" s="119" t="s">
        <v>62</v>
      </c>
      <c r="D27" s="120" t="s">
        <v>63</v>
      </c>
      <c r="E27" s="121" t="s">
        <v>970</v>
      </c>
      <c r="F27" s="122" t="s">
        <v>718</v>
      </c>
      <c r="G27" s="122" t="s">
        <v>719</v>
      </c>
      <c r="H27" s="123">
        <v>24.4</v>
      </c>
      <c r="I27" s="124" t="s">
        <v>720</v>
      </c>
      <c r="J27" s="125" t="s">
        <v>721</v>
      </c>
      <c r="K27" s="125" t="s">
        <v>722</v>
      </c>
      <c r="L27" s="126" t="s">
        <v>723</v>
      </c>
      <c r="M27" s="125">
        <v>56</v>
      </c>
      <c r="N27" s="124" t="s">
        <v>971</v>
      </c>
      <c r="O27" s="125" t="s">
        <v>972</v>
      </c>
      <c r="P27" s="125" t="s">
        <v>973</v>
      </c>
      <c r="Q27" s="126" t="s">
        <v>974</v>
      </c>
      <c r="R27" s="124" t="s">
        <v>975</v>
      </c>
      <c r="S27" s="125" t="s">
        <v>976</v>
      </c>
      <c r="T27" s="125" t="s">
        <v>977</v>
      </c>
      <c r="U27" s="126" t="s">
        <v>978</v>
      </c>
      <c r="V27" s="124" t="s">
        <v>971</v>
      </c>
      <c r="W27" s="125" t="s">
        <v>972</v>
      </c>
      <c r="X27" s="125" t="s">
        <v>724</v>
      </c>
      <c r="Y27" s="126" t="s">
        <v>725</v>
      </c>
      <c r="Z27" s="124" t="s">
        <v>979</v>
      </c>
      <c r="AA27" s="125" t="s">
        <v>980</v>
      </c>
      <c r="AB27" s="125" t="s">
        <v>981</v>
      </c>
      <c r="AC27" s="126" t="s">
        <v>982</v>
      </c>
      <c r="AD27" s="124" t="s">
        <v>983</v>
      </c>
      <c r="AE27" s="126" t="s">
        <v>984</v>
      </c>
      <c r="AF27" s="127" t="s">
        <v>726</v>
      </c>
      <c r="AG27" s="127"/>
      <c r="AH27" s="124" t="s">
        <v>727</v>
      </c>
      <c r="AI27" s="125" t="s">
        <v>728</v>
      </c>
      <c r="AJ27" s="125" t="s">
        <v>729</v>
      </c>
      <c r="AK27" s="126" t="s">
        <v>730</v>
      </c>
      <c r="AL27" s="126" t="s">
        <v>869</v>
      </c>
    </row>
    <row r="28" spans="1:38">
      <c r="A28" s="71" t="s">
        <v>21</v>
      </c>
      <c r="B28" s="71" t="s">
        <v>61</v>
      </c>
      <c r="C28" s="71" t="s">
        <v>64</v>
      </c>
      <c r="D28" s="129" t="s">
        <v>65</v>
      </c>
      <c r="E28" s="66" t="s">
        <v>731</v>
      </c>
      <c r="F28" s="67" t="s">
        <v>732</v>
      </c>
      <c r="G28" s="67" t="s">
        <v>733</v>
      </c>
      <c r="H28" s="68">
        <v>23.4</v>
      </c>
      <c r="I28" s="130" t="s">
        <v>734</v>
      </c>
      <c r="J28" s="131" t="s">
        <v>735</v>
      </c>
      <c r="K28" s="131" t="s">
        <v>736</v>
      </c>
      <c r="L28" s="132" t="s">
        <v>737</v>
      </c>
      <c r="M28" s="131">
        <v>56</v>
      </c>
      <c r="N28" s="130" t="s">
        <v>742</v>
      </c>
      <c r="O28" s="131" t="s">
        <v>743</v>
      </c>
      <c r="P28" s="131" t="s">
        <v>985</v>
      </c>
      <c r="Q28" s="132" t="s">
        <v>986</v>
      </c>
      <c r="R28" s="130" t="s">
        <v>738</v>
      </c>
      <c r="S28" s="131" t="s">
        <v>739</v>
      </c>
      <c r="T28" s="131" t="s">
        <v>740</v>
      </c>
      <c r="U28" s="132" t="s">
        <v>741</v>
      </c>
      <c r="V28" s="130" t="s">
        <v>742</v>
      </c>
      <c r="W28" s="131" t="s">
        <v>743</v>
      </c>
      <c r="X28" s="131" t="s">
        <v>744</v>
      </c>
      <c r="Y28" s="132" t="s">
        <v>745</v>
      </c>
      <c r="Z28" s="130" t="s">
        <v>746</v>
      </c>
      <c r="AA28" s="131" t="s">
        <v>747</v>
      </c>
      <c r="AB28" s="131" t="s">
        <v>748</v>
      </c>
      <c r="AC28" s="132" t="s">
        <v>749</v>
      </c>
      <c r="AD28" s="130" t="s">
        <v>750</v>
      </c>
      <c r="AE28" s="132" t="s">
        <v>751</v>
      </c>
      <c r="AF28" s="133" t="s">
        <v>752</v>
      </c>
      <c r="AG28" s="133"/>
      <c r="AH28" s="130" t="s">
        <v>753</v>
      </c>
      <c r="AI28" s="131" t="s">
        <v>754</v>
      </c>
      <c r="AJ28" s="131" t="s">
        <v>755</v>
      </c>
      <c r="AK28" s="132" t="s">
        <v>756</v>
      </c>
      <c r="AL28" s="132" t="s">
        <v>869</v>
      </c>
    </row>
    <row r="29" spans="1:38">
      <c r="A29" s="71" t="s">
        <v>21</v>
      </c>
      <c r="B29" s="71" t="s">
        <v>61</v>
      </c>
      <c r="C29" s="71" t="s">
        <v>64</v>
      </c>
      <c r="D29" s="129" t="s">
        <v>66</v>
      </c>
      <c r="E29" s="66" t="s">
        <v>757</v>
      </c>
      <c r="F29" s="67" t="s">
        <v>758</v>
      </c>
      <c r="G29" s="67" t="s">
        <v>759</v>
      </c>
      <c r="H29" s="68">
        <v>24.4</v>
      </c>
      <c r="I29" s="130" t="s">
        <v>760</v>
      </c>
      <c r="J29" s="131" t="s">
        <v>761</v>
      </c>
      <c r="K29" s="131" t="s">
        <v>762</v>
      </c>
      <c r="L29" s="132" t="s">
        <v>763</v>
      </c>
      <c r="M29" s="131">
        <v>56</v>
      </c>
      <c r="N29" s="130" t="s">
        <v>764</v>
      </c>
      <c r="O29" s="131" t="s">
        <v>765</v>
      </c>
      <c r="P29" s="131" t="s">
        <v>766</v>
      </c>
      <c r="Q29" s="132" t="s">
        <v>767</v>
      </c>
      <c r="R29" s="130" t="s">
        <v>768</v>
      </c>
      <c r="S29" s="131" t="s">
        <v>769</v>
      </c>
      <c r="T29" s="131" t="s">
        <v>770</v>
      </c>
      <c r="U29" s="132" t="s">
        <v>771</v>
      </c>
      <c r="V29" s="130" t="s">
        <v>764</v>
      </c>
      <c r="W29" s="131" t="s">
        <v>765</v>
      </c>
      <c r="X29" s="131" t="s">
        <v>772</v>
      </c>
      <c r="Y29" s="132" t="s">
        <v>773</v>
      </c>
      <c r="Z29" s="130" t="s">
        <v>774</v>
      </c>
      <c r="AA29" s="131" t="s">
        <v>775</v>
      </c>
      <c r="AB29" s="131" t="s">
        <v>776</v>
      </c>
      <c r="AC29" s="132" t="s">
        <v>777</v>
      </c>
      <c r="AD29" s="130" t="s">
        <v>778</v>
      </c>
      <c r="AE29" s="132" t="s">
        <v>779</v>
      </c>
      <c r="AF29" s="133" t="s">
        <v>780</v>
      </c>
      <c r="AG29" s="133"/>
      <c r="AH29" s="130" t="s">
        <v>781</v>
      </c>
      <c r="AI29" s="131" t="s">
        <v>782</v>
      </c>
      <c r="AJ29" s="131" t="s">
        <v>783</v>
      </c>
      <c r="AK29" s="132" t="s">
        <v>784</v>
      </c>
      <c r="AL29" s="132" t="s">
        <v>869</v>
      </c>
    </row>
    <row r="30" spans="1:38">
      <c r="A30" s="71" t="s">
        <v>21</v>
      </c>
      <c r="B30" s="71" t="s">
        <v>61</v>
      </c>
      <c r="C30" s="71" t="s">
        <v>64</v>
      </c>
      <c r="D30" s="129" t="s">
        <v>67</v>
      </c>
      <c r="E30" s="66" t="s">
        <v>785</v>
      </c>
      <c r="F30" s="67" t="s">
        <v>786</v>
      </c>
      <c r="G30" s="67" t="s">
        <v>787</v>
      </c>
      <c r="H30" s="68">
        <v>17.399999999999999</v>
      </c>
      <c r="I30" s="130" t="s">
        <v>788</v>
      </c>
      <c r="J30" s="131" t="s">
        <v>789</v>
      </c>
      <c r="K30" s="131" t="s">
        <v>790</v>
      </c>
      <c r="L30" s="132" t="s">
        <v>791</v>
      </c>
      <c r="M30" s="131">
        <v>56</v>
      </c>
      <c r="N30" s="130" t="s">
        <v>792</v>
      </c>
      <c r="O30" s="131" t="s">
        <v>793</v>
      </c>
      <c r="P30" s="131" t="s">
        <v>794</v>
      </c>
      <c r="Q30" s="132" t="s">
        <v>795</v>
      </c>
      <c r="R30" s="130" t="s">
        <v>796</v>
      </c>
      <c r="S30" s="131" t="s">
        <v>797</v>
      </c>
      <c r="T30" s="131" t="s">
        <v>798</v>
      </c>
      <c r="U30" s="132" t="s">
        <v>799</v>
      </c>
      <c r="V30" s="130" t="s">
        <v>792</v>
      </c>
      <c r="W30" s="131" t="s">
        <v>793</v>
      </c>
      <c r="X30" s="131" t="s">
        <v>800</v>
      </c>
      <c r="Y30" s="132" t="s">
        <v>801</v>
      </c>
      <c r="Z30" s="130" t="s">
        <v>802</v>
      </c>
      <c r="AA30" s="131" t="s">
        <v>803</v>
      </c>
      <c r="AB30" s="131" t="s">
        <v>804</v>
      </c>
      <c r="AC30" s="132" t="s">
        <v>805</v>
      </c>
      <c r="AD30" s="130" t="s">
        <v>806</v>
      </c>
      <c r="AE30" s="132" t="s">
        <v>807</v>
      </c>
      <c r="AF30" s="133" t="s">
        <v>808</v>
      </c>
      <c r="AG30" s="133"/>
      <c r="AH30" s="130" t="s">
        <v>809</v>
      </c>
      <c r="AI30" s="131" t="s">
        <v>810</v>
      </c>
      <c r="AJ30" s="131" t="s">
        <v>811</v>
      </c>
      <c r="AK30" s="132" t="s">
        <v>812</v>
      </c>
      <c r="AL30" s="132" t="s">
        <v>869</v>
      </c>
    </row>
    <row r="31" spans="1:38">
      <c r="A31" s="72" t="s">
        <v>21</v>
      </c>
      <c r="B31" s="72" t="s">
        <v>61</v>
      </c>
      <c r="C31" s="72" t="s">
        <v>64</v>
      </c>
      <c r="D31" s="73" t="s">
        <v>68</v>
      </c>
      <c r="E31" s="58" t="s">
        <v>813</v>
      </c>
      <c r="F31" s="59" t="s">
        <v>814</v>
      </c>
      <c r="G31" s="59" t="s">
        <v>815</v>
      </c>
      <c r="H31" s="60">
        <v>24.4</v>
      </c>
      <c r="I31" s="61" t="s">
        <v>816</v>
      </c>
      <c r="J31" s="62" t="s">
        <v>817</v>
      </c>
      <c r="K31" s="62" t="s">
        <v>818</v>
      </c>
      <c r="L31" s="63" t="s">
        <v>819</v>
      </c>
      <c r="M31" s="62">
        <v>56</v>
      </c>
      <c r="N31" s="61" t="s">
        <v>820</v>
      </c>
      <c r="O31" s="62" t="s">
        <v>821</v>
      </c>
      <c r="P31" s="62" t="s">
        <v>822</v>
      </c>
      <c r="Q31" s="63" t="s">
        <v>823</v>
      </c>
      <c r="R31" s="61" t="s">
        <v>824</v>
      </c>
      <c r="S31" s="62" t="s">
        <v>825</v>
      </c>
      <c r="T31" s="62" t="s">
        <v>826</v>
      </c>
      <c r="U31" s="63" t="s">
        <v>827</v>
      </c>
      <c r="V31" s="61" t="s">
        <v>820</v>
      </c>
      <c r="W31" s="62" t="s">
        <v>821</v>
      </c>
      <c r="X31" s="62" t="s">
        <v>828</v>
      </c>
      <c r="Y31" s="63" t="s">
        <v>829</v>
      </c>
      <c r="Z31" s="61" t="s">
        <v>830</v>
      </c>
      <c r="AA31" s="62" t="s">
        <v>831</v>
      </c>
      <c r="AB31" s="62" t="s">
        <v>832</v>
      </c>
      <c r="AC31" s="63" t="s">
        <v>833</v>
      </c>
      <c r="AD31" s="61" t="s">
        <v>834</v>
      </c>
      <c r="AE31" s="63" t="s">
        <v>835</v>
      </c>
      <c r="AF31" s="64" t="s">
        <v>836</v>
      </c>
      <c r="AG31" s="64"/>
      <c r="AH31" s="61" t="s">
        <v>837</v>
      </c>
      <c r="AI31" s="62" t="s">
        <v>838</v>
      </c>
      <c r="AJ31" s="62" t="s">
        <v>839</v>
      </c>
      <c r="AK31" s="63" t="s">
        <v>840</v>
      </c>
      <c r="AL31" s="63" t="s">
        <v>869</v>
      </c>
    </row>
    <row r="32" spans="1:38">
      <c r="A32" s="134" t="s">
        <v>21</v>
      </c>
      <c r="B32" s="134" t="s">
        <v>61</v>
      </c>
      <c r="C32" s="134" t="s">
        <v>64</v>
      </c>
      <c r="D32" s="135" t="s">
        <v>69</v>
      </c>
      <c r="E32" s="136" t="s">
        <v>841</v>
      </c>
      <c r="F32" s="137" t="s">
        <v>842</v>
      </c>
      <c r="G32" s="137" t="s">
        <v>843</v>
      </c>
      <c r="H32" s="138">
        <v>24.4</v>
      </c>
      <c r="I32" s="139" t="s">
        <v>844</v>
      </c>
      <c r="J32" s="140" t="s">
        <v>845</v>
      </c>
      <c r="K32" s="140" t="s">
        <v>846</v>
      </c>
      <c r="L32" s="141" t="s">
        <v>847</v>
      </c>
      <c r="M32" s="140">
        <v>56</v>
      </c>
      <c r="N32" s="139" t="s">
        <v>848</v>
      </c>
      <c r="O32" s="140" t="s">
        <v>849</v>
      </c>
      <c r="P32" s="140" t="s">
        <v>850</v>
      </c>
      <c r="Q32" s="141" t="s">
        <v>851</v>
      </c>
      <c r="R32" s="139" t="s">
        <v>852</v>
      </c>
      <c r="S32" s="140" t="s">
        <v>853</v>
      </c>
      <c r="T32" s="140" t="s">
        <v>854</v>
      </c>
      <c r="U32" s="141" t="s">
        <v>855</v>
      </c>
      <c r="V32" s="139" t="s">
        <v>848</v>
      </c>
      <c r="W32" s="140" t="s">
        <v>849</v>
      </c>
      <c r="X32" s="140" t="s">
        <v>856</v>
      </c>
      <c r="Y32" s="141" t="s">
        <v>857</v>
      </c>
      <c r="Z32" s="139" t="s">
        <v>858</v>
      </c>
      <c r="AA32" s="140" t="s">
        <v>859</v>
      </c>
      <c r="AB32" s="140" t="s">
        <v>860</v>
      </c>
      <c r="AC32" s="141" t="s">
        <v>861</v>
      </c>
      <c r="AD32" s="139" t="s">
        <v>862</v>
      </c>
      <c r="AE32" s="141" t="s">
        <v>863</v>
      </c>
      <c r="AF32" s="142" t="s">
        <v>864</v>
      </c>
      <c r="AG32" s="142"/>
      <c r="AH32" s="139" t="s">
        <v>865</v>
      </c>
      <c r="AI32" s="140" t="s">
        <v>866</v>
      </c>
      <c r="AJ32" s="140" t="s">
        <v>867</v>
      </c>
      <c r="AK32" s="141" t="s">
        <v>868</v>
      </c>
      <c r="AL32" s="141" t="s">
        <v>869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39"/>
  <sheetViews>
    <sheetView zoomScale="85" zoomScaleNormal="85" workbookViewId="0">
      <selection activeCell="E3" sqref="E3"/>
    </sheetView>
  </sheetViews>
  <sheetFormatPr defaultColWidth="11.42578125" defaultRowHeight="14.25"/>
  <cols>
    <col min="1" max="1" width="6.7109375" style="7" bestFit="1" customWidth="1"/>
    <col min="2" max="2" width="8" style="7" bestFit="1" customWidth="1"/>
    <col min="3" max="3" width="4.85546875" style="7" bestFit="1" customWidth="1"/>
    <col min="4" max="4" width="5.85546875" style="7" bestFit="1" customWidth="1"/>
    <col min="5" max="5" width="5.7109375" style="56" bestFit="1" customWidth="1"/>
    <col min="6" max="7" width="6.85546875" style="56" bestFit="1" customWidth="1"/>
    <col min="8" max="8" width="8" style="56" bestFit="1" customWidth="1"/>
    <col min="9" max="9" width="5.7109375" style="56" bestFit="1" customWidth="1"/>
    <col min="10" max="11" width="6.85546875" style="56" bestFit="1" customWidth="1"/>
    <col min="12" max="12" width="8" style="56" bestFit="1" customWidth="1"/>
    <col min="13" max="13" width="5.7109375" style="56" bestFit="1" customWidth="1"/>
    <col min="14" max="14" width="30.85546875" style="57" bestFit="1" customWidth="1"/>
    <col min="15" max="17" width="30.85546875" style="56" bestFit="1" customWidth="1"/>
    <col min="18" max="18" width="35.85546875" style="57" bestFit="1" customWidth="1"/>
    <col min="19" max="21" width="35.85546875" style="56" bestFit="1" customWidth="1"/>
    <col min="22" max="22" width="17.7109375" style="57" bestFit="1" customWidth="1"/>
    <col min="23" max="23" width="17.7109375" style="56" bestFit="1" customWidth="1"/>
    <col min="24" max="28" width="12.42578125" style="56" bestFit="1" customWidth="1"/>
    <col min="29" max="29" width="6.42578125" style="56" bestFit="1" customWidth="1"/>
    <col min="30" max="30" width="3.5703125" style="8" bestFit="1" customWidth="1"/>
    <col min="31" max="16384" width="11.42578125" style="8"/>
  </cols>
  <sheetData>
    <row r="1" spans="1:30" ht="15" customHeight="1">
      <c r="A1" s="1" t="s">
        <v>0</v>
      </c>
      <c r="B1" s="20"/>
      <c r="C1" s="20"/>
      <c r="D1" s="20"/>
      <c r="E1" s="157" t="s">
        <v>1</v>
      </c>
      <c r="F1" s="157" t="s">
        <v>1</v>
      </c>
      <c r="G1" s="157" t="s">
        <v>1</v>
      </c>
      <c r="H1" s="157" t="s">
        <v>1</v>
      </c>
      <c r="I1" s="156" t="s">
        <v>2</v>
      </c>
      <c r="J1" s="156" t="s">
        <v>2</v>
      </c>
      <c r="K1" s="156" t="s">
        <v>2</v>
      </c>
      <c r="L1" s="156" t="s">
        <v>2</v>
      </c>
      <c r="M1" s="21" t="s">
        <v>3</v>
      </c>
      <c r="N1" s="158" t="s">
        <v>4</v>
      </c>
      <c r="O1" s="158" t="s">
        <v>4</v>
      </c>
      <c r="P1" s="158" t="s">
        <v>4</v>
      </c>
      <c r="Q1" s="158" t="s">
        <v>4</v>
      </c>
      <c r="R1" s="158" t="s">
        <v>6</v>
      </c>
      <c r="S1" s="158" t="s">
        <v>6</v>
      </c>
      <c r="T1" s="158" t="s">
        <v>6</v>
      </c>
      <c r="U1" s="158" t="s">
        <v>6</v>
      </c>
      <c r="V1" s="159" t="s">
        <v>8</v>
      </c>
      <c r="W1" s="159" t="s">
        <v>8</v>
      </c>
      <c r="X1" s="19" t="s">
        <v>71</v>
      </c>
      <c r="Y1" s="160" t="s">
        <v>11</v>
      </c>
      <c r="Z1" s="160" t="s">
        <v>11</v>
      </c>
      <c r="AA1" s="160" t="s">
        <v>11</v>
      </c>
      <c r="AB1" s="160" t="s">
        <v>11</v>
      </c>
      <c r="AC1" s="22" t="s">
        <v>72</v>
      </c>
      <c r="AD1" s="161" t="s">
        <v>12</v>
      </c>
    </row>
    <row r="2" spans="1:30">
      <c r="A2" s="9" t="s">
        <v>13</v>
      </c>
      <c r="B2" s="9" t="s">
        <v>14</v>
      </c>
      <c r="C2" s="9" t="s">
        <v>15</v>
      </c>
      <c r="D2" s="23" t="s">
        <v>16</v>
      </c>
      <c r="E2" s="24" t="s">
        <v>17</v>
      </c>
      <c r="F2" s="25" t="s">
        <v>18</v>
      </c>
      <c r="G2" s="25" t="s">
        <v>19</v>
      </c>
      <c r="H2" s="26" t="s">
        <v>20</v>
      </c>
      <c r="I2" s="27" t="s">
        <v>17</v>
      </c>
      <c r="J2" s="28" t="s">
        <v>18</v>
      </c>
      <c r="K2" s="28" t="s">
        <v>19</v>
      </c>
      <c r="L2" s="29" t="s">
        <v>20</v>
      </c>
      <c r="M2" s="21" t="s">
        <v>17</v>
      </c>
      <c r="N2" s="30" t="s">
        <v>17</v>
      </c>
      <c r="O2" s="31" t="s">
        <v>18</v>
      </c>
      <c r="P2" s="31" t="s">
        <v>19</v>
      </c>
      <c r="Q2" s="32" t="s">
        <v>20</v>
      </c>
      <c r="R2" s="30" t="s">
        <v>17</v>
      </c>
      <c r="S2" s="31" t="s">
        <v>18</v>
      </c>
      <c r="T2" s="31" t="s">
        <v>19</v>
      </c>
      <c r="U2" s="32" t="s">
        <v>20</v>
      </c>
      <c r="V2" s="30" t="s">
        <v>17</v>
      </c>
      <c r="W2" s="31" t="s">
        <v>18</v>
      </c>
      <c r="X2" s="33" t="s">
        <v>17</v>
      </c>
      <c r="Y2" s="11" t="s">
        <v>17</v>
      </c>
      <c r="Z2" s="11" t="s">
        <v>18</v>
      </c>
      <c r="AA2" s="11" t="s">
        <v>19</v>
      </c>
      <c r="AB2" s="12" t="s">
        <v>20</v>
      </c>
      <c r="AC2" s="22" t="s">
        <v>70</v>
      </c>
      <c r="AD2" s="161"/>
    </row>
    <row r="3" spans="1:30">
      <c r="A3" s="13" t="s">
        <v>21</v>
      </c>
      <c r="B3" s="13" t="s">
        <v>22</v>
      </c>
      <c r="C3" s="13" t="s">
        <v>23</v>
      </c>
      <c r="D3" s="34" t="s">
        <v>22</v>
      </c>
      <c r="E3" s="35">
        <v>1</v>
      </c>
      <c r="F3" s="36">
        <v>1</v>
      </c>
      <c r="G3" s="36">
        <v>1</v>
      </c>
      <c r="H3" s="37">
        <v>1</v>
      </c>
      <c r="I3" s="35">
        <v>1.1499999999999999</v>
      </c>
      <c r="J3" s="36">
        <v>1.1499999999999999</v>
      </c>
      <c r="K3" s="36">
        <v>1.1499999999999999</v>
      </c>
      <c r="L3" s="37">
        <v>1.1499999999999999</v>
      </c>
      <c r="M3" s="38">
        <v>1.5</v>
      </c>
      <c r="N3" s="35">
        <v>1.5</v>
      </c>
      <c r="O3" s="36">
        <v>1.5</v>
      </c>
      <c r="P3" s="39">
        <v>1.2</v>
      </c>
      <c r="Q3" s="40">
        <v>1.2</v>
      </c>
      <c r="R3" s="35">
        <v>1.5</v>
      </c>
      <c r="S3" s="36">
        <v>1.5</v>
      </c>
      <c r="T3" s="36">
        <v>1</v>
      </c>
      <c r="U3" s="37">
        <v>1</v>
      </c>
      <c r="V3" s="35">
        <v>1.8</v>
      </c>
      <c r="W3" s="36">
        <v>1.8</v>
      </c>
      <c r="X3" s="38">
        <v>1</v>
      </c>
      <c r="Y3" s="36">
        <v>1.5</v>
      </c>
      <c r="Z3" s="36">
        <v>1.5</v>
      </c>
      <c r="AA3" s="36">
        <v>1.5</v>
      </c>
      <c r="AB3" s="36">
        <v>1.5</v>
      </c>
      <c r="AC3" s="38">
        <f>35-1.8</f>
        <v>33.200000000000003</v>
      </c>
      <c r="AD3" s="14"/>
    </row>
    <row r="4" spans="1:30">
      <c r="A4" s="13" t="s">
        <v>21</v>
      </c>
      <c r="B4" s="13" t="s">
        <v>24</v>
      </c>
      <c r="C4" s="13" t="s">
        <v>31</v>
      </c>
      <c r="D4" s="34" t="s">
        <v>36</v>
      </c>
      <c r="E4" s="35">
        <v>1</v>
      </c>
      <c r="F4" s="36">
        <v>1</v>
      </c>
      <c r="G4" s="36">
        <v>1</v>
      </c>
      <c r="H4" s="37">
        <v>1</v>
      </c>
      <c r="I4" s="35">
        <v>1.1499999999999999</v>
      </c>
      <c r="J4" s="36">
        <v>1.1499999999999999</v>
      </c>
      <c r="K4" s="36">
        <v>1.1499999999999999</v>
      </c>
      <c r="L4" s="37">
        <v>1.1499999999999999</v>
      </c>
      <c r="M4" s="38">
        <v>1.5</v>
      </c>
      <c r="N4" s="35">
        <v>1.5</v>
      </c>
      <c r="O4" s="36">
        <v>1.5</v>
      </c>
      <c r="P4" s="41">
        <v>1.2</v>
      </c>
      <c r="Q4" s="42">
        <v>1.2</v>
      </c>
      <c r="R4" s="35">
        <v>1.5</v>
      </c>
      <c r="S4" s="36">
        <v>1.5</v>
      </c>
      <c r="T4" s="36">
        <v>1</v>
      </c>
      <c r="U4" s="37">
        <v>1</v>
      </c>
      <c r="V4" s="35">
        <v>1.8</v>
      </c>
      <c r="W4" s="36">
        <v>1.8</v>
      </c>
      <c r="X4" s="38">
        <v>1</v>
      </c>
      <c r="Y4" s="36">
        <v>1.5</v>
      </c>
      <c r="Z4" s="36">
        <v>1.5</v>
      </c>
      <c r="AA4" s="36">
        <v>1.5</v>
      </c>
      <c r="AB4" s="36">
        <v>1.5</v>
      </c>
      <c r="AC4" s="38">
        <v>38.200000000000003</v>
      </c>
      <c r="AD4" s="14"/>
    </row>
    <row r="5" spans="1:30">
      <c r="A5" s="15" t="s">
        <v>21</v>
      </c>
      <c r="B5" s="15" t="s">
        <v>24</v>
      </c>
      <c r="C5" s="15" t="s">
        <v>31</v>
      </c>
      <c r="D5" s="43" t="s">
        <v>32</v>
      </c>
      <c r="E5" s="44">
        <v>1</v>
      </c>
      <c r="F5" s="41">
        <v>1</v>
      </c>
      <c r="G5" s="41">
        <v>1</v>
      </c>
      <c r="H5" s="42">
        <v>1</v>
      </c>
      <c r="I5" s="44">
        <v>1.1499999999999999</v>
      </c>
      <c r="J5" s="41">
        <v>1.1499999999999999</v>
      </c>
      <c r="K5" s="41">
        <v>1.1499999999999999</v>
      </c>
      <c r="L5" s="42">
        <v>1.1499999999999999</v>
      </c>
      <c r="M5" s="45">
        <v>1.5</v>
      </c>
      <c r="N5" s="44">
        <v>1.5</v>
      </c>
      <c r="O5" s="41">
        <v>1.5</v>
      </c>
      <c r="P5" s="41">
        <v>1.2</v>
      </c>
      <c r="Q5" s="42">
        <v>1.2</v>
      </c>
      <c r="R5" s="44">
        <v>1.5</v>
      </c>
      <c r="S5" s="41">
        <v>1.5</v>
      </c>
      <c r="T5" s="41">
        <v>1</v>
      </c>
      <c r="U5" s="42">
        <v>1</v>
      </c>
      <c r="V5" s="44">
        <v>1.8</v>
      </c>
      <c r="W5" s="41">
        <v>1.8</v>
      </c>
      <c r="X5" s="45">
        <v>1</v>
      </c>
      <c r="Y5" s="41">
        <v>1.5</v>
      </c>
      <c r="Z5" s="41">
        <v>1.5</v>
      </c>
      <c r="AA5" s="41">
        <v>1.5</v>
      </c>
      <c r="AB5" s="41">
        <v>1.5</v>
      </c>
      <c r="AC5" s="45">
        <v>38.200000000000003</v>
      </c>
      <c r="AD5" s="16"/>
    </row>
    <row r="6" spans="1:30">
      <c r="A6" s="15" t="s">
        <v>21</v>
      </c>
      <c r="B6" s="15" t="s">
        <v>24</v>
      </c>
      <c r="C6" s="15" t="s">
        <v>25</v>
      </c>
      <c r="D6" s="43" t="s">
        <v>35</v>
      </c>
      <c r="E6" s="44">
        <v>1</v>
      </c>
      <c r="F6" s="41">
        <v>1</v>
      </c>
      <c r="G6" s="41">
        <v>1</v>
      </c>
      <c r="H6" s="42">
        <v>1</v>
      </c>
      <c r="I6" s="44">
        <v>1.1499999999999999</v>
      </c>
      <c r="J6" s="41">
        <v>1.1499999999999999</v>
      </c>
      <c r="K6" s="41">
        <v>1.1499999999999999</v>
      </c>
      <c r="L6" s="42">
        <v>1.1499999999999999</v>
      </c>
      <c r="M6" s="45">
        <v>1.5</v>
      </c>
      <c r="N6" s="44">
        <v>1.5</v>
      </c>
      <c r="O6" s="41">
        <v>1.5</v>
      </c>
      <c r="P6" s="41">
        <v>1.2</v>
      </c>
      <c r="Q6" s="42">
        <v>1.2</v>
      </c>
      <c r="R6" s="44">
        <v>1.5</v>
      </c>
      <c r="S6" s="41">
        <v>1.5</v>
      </c>
      <c r="T6" s="41">
        <v>1</v>
      </c>
      <c r="U6" s="42">
        <v>1</v>
      </c>
      <c r="V6" s="44">
        <v>1.8</v>
      </c>
      <c r="W6" s="41">
        <v>1.8</v>
      </c>
      <c r="X6" s="45">
        <v>1</v>
      </c>
      <c r="Y6" s="41">
        <v>1.5</v>
      </c>
      <c r="Z6" s="41">
        <v>1.5</v>
      </c>
      <c r="AA6" s="41">
        <v>1.5</v>
      </c>
      <c r="AB6" s="41">
        <v>1.5</v>
      </c>
      <c r="AC6" s="45">
        <v>38.200000000000003</v>
      </c>
      <c r="AD6" s="16"/>
    </row>
    <row r="7" spans="1:30">
      <c r="A7" s="15" t="s">
        <v>21</v>
      </c>
      <c r="B7" s="15" t="s">
        <v>24</v>
      </c>
      <c r="C7" s="15" t="s">
        <v>25</v>
      </c>
      <c r="D7" s="43" t="s">
        <v>33</v>
      </c>
      <c r="E7" s="44">
        <v>1</v>
      </c>
      <c r="F7" s="41">
        <v>1</v>
      </c>
      <c r="G7" s="41">
        <v>1</v>
      </c>
      <c r="H7" s="42">
        <v>1</v>
      </c>
      <c r="I7" s="44">
        <v>1.1499999999999999</v>
      </c>
      <c r="J7" s="41">
        <v>1.1499999999999999</v>
      </c>
      <c r="K7" s="41">
        <v>1.1499999999999999</v>
      </c>
      <c r="L7" s="42">
        <v>1.1499999999999999</v>
      </c>
      <c r="M7" s="45">
        <v>1.5</v>
      </c>
      <c r="N7" s="44">
        <v>1.5</v>
      </c>
      <c r="O7" s="41">
        <v>1.5</v>
      </c>
      <c r="P7" s="41">
        <v>1.2</v>
      </c>
      <c r="Q7" s="42">
        <v>1.2</v>
      </c>
      <c r="R7" s="44">
        <v>1.5</v>
      </c>
      <c r="S7" s="41">
        <v>1.5</v>
      </c>
      <c r="T7" s="41">
        <v>1</v>
      </c>
      <c r="U7" s="42">
        <v>1</v>
      </c>
      <c r="V7" s="44">
        <v>1.8</v>
      </c>
      <c r="W7" s="41">
        <v>1.8</v>
      </c>
      <c r="X7" s="45">
        <v>1</v>
      </c>
      <c r="Y7" s="41">
        <v>1.5</v>
      </c>
      <c r="Z7" s="41">
        <v>1.5</v>
      </c>
      <c r="AA7" s="41">
        <v>1.5</v>
      </c>
      <c r="AB7" s="41">
        <v>1.5</v>
      </c>
      <c r="AC7" s="45">
        <v>38.200000000000003</v>
      </c>
      <c r="AD7" s="16"/>
    </row>
    <row r="8" spans="1:30">
      <c r="A8" s="15" t="s">
        <v>21</v>
      </c>
      <c r="B8" s="15" t="s">
        <v>24</v>
      </c>
      <c r="C8" s="15" t="s">
        <v>25</v>
      </c>
      <c r="D8" s="43" t="s">
        <v>27</v>
      </c>
      <c r="E8" s="44">
        <v>1</v>
      </c>
      <c r="F8" s="41">
        <v>1</v>
      </c>
      <c r="G8" s="41">
        <v>1</v>
      </c>
      <c r="H8" s="42">
        <v>1</v>
      </c>
      <c r="I8" s="44">
        <v>1.1499999999999999</v>
      </c>
      <c r="J8" s="41">
        <v>1.1499999999999999</v>
      </c>
      <c r="K8" s="41">
        <v>1.1499999999999999</v>
      </c>
      <c r="L8" s="42">
        <v>1.1499999999999999</v>
      </c>
      <c r="M8" s="45">
        <v>1.5</v>
      </c>
      <c r="N8" s="44">
        <v>1.5</v>
      </c>
      <c r="O8" s="41">
        <v>1.5</v>
      </c>
      <c r="P8" s="41">
        <v>1.2</v>
      </c>
      <c r="Q8" s="42">
        <v>1.2</v>
      </c>
      <c r="R8" s="44">
        <v>1.5</v>
      </c>
      <c r="S8" s="41">
        <v>1.5</v>
      </c>
      <c r="T8" s="41">
        <v>1</v>
      </c>
      <c r="U8" s="42">
        <v>1</v>
      </c>
      <c r="V8" s="44">
        <v>1.8</v>
      </c>
      <c r="W8" s="41">
        <v>1.8</v>
      </c>
      <c r="X8" s="45">
        <v>1</v>
      </c>
      <c r="Y8" s="41">
        <v>1.5</v>
      </c>
      <c r="Z8" s="41">
        <v>1.5</v>
      </c>
      <c r="AA8" s="41">
        <v>1.5</v>
      </c>
      <c r="AB8" s="41">
        <v>1.5</v>
      </c>
      <c r="AC8" s="45">
        <v>38.200000000000003</v>
      </c>
      <c r="AD8" s="16"/>
    </row>
    <row r="9" spans="1:30">
      <c r="A9" s="15" t="s">
        <v>21</v>
      </c>
      <c r="B9" s="15" t="s">
        <v>24</v>
      </c>
      <c r="C9" s="15" t="s">
        <v>25</v>
      </c>
      <c r="D9" s="43" t="s">
        <v>28</v>
      </c>
      <c r="E9" s="44">
        <v>1</v>
      </c>
      <c r="F9" s="41">
        <v>1</v>
      </c>
      <c r="G9" s="41">
        <v>1</v>
      </c>
      <c r="H9" s="42">
        <v>1</v>
      </c>
      <c r="I9" s="44">
        <v>1.1499999999999999</v>
      </c>
      <c r="J9" s="41">
        <v>1.1499999999999999</v>
      </c>
      <c r="K9" s="41">
        <v>1.1499999999999999</v>
      </c>
      <c r="L9" s="42">
        <v>1.1499999999999999</v>
      </c>
      <c r="M9" s="45">
        <v>1.5</v>
      </c>
      <c r="N9" s="44">
        <v>1.5</v>
      </c>
      <c r="O9" s="41">
        <v>1.5</v>
      </c>
      <c r="P9" s="41">
        <v>1.2</v>
      </c>
      <c r="Q9" s="42">
        <v>1.2</v>
      </c>
      <c r="R9" s="44">
        <v>1.5</v>
      </c>
      <c r="S9" s="41">
        <v>1.5</v>
      </c>
      <c r="T9" s="41">
        <v>1</v>
      </c>
      <c r="U9" s="42">
        <v>1</v>
      </c>
      <c r="V9" s="44">
        <v>1.8</v>
      </c>
      <c r="W9" s="41">
        <v>1.8</v>
      </c>
      <c r="X9" s="45">
        <v>1</v>
      </c>
      <c r="Y9" s="41">
        <v>1.5</v>
      </c>
      <c r="Z9" s="41">
        <v>1.5</v>
      </c>
      <c r="AA9" s="41">
        <v>1.5</v>
      </c>
      <c r="AB9" s="41">
        <v>1.5</v>
      </c>
      <c r="AC9" s="45">
        <v>38.200000000000003</v>
      </c>
      <c r="AD9" s="16"/>
    </row>
    <row r="10" spans="1:30">
      <c r="A10" s="15" t="s">
        <v>21</v>
      </c>
      <c r="B10" s="15" t="s">
        <v>24</v>
      </c>
      <c r="C10" s="15" t="s">
        <v>25</v>
      </c>
      <c r="D10" s="43" t="s">
        <v>26</v>
      </c>
      <c r="E10" s="44">
        <v>1</v>
      </c>
      <c r="F10" s="41">
        <v>1</v>
      </c>
      <c r="G10" s="41">
        <v>1</v>
      </c>
      <c r="H10" s="42">
        <v>1</v>
      </c>
      <c r="I10" s="44">
        <v>1.1499999999999999</v>
      </c>
      <c r="J10" s="41">
        <v>1.1499999999999999</v>
      </c>
      <c r="K10" s="41">
        <v>1.1499999999999999</v>
      </c>
      <c r="L10" s="42">
        <v>1.1499999999999999</v>
      </c>
      <c r="M10" s="45">
        <v>1.5</v>
      </c>
      <c r="N10" s="44">
        <v>1.5</v>
      </c>
      <c r="O10" s="41">
        <v>1.5</v>
      </c>
      <c r="P10" s="41">
        <v>1.2</v>
      </c>
      <c r="Q10" s="42">
        <v>1.2</v>
      </c>
      <c r="R10" s="44">
        <v>1.5</v>
      </c>
      <c r="S10" s="41">
        <v>1.5</v>
      </c>
      <c r="T10" s="41">
        <v>1</v>
      </c>
      <c r="U10" s="42">
        <v>1</v>
      </c>
      <c r="V10" s="44">
        <v>1.8</v>
      </c>
      <c r="W10" s="41">
        <v>1.8</v>
      </c>
      <c r="X10" s="45">
        <v>1</v>
      </c>
      <c r="Y10" s="41">
        <v>1.5</v>
      </c>
      <c r="Z10" s="41">
        <v>1.5</v>
      </c>
      <c r="AA10" s="41">
        <v>1.5</v>
      </c>
      <c r="AB10" s="41">
        <v>1.5</v>
      </c>
      <c r="AC10" s="45">
        <v>38.200000000000003</v>
      </c>
      <c r="AD10" s="16"/>
    </row>
    <row r="11" spans="1:30">
      <c r="A11" s="15" t="s">
        <v>21</v>
      </c>
      <c r="B11" s="15" t="s">
        <v>24</v>
      </c>
      <c r="C11" s="15" t="s">
        <v>25</v>
      </c>
      <c r="D11" s="43" t="s">
        <v>34</v>
      </c>
      <c r="E11" s="44">
        <v>1</v>
      </c>
      <c r="F11" s="41">
        <v>1</v>
      </c>
      <c r="G11" s="41">
        <v>1</v>
      </c>
      <c r="H11" s="42">
        <v>1</v>
      </c>
      <c r="I11" s="44">
        <v>1.1499999999999999</v>
      </c>
      <c r="J11" s="41">
        <v>1.1499999999999999</v>
      </c>
      <c r="K11" s="41">
        <v>1.1499999999999999</v>
      </c>
      <c r="L11" s="42">
        <v>1.1499999999999999</v>
      </c>
      <c r="M11" s="45">
        <v>1.5</v>
      </c>
      <c r="N11" s="44">
        <v>1.5</v>
      </c>
      <c r="O11" s="41">
        <v>1.5</v>
      </c>
      <c r="P11" s="41">
        <v>1.2</v>
      </c>
      <c r="Q11" s="42">
        <v>1.2</v>
      </c>
      <c r="R11" s="44">
        <v>1.5</v>
      </c>
      <c r="S11" s="41">
        <v>1.5</v>
      </c>
      <c r="T11" s="41">
        <v>1</v>
      </c>
      <c r="U11" s="42">
        <v>1</v>
      </c>
      <c r="V11" s="44">
        <v>1.8</v>
      </c>
      <c r="W11" s="41">
        <v>1.8</v>
      </c>
      <c r="X11" s="45">
        <v>1</v>
      </c>
      <c r="Y11" s="41">
        <v>1.5</v>
      </c>
      <c r="Z11" s="41">
        <v>1.5</v>
      </c>
      <c r="AA11" s="41">
        <v>1.5</v>
      </c>
      <c r="AB11" s="41">
        <v>1.5</v>
      </c>
      <c r="AC11" s="45">
        <v>38.200000000000003</v>
      </c>
      <c r="AD11" s="16"/>
    </row>
    <row r="12" spans="1:30">
      <c r="A12" s="17" t="s">
        <v>21</v>
      </c>
      <c r="B12" s="17" t="s">
        <v>24</v>
      </c>
      <c r="C12" s="17" t="s">
        <v>29</v>
      </c>
      <c r="D12" s="46" t="s">
        <v>30</v>
      </c>
      <c r="E12" s="47">
        <v>1</v>
      </c>
      <c r="F12" s="48">
        <v>1</v>
      </c>
      <c r="G12" s="48">
        <v>1</v>
      </c>
      <c r="H12" s="49">
        <v>1</v>
      </c>
      <c r="I12" s="47">
        <v>1.1499999999999999</v>
      </c>
      <c r="J12" s="48">
        <v>1.1499999999999999</v>
      </c>
      <c r="K12" s="48">
        <v>1.1499999999999999</v>
      </c>
      <c r="L12" s="49">
        <v>1.1499999999999999</v>
      </c>
      <c r="M12" s="50">
        <v>1.5</v>
      </c>
      <c r="N12" s="47">
        <v>1.5</v>
      </c>
      <c r="O12" s="48">
        <v>1.5</v>
      </c>
      <c r="P12" s="48">
        <v>1.2</v>
      </c>
      <c r="Q12" s="49">
        <v>1.2</v>
      </c>
      <c r="R12" s="47">
        <v>1.5</v>
      </c>
      <c r="S12" s="48">
        <v>1.5</v>
      </c>
      <c r="T12" s="48">
        <v>1</v>
      </c>
      <c r="U12" s="49">
        <v>1</v>
      </c>
      <c r="V12" s="47">
        <v>1.8</v>
      </c>
      <c r="W12" s="48">
        <v>1.8</v>
      </c>
      <c r="X12" s="50">
        <v>1</v>
      </c>
      <c r="Y12" s="48">
        <v>1.5</v>
      </c>
      <c r="Z12" s="48">
        <v>1.5</v>
      </c>
      <c r="AA12" s="48">
        <v>1.5</v>
      </c>
      <c r="AB12" s="48">
        <v>1.5</v>
      </c>
      <c r="AC12" s="50">
        <v>38.200000000000003</v>
      </c>
      <c r="AD12" s="18"/>
    </row>
    <row r="13" spans="1:30">
      <c r="A13" s="15" t="s">
        <v>21</v>
      </c>
      <c r="B13" s="15" t="s">
        <v>37</v>
      </c>
      <c r="C13" s="15" t="s">
        <v>42</v>
      </c>
      <c r="D13" s="43" t="s">
        <v>43</v>
      </c>
      <c r="E13" s="44">
        <v>1</v>
      </c>
      <c r="F13" s="41">
        <v>1</v>
      </c>
      <c r="G13" s="41">
        <v>1</v>
      </c>
      <c r="H13" s="42">
        <v>1</v>
      </c>
      <c r="I13" s="44">
        <v>1.1499999999999999</v>
      </c>
      <c r="J13" s="41">
        <v>1.1499999999999999</v>
      </c>
      <c r="K13" s="41">
        <v>1.1499999999999999</v>
      </c>
      <c r="L13" s="42">
        <v>1.1499999999999999</v>
      </c>
      <c r="M13" s="45">
        <v>1.5</v>
      </c>
      <c r="N13" s="44">
        <v>1.5</v>
      </c>
      <c r="O13" s="41">
        <v>1.5</v>
      </c>
      <c r="P13" s="41">
        <v>1.2</v>
      </c>
      <c r="Q13" s="42">
        <v>1.2</v>
      </c>
      <c r="R13" s="44">
        <v>1.5</v>
      </c>
      <c r="S13" s="41">
        <v>1.5</v>
      </c>
      <c r="T13" s="41">
        <v>1</v>
      </c>
      <c r="U13" s="42">
        <v>1</v>
      </c>
      <c r="V13" s="44">
        <v>1.8</v>
      </c>
      <c r="W13" s="41">
        <v>1.8</v>
      </c>
      <c r="X13" s="45">
        <v>1</v>
      </c>
      <c r="Y13" s="41">
        <v>1.5</v>
      </c>
      <c r="Z13" s="41">
        <v>1.5</v>
      </c>
      <c r="AA13" s="41">
        <v>1.5</v>
      </c>
      <c r="AB13" s="41">
        <v>1.5</v>
      </c>
      <c r="AC13" s="45">
        <v>38.200000000000003</v>
      </c>
      <c r="AD13" s="16"/>
    </row>
    <row r="14" spans="1:30">
      <c r="A14" s="15" t="s">
        <v>21</v>
      </c>
      <c r="B14" s="15" t="s">
        <v>37</v>
      </c>
      <c r="C14" s="15" t="s">
        <v>48</v>
      </c>
      <c r="D14" s="43" t="s">
        <v>49</v>
      </c>
      <c r="E14" s="44">
        <v>1</v>
      </c>
      <c r="F14" s="41">
        <v>1</v>
      </c>
      <c r="G14" s="41">
        <v>1</v>
      </c>
      <c r="H14" s="42">
        <v>1</v>
      </c>
      <c r="I14" s="44">
        <v>1.1499999999999999</v>
      </c>
      <c r="J14" s="41">
        <v>1.1499999999999999</v>
      </c>
      <c r="K14" s="41">
        <v>1.1499999999999999</v>
      </c>
      <c r="L14" s="42">
        <v>1.1499999999999999</v>
      </c>
      <c r="M14" s="45">
        <v>1.5</v>
      </c>
      <c r="N14" s="44">
        <v>1.5</v>
      </c>
      <c r="O14" s="41">
        <v>1.5</v>
      </c>
      <c r="P14" s="41">
        <v>1.2</v>
      </c>
      <c r="Q14" s="42">
        <v>1.2</v>
      </c>
      <c r="R14" s="44">
        <v>1.5</v>
      </c>
      <c r="S14" s="41">
        <v>1.5</v>
      </c>
      <c r="T14" s="41">
        <v>1</v>
      </c>
      <c r="U14" s="42">
        <v>1</v>
      </c>
      <c r="V14" s="44">
        <v>1.8</v>
      </c>
      <c r="W14" s="41">
        <v>1.8</v>
      </c>
      <c r="X14" s="45">
        <v>1</v>
      </c>
      <c r="Y14" s="41">
        <v>1.5</v>
      </c>
      <c r="Z14" s="41">
        <v>1.5</v>
      </c>
      <c r="AA14" s="41">
        <v>1.5</v>
      </c>
      <c r="AB14" s="41">
        <v>1.5</v>
      </c>
      <c r="AC14" s="45">
        <v>38.200000000000003</v>
      </c>
      <c r="AD14" s="16"/>
    </row>
    <row r="15" spans="1:30">
      <c r="A15" s="15" t="s">
        <v>21</v>
      </c>
      <c r="B15" s="15" t="s">
        <v>37</v>
      </c>
      <c r="C15" s="15" t="s">
        <v>48</v>
      </c>
      <c r="D15" s="43" t="s">
        <v>51</v>
      </c>
      <c r="E15" s="44">
        <v>1</v>
      </c>
      <c r="F15" s="41">
        <v>1</v>
      </c>
      <c r="G15" s="41">
        <v>1</v>
      </c>
      <c r="H15" s="42">
        <v>1</v>
      </c>
      <c r="I15" s="44">
        <v>1.1499999999999999</v>
      </c>
      <c r="J15" s="41">
        <v>1.1499999999999999</v>
      </c>
      <c r="K15" s="41">
        <v>1.1499999999999999</v>
      </c>
      <c r="L15" s="42">
        <v>1.1499999999999999</v>
      </c>
      <c r="M15" s="45">
        <v>1.5</v>
      </c>
      <c r="N15" s="44">
        <v>1.5</v>
      </c>
      <c r="O15" s="41">
        <v>1.5</v>
      </c>
      <c r="P15" s="41">
        <v>1.2</v>
      </c>
      <c r="Q15" s="42">
        <v>1.2</v>
      </c>
      <c r="R15" s="44">
        <v>1.5</v>
      </c>
      <c r="S15" s="41">
        <v>1.5</v>
      </c>
      <c r="T15" s="41">
        <v>1</v>
      </c>
      <c r="U15" s="42">
        <v>1</v>
      </c>
      <c r="V15" s="44">
        <v>1.8</v>
      </c>
      <c r="W15" s="41">
        <v>1.8</v>
      </c>
      <c r="X15" s="45">
        <v>1</v>
      </c>
      <c r="Y15" s="41">
        <v>1.5</v>
      </c>
      <c r="Z15" s="41">
        <v>1.5</v>
      </c>
      <c r="AA15" s="41">
        <v>1.5</v>
      </c>
      <c r="AB15" s="41">
        <v>1.5</v>
      </c>
      <c r="AC15" s="45">
        <v>38.200000000000003</v>
      </c>
      <c r="AD15" s="16"/>
    </row>
    <row r="16" spans="1:30">
      <c r="A16" s="15" t="s">
        <v>21</v>
      </c>
      <c r="B16" s="15" t="s">
        <v>37</v>
      </c>
      <c r="C16" s="15" t="s">
        <v>40</v>
      </c>
      <c r="D16" s="43" t="s">
        <v>50</v>
      </c>
      <c r="E16" s="44">
        <v>1</v>
      </c>
      <c r="F16" s="41">
        <v>1</v>
      </c>
      <c r="G16" s="41">
        <v>1</v>
      </c>
      <c r="H16" s="42">
        <v>1</v>
      </c>
      <c r="I16" s="44">
        <v>1.1499999999999999</v>
      </c>
      <c r="J16" s="41">
        <v>1.1499999999999999</v>
      </c>
      <c r="K16" s="41">
        <v>1.1499999999999999</v>
      </c>
      <c r="L16" s="42">
        <v>1.1499999999999999</v>
      </c>
      <c r="M16" s="45">
        <v>1.5</v>
      </c>
      <c r="N16" s="44">
        <v>1.5</v>
      </c>
      <c r="O16" s="41">
        <v>1.5</v>
      </c>
      <c r="P16" s="41">
        <v>1.2</v>
      </c>
      <c r="Q16" s="42">
        <v>1.2</v>
      </c>
      <c r="R16" s="44">
        <v>1.5</v>
      </c>
      <c r="S16" s="41">
        <v>1.5</v>
      </c>
      <c r="T16" s="41">
        <v>1</v>
      </c>
      <c r="U16" s="42">
        <v>1</v>
      </c>
      <c r="V16" s="44">
        <v>1.8</v>
      </c>
      <c r="W16" s="41">
        <v>1.8</v>
      </c>
      <c r="X16" s="45">
        <v>1</v>
      </c>
      <c r="Y16" s="41">
        <v>1.5</v>
      </c>
      <c r="Z16" s="41">
        <v>1.5</v>
      </c>
      <c r="AA16" s="41">
        <v>1.5</v>
      </c>
      <c r="AB16" s="41">
        <v>1.5</v>
      </c>
      <c r="AC16" s="45">
        <v>38.200000000000003</v>
      </c>
      <c r="AD16" s="16"/>
    </row>
    <row r="17" spans="1:30">
      <c r="A17" s="15" t="s">
        <v>21</v>
      </c>
      <c r="B17" s="15" t="s">
        <v>37</v>
      </c>
      <c r="C17" s="15" t="s">
        <v>40</v>
      </c>
      <c r="D17" s="43" t="s">
        <v>41</v>
      </c>
      <c r="E17" s="44">
        <v>1</v>
      </c>
      <c r="F17" s="41">
        <v>1</v>
      </c>
      <c r="G17" s="41">
        <v>1</v>
      </c>
      <c r="H17" s="42">
        <v>1</v>
      </c>
      <c r="I17" s="44">
        <v>1.1499999999999999</v>
      </c>
      <c r="J17" s="41">
        <v>1.1499999999999999</v>
      </c>
      <c r="K17" s="41">
        <v>1.1499999999999999</v>
      </c>
      <c r="L17" s="42">
        <v>1.1499999999999999</v>
      </c>
      <c r="M17" s="45">
        <v>1.5</v>
      </c>
      <c r="N17" s="44">
        <v>1.5</v>
      </c>
      <c r="O17" s="41">
        <v>1.5</v>
      </c>
      <c r="P17" s="41">
        <v>1.2</v>
      </c>
      <c r="Q17" s="42">
        <v>1.2</v>
      </c>
      <c r="R17" s="44">
        <v>1.5</v>
      </c>
      <c r="S17" s="41">
        <v>1.5</v>
      </c>
      <c r="T17" s="41">
        <v>1</v>
      </c>
      <c r="U17" s="42">
        <v>1</v>
      </c>
      <c r="V17" s="44">
        <v>1.8</v>
      </c>
      <c r="W17" s="41">
        <v>1.8</v>
      </c>
      <c r="X17" s="45">
        <v>1</v>
      </c>
      <c r="Y17" s="41">
        <v>1.5</v>
      </c>
      <c r="Z17" s="41">
        <v>1.5</v>
      </c>
      <c r="AA17" s="41">
        <v>1.5</v>
      </c>
      <c r="AB17" s="41">
        <v>1.5</v>
      </c>
      <c r="AC17" s="45">
        <v>38.200000000000003</v>
      </c>
      <c r="AD17" s="16"/>
    </row>
    <row r="18" spans="1:30">
      <c r="A18" s="15" t="s">
        <v>21</v>
      </c>
      <c r="B18" s="15" t="s">
        <v>37</v>
      </c>
      <c r="C18" s="15" t="s">
        <v>55</v>
      </c>
      <c r="D18" s="43" t="s">
        <v>56</v>
      </c>
      <c r="E18" s="44">
        <v>1</v>
      </c>
      <c r="F18" s="41">
        <v>1</v>
      </c>
      <c r="G18" s="41">
        <v>1</v>
      </c>
      <c r="H18" s="42">
        <v>1</v>
      </c>
      <c r="I18" s="44">
        <v>1.1499999999999999</v>
      </c>
      <c r="J18" s="41">
        <v>1.1499999999999999</v>
      </c>
      <c r="K18" s="41">
        <v>1.1499999999999999</v>
      </c>
      <c r="L18" s="42">
        <v>1.1499999999999999</v>
      </c>
      <c r="M18" s="45">
        <v>1.5</v>
      </c>
      <c r="N18" s="44">
        <v>1.5</v>
      </c>
      <c r="O18" s="41">
        <v>1.5</v>
      </c>
      <c r="P18" s="41">
        <v>1.2</v>
      </c>
      <c r="Q18" s="42">
        <v>1.2</v>
      </c>
      <c r="R18" s="44">
        <v>1.5</v>
      </c>
      <c r="S18" s="41">
        <v>1.5</v>
      </c>
      <c r="T18" s="41">
        <v>1</v>
      </c>
      <c r="U18" s="42">
        <v>1</v>
      </c>
      <c r="V18" s="44">
        <v>1.8</v>
      </c>
      <c r="W18" s="41">
        <v>1.8</v>
      </c>
      <c r="X18" s="45">
        <v>1</v>
      </c>
      <c r="Y18" s="41">
        <v>1.5</v>
      </c>
      <c r="Z18" s="41">
        <v>1.5</v>
      </c>
      <c r="AA18" s="41">
        <v>1.5</v>
      </c>
      <c r="AB18" s="41">
        <v>1.5</v>
      </c>
      <c r="AC18" s="45">
        <v>38.200000000000003</v>
      </c>
      <c r="AD18" s="16"/>
    </row>
    <row r="19" spans="1:30">
      <c r="A19" s="15" t="s">
        <v>21</v>
      </c>
      <c r="B19" s="15" t="s">
        <v>37</v>
      </c>
      <c r="C19" s="15" t="s">
        <v>38</v>
      </c>
      <c r="D19" s="43" t="s">
        <v>39</v>
      </c>
      <c r="E19" s="44">
        <v>1</v>
      </c>
      <c r="F19" s="41">
        <v>1</v>
      </c>
      <c r="G19" s="41">
        <v>1</v>
      </c>
      <c r="H19" s="42">
        <v>1</v>
      </c>
      <c r="I19" s="44">
        <v>1.1499999999999999</v>
      </c>
      <c r="J19" s="41">
        <v>1.1499999999999999</v>
      </c>
      <c r="K19" s="41">
        <v>1.1499999999999999</v>
      </c>
      <c r="L19" s="42">
        <v>1.1499999999999999</v>
      </c>
      <c r="M19" s="45">
        <v>1.5</v>
      </c>
      <c r="N19" s="44">
        <v>1.5</v>
      </c>
      <c r="O19" s="41">
        <v>1.5</v>
      </c>
      <c r="P19" s="41">
        <v>1.2</v>
      </c>
      <c r="Q19" s="42">
        <v>1.2</v>
      </c>
      <c r="R19" s="44">
        <v>1.5</v>
      </c>
      <c r="S19" s="41">
        <v>1.5</v>
      </c>
      <c r="T19" s="41">
        <v>1</v>
      </c>
      <c r="U19" s="42">
        <v>1</v>
      </c>
      <c r="V19" s="44">
        <v>1.8</v>
      </c>
      <c r="W19" s="41">
        <v>1.8</v>
      </c>
      <c r="X19" s="45">
        <v>1</v>
      </c>
      <c r="Y19" s="41">
        <v>1.5</v>
      </c>
      <c r="Z19" s="41">
        <v>1.5</v>
      </c>
      <c r="AA19" s="41">
        <v>1.5</v>
      </c>
      <c r="AB19" s="41">
        <v>1.5</v>
      </c>
      <c r="AC19" s="45">
        <v>38.200000000000003</v>
      </c>
      <c r="AD19" s="16"/>
    </row>
    <row r="20" spans="1:30">
      <c r="A20" s="15" t="s">
        <v>21</v>
      </c>
      <c r="B20" s="15" t="s">
        <v>37</v>
      </c>
      <c r="C20" s="15" t="s">
        <v>38</v>
      </c>
      <c r="D20" s="43" t="s">
        <v>47</v>
      </c>
      <c r="E20" s="44">
        <v>1</v>
      </c>
      <c r="F20" s="41">
        <v>1</v>
      </c>
      <c r="G20" s="41">
        <v>1</v>
      </c>
      <c r="H20" s="42">
        <v>1</v>
      </c>
      <c r="I20" s="44">
        <v>1.1499999999999999</v>
      </c>
      <c r="J20" s="41">
        <v>1.1499999999999999</v>
      </c>
      <c r="K20" s="41">
        <v>1.1499999999999999</v>
      </c>
      <c r="L20" s="42">
        <v>1.1499999999999999</v>
      </c>
      <c r="M20" s="45">
        <v>1.5</v>
      </c>
      <c r="N20" s="44">
        <v>1.5</v>
      </c>
      <c r="O20" s="41">
        <v>1.5</v>
      </c>
      <c r="P20" s="41">
        <v>1.2</v>
      </c>
      <c r="Q20" s="42">
        <v>1.2</v>
      </c>
      <c r="R20" s="44">
        <v>1.5</v>
      </c>
      <c r="S20" s="41">
        <v>1.5</v>
      </c>
      <c r="T20" s="41">
        <v>1</v>
      </c>
      <c r="U20" s="42">
        <v>1</v>
      </c>
      <c r="V20" s="44">
        <v>1.8</v>
      </c>
      <c r="W20" s="41">
        <v>1.8</v>
      </c>
      <c r="X20" s="45">
        <v>1</v>
      </c>
      <c r="Y20" s="41">
        <v>1.5</v>
      </c>
      <c r="Z20" s="41">
        <v>1.5</v>
      </c>
      <c r="AA20" s="41">
        <v>1.5</v>
      </c>
      <c r="AB20" s="41">
        <v>1.5</v>
      </c>
      <c r="AC20" s="45">
        <v>38.200000000000003</v>
      </c>
      <c r="AD20" s="16"/>
    </row>
    <row r="21" spans="1:30">
      <c r="A21" s="15" t="s">
        <v>21</v>
      </c>
      <c r="B21" s="15" t="s">
        <v>37</v>
      </c>
      <c r="C21" s="15" t="s">
        <v>45</v>
      </c>
      <c r="D21" s="43" t="s">
        <v>46</v>
      </c>
      <c r="E21" s="44">
        <v>1</v>
      </c>
      <c r="F21" s="41">
        <v>1</v>
      </c>
      <c r="G21" s="41">
        <v>1</v>
      </c>
      <c r="H21" s="42">
        <v>1</v>
      </c>
      <c r="I21" s="44">
        <v>1.1499999999999999</v>
      </c>
      <c r="J21" s="41">
        <v>1.1499999999999999</v>
      </c>
      <c r="K21" s="41">
        <v>1.1499999999999999</v>
      </c>
      <c r="L21" s="42">
        <v>1.1499999999999999</v>
      </c>
      <c r="M21" s="45">
        <v>1.5</v>
      </c>
      <c r="N21" s="44">
        <v>1.5</v>
      </c>
      <c r="O21" s="41">
        <v>1.5</v>
      </c>
      <c r="P21" s="41">
        <v>1.2</v>
      </c>
      <c r="Q21" s="42">
        <v>1.2</v>
      </c>
      <c r="R21" s="44">
        <v>1.5</v>
      </c>
      <c r="S21" s="41">
        <v>1.5</v>
      </c>
      <c r="T21" s="41">
        <v>1</v>
      </c>
      <c r="U21" s="42">
        <v>1</v>
      </c>
      <c r="V21" s="44">
        <v>1.8</v>
      </c>
      <c r="W21" s="41">
        <v>1.8</v>
      </c>
      <c r="X21" s="45">
        <v>1</v>
      </c>
      <c r="Y21" s="41">
        <v>1.5</v>
      </c>
      <c r="Z21" s="41">
        <v>1.5</v>
      </c>
      <c r="AA21" s="41">
        <v>1.5</v>
      </c>
      <c r="AB21" s="41">
        <v>1.5</v>
      </c>
      <c r="AC21" s="45">
        <v>38.200000000000003</v>
      </c>
      <c r="AD21" s="16"/>
    </row>
    <row r="22" spans="1:30">
      <c r="A22" s="15" t="s">
        <v>21</v>
      </c>
      <c r="B22" s="15" t="s">
        <v>37</v>
      </c>
      <c r="C22" s="15" t="s">
        <v>45</v>
      </c>
      <c r="D22" s="43" t="s">
        <v>54</v>
      </c>
      <c r="E22" s="44">
        <v>1</v>
      </c>
      <c r="F22" s="41">
        <v>1</v>
      </c>
      <c r="G22" s="41">
        <v>1</v>
      </c>
      <c r="H22" s="42">
        <v>1</v>
      </c>
      <c r="I22" s="44">
        <v>1.1499999999999999</v>
      </c>
      <c r="J22" s="41">
        <v>1.1499999999999999</v>
      </c>
      <c r="K22" s="41">
        <v>1.1499999999999999</v>
      </c>
      <c r="L22" s="42">
        <v>1.1499999999999999</v>
      </c>
      <c r="M22" s="45">
        <v>1.5</v>
      </c>
      <c r="N22" s="44">
        <v>1.5</v>
      </c>
      <c r="O22" s="41">
        <v>1.5</v>
      </c>
      <c r="P22" s="41">
        <v>1.2</v>
      </c>
      <c r="Q22" s="42">
        <v>1.2</v>
      </c>
      <c r="R22" s="44">
        <v>1.5</v>
      </c>
      <c r="S22" s="41">
        <v>1.5</v>
      </c>
      <c r="T22" s="41">
        <v>1</v>
      </c>
      <c r="U22" s="42">
        <v>1</v>
      </c>
      <c r="V22" s="44">
        <v>1.8</v>
      </c>
      <c r="W22" s="41">
        <v>1.8</v>
      </c>
      <c r="X22" s="45">
        <v>1</v>
      </c>
      <c r="Y22" s="41">
        <v>1.5</v>
      </c>
      <c r="Z22" s="41">
        <v>1.5</v>
      </c>
      <c r="AA22" s="41">
        <v>1.5</v>
      </c>
      <c r="AB22" s="41">
        <v>1.5</v>
      </c>
      <c r="AC22" s="45">
        <v>38.200000000000003</v>
      </c>
      <c r="AD22" s="16"/>
    </row>
    <row r="23" spans="1:30">
      <c r="A23" s="15" t="s">
        <v>21</v>
      </c>
      <c r="B23" s="15" t="s">
        <v>37</v>
      </c>
      <c r="C23" s="15" t="s">
        <v>52</v>
      </c>
      <c r="D23" s="43" t="s">
        <v>53</v>
      </c>
      <c r="E23" s="44">
        <v>1</v>
      </c>
      <c r="F23" s="41">
        <v>1</v>
      </c>
      <c r="G23" s="41">
        <v>1</v>
      </c>
      <c r="H23" s="42">
        <v>1</v>
      </c>
      <c r="I23" s="44">
        <v>1.1499999999999999</v>
      </c>
      <c r="J23" s="41">
        <v>1.1499999999999999</v>
      </c>
      <c r="K23" s="41">
        <v>1.1499999999999999</v>
      </c>
      <c r="L23" s="42">
        <v>1.1499999999999999</v>
      </c>
      <c r="M23" s="45">
        <v>1.5</v>
      </c>
      <c r="N23" s="44">
        <v>1.5</v>
      </c>
      <c r="O23" s="41">
        <v>1.5</v>
      </c>
      <c r="P23" s="41">
        <v>1.2</v>
      </c>
      <c r="Q23" s="42">
        <v>1.2</v>
      </c>
      <c r="R23" s="44">
        <v>1.5</v>
      </c>
      <c r="S23" s="41">
        <v>1.5</v>
      </c>
      <c r="T23" s="41">
        <v>1</v>
      </c>
      <c r="U23" s="42">
        <v>1</v>
      </c>
      <c r="V23" s="44">
        <v>1.8</v>
      </c>
      <c r="W23" s="41">
        <v>1.8</v>
      </c>
      <c r="X23" s="45">
        <v>1</v>
      </c>
      <c r="Y23" s="41">
        <v>1.5</v>
      </c>
      <c r="Z23" s="41">
        <v>1.5</v>
      </c>
      <c r="AA23" s="41">
        <v>1.5</v>
      </c>
      <c r="AB23" s="41">
        <v>1.5</v>
      </c>
      <c r="AC23" s="45">
        <v>38.200000000000003</v>
      </c>
      <c r="AD23" s="16"/>
    </row>
    <row r="24" spans="1:30">
      <c r="A24" s="15" t="s">
        <v>21</v>
      </c>
      <c r="B24" s="15" t="s">
        <v>37</v>
      </c>
      <c r="C24" s="15" t="s">
        <v>42</v>
      </c>
      <c r="D24" s="43" t="s">
        <v>44</v>
      </c>
      <c r="E24" s="44">
        <v>1</v>
      </c>
      <c r="F24" s="41">
        <v>1</v>
      </c>
      <c r="G24" s="41">
        <v>1</v>
      </c>
      <c r="H24" s="42">
        <v>1</v>
      </c>
      <c r="I24" s="44">
        <v>1.1499999999999999</v>
      </c>
      <c r="J24" s="41">
        <v>1.1499999999999999</v>
      </c>
      <c r="K24" s="41">
        <v>1.1499999999999999</v>
      </c>
      <c r="L24" s="42">
        <v>1.1499999999999999</v>
      </c>
      <c r="M24" s="45">
        <v>1.5</v>
      </c>
      <c r="N24" s="44">
        <v>1.5</v>
      </c>
      <c r="O24" s="41">
        <v>1.5</v>
      </c>
      <c r="P24" s="41">
        <v>1.2</v>
      </c>
      <c r="Q24" s="42">
        <v>1.2</v>
      </c>
      <c r="R24" s="44">
        <v>1.5</v>
      </c>
      <c r="S24" s="41">
        <v>1.5</v>
      </c>
      <c r="T24" s="41">
        <v>1</v>
      </c>
      <c r="U24" s="42">
        <v>1</v>
      </c>
      <c r="V24" s="44">
        <v>1.8</v>
      </c>
      <c r="W24" s="41">
        <v>1.8</v>
      </c>
      <c r="X24" s="45">
        <v>1</v>
      </c>
      <c r="Y24" s="41">
        <v>1.5</v>
      </c>
      <c r="Z24" s="41">
        <v>1.5</v>
      </c>
      <c r="AA24" s="41">
        <v>1.5</v>
      </c>
      <c r="AB24" s="41">
        <v>1.5</v>
      </c>
      <c r="AC24" s="45">
        <v>38.200000000000003</v>
      </c>
      <c r="AD24" s="16"/>
    </row>
    <row r="25" spans="1:30">
      <c r="A25" s="15" t="s">
        <v>21</v>
      </c>
      <c r="B25" s="15" t="s">
        <v>37</v>
      </c>
      <c r="C25" s="15" t="s">
        <v>42</v>
      </c>
      <c r="D25" s="43" t="s">
        <v>57</v>
      </c>
      <c r="E25" s="44">
        <v>1</v>
      </c>
      <c r="F25" s="41">
        <v>1</v>
      </c>
      <c r="G25" s="41">
        <v>1</v>
      </c>
      <c r="H25" s="42">
        <v>1</v>
      </c>
      <c r="I25" s="44">
        <v>1.1499999999999999</v>
      </c>
      <c r="J25" s="41">
        <v>1.1499999999999999</v>
      </c>
      <c r="K25" s="41">
        <v>1.1499999999999999</v>
      </c>
      <c r="L25" s="42">
        <v>1.1499999999999999</v>
      </c>
      <c r="M25" s="50">
        <v>1.5</v>
      </c>
      <c r="N25" s="44">
        <v>1.5</v>
      </c>
      <c r="O25" s="41">
        <v>1.5</v>
      </c>
      <c r="P25" s="48">
        <v>1.2</v>
      </c>
      <c r="Q25" s="49">
        <v>1.2</v>
      </c>
      <c r="R25" s="44">
        <v>1.5</v>
      </c>
      <c r="S25" s="41">
        <v>1.5</v>
      </c>
      <c r="T25" s="41">
        <v>1</v>
      </c>
      <c r="U25" s="42">
        <v>1</v>
      </c>
      <c r="V25" s="44">
        <v>1.8</v>
      </c>
      <c r="W25" s="41">
        <v>1.8</v>
      </c>
      <c r="X25" s="45">
        <v>1</v>
      </c>
      <c r="Y25" s="41">
        <v>1.5</v>
      </c>
      <c r="Z25" s="41">
        <v>1.5</v>
      </c>
      <c r="AA25" s="41">
        <v>1.5</v>
      </c>
      <c r="AB25" s="41">
        <v>1.5</v>
      </c>
      <c r="AC25" s="45">
        <v>38.200000000000003</v>
      </c>
      <c r="AD25" s="16"/>
    </row>
    <row r="26" spans="1:30">
      <c r="A26" s="9" t="s">
        <v>21</v>
      </c>
      <c r="B26" s="9" t="s">
        <v>58</v>
      </c>
      <c r="C26" s="9" t="s">
        <v>59</v>
      </c>
      <c r="D26" s="23" t="s">
        <v>60</v>
      </c>
      <c r="E26" s="51">
        <v>1</v>
      </c>
      <c r="F26" s="39">
        <v>1</v>
      </c>
      <c r="G26" s="39">
        <v>1</v>
      </c>
      <c r="H26" s="40">
        <v>1</v>
      </c>
      <c r="I26" s="51">
        <v>1.1499999999999999</v>
      </c>
      <c r="J26" s="39">
        <v>1.1499999999999999</v>
      </c>
      <c r="K26" s="39">
        <v>1.1499999999999999</v>
      </c>
      <c r="L26" s="40">
        <v>1.1499999999999999</v>
      </c>
      <c r="M26" s="52">
        <v>1.5</v>
      </c>
      <c r="N26" s="51">
        <v>1.5</v>
      </c>
      <c r="O26" s="39">
        <v>1.5</v>
      </c>
      <c r="P26" s="39">
        <v>1.2</v>
      </c>
      <c r="Q26" s="40">
        <v>1.2</v>
      </c>
      <c r="R26" s="51">
        <v>1.5</v>
      </c>
      <c r="S26" s="39">
        <v>1.5</v>
      </c>
      <c r="T26" s="39">
        <v>1</v>
      </c>
      <c r="U26" s="40">
        <v>1</v>
      </c>
      <c r="V26" s="51">
        <v>1.8</v>
      </c>
      <c r="W26" s="39">
        <v>1.8</v>
      </c>
      <c r="X26" s="52">
        <v>1</v>
      </c>
      <c r="Y26" s="39">
        <v>1.5</v>
      </c>
      <c r="Z26" s="39">
        <v>1.5</v>
      </c>
      <c r="AA26" s="39">
        <v>1.5</v>
      </c>
      <c r="AB26" s="39">
        <v>1.5</v>
      </c>
      <c r="AC26" s="52">
        <v>52.6</v>
      </c>
      <c r="AD26" s="10"/>
    </row>
    <row r="27" spans="1:30">
      <c r="A27" s="15" t="s">
        <v>21</v>
      </c>
      <c r="B27" s="15" t="s">
        <v>61</v>
      </c>
      <c r="C27" s="15" t="s">
        <v>64</v>
      </c>
      <c r="D27" s="43" t="s">
        <v>68</v>
      </c>
      <c r="E27" s="44">
        <v>1</v>
      </c>
      <c r="F27" s="41">
        <v>1</v>
      </c>
      <c r="G27" s="41">
        <v>1</v>
      </c>
      <c r="H27" s="42">
        <v>1</v>
      </c>
      <c r="I27" s="44">
        <v>1.1499999999999999</v>
      </c>
      <c r="J27" s="41">
        <v>1.1499999999999999</v>
      </c>
      <c r="K27" s="41">
        <v>1.1499999999999999</v>
      </c>
      <c r="L27" s="42">
        <v>1.1499999999999999</v>
      </c>
      <c r="M27" s="45">
        <v>1.5</v>
      </c>
      <c r="N27" s="44">
        <v>1.4</v>
      </c>
      <c r="O27" s="53">
        <v>4</v>
      </c>
      <c r="P27" s="53">
        <v>4</v>
      </c>
      <c r="Q27" s="53">
        <v>3</v>
      </c>
      <c r="R27" s="44">
        <v>1.4</v>
      </c>
      <c r="S27" s="53">
        <v>4</v>
      </c>
      <c r="T27" s="41">
        <v>1</v>
      </c>
      <c r="U27" s="42">
        <v>1</v>
      </c>
      <c r="V27" s="44">
        <v>1.7</v>
      </c>
      <c r="W27" s="53">
        <v>12</v>
      </c>
      <c r="X27" s="45">
        <v>1</v>
      </c>
      <c r="Y27" s="41">
        <v>1.5</v>
      </c>
      <c r="Z27" s="41">
        <v>1.5</v>
      </c>
      <c r="AA27" s="41">
        <v>1.5</v>
      </c>
      <c r="AB27" s="41">
        <v>1.5</v>
      </c>
      <c r="AC27" s="45">
        <v>87.6</v>
      </c>
      <c r="AD27" s="16"/>
    </row>
    <row r="28" spans="1:30">
      <c r="A28" s="15" t="s">
        <v>21</v>
      </c>
      <c r="B28" s="15" t="s">
        <v>61</v>
      </c>
      <c r="C28" s="15" t="s">
        <v>64</v>
      </c>
      <c r="D28" s="43" t="s">
        <v>66</v>
      </c>
      <c r="E28" s="44">
        <v>1</v>
      </c>
      <c r="F28" s="41">
        <v>1</v>
      </c>
      <c r="G28" s="41">
        <v>1</v>
      </c>
      <c r="H28" s="42">
        <v>1</v>
      </c>
      <c r="I28" s="44">
        <v>1.1499999999999999</v>
      </c>
      <c r="J28" s="41">
        <v>1.1499999999999999</v>
      </c>
      <c r="K28" s="41">
        <v>1.1499999999999999</v>
      </c>
      <c r="L28" s="42">
        <v>1.1499999999999999</v>
      </c>
      <c r="M28" s="45">
        <v>1.5</v>
      </c>
      <c r="N28" s="44">
        <v>1.4</v>
      </c>
      <c r="O28" s="53">
        <v>4</v>
      </c>
      <c r="P28" s="53">
        <v>4</v>
      </c>
      <c r="Q28" s="53">
        <v>3</v>
      </c>
      <c r="R28" s="44">
        <v>1.4</v>
      </c>
      <c r="S28" s="53">
        <v>4</v>
      </c>
      <c r="T28" s="41">
        <v>1</v>
      </c>
      <c r="U28" s="42">
        <v>1</v>
      </c>
      <c r="V28" s="44">
        <v>1.7</v>
      </c>
      <c r="W28" s="53">
        <v>12</v>
      </c>
      <c r="X28" s="45">
        <v>1</v>
      </c>
      <c r="Y28" s="41">
        <v>1.5</v>
      </c>
      <c r="Z28" s="41">
        <v>1.5</v>
      </c>
      <c r="AA28" s="41">
        <v>1.5</v>
      </c>
      <c r="AB28" s="41">
        <v>1.5</v>
      </c>
      <c r="AC28" s="45">
        <v>87.6</v>
      </c>
      <c r="AD28" s="16"/>
    </row>
    <row r="29" spans="1:30">
      <c r="A29" s="15" t="s">
        <v>21</v>
      </c>
      <c r="B29" s="15" t="s">
        <v>61</v>
      </c>
      <c r="C29" s="15" t="s">
        <v>64</v>
      </c>
      <c r="D29" s="43" t="s">
        <v>67</v>
      </c>
      <c r="E29" s="44">
        <v>1</v>
      </c>
      <c r="F29" s="41">
        <v>1</v>
      </c>
      <c r="G29" s="41">
        <v>1</v>
      </c>
      <c r="H29" s="42">
        <v>1</v>
      </c>
      <c r="I29" s="44">
        <v>1.1499999999999999</v>
      </c>
      <c r="J29" s="41">
        <v>1.1499999999999999</v>
      </c>
      <c r="K29" s="41">
        <v>1.1499999999999999</v>
      </c>
      <c r="L29" s="42">
        <v>1.1499999999999999</v>
      </c>
      <c r="M29" s="45">
        <v>1.5</v>
      </c>
      <c r="N29" s="44">
        <v>1.4</v>
      </c>
      <c r="O29" s="53">
        <v>4</v>
      </c>
      <c r="P29" s="53">
        <v>4</v>
      </c>
      <c r="Q29" s="53">
        <v>3</v>
      </c>
      <c r="R29" s="44">
        <v>1.4</v>
      </c>
      <c r="S29" s="53">
        <v>4</v>
      </c>
      <c r="T29" s="41">
        <v>1</v>
      </c>
      <c r="U29" s="42">
        <v>1</v>
      </c>
      <c r="V29" s="44">
        <v>1.7</v>
      </c>
      <c r="W29" s="53">
        <v>12</v>
      </c>
      <c r="X29" s="45">
        <v>1</v>
      </c>
      <c r="Y29" s="41">
        <v>1.5</v>
      </c>
      <c r="Z29" s="41">
        <v>1.5</v>
      </c>
      <c r="AA29" s="41">
        <v>1.5</v>
      </c>
      <c r="AB29" s="41">
        <v>1.5</v>
      </c>
      <c r="AC29" s="45">
        <v>87.6</v>
      </c>
      <c r="AD29" s="16"/>
    </row>
    <row r="30" spans="1:30">
      <c r="A30" s="15" t="s">
        <v>21</v>
      </c>
      <c r="B30" s="15" t="s">
        <v>61</v>
      </c>
      <c r="C30" s="15" t="s">
        <v>64</v>
      </c>
      <c r="D30" s="43" t="s">
        <v>69</v>
      </c>
      <c r="E30" s="44">
        <v>1</v>
      </c>
      <c r="F30" s="41">
        <v>1</v>
      </c>
      <c r="G30" s="41">
        <v>1</v>
      </c>
      <c r="H30" s="42">
        <v>1</v>
      </c>
      <c r="I30" s="44">
        <v>1.1499999999999999</v>
      </c>
      <c r="J30" s="41">
        <v>1.1499999999999999</v>
      </c>
      <c r="K30" s="41">
        <v>1.1499999999999999</v>
      </c>
      <c r="L30" s="42">
        <v>1.1499999999999999</v>
      </c>
      <c r="M30" s="45">
        <v>1.5</v>
      </c>
      <c r="N30" s="44">
        <v>1.4</v>
      </c>
      <c r="O30" s="53">
        <v>4</v>
      </c>
      <c r="P30" s="53">
        <v>4</v>
      </c>
      <c r="Q30" s="53">
        <v>3</v>
      </c>
      <c r="R30" s="44">
        <v>1.4</v>
      </c>
      <c r="S30" s="53">
        <v>4</v>
      </c>
      <c r="T30" s="41">
        <v>1</v>
      </c>
      <c r="U30" s="42">
        <v>1</v>
      </c>
      <c r="V30" s="44">
        <v>1.7</v>
      </c>
      <c r="W30" s="53">
        <v>12</v>
      </c>
      <c r="X30" s="45">
        <v>1</v>
      </c>
      <c r="Y30" s="41">
        <v>1.5</v>
      </c>
      <c r="Z30" s="41">
        <v>1.5</v>
      </c>
      <c r="AA30" s="41">
        <v>1.5</v>
      </c>
      <c r="AB30" s="41">
        <v>1.5</v>
      </c>
      <c r="AC30" s="45">
        <v>87.6</v>
      </c>
      <c r="AD30" s="16"/>
    </row>
    <row r="31" spans="1:30">
      <c r="A31" s="15" t="s">
        <v>21</v>
      </c>
      <c r="B31" s="15" t="s">
        <v>61</v>
      </c>
      <c r="C31" s="15" t="s">
        <v>62</v>
      </c>
      <c r="D31" s="43" t="s">
        <v>63</v>
      </c>
      <c r="E31" s="44">
        <v>1</v>
      </c>
      <c r="F31" s="41">
        <v>1</v>
      </c>
      <c r="G31" s="41">
        <v>1</v>
      </c>
      <c r="H31" s="42">
        <v>1</v>
      </c>
      <c r="I31" s="44">
        <v>1.1499999999999999</v>
      </c>
      <c r="J31" s="41">
        <v>1.1499999999999999</v>
      </c>
      <c r="K31" s="41">
        <v>1.1499999999999999</v>
      </c>
      <c r="L31" s="42">
        <v>1.1499999999999999</v>
      </c>
      <c r="M31" s="45">
        <v>1.5</v>
      </c>
      <c r="N31" s="44">
        <v>1.4</v>
      </c>
      <c r="O31" s="53">
        <v>4</v>
      </c>
      <c r="P31" s="53">
        <v>4</v>
      </c>
      <c r="Q31" s="53">
        <v>3</v>
      </c>
      <c r="R31" s="44">
        <v>1.4</v>
      </c>
      <c r="S31" s="53">
        <v>4</v>
      </c>
      <c r="T31" s="41">
        <v>1</v>
      </c>
      <c r="U31" s="42">
        <v>1</v>
      </c>
      <c r="V31" s="44">
        <v>1.7</v>
      </c>
      <c r="W31" s="53">
        <v>12</v>
      </c>
      <c r="X31" s="45">
        <v>1</v>
      </c>
      <c r="Y31" s="41">
        <v>1.5</v>
      </c>
      <c r="Z31" s="41">
        <v>1.5</v>
      </c>
      <c r="AA31" s="41">
        <v>1.5</v>
      </c>
      <c r="AB31" s="41">
        <v>1.5</v>
      </c>
      <c r="AC31" s="45">
        <v>87.6</v>
      </c>
      <c r="AD31" s="16"/>
    </row>
    <row r="32" spans="1:30">
      <c r="A32" s="17" t="s">
        <v>21</v>
      </c>
      <c r="B32" s="17" t="s">
        <v>61</v>
      </c>
      <c r="C32" s="17" t="s">
        <v>64</v>
      </c>
      <c r="D32" s="46" t="s">
        <v>65</v>
      </c>
      <c r="E32" s="47">
        <v>1</v>
      </c>
      <c r="F32" s="48">
        <v>1</v>
      </c>
      <c r="G32" s="48">
        <v>1</v>
      </c>
      <c r="H32" s="49">
        <v>1</v>
      </c>
      <c r="I32" s="47">
        <v>1.1499999999999999</v>
      </c>
      <c r="J32" s="48">
        <v>1.1499999999999999</v>
      </c>
      <c r="K32" s="48">
        <v>1.1499999999999999</v>
      </c>
      <c r="L32" s="49">
        <v>1.1499999999999999</v>
      </c>
      <c r="M32" s="50">
        <v>1.5</v>
      </c>
      <c r="N32" s="47">
        <v>1.4</v>
      </c>
      <c r="O32" s="54">
        <v>4</v>
      </c>
      <c r="P32" s="54">
        <v>4</v>
      </c>
      <c r="Q32" s="54">
        <v>3</v>
      </c>
      <c r="R32" s="47">
        <v>1.4</v>
      </c>
      <c r="S32" s="54">
        <v>4</v>
      </c>
      <c r="T32" s="48">
        <v>1</v>
      </c>
      <c r="U32" s="49">
        <v>1</v>
      </c>
      <c r="V32" s="47">
        <v>1.7</v>
      </c>
      <c r="W32" s="55">
        <v>12</v>
      </c>
      <c r="X32" s="50">
        <v>1</v>
      </c>
      <c r="Y32" s="48">
        <v>1.5</v>
      </c>
      <c r="Z32" s="48">
        <v>1.5</v>
      </c>
      <c r="AA32" s="48">
        <v>1.5</v>
      </c>
      <c r="AB32" s="48">
        <v>1.5</v>
      </c>
      <c r="AC32" s="50">
        <v>87.6</v>
      </c>
      <c r="AD32" s="18"/>
    </row>
    <row r="34" spans="1:1">
      <c r="A34" s="2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</sheetData>
  <customSheetViews>
    <customSheetView guid="{9F4D8C31-4BA9-4930-9DBD-0ADB0B6704CD}" scale="90">
      <selection activeCell="Q4" sqref="Q4"/>
      <pageMargins left="0" right="0" top="0" bottom="0" header="0" footer="0"/>
      <pageSetup paperSize="9" orientation="portrait" r:id="rId1"/>
    </customSheetView>
  </customSheetViews>
  <mergeCells count="1">
    <mergeCell ref="AD1:AD2"/>
  </mergeCells>
  <phoneticPr fontId="8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381946-f1d1-449f-b695-d98d204cc1c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TaxCatchAll xmlns="c5381946-f1d1-449f-b695-d98d204cc1c9" xsi:nil="true"/>
    <lcf76f155ced4ddcb4097134ff3c332f xmlns="75c5e37f-bc1e-40b7-ac00-1ab7acfb489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784BC270A2B458FD6DC47BBDD8083" ma:contentTypeVersion="19" ma:contentTypeDescription="Create a new document." ma:contentTypeScope="" ma:versionID="d0b5628bed754749cf53d2271575fbf9">
  <xsd:schema xmlns:xsd="http://www.w3.org/2001/XMLSchema" xmlns:xs="http://www.w3.org/2001/XMLSchema" xmlns:p="http://schemas.microsoft.com/office/2006/metadata/properties" xmlns:ns1="http://schemas.microsoft.com/sharepoint/v3" xmlns:ns2="75c5e37f-bc1e-40b7-ac00-1ab7acfb489c" xmlns:ns3="c5381946-f1d1-449f-b695-d98d204cc1c9" targetNamespace="http://schemas.microsoft.com/office/2006/metadata/properties" ma:root="true" ma:fieldsID="7fae9e5550cb33a7bb119824a5700ac8" ns1:_="" ns2:_="" ns3:_="">
    <xsd:import namespace="http://schemas.microsoft.com/sharepoint/v3"/>
    <xsd:import namespace="75c5e37f-bc1e-40b7-ac00-1ab7acfb489c"/>
    <xsd:import namespace="c5381946-f1d1-449f-b695-d98d204cc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5e37f-bc1e-40b7-ac00-1ab7acfb4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f78910-a52f-407f-a602-4453637a6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81946-f1d1-449f-b695-d98d204cc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8fba460-8482-44a9-b2c4-31c9147e007b}" ma:internalName="TaxCatchAll" ma:showField="CatchAllData" ma:web="c5381946-f1d1-449f-b695-d98d204cc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0DCB4B-FBBF-4997-8C1B-1027DBEC0554}">
  <ds:schemaRefs>
    <ds:schemaRef ds:uri="http://schemas.microsoft.com/office/2006/metadata/properties"/>
    <ds:schemaRef ds:uri="http://schemas.microsoft.com/office/infopath/2007/PartnerControls"/>
    <ds:schemaRef ds:uri="c5381946-f1d1-449f-b695-d98d204cc1c9"/>
    <ds:schemaRef ds:uri="http://schemas.microsoft.com/sharepoint/v3"/>
    <ds:schemaRef ds:uri="75c5e37f-bc1e-40b7-ac00-1ab7acfb489c"/>
  </ds:schemaRefs>
</ds:datastoreItem>
</file>

<file path=customXml/itemProps2.xml><?xml version="1.0" encoding="utf-8"?>
<ds:datastoreItem xmlns:ds="http://schemas.openxmlformats.org/officeDocument/2006/customXml" ds:itemID="{30BDA860-E7BE-4FA0-B022-CDB54E247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c5e37f-bc1e-40b7-ac00-1ab7acfb489c"/>
    <ds:schemaRef ds:uri="c5381946-f1d1-449f-b695-d98d204cc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9CAB-73CD-4E13-B718-ADA289F0A22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Rate (RM)</vt:lpstr>
      <vt:lpstr>Standard Rate (RM) - Formula</vt:lpstr>
      <vt:lpstr>Rate Rationale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Conan Gu</dc:creator>
  <cp:keywords/>
  <dc:description/>
  <cp:lastModifiedBy>Marco Luk</cp:lastModifiedBy>
  <cp:revision/>
  <dcterms:created xsi:type="dcterms:W3CDTF">2015-06-05T18:17:20Z</dcterms:created>
  <dcterms:modified xsi:type="dcterms:W3CDTF">2025-01-09T09:57:18Z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0x0101009D8784BC270A2B458FD6DC47BBDD8083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