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csluk2001\cathay-cargo\rate-sheet\cathay-cargo-harpy\public\assets\testing\"/>
    </mc:Choice>
  </mc:AlternateContent>
  <xr:revisionPtr revIDLastSave="0" documentId="13_ncr:1_{8C74A6BD-364D-4DF5-8080-749B2C76DDB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ndard Rate (RM)" sheetId="16" r:id="rId1"/>
    <sheet name="Standard Rate (RM) - Formula" sheetId="12" r:id="rId2"/>
    <sheet name="Rate Rationale" sheetId="2" r:id="rId3"/>
  </sheets>
  <externalReferences>
    <externalReference r:id="rId4"/>
  </externalReferences>
  <calcPr calcId="191028"/>
  <customWorkbookViews>
    <customWorkbookView name="Ken Huang - Personal View" guid="{9F4D8C31-4BA9-4930-9DBD-0ADB0B6704CD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4" i="16" l="1"/>
  <c r="Y34" i="16"/>
  <c r="AC34" i="16" s="1"/>
  <c r="Q34" i="16"/>
  <c r="U34" i="16" s="1"/>
  <c r="L34" i="16"/>
  <c r="G34" i="16"/>
  <c r="K34" i="16" s="1"/>
  <c r="F34" i="16"/>
  <c r="J34" i="16" s="1"/>
  <c r="E34" i="16"/>
  <c r="I34" i="16" s="1"/>
  <c r="AK33" i="16"/>
  <c r="AJ33" i="16"/>
  <c r="AF33" i="16"/>
  <c r="AD33" i="16"/>
  <c r="Y33" i="16"/>
  <c r="AC33" i="16" s="1"/>
  <c r="X33" i="16"/>
  <c r="AB33" i="16" s="1"/>
  <c r="W33" i="16"/>
  <c r="AA33" i="16" s="1"/>
  <c r="V33" i="16"/>
  <c r="Z33" i="16" s="1"/>
  <c r="U33" i="16"/>
  <c r="Q33" i="16"/>
  <c r="L33" i="16"/>
  <c r="G33" i="16"/>
  <c r="P33" i="16" s="1"/>
  <c r="T33" i="16" s="1"/>
  <c r="F33" i="16"/>
  <c r="O33" i="16" s="1"/>
  <c r="S33" i="16" s="1"/>
  <c r="E33" i="16"/>
  <c r="N33" i="16" s="1"/>
  <c r="R33" i="16" s="1"/>
  <c r="AK32" i="16"/>
  <c r="Y32" i="16"/>
  <c r="AC32" i="16" s="1"/>
  <c r="Q32" i="16"/>
  <c r="U32" i="16" s="1"/>
  <c r="N32" i="16"/>
  <c r="R32" i="16" s="1"/>
  <c r="L32" i="16"/>
  <c r="K32" i="16"/>
  <c r="G32" i="16"/>
  <c r="X32" i="16" s="1"/>
  <c r="AB32" i="16" s="1"/>
  <c r="F32" i="16"/>
  <c r="W32" i="16" s="1"/>
  <c r="AA32" i="16" s="1"/>
  <c r="E32" i="16"/>
  <c r="V32" i="16" s="1"/>
  <c r="Z32" i="16" s="1"/>
  <c r="AK31" i="16"/>
  <c r="AI31" i="16"/>
  <c r="AH31" i="16"/>
  <c r="AE31" i="16"/>
  <c r="Y31" i="16"/>
  <c r="AC31" i="16" s="1"/>
  <c r="Q31" i="16"/>
  <c r="U31" i="16" s="1"/>
  <c r="L31" i="16"/>
  <c r="I31" i="16"/>
  <c r="G31" i="16"/>
  <c r="X31" i="16" s="1"/>
  <c r="AB31" i="16" s="1"/>
  <c r="F31" i="16"/>
  <c r="W31" i="16" s="1"/>
  <c r="AA31" i="16" s="1"/>
  <c r="E31" i="16"/>
  <c r="AD31" i="16" s="1"/>
  <c r="AK30" i="16"/>
  <c r="Y30" i="16"/>
  <c r="AC30" i="16" s="1"/>
  <c r="Q30" i="16"/>
  <c r="U30" i="16" s="1"/>
  <c r="P30" i="16"/>
  <c r="T30" i="16" s="1"/>
  <c r="O30" i="16"/>
  <c r="S30" i="16" s="1"/>
  <c r="L30" i="16"/>
  <c r="G30" i="16"/>
  <c r="K30" i="16" s="1"/>
  <c r="F30" i="16"/>
  <c r="AI30" i="16" s="1"/>
  <c r="E30" i="16"/>
  <c r="I30" i="16" s="1"/>
  <c r="AK29" i="16"/>
  <c r="AJ29" i="16"/>
  <c r="AF29" i="16"/>
  <c r="AD29" i="16"/>
  <c r="Y29" i="16"/>
  <c r="AC29" i="16" s="1"/>
  <c r="W29" i="16"/>
  <c r="AA29" i="16" s="1"/>
  <c r="Q29" i="16"/>
  <c r="U29" i="16" s="1"/>
  <c r="L29" i="16"/>
  <c r="G29" i="16"/>
  <c r="P29" i="16" s="1"/>
  <c r="T29" i="16" s="1"/>
  <c r="F29" i="16"/>
  <c r="O29" i="16" s="1"/>
  <c r="S29" i="16" s="1"/>
  <c r="E29" i="16"/>
  <c r="N29" i="16" s="1"/>
  <c r="R29" i="16" s="1"/>
  <c r="AK28" i="16"/>
  <c r="Y28" i="16"/>
  <c r="AC28" i="16" s="1"/>
  <c r="Q28" i="16"/>
  <c r="U28" i="16" s="1"/>
  <c r="L28" i="16"/>
  <c r="G28" i="16"/>
  <c r="X28" i="16" s="1"/>
  <c r="AB28" i="16" s="1"/>
  <c r="F28" i="16"/>
  <c r="W28" i="16" s="1"/>
  <c r="AA28" i="16" s="1"/>
  <c r="E28" i="16"/>
  <c r="V28" i="16" s="1"/>
  <c r="Z28" i="16" s="1"/>
  <c r="AK27" i="16"/>
  <c r="AJ27" i="16"/>
  <c r="AI27" i="16"/>
  <c r="AF27" i="16"/>
  <c r="Y27" i="16"/>
  <c r="W27" i="16"/>
  <c r="AA27" i="16" s="1"/>
  <c r="Q27" i="16"/>
  <c r="N27" i="16"/>
  <c r="L27" i="16"/>
  <c r="K27" i="16"/>
  <c r="J27" i="16"/>
  <c r="G27" i="16"/>
  <c r="X27" i="16" s="1"/>
  <c r="F27" i="16"/>
  <c r="AE27" i="16" s="1"/>
  <c r="E27" i="16"/>
  <c r="AD27" i="16" s="1"/>
  <c r="AK26" i="16"/>
  <c r="AE26" i="16"/>
  <c r="Y26" i="16"/>
  <c r="AC26" i="16" s="1"/>
  <c r="W26" i="16"/>
  <c r="Q26" i="16"/>
  <c r="U26" i="16" s="1"/>
  <c r="O26" i="16"/>
  <c r="K26" i="16"/>
  <c r="J26" i="16"/>
  <c r="AA26" i="16" s="1"/>
  <c r="I26" i="16"/>
  <c r="G26" i="16"/>
  <c r="AJ26" i="16" s="1"/>
  <c r="F26" i="16"/>
  <c r="AI26" i="16" s="1"/>
  <c r="E26" i="16"/>
  <c r="N26" i="16" s="1"/>
  <c r="R26" i="16" s="1"/>
  <c r="AK25" i="16"/>
  <c r="AH25" i="16"/>
  <c r="Y25" i="16"/>
  <c r="Q25" i="16"/>
  <c r="L25" i="16"/>
  <c r="J25" i="16"/>
  <c r="I25" i="16"/>
  <c r="G25" i="16"/>
  <c r="P25" i="16" s="1"/>
  <c r="F25" i="16"/>
  <c r="AE25" i="16" s="1"/>
  <c r="E25" i="16"/>
  <c r="N25" i="16" s="1"/>
  <c r="AK24" i="16"/>
  <c r="Y24" i="16"/>
  <c r="Q24" i="16"/>
  <c r="L24" i="16"/>
  <c r="AC24" i="16" s="1"/>
  <c r="G24" i="16"/>
  <c r="X24" i="16" s="1"/>
  <c r="F24" i="16"/>
  <c r="W24" i="16" s="1"/>
  <c r="E24" i="16"/>
  <c r="V24" i="16" s="1"/>
  <c r="AK23" i="16"/>
  <c r="AJ23" i="16"/>
  <c r="Y23" i="16"/>
  <c r="Q23" i="16"/>
  <c r="P23" i="16"/>
  <c r="L23" i="16"/>
  <c r="AC23" i="16" s="1"/>
  <c r="K23" i="16"/>
  <c r="G23" i="16"/>
  <c r="X23" i="16" s="1"/>
  <c r="F23" i="16"/>
  <c r="AI23" i="16" s="1"/>
  <c r="E23" i="16"/>
  <c r="AD23" i="16" s="1"/>
  <c r="AK22" i="16"/>
  <c r="Y22" i="16"/>
  <c r="AC22" i="16" s="1"/>
  <c r="X22" i="16"/>
  <c r="W22" i="16"/>
  <c r="Q22" i="16"/>
  <c r="U22" i="16" s="1"/>
  <c r="L22" i="16"/>
  <c r="G22" i="16"/>
  <c r="AJ22" i="16" s="1"/>
  <c r="F22" i="16"/>
  <c r="O22" i="16" s="1"/>
  <c r="E22" i="16"/>
  <c r="N22" i="16" s="1"/>
  <c r="AK21" i="16"/>
  <c r="Y21" i="16"/>
  <c r="Q21" i="16"/>
  <c r="L21" i="16"/>
  <c r="AC21" i="16" s="1"/>
  <c r="G21" i="16"/>
  <c r="AJ21" i="16" s="1"/>
  <c r="F21" i="16"/>
  <c r="W21" i="16" s="1"/>
  <c r="E21" i="16"/>
  <c r="V21" i="16" s="1"/>
  <c r="AK20" i="16"/>
  <c r="AJ20" i="16"/>
  <c r="AI20" i="16"/>
  <c r="AF20" i="16"/>
  <c r="Y20" i="16"/>
  <c r="X20" i="16"/>
  <c r="Q20" i="16"/>
  <c r="N20" i="16"/>
  <c r="L20" i="16"/>
  <c r="G20" i="16"/>
  <c r="P20" i="16" s="1"/>
  <c r="F20" i="16"/>
  <c r="W20" i="16" s="1"/>
  <c r="E20" i="16"/>
  <c r="AD20" i="16" s="1"/>
  <c r="AK19" i="16"/>
  <c r="Y19" i="16"/>
  <c r="Q19" i="16"/>
  <c r="O19" i="16"/>
  <c r="L19" i="16"/>
  <c r="AC19" i="16" s="1"/>
  <c r="G19" i="16"/>
  <c r="AJ19" i="16" s="1"/>
  <c r="F19" i="16"/>
  <c r="AI19" i="16" s="1"/>
  <c r="E19" i="16"/>
  <c r="M19" i="16" s="1"/>
  <c r="AG19" i="16" s="1"/>
  <c r="AK18" i="16"/>
  <c r="AJ18" i="16"/>
  <c r="AI18" i="16"/>
  <c r="AF18" i="16"/>
  <c r="Y18" i="16"/>
  <c r="X18" i="16"/>
  <c r="Q18" i="16"/>
  <c r="L18" i="16"/>
  <c r="K18" i="16"/>
  <c r="J18" i="16"/>
  <c r="G18" i="16"/>
  <c r="P18" i="16" s="1"/>
  <c r="F18" i="16"/>
  <c r="AE18" i="16" s="1"/>
  <c r="E18" i="16"/>
  <c r="M18" i="16" s="1"/>
  <c r="AK17" i="16"/>
  <c r="AH17" i="16"/>
  <c r="AF17" i="16"/>
  <c r="AD17" i="16"/>
  <c r="Y17" i="16"/>
  <c r="AC17" i="16" s="1"/>
  <c r="V17" i="16"/>
  <c r="Z17" i="16" s="1"/>
  <c r="Q17" i="16"/>
  <c r="U17" i="16" s="1"/>
  <c r="N17" i="16"/>
  <c r="K17" i="16"/>
  <c r="J17" i="16"/>
  <c r="I17" i="16"/>
  <c r="G17" i="16"/>
  <c r="X17" i="16" s="1"/>
  <c r="AB17" i="16" s="1"/>
  <c r="F17" i="16"/>
  <c r="W17" i="16" s="1"/>
  <c r="E17" i="16"/>
  <c r="M17" i="16" s="1"/>
  <c r="AK16" i="16"/>
  <c r="Y16" i="16"/>
  <c r="Q16" i="16"/>
  <c r="M16" i="16"/>
  <c r="AG16" i="16" s="1"/>
  <c r="L16" i="16"/>
  <c r="G16" i="16"/>
  <c r="AJ16" i="16" s="1"/>
  <c r="F16" i="16"/>
  <c r="AI16" i="16" s="1"/>
  <c r="E16" i="16"/>
  <c r="AH16" i="16" s="1"/>
  <c r="AK15" i="16"/>
  <c r="AH15" i="16"/>
  <c r="AF15" i="16"/>
  <c r="Y15" i="16"/>
  <c r="W15" i="16"/>
  <c r="Q15" i="16"/>
  <c r="N15" i="16"/>
  <c r="L15" i="16"/>
  <c r="I15" i="16"/>
  <c r="G15" i="16"/>
  <c r="P15" i="16" s="1"/>
  <c r="F15" i="16"/>
  <c r="O15" i="16" s="1"/>
  <c r="E15" i="16"/>
  <c r="M15" i="16" s="1"/>
  <c r="AK14" i="16"/>
  <c r="Y14" i="16"/>
  <c r="Q14" i="16"/>
  <c r="P14" i="16"/>
  <c r="L14" i="16"/>
  <c r="AC14" i="16" s="1"/>
  <c r="G14" i="16"/>
  <c r="X14" i="16" s="1"/>
  <c r="F14" i="16"/>
  <c r="W14" i="16" s="1"/>
  <c r="E14" i="16"/>
  <c r="V14" i="16" s="1"/>
  <c r="AK13" i="16"/>
  <c r="AI13" i="16"/>
  <c r="AH13" i="16"/>
  <c r="AF13" i="16"/>
  <c r="Y13" i="16"/>
  <c r="W13" i="16"/>
  <c r="Q13" i="16"/>
  <c r="O13" i="16"/>
  <c r="N13" i="16"/>
  <c r="M13" i="16"/>
  <c r="L13" i="16"/>
  <c r="J13" i="16"/>
  <c r="G13" i="16"/>
  <c r="X13" i="16" s="1"/>
  <c r="F13" i="16"/>
  <c r="AE13" i="16" s="1"/>
  <c r="E13" i="16"/>
  <c r="AD13" i="16" s="1"/>
  <c r="AK12" i="16"/>
  <c r="Y12" i="16"/>
  <c r="W12" i="16"/>
  <c r="Q12" i="16"/>
  <c r="O12" i="16"/>
  <c r="L12" i="16"/>
  <c r="AC12" i="16" s="1"/>
  <c r="G12" i="16"/>
  <c r="X12" i="16" s="1"/>
  <c r="F12" i="16"/>
  <c r="AI12" i="16" s="1"/>
  <c r="E12" i="16"/>
  <c r="N12" i="16" s="1"/>
  <c r="AK11" i="16"/>
  <c r="Y11" i="16"/>
  <c r="W11" i="16"/>
  <c r="Q11" i="16"/>
  <c r="L11" i="16"/>
  <c r="G11" i="16"/>
  <c r="AJ11" i="16" s="1"/>
  <c r="F11" i="16"/>
  <c r="AI11" i="16" s="1"/>
  <c r="E11" i="16"/>
  <c r="V11" i="16" s="1"/>
  <c r="AK10" i="16"/>
  <c r="AJ10" i="16"/>
  <c r="AI10" i="16"/>
  <c r="AH10" i="16"/>
  <c r="Y10" i="16"/>
  <c r="X10" i="16"/>
  <c r="W10" i="16"/>
  <c r="Q10" i="16"/>
  <c r="L10" i="16"/>
  <c r="K10" i="16"/>
  <c r="G10" i="16"/>
  <c r="P10" i="16" s="1"/>
  <c r="F10" i="16"/>
  <c r="O10" i="16" s="1"/>
  <c r="E10" i="16"/>
  <c r="V10" i="16" s="1"/>
  <c r="AK9" i="16"/>
  <c r="Y9" i="16"/>
  <c r="Q9" i="16"/>
  <c r="M9" i="16"/>
  <c r="L9" i="16"/>
  <c r="G9" i="16"/>
  <c r="AJ9" i="16" s="1"/>
  <c r="F9" i="16"/>
  <c r="AI9" i="16" s="1"/>
  <c r="E9" i="16"/>
  <c r="AH9" i="16" s="1"/>
  <c r="AK8" i="16"/>
  <c r="AI8" i="16"/>
  <c r="AH8" i="16"/>
  <c r="AF8" i="16"/>
  <c r="Y8" i="16"/>
  <c r="X8" i="16"/>
  <c r="W8" i="16"/>
  <c r="V8" i="16"/>
  <c r="Q8" i="16"/>
  <c r="O8" i="16"/>
  <c r="L8" i="16"/>
  <c r="J8" i="16"/>
  <c r="I8" i="16"/>
  <c r="G8" i="16"/>
  <c r="P8" i="16" s="1"/>
  <c r="F8" i="16"/>
  <c r="AE8" i="16" s="1"/>
  <c r="E8" i="16"/>
  <c r="AD8" i="16" s="1"/>
  <c r="AK7" i="16"/>
  <c r="AE7" i="16"/>
  <c r="Y7" i="16"/>
  <c r="Q7" i="16"/>
  <c r="L7" i="16"/>
  <c r="G7" i="16"/>
  <c r="X7" i="16" s="1"/>
  <c r="F7" i="16"/>
  <c r="W7" i="16" s="1"/>
  <c r="E7" i="16"/>
  <c r="V7" i="16" s="1"/>
  <c r="AK6" i="16"/>
  <c r="AJ6" i="16"/>
  <c r="AI6" i="16"/>
  <c r="AH6" i="16"/>
  <c r="AF6" i="16"/>
  <c r="Y6" i="16"/>
  <c r="X6" i="16"/>
  <c r="W6" i="16"/>
  <c r="Q6" i="16"/>
  <c r="N6" i="16"/>
  <c r="L6" i="16"/>
  <c r="G6" i="16"/>
  <c r="P6" i="16" s="1"/>
  <c r="F6" i="16"/>
  <c r="AE6" i="16" s="1"/>
  <c r="E6" i="16"/>
  <c r="AD6" i="16" s="1"/>
  <c r="AK5" i="16"/>
  <c r="AJ5" i="16"/>
  <c r="AI5" i="16"/>
  <c r="AE5" i="16"/>
  <c r="Y5" i="16"/>
  <c r="AC5" i="16" s="1"/>
  <c r="X5" i="16"/>
  <c r="AB5" i="16" s="1"/>
  <c r="W5" i="16"/>
  <c r="AA5" i="16" s="1"/>
  <c r="V5" i="16"/>
  <c r="Z5" i="16" s="1"/>
  <c r="Q5" i="16"/>
  <c r="U5" i="16" s="1"/>
  <c r="K5" i="16"/>
  <c r="J5" i="16"/>
  <c r="I5" i="16"/>
  <c r="G5" i="16"/>
  <c r="P5" i="16" s="1"/>
  <c r="T5" i="16" s="1"/>
  <c r="F5" i="16"/>
  <c r="O5" i="16" s="1"/>
  <c r="S5" i="16" s="1"/>
  <c r="E5" i="16"/>
  <c r="N5" i="16" s="1"/>
  <c r="AK34" i="12"/>
  <c r="Y34" i="12"/>
  <c r="AC34" i="12" s="1"/>
  <c r="Q34" i="12"/>
  <c r="U34" i="12" s="1"/>
  <c r="L34" i="12"/>
  <c r="G34" i="12"/>
  <c r="X34" i="12" s="1"/>
  <c r="AB34" i="12" s="1"/>
  <c r="F34" i="12"/>
  <c r="J34" i="12" s="1"/>
  <c r="E34" i="12"/>
  <c r="AH34" i="12" s="1"/>
  <c r="AK33" i="12"/>
  <c r="Y33" i="12"/>
  <c r="AC33" i="12" s="1"/>
  <c r="Q33" i="12"/>
  <c r="U33" i="12" s="1"/>
  <c r="L33" i="12"/>
  <c r="G33" i="12"/>
  <c r="K33" i="12" s="1"/>
  <c r="F33" i="12"/>
  <c r="O33" i="12" s="1"/>
  <c r="S33" i="12" s="1"/>
  <c r="E33" i="12"/>
  <c r="N33" i="12" s="1"/>
  <c r="R33" i="12" s="1"/>
  <c r="AK32" i="12"/>
  <c r="Y32" i="12"/>
  <c r="AC32" i="12" s="1"/>
  <c r="Q32" i="12"/>
  <c r="U32" i="12" s="1"/>
  <c r="L32" i="12"/>
  <c r="G32" i="12"/>
  <c r="P32" i="12" s="1"/>
  <c r="T32" i="12" s="1"/>
  <c r="F32" i="12"/>
  <c r="J32" i="12" s="1"/>
  <c r="E32" i="12"/>
  <c r="I32" i="12" s="1"/>
  <c r="AK31" i="12"/>
  <c r="Y31" i="12"/>
  <c r="AC31" i="12" s="1"/>
  <c r="Q31" i="12"/>
  <c r="U31" i="12" s="1"/>
  <c r="L31" i="12"/>
  <c r="J31" i="12"/>
  <c r="G31" i="12"/>
  <c r="X31" i="12" s="1"/>
  <c r="AB31" i="12" s="1"/>
  <c r="F31" i="12"/>
  <c r="W31" i="12" s="1"/>
  <c r="AA31" i="12" s="1"/>
  <c r="E31" i="12"/>
  <c r="AD31" i="12" s="1"/>
  <c r="AK30" i="12"/>
  <c r="Y30" i="12"/>
  <c r="AC30" i="12" s="1"/>
  <c r="Q30" i="12"/>
  <c r="U30" i="12" s="1"/>
  <c r="L30" i="12"/>
  <c r="G30" i="12"/>
  <c r="AJ30" i="12" s="1"/>
  <c r="F30" i="12"/>
  <c r="J30" i="12" s="1"/>
  <c r="E30" i="12"/>
  <c r="AH30" i="12" s="1"/>
  <c r="AK29" i="12"/>
  <c r="Y29" i="12"/>
  <c r="AC29" i="12" s="1"/>
  <c r="Q29" i="12"/>
  <c r="U29" i="12" s="1"/>
  <c r="L29" i="12"/>
  <c r="G29" i="12"/>
  <c r="K29" i="12" s="1"/>
  <c r="F29" i="12"/>
  <c r="O29" i="12" s="1"/>
  <c r="S29" i="12" s="1"/>
  <c r="E29" i="12"/>
  <c r="N29" i="12" s="1"/>
  <c r="R29" i="12" s="1"/>
  <c r="AK28" i="12"/>
  <c r="Y28" i="12"/>
  <c r="AC28" i="12" s="1"/>
  <c r="Q28" i="12"/>
  <c r="U28" i="12" s="1"/>
  <c r="L28" i="12"/>
  <c r="G28" i="12"/>
  <c r="P28" i="12" s="1"/>
  <c r="T28" i="12" s="1"/>
  <c r="F28" i="12"/>
  <c r="W28" i="12" s="1"/>
  <c r="AA28" i="12" s="1"/>
  <c r="E28" i="12"/>
  <c r="AH28" i="12" s="1"/>
  <c r="AK27" i="12"/>
  <c r="Y27" i="12"/>
  <c r="Q27" i="12"/>
  <c r="L27" i="12"/>
  <c r="G27" i="12"/>
  <c r="X27" i="12" s="1"/>
  <c r="F27" i="12"/>
  <c r="AE27" i="12" s="1"/>
  <c r="E27" i="12"/>
  <c r="AD27" i="12" s="1"/>
  <c r="AK26" i="12"/>
  <c r="AH26" i="12"/>
  <c r="AF26" i="12"/>
  <c r="AC26" i="12"/>
  <c r="AB26" i="12"/>
  <c r="Y26" i="12"/>
  <c r="X26" i="12"/>
  <c r="Q26" i="12"/>
  <c r="U26" i="12" s="1"/>
  <c r="K26" i="12"/>
  <c r="J26" i="12"/>
  <c r="I26" i="12"/>
  <c r="G26" i="12"/>
  <c r="AJ26" i="12" s="1"/>
  <c r="F26" i="12"/>
  <c r="AI26" i="12" s="1"/>
  <c r="E26" i="12"/>
  <c r="AD26" i="12" s="1"/>
  <c r="AK25" i="12"/>
  <c r="Y25" i="12"/>
  <c r="Q25" i="12"/>
  <c r="L25" i="12"/>
  <c r="G25" i="12"/>
  <c r="P25" i="12" s="1"/>
  <c r="F25" i="12"/>
  <c r="AE25" i="12" s="1"/>
  <c r="E25" i="12"/>
  <c r="N25" i="12" s="1"/>
  <c r="AK24" i="12"/>
  <c r="AI24" i="12"/>
  <c r="AH24" i="12"/>
  <c r="Y24" i="12"/>
  <c r="Q24" i="12"/>
  <c r="P24" i="12"/>
  <c r="L24" i="12"/>
  <c r="J24" i="12"/>
  <c r="G24" i="12"/>
  <c r="AJ24" i="12" s="1"/>
  <c r="F24" i="12"/>
  <c r="W24" i="12" s="1"/>
  <c r="E24" i="12"/>
  <c r="V24" i="12" s="1"/>
  <c r="AK23" i="12"/>
  <c r="Y23" i="12"/>
  <c r="Q23" i="12"/>
  <c r="L23" i="12"/>
  <c r="G23" i="12"/>
  <c r="AJ23" i="12" s="1"/>
  <c r="F23" i="12"/>
  <c r="AI23" i="12" s="1"/>
  <c r="E23" i="12"/>
  <c r="AD23" i="12" s="1"/>
  <c r="AK22" i="12"/>
  <c r="Y22" i="12"/>
  <c r="Q22" i="12"/>
  <c r="L22" i="12"/>
  <c r="G22" i="12"/>
  <c r="AJ22" i="12" s="1"/>
  <c r="F22" i="12"/>
  <c r="AE22" i="12" s="1"/>
  <c r="E22" i="12"/>
  <c r="N22" i="12" s="1"/>
  <c r="AK21" i="12"/>
  <c r="Y21" i="12"/>
  <c r="Q21" i="12"/>
  <c r="L21" i="12"/>
  <c r="G21" i="12"/>
  <c r="AJ21" i="12" s="1"/>
  <c r="F21" i="12"/>
  <c r="W21" i="12" s="1"/>
  <c r="E21" i="12"/>
  <c r="V21" i="12" s="1"/>
  <c r="AK20" i="12"/>
  <c r="Y20" i="12"/>
  <c r="Q20" i="12"/>
  <c r="L20" i="12"/>
  <c r="AC20" i="12" s="1"/>
  <c r="G20" i="12"/>
  <c r="X20" i="12" s="1"/>
  <c r="F20" i="12"/>
  <c r="AE20" i="12" s="1"/>
  <c r="E20" i="12"/>
  <c r="AD20" i="12" s="1"/>
  <c r="AK19" i="12"/>
  <c r="Y19" i="12"/>
  <c r="Q19" i="12"/>
  <c r="L19" i="12"/>
  <c r="U19" i="12" s="1"/>
  <c r="G19" i="12"/>
  <c r="K19" i="12" s="1"/>
  <c r="F19" i="12"/>
  <c r="O19" i="12" s="1"/>
  <c r="E19" i="12"/>
  <c r="I19" i="12" s="1"/>
  <c r="AK18" i="12"/>
  <c r="AH18" i="12"/>
  <c r="AF18" i="12"/>
  <c r="Y18" i="12"/>
  <c r="V18" i="12"/>
  <c r="Q18" i="12"/>
  <c r="N18" i="12"/>
  <c r="M18" i="12"/>
  <c r="L18" i="12"/>
  <c r="I18" i="12"/>
  <c r="G18" i="12"/>
  <c r="P18" i="12" s="1"/>
  <c r="F18" i="12"/>
  <c r="AE18" i="12" s="1"/>
  <c r="E18" i="12"/>
  <c r="AD18" i="12" s="1"/>
  <c r="AK17" i="12"/>
  <c r="Y17" i="12"/>
  <c r="AC17" i="12" s="1"/>
  <c r="Q17" i="12"/>
  <c r="U17" i="12" s="1"/>
  <c r="K17" i="12"/>
  <c r="J17" i="12"/>
  <c r="I17" i="12"/>
  <c r="G17" i="12"/>
  <c r="AJ17" i="12" s="1"/>
  <c r="F17" i="12"/>
  <c r="W17" i="12" s="1"/>
  <c r="AA17" i="12" s="1"/>
  <c r="E17" i="12"/>
  <c r="V17" i="12" s="1"/>
  <c r="Z17" i="12" s="1"/>
  <c r="AK16" i="12"/>
  <c r="Y16" i="12"/>
  <c r="Q16" i="12"/>
  <c r="L16" i="12"/>
  <c r="G16" i="12"/>
  <c r="X16" i="12" s="1"/>
  <c r="F16" i="12"/>
  <c r="AI16" i="12" s="1"/>
  <c r="E16" i="12"/>
  <c r="AF16" i="12" s="1"/>
  <c r="AK15" i="12"/>
  <c r="AI15" i="12"/>
  <c r="Y15" i="12"/>
  <c r="Q15" i="12"/>
  <c r="L15" i="12"/>
  <c r="G15" i="12"/>
  <c r="P15" i="12" s="1"/>
  <c r="F15" i="12"/>
  <c r="O15" i="12" s="1"/>
  <c r="E15" i="12"/>
  <c r="M15" i="12" s="1"/>
  <c r="AK14" i="12"/>
  <c r="Y14" i="12"/>
  <c r="Q14" i="12"/>
  <c r="L14" i="12"/>
  <c r="AC14" i="12" s="1"/>
  <c r="G14" i="12"/>
  <c r="X14" i="12" s="1"/>
  <c r="F14" i="12"/>
  <c r="AI14" i="12" s="1"/>
  <c r="E14" i="12"/>
  <c r="V14" i="12" s="1"/>
  <c r="AK13" i="12"/>
  <c r="Y13" i="12"/>
  <c r="X13" i="12"/>
  <c r="W13" i="12"/>
  <c r="V13" i="12"/>
  <c r="Q13" i="12"/>
  <c r="L13" i="12"/>
  <c r="G13" i="12"/>
  <c r="AJ13" i="12" s="1"/>
  <c r="F13" i="12"/>
  <c r="AE13" i="12" s="1"/>
  <c r="E13" i="12"/>
  <c r="AH13" i="12" s="1"/>
  <c r="AK12" i="12"/>
  <c r="Y12" i="12"/>
  <c r="Q12" i="12"/>
  <c r="L12" i="12"/>
  <c r="G12" i="12"/>
  <c r="X12" i="12" s="1"/>
  <c r="F12" i="12"/>
  <c r="O12" i="12" s="1"/>
  <c r="E12" i="12"/>
  <c r="N12" i="12" s="1"/>
  <c r="AK11" i="12"/>
  <c r="Y11" i="12"/>
  <c r="Q11" i="12"/>
  <c r="L11" i="12"/>
  <c r="G11" i="12"/>
  <c r="P11" i="12" s="1"/>
  <c r="F11" i="12"/>
  <c r="AE11" i="12" s="1"/>
  <c r="E11" i="12"/>
  <c r="V11" i="12" s="1"/>
  <c r="AK10" i="12"/>
  <c r="Y10" i="12"/>
  <c r="Q10" i="12"/>
  <c r="L10" i="12"/>
  <c r="U10" i="12" s="1"/>
  <c r="G10" i="12"/>
  <c r="X10" i="12" s="1"/>
  <c r="F10" i="12"/>
  <c r="W10" i="12" s="1"/>
  <c r="E10" i="12"/>
  <c r="AD10" i="12" s="1"/>
  <c r="AK9" i="12"/>
  <c r="Y9" i="12"/>
  <c r="Q9" i="12"/>
  <c r="L9" i="12"/>
  <c r="G9" i="12"/>
  <c r="K9" i="12" s="1"/>
  <c r="F9" i="12"/>
  <c r="AE9" i="12" s="1"/>
  <c r="E9" i="12"/>
  <c r="AH9" i="12" s="1"/>
  <c r="AK8" i="12"/>
  <c r="Y8" i="12"/>
  <c r="Q8" i="12"/>
  <c r="L8" i="12"/>
  <c r="AC8" i="12" s="1"/>
  <c r="G8" i="12"/>
  <c r="P8" i="12" s="1"/>
  <c r="F8" i="12"/>
  <c r="AE8" i="12" s="1"/>
  <c r="E8" i="12"/>
  <c r="N8" i="12" s="1"/>
  <c r="AK7" i="12"/>
  <c r="AI7" i="12"/>
  <c r="AH7" i="12"/>
  <c r="Y7" i="12"/>
  <c r="Q7" i="12"/>
  <c r="L7" i="12"/>
  <c r="G7" i="12"/>
  <c r="AJ7" i="12" s="1"/>
  <c r="F7" i="12"/>
  <c r="W7" i="12" s="1"/>
  <c r="E7" i="12"/>
  <c r="AF7" i="12" s="1"/>
  <c r="AK6" i="12"/>
  <c r="Y6" i="12"/>
  <c r="Q6" i="12"/>
  <c r="L6" i="12"/>
  <c r="G6" i="12"/>
  <c r="AJ6" i="12" s="1"/>
  <c r="F6" i="12"/>
  <c r="AE6" i="12" s="1"/>
  <c r="E6" i="12"/>
  <c r="AD6" i="12" s="1"/>
  <c r="AK5" i="12"/>
  <c r="Y5" i="12"/>
  <c r="AC5" i="12" s="1"/>
  <c r="Q5" i="12"/>
  <c r="U5" i="12" s="1"/>
  <c r="K5" i="12"/>
  <c r="J5" i="12"/>
  <c r="I5" i="12"/>
  <c r="G5" i="12"/>
  <c r="P5" i="12" s="1"/>
  <c r="T5" i="12" s="1"/>
  <c r="F5" i="12"/>
  <c r="O5" i="12" s="1"/>
  <c r="E5" i="12"/>
  <c r="N5" i="12" s="1"/>
  <c r="J21" i="12" l="1"/>
  <c r="I34" i="12"/>
  <c r="X21" i="12"/>
  <c r="AI21" i="12"/>
  <c r="M28" i="12"/>
  <c r="X30" i="12"/>
  <c r="AB30" i="12" s="1"/>
  <c r="X32" i="12"/>
  <c r="AB32" i="12" s="1"/>
  <c r="AF34" i="12"/>
  <c r="AI9" i="12"/>
  <c r="J15" i="12"/>
  <c r="S15" i="12" s="1"/>
  <c r="N28" i="12"/>
  <c r="R28" i="12" s="1"/>
  <c r="W11" i="12"/>
  <c r="X6" i="12"/>
  <c r="AH25" i="12"/>
  <c r="AF6" i="12"/>
  <c r="V32" i="12"/>
  <c r="Z32" i="12" s="1"/>
  <c r="AH6" i="12"/>
  <c r="W9" i="12"/>
  <c r="AH23" i="12"/>
  <c r="I15" i="12"/>
  <c r="AF19" i="12"/>
  <c r="AE30" i="12"/>
  <c r="AD32" i="12"/>
  <c r="K16" i="12"/>
  <c r="AB16" i="12" s="1"/>
  <c r="N6" i="12"/>
  <c r="M21" i="12"/>
  <c r="K30" i="12"/>
  <c r="W6" i="12"/>
  <c r="AJ16" i="12"/>
  <c r="P30" i="12"/>
  <c r="T30" i="12" s="1"/>
  <c r="J19" i="12"/>
  <c r="S19" i="12" s="1"/>
  <c r="AF23" i="12"/>
  <c r="AH21" i="12"/>
  <c r="AD34" i="12"/>
  <c r="R5" i="12"/>
  <c r="S5" i="12"/>
  <c r="N15" i="12"/>
  <c r="AH19" i="12"/>
  <c r="V28" i="12"/>
  <c r="Z28" i="12" s="1"/>
  <c r="AI30" i="12"/>
  <c r="AE32" i="12"/>
  <c r="M23" i="12"/>
  <c r="K32" i="12"/>
  <c r="V6" i="12"/>
  <c r="AI11" i="12"/>
  <c r="AH16" i="12"/>
  <c r="N21" i="12"/>
  <c r="N34" i="12"/>
  <c r="R34" i="12" s="1"/>
  <c r="W32" i="12"/>
  <c r="AA32" i="12" s="1"/>
  <c r="I24" i="12"/>
  <c r="O26" i="12"/>
  <c r="S26" i="12" s="1"/>
  <c r="X28" i="12"/>
  <c r="AB28" i="12" s="1"/>
  <c r="AJ32" i="12"/>
  <c r="N23" i="12"/>
  <c r="I25" i="12"/>
  <c r="AH11" i="12"/>
  <c r="V23" i="12"/>
  <c r="W23" i="12"/>
  <c r="X23" i="12"/>
  <c r="P21" i="12"/>
  <c r="O30" i="12"/>
  <c r="S30" i="12" s="1"/>
  <c r="V34" i="12"/>
  <c r="Z34" i="12" s="1"/>
  <c r="AE23" i="12"/>
  <c r="J16" i="12"/>
  <c r="P23" i="12"/>
  <c r="P6" i="12"/>
  <c r="N32" i="12"/>
  <c r="R32" i="12" s="1"/>
  <c r="O32" i="12"/>
  <c r="S32" i="12" s="1"/>
  <c r="V9" i="12"/>
  <c r="AF15" i="12"/>
  <c r="P13" i="12"/>
  <c r="AH15" i="12"/>
  <c r="K12" i="12"/>
  <c r="AB12" i="12" s="1"/>
  <c r="O34" i="12"/>
  <c r="S34" i="12" s="1"/>
  <c r="M14" i="12"/>
  <c r="W25" i="12"/>
  <c r="P34" i="12"/>
  <c r="T34" i="12" s="1"/>
  <c r="AI8" i="12"/>
  <c r="P12" i="12"/>
  <c r="T12" i="12" s="1"/>
  <c r="N14" i="12"/>
  <c r="P17" i="12"/>
  <c r="T17" i="12" s="1"/>
  <c r="P20" i="12"/>
  <c r="I27" i="12"/>
  <c r="I7" i="12"/>
  <c r="AJ8" i="12"/>
  <c r="O14" i="12"/>
  <c r="AC22" i="12"/>
  <c r="AA24" i="12"/>
  <c r="AC27" i="12"/>
  <c r="P29" i="12"/>
  <c r="T29" i="12" s="1"/>
  <c r="J7" i="12"/>
  <c r="AA7" i="12" s="1"/>
  <c r="P14" i="12"/>
  <c r="T14" i="12" s="1"/>
  <c r="I16" i="12"/>
  <c r="X17" i="12"/>
  <c r="AB17" i="12" s="1"/>
  <c r="W20" i="12"/>
  <c r="AA20" i="12" s="1"/>
  <c r="P22" i="12"/>
  <c r="AI25" i="12"/>
  <c r="M27" i="12"/>
  <c r="J8" i="12"/>
  <c r="K14" i="12"/>
  <c r="N17" i="12"/>
  <c r="R17" i="12" s="1"/>
  <c r="M20" i="12"/>
  <c r="O17" i="12"/>
  <c r="S17" i="12" s="1"/>
  <c r="N20" i="12"/>
  <c r="AE5" i="12"/>
  <c r="W14" i="12"/>
  <c r="N7" i="12"/>
  <c r="V27" i="12"/>
  <c r="O7" i="12"/>
  <c r="AF14" i="12"/>
  <c r="AF17" i="12"/>
  <c r="M19" i="12"/>
  <c r="AG19" i="12" s="1"/>
  <c r="M24" i="12"/>
  <c r="AE29" i="12"/>
  <c r="P7" i="12"/>
  <c r="AC9" i="12"/>
  <c r="J11" i="12"/>
  <c r="S11" i="12" s="1"/>
  <c r="AH14" i="12"/>
  <c r="N16" i="12"/>
  <c r="AH17" i="12"/>
  <c r="N19" i="12"/>
  <c r="O24" i="12"/>
  <c r="S24" i="12" s="1"/>
  <c r="AF27" i="12"/>
  <c r="K8" i="12"/>
  <c r="T8" i="12" s="1"/>
  <c r="K34" i="12"/>
  <c r="J20" i="12"/>
  <c r="O10" i="12"/>
  <c r="AF20" i="12"/>
  <c r="X22" i="12"/>
  <c r="W29" i="12"/>
  <c r="AA29" i="12" s="1"/>
  <c r="AD17" i="12"/>
  <c r="I11" i="12"/>
  <c r="Z11" i="12" s="1"/>
  <c r="M9" i="12"/>
  <c r="AC11" i="12"/>
  <c r="AJ14" i="12"/>
  <c r="P16" i="12"/>
  <c r="T16" i="12" s="1"/>
  <c r="P19" i="12"/>
  <c r="T19" i="12" s="1"/>
  <c r="AA21" i="12"/>
  <c r="AH27" i="12"/>
  <c r="AE31" i="12"/>
  <c r="AJ34" i="12"/>
  <c r="J25" i="12"/>
  <c r="AA25" i="12" s="1"/>
  <c r="W5" i="12"/>
  <c r="AA5" i="12" s="1"/>
  <c r="P10" i="12"/>
  <c r="AJ18" i="12"/>
  <c r="AD5" i="12"/>
  <c r="M7" i="12"/>
  <c r="J9" i="12"/>
  <c r="M16" i="12"/>
  <c r="AG16" i="12" s="1"/>
  <c r="I6" i="12"/>
  <c r="V7" i="12"/>
  <c r="N9" i="12"/>
  <c r="M11" i="12"/>
  <c r="O13" i="12"/>
  <c r="AI31" i="12"/>
  <c r="P33" i="12"/>
  <c r="T33" i="12" s="1"/>
  <c r="V16" i="12"/>
  <c r="V19" i="12"/>
  <c r="Z19" i="12" s="1"/>
  <c r="I21" i="12"/>
  <c r="Z21" i="12" s="1"/>
  <c r="I23" i="12"/>
  <c r="Z23" i="12" s="1"/>
  <c r="X24" i="12"/>
  <c r="M26" i="12"/>
  <c r="I14" i="12"/>
  <c r="Z14" i="12" s="1"/>
  <c r="O8" i="12"/>
  <c r="S8" i="12" s="1"/>
  <c r="O25" i="12"/>
  <c r="S25" i="12" s="1"/>
  <c r="AJ12" i="12"/>
  <c r="N27" i="12"/>
  <c r="AI20" i="12"/>
  <c r="X7" i="12"/>
  <c r="O9" i="12"/>
  <c r="N11" i="12"/>
  <c r="M6" i="12"/>
  <c r="O11" i="12"/>
  <c r="X19" i="12"/>
  <c r="AC23" i="12"/>
  <c r="N26" i="12"/>
  <c r="R26" i="12" s="1"/>
  <c r="I30" i="12"/>
  <c r="AE33" i="12"/>
  <c r="K18" i="12"/>
  <c r="T18" i="12" s="1"/>
  <c r="AF9" i="12"/>
  <c r="AF11" i="12"/>
  <c r="AC15" i="12"/>
  <c r="AJ19" i="12"/>
  <c r="P12" i="16"/>
  <c r="I16" i="16"/>
  <c r="R25" i="16"/>
  <c r="S26" i="16"/>
  <c r="J19" i="16"/>
  <c r="V26" i="16"/>
  <c r="Z26" i="16" s="1"/>
  <c r="K16" i="16"/>
  <c r="I23" i="16"/>
  <c r="J30" i="16"/>
  <c r="M26" i="16"/>
  <c r="AH12" i="16"/>
  <c r="AC16" i="16"/>
  <c r="N19" i="16"/>
  <c r="K11" i="16"/>
  <c r="I6" i="16"/>
  <c r="AC11" i="16"/>
  <c r="O16" i="16"/>
  <c r="V19" i="16"/>
  <c r="P21" i="16"/>
  <c r="N23" i="16"/>
  <c r="R23" i="16" s="1"/>
  <c r="J6" i="16"/>
  <c r="AA6" i="16" s="1"/>
  <c r="P9" i="16"/>
  <c r="M11" i="16"/>
  <c r="P16" i="16"/>
  <c r="T18" i="16"/>
  <c r="O23" i="16"/>
  <c r="O25" i="16"/>
  <c r="AH26" i="16"/>
  <c r="W30" i="16"/>
  <c r="AA30" i="16" s="1"/>
  <c r="N34" i="16"/>
  <c r="R34" i="16" s="1"/>
  <c r="X30" i="16"/>
  <c r="AB30" i="16" s="1"/>
  <c r="O34" i="16"/>
  <c r="S34" i="16" s="1"/>
  <c r="K12" i="16"/>
  <c r="AB12" i="16" s="1"/>
  <c r="R5" i="16"/>
  <c r="O11" i="16"/>
  <c r="AF19" i="16"/>
  <c r="X21" i="16"/>
  <c r="AC6" i="16"/>
  <c r="P11" i="16"/>
  <c r="T11" i="16" s="1"/>
  <c r="I13" i="16"/>
  <c r="V16" i="16"/>
  <c r="AB18" i="16"/>
  <c r="AH19" i="16"/>
  <c r="W25" i="16"/>
  <c r="AA25" i="16" s="1"/>
  <c r="P34" i="16"/>
  <c r="T34" i="16" s="1"/>
  <c r="N16" i="16"/>
  <c r="R16" i="16" s="1"/>
  <c r="M23" i="16"/>
  <c r="K6" i="16"/>
  <c r="AB6" i="16" s="1"/>
  <c r="M6" i="16"/>
  <c r="X16" i="16"/>
  <c r="V23" i="16"/>
  <c r="X25" i="16"/>
  <c r="AE30" i="16"/>
  <c r="AD32" i="16"/>
  <c r="W23" i="16"/>
  <c r="AJ30" i="16"/>
  <c r="AE32" i="16"/>
  <c r="AJ12" i="16"/>
  <c r="Z8" i="16"/>
  <c r="Z10" i="16"/>
  <c r="N18" i="16"/>
  <c r="O6" i="16"/>
  <c r="S6" i="16" s="1"/>
  <c r="S10" i="16"/>
  <c r="X11" i="16"/>
  <c r="O18" i="16"/>
  <c r="AA20" i="16"/>
  <c r="AF25" i="16"/>
  <c r="S27" i="16"/>
  <c r="V34" i="16"/>
  <c r="Z34" i="16" s="1"/>
  <c r="W34" i="16"/>
  <c r="AA34" i="16" s="1"/>
  <c r="X34" i="16"/>
  <c r="AB34" i="16" s="1"/>
  <c r="I12" i="16"/>
  <c r="AC27" i="16"/>
  <c r="M8" i="16"/>
  <c r="I10" i="16"/>
  <c r="V18" i="16"/>
  <c r="J20" i="16"/>
  <c r="AF23" i="16"/>
  <c r="AI25" i="16"/>
  <c r="V6" i="16"/>
  <c r="N8" i="16"/>
  <c r="J10" i="16"/>
  <c r="AA10" i="16" s="1"/>
  <c r="P13" i="16"/>
  <c r="V15" i="16"/>
  <c r="Z15" i="16" s="1"/>
  <c r="AA17" i="16"/>
  <c r="W18" i="16"/>
  <c r="AA18" i="16" s="1"/>
  <c r="K20" i="16"/>
  <c r="AB20" i="16" s="1"/>
  <c r="P22" i="16"/>
  <c r="AH23" i="16"/>
  <c r="M27" i="16"/>
  <c r="V29" i="16"/>
  <c r="Z29" i="16" s="1"/>
  <c r="V13" i="16"/>
  <c r="X15" i="16"/>
  <c r="M20" i="16"/>
  <c r="V22" i="16"/>
  <c r="O27" i="16"/>
  <c r="X29" i="16"/>
  <c r="AB29" i="16" s="1"/>
  <c r="J31" i="16"/>
  <c r="U7" i="12"/>
  <c r="U13" i="16"/>
  <c r="U14" i="12"/>
  <c r="AC7" i="12"/>
  <c r="T10" i="16"/>
  <c r="AB14" i="12"/>
  <c r="S19" i="16"/>
  <c r="U19" i="16"/>
  <c r="U16" i="16"/>
  <c r="AC18" i="12"/>
  <c r="U7" i="16"/>
  <c r="U6" i="12"/>
  <c r="U6" i="16"/>
  <c r="AC9" i="16"/>
  <c r="T6" i="16"/>
  <c r="U11" i="16"/>
  <c r="U8" i="16"/>
  <c r="U10" i="16"/>
  <c r="U16" i="12"/>
  <c r="U9" i="12"/>
  <c r="U13" i="12"/>
  <c r="AA9" i="12"/>
  <c r="R12" i="16"/>
  <c r="AC6" i="12"/>
  <c r="T16" i="16"/>
  <c r="R19" i="12"/>
  <c r="U20" i="12"/>
  <c r="T12" i="16"/>
  <c r="R6" i="12"/>
  <c r="U25" i="16"/>
  <c r="Z6" i="16"/>
  <c r="AB16" i="16"/>
  <c r="Z24" i="12"/>
  <c r="U20" i="16"/>
  <c r="R17" i="16"/>
  <c r="U15" i="16"/>
  <c r="U21" i="16"/>
  <c r="AC16" i="12"/>
  <c r="U18" i="16"/>
  <c r="U23" i="16"/>
  <c r="Z23" i="16"/>
  <c r="AC24" i="12"/>
  <c r="AB27" i="16"/>
  <c r="U24" i="16"/>
  <c r="AA8" i="16"/>
  <c r="AC13" i="12"/>
  <c r="S25" i="16"/>
  <c r="AC10" i="16"/>
  <c r="AC13" i="16"/>
  <c r="AB23" i="16"/>
  <c r="U23" i="12"/>
  <c r="AC7" i="16"/>
  <c r="S8" i="16"/>
  <c r="S13" i="16"/>
  <c r="U27" i="12"/>
  <c r="U15" i="12"/>
  <c r="U24" i="12"/>
  <c r="AC25" i="16"/>
  <c r="U12" i="12"/>
  <c r="R18" i="12"/>
  <c r="U21" i="12"/>
  <c r="R8" i="16"/>
  <c r="AC25" i="12"/>
  <c r="R15" i="16"/>
  <c r="S18" i="16"/>
  <c r="R15" i="12"/>
  <c r="AC15" i="16"/>
  <c r="AC19" i="12"/>
  <c r="AC18" i="16"/>
  <c r="AC10" i="12"/>
  <c r="AC12" i="12"/>
  <c r="U18" i="12"/>
  <c r="U27" i="16"/>
  <c r="T23" i="16"/>
  <c r="AA13" i="16"/>
  <c r="U8" i="12"/>
  <c r="Z18" i="12"/>
  <c r="AC21" i="12"/>
  <c r="R25" i="12"/>
  <c r="R6" i="16"/>
  <c r="U25" i="12"/>
  <c r="U22" i="12"/>
  <c r="AC8" i="16"/>
  <c r="AB10" i="16"/>
  <c r="U9" i="16"/>
  <c r="U14" i="16"/>
  <c r="AC20" i="16"/>
  <c r="AD10" i="16"/>
  <c r="AE20" i="16"/>
  <c r="N9" i="16"/>
  <c r="AE10" i="16"/>
  <c r="P19" i="16"/>
  <c r="O9" i="16"/>
  <c r="AF10" i="16"/>
  <c r="K13" i="16"/>
  <c r="T13" i="16" s="1"/>
  <c r="AJ13" i="16"/>
  <c r="AE17" i="16"/>
  <c r="I20" i="16"/>
  <c r="R20" i="16" s="1"/>
  <c r="AH20" i="16"/>
  <c r="V25" i="16"/>
  <c r="Z25" i="16" s="1"/>
  <c r="P26" i="16"/>
  <c r="T26" i="16" s="1"/>
  <c r="I27" i="16"/>
  <c r="R27" i="16" s="1"/>
  <c r="AH27" i="16"/>
  <c r="N30" i="16"/>
  <c r="R30" i="16" s="1"/>
  <c r="AF31" i="16"/>
  <c r="AE24" i="16"/>
  <c r="U12" i="16"/>
  <c r="AE14" i="16"/>
  <c r="AF24" i="16"/>
  <c r="AJ31" i="16"/>
  <c r="AF14" i="16"/>
  <c r="AJ17" i="16"/>
  <c r="AD28" i="16"/>
  <c r="AH14" i="16"/>
  <c r="AE28" i="16"/>
  <c r="K7" i="16"/>
  <c r="AB7" i="16" s="1"/>
  <c r="AJ7" i="16"/>
  <c r="N10" i="16"/>
  <c r="R10" i="16" s="1"/>
  <c r="AE11" i="16"/>
  <c r="J14" i="16"/>
  <c r="AA14" i="16" s="1"/>
  <c r="AI14" i="16"/>
  <c r="AD18" i="16"/>
  <c r="W19" i="16"/>
  <c r="AA19" i="16" s="1"/>
  <c r="O20" i="16"/>
  <c r="S20" i="16" s="1"/>
  <c r="AF21" i="16"/>
  <c r="K24" i="16"/>
  <c r="AB24" i="16" s="1"/>
  <c r="AJ24" i="16"/>
  <c r="AF28" i="16"/>
  <c r="N31" i="16"/>
  <c r="R31" i="16" s="1"/>
  <c r="AF32" i="16"/>
  <c r="P27" i="16"/>
  <c r="T27" i="16" s="1"/>
  <c r="I28" i="16"/>
  <c r="AH28" i="16"/>
  <c r="O31" i="16"/>
  <c r="S31" i="16" s="1"/>
  <c r="AH32" i="16"/>
  <c r="AD14" i="16"/>
  <c r="AF7" i="16"/>
  <c r="AI17" i="16"/>
  <c r="AD21" i="16"/>
  <c r="I24" i="16"/>
  <c r="Z24" i="16" s="1"/>
  <c r="K31" i="16"/>
  <c r="J7" i="16"/>
  <c r="AA7" i="16" s="1"/>
  <c r="M10" i="16"/>
  <c r="AD11" i="16"/>
  <c r="AE21" i="16"/>
  <c r="V9" i="16"/>
  <c r="AF11" i="16"/>
  <c r="K14" i="16"/>
  <c r="T14" i="16" s="1"/>
  <c r="AJ14" i="16"/>
  <c r="X19" i="16"/>
  <c r="AH21" i="16"/>
  <c r="M7" i="16"/>
  <c r="W9" i="16"/>
  <c r="I11" i="16"/>
  <c r="Z11" i="16" s="1"/>
  <c r="AH11" i="16"/>
  <c r="O17" i="16"/>
  <c r="S17" i="16" s="1"/>
  <c r="J21" i="16"/>
  <c r="AA21" i="16" s="1"/>
  <c r="AI21" i="16"/>
  <c r="M24" i="16"/>
  <c r="AD25" i="16"/>
  <c r="X26" i="16"/>
  <c r="AB26" i="16" s="1"/>
  <c r="J28" i="16"/>
  <c r="AI28" i="16"/>
  <c r="V30" i="16"/>
  <c r="Z30" i="16" s="1"/>
  <c r="P31" i="16"/>
  <c r="T31" i="16" s="1"/>
  <c r="I32" i="16"/>
  <c r="AI32" i="16"/>
  <c r="I7" i="16"/>
  <c r="Z7" i="16" s="1"/>
  <c r="AH7" i="16"/>
  <c r="V12" i="16"/>
  <c r="Z12" i="16" s="1"/>
  <c r="AH24" i="16"/>
  <c r="AI7" i="16"/>
  <c r="I14" i="16"/>
  <c r="Z14" i="16" s="1"/>
  <c r="J24" i="16"/>
  <c r="AA24" i="16" s="1"/>
  <c r="AI24" i="16"/>
  <c r="I21" i="16"/>
  <c r="Z21" i="16" s="1"/>
  <c r="N7" i="16"/>
  <c r="X9" i="16"/>
  <c r="J11" i="16"/>
  <c r="M14" i="16"/>
  <c r="AD15" i="16"/>
  <c r="W16" i="16"/>
  <c r="P17" i="16"/>
  <c r="T17" i="16" s="1"/>
  <c r="I18" i="16"/>
  <c r="Z18" i="16" s="1"/>
  <c r="AH18" i="16"/>
  <c r="K21" i="16"/>
  <c r="N24" i="16"/>
  <c r="K28" i="16"/>
  <c r="AJ28" i="16"/>
  <c r="J32" i="16"/>
  <c r="AJ32" i="16"/>
  <c r="AD7" i="16"/>
  <c r="O7" i="16"/>
  <c r="N14" i="16"/>
  <c r="AE15" i="16"/>
  <c r="O24" i="16"/>
  <c r="AD5" i="16"/>
  <c r="P7" i="16"/>
  <c r="O14" i="16"/>
  <c r="M21" i="16"/>
  <c r="AD22" i="16"/>
  <c r="P24" i="16"/>
  <c r="M28" i="16"/>
  <c r="AE29" i="16"/>
  <c r="AE33" i="16"/>
  <c r="J15" i="16"/>
  <c r="S15" i="16" s="1"/>
  <c r="AI15" i="16"/>
  <c r="AD19" i="16"/>
  <c r="V20" i="16"/>
  <c r="O21" i="16"/>
  <c r="S21" i="16" s="1"/>
  <c r="AF22" i="16"/>
  <c r="K25" i="16"/>
  <c r="AB25" i="16" s="1"/>
  <c r="AJ25" i="16"/>
  <c r="V27" i="16"/>
  <c r="O28" i="16"/>
  <c r="S28" i="16" s="1"/>
  <c r="AH29" i="16"/>
  <c r="O32" i="16"/>
  <c r="S32" i="16" s="1"/>
  <c r="AH33" i="16"/>
  <c r="AD12" i="16"/>
  <c r="N21" i="16"/>
  <c r="AE22" i="16"/>
  <c r="N28" i="16"/>
  <c r="R28" i="16" s="1"/>
  <c r="AF5" i="16"/>
  <c r="K8" i="16"/>
  <c r="AB8" i="16" s="1"/>
  <c r="AJ8" i="16"/>
  <c r="N11" i="16"/>
  <c r="AE12" i="16"/>
  <c r="AH5" i="16"/>
  <c r="AF12" i="16"/>
  <c r="K15" i="16"/>
  <c r="AJ15" i="16"/>
  <c r="AE19" i="16"/>
  <c r="I22" i="16"/>
  <c r="R22" i="16" s="1"/>
  <c r="AH22" i="16"/>
  <c r="AD26" i="16"/>
  <c r="P28" i="16"/>
  <c r="T28" i="16" s="1"/>
  <c r="I29" i="16"/>
  <c r="AI29" i="16"/>
  <c r="V31" i="16"/>
  <c r="Z31" i="16" s="1"/>
  <c r="P32" i="16"/>
  <c r="T32" i="16" s="1"/>
  <c r="I33" i="16"/>
  <c r="AI33" i="16"/>
  <c r="J22" i="16"/>
  <c r="AA22" i="16" s="1"/>
  <c r="AI22" i="16"/>
  <c r="M25" i="16"/>
  <c r="J29" i="16"/>
  <c r="J33" i="16"/>
  <c r="J12" i="16"/>
  <c r="S12" i="16" s="1"/>
  <c r="AD16" i="16"/>
  <c r="I19" i="16"/>
  <c r="R19" i="16" s="1"/>
  <c r="K22" i="16"/>
  <c r="AF26" i="16"/>
  <c r="K29" i="16"/>
  <c r="AD30" i="16"/>
  <c r="K33" i="16"/>
  <c r="AD34" i="16"/>
  <c r="AE34" i="16"/>
  <c r="AF16" i="16"/>
  <c r="K19" i="16"/>
  <c r="M22" i="16"/>
  <c r="AF30" i="16"/>
  <c r="AF34" i="16"/>
  <c r="AD24" i="16"/>
  <c r="AD9" i="16"/>
  <c r="AE9" i="16"/>
  <c r="AF9" i="16"/>
  <c r="AE16" i="16"/>
  <c r="M5" i="16"/>
  <c r="I9" i="16"/>
  <c r="J9" i="16"/>
  <c r="M12" i="16"/>
  <c r="AE23" i="16"/>
  <c r="AH30" i="16"/>
  <c r="AH34" i="16"/>
  <c r="J16" i="16"/>
  <c r="AI34" i="16"/>
  <c r="K9" i="16"/>
  <c r="AJ34" i="16"/>
  <c r="J23" i="16"/>
  <c r="S23" i="16" s="1"/>
  <c r="AB19" i="12"/>
  <c r="AH8" i="12"/>
  <c r="U11" i="12"/>
  <c r="W18" i="12"/>
  <c r="K23" i="12"/>
  <c r="T23" i="12" s="1"/>
  <c r="V8" i="12"/>
  <c r="AF10" i="12"/>
  <c r="K13" i="12"/>
  <c r="AE17" i="12"/>
  <c r="X18" i="12"/>
  <c r="I20" i="12"/>
  <c r="AH20" i="12"/>
  <c r="V25" i="12"/>
  <c r="Z25" i="12" s="1"/>
  <c r="P26" i="12"/>
  <c r="T26" i="12" s="1"/>
  <c r="N30" i="12"/>
  <c r="R30" i="12" s="1"/>
  <c r="AF31" i="12"/>
  <c r="J27" i="12"/>
  <c r="AI27" i="12"/>
  <c r="AH31" i="12"/>
  <c r="AE24" i="12"/>
  <c r="X25" i="12"/>
  <c r="K27" i="12"/>
  <c r="AB27" i="12" s="1"/>
  <c r="AJ27" i="12"/>
  <c r="V29" i="12"/>
  <c r="Z29" i="12" s="1"/>
  <c r="I31" i="12"/>
  <c r="V33" i="12"/>
  <c r="Z33" i="12" s="1"/>
  <c r="J6" i="12"/>
  <c r="AA6" i="12" s="1"/>
  <c r="AI6" i="12"/>
  <c r="K6" i="12"/>
  <c r="T6" i="12" s="1"/>
  <c r="AE10" i="12"/>
  <c r="X11" i="12"/>
  <c r="J13" i="12"/>
  <c r="AI13" i="12"/>
  <c r="AD7" i="12"/>
  <c r="W8" i="12"/>
  <c r="AA8" i="12" s="1"/>
  <c r="P9" i="12"/>
  <c r="T9" i="12" s="1"/>
  <c r="I10" i="12"/>
  <c r="AH10" i="12"/>
  <c r="V15" i="12"/>
  <c r="O16" i="12"/>
  <c r="AD24" i="12"/>
  <c r="AE7" i="12"/>
  <c r="X8" i="12"/>
  <c r="AB8" i="12" s="1"/>
  <c r="J10" i="12"/>
  <c r="S10" i="12" s="1"/>
  <c r="AI10" i="12"/>
  <c r="M13" i="12"/>
  <c r="AD14" i="12"/>
  <c r="W15" i="12"/>
  <c r="AA15" i="12" s="1"/>
  <c r="K20" i="12"/>
  <c r="T20" i="12" s="1"/>
  <c r="AJ20" i="12"/>
  <c r="V5" i="12"/>
  <c r="Z5" i="12" s="1"/>
  <c r="O6" i="12"/>
  <c r="K10" i="12"/>
  <c r="T10" i="12" s="1"/>
  <c r="AJ10" i="12"/>
  <c r="N13" i="12"/>
  <c r="AE14" i="12"/>
  <c r="X15" i="12"/>
  <c r="AI17" i="12"/>
  <c r="V22" i="12"/>
  <c r="O23" i="12"/>
  <c r="AF24" i="12"/>
  <c r="AJ31" i="12"/>
  <c r="W33" i="12"/>
  <c r="AA33" i="12" s="1"/>
  <c r="AD28" i="12"/>
  <c r="X29" i="12"/>
  <c r="AB29" i="12" s="1"/>
  <c r="K31" i="12"/>
  <c r="X33" i="12"/>
  <c r="AB33" i="12" s="1"/>
  <c r="V12" i="12"/>
  <c r="AD21" i="12"/>
  <c r="W22" i="12"/>
  <c r="X5" i="12"/>
  <c r="AB5" i="12" s="1"/>
  <c r="M10" i="12"/>
  <c r="AD11" i="12"/>
  <c r="W12" i="12"/>
  <c r="AE21" i="12"/>
  <c r="AE28" i="12"/>
  <c r="K7" i="12"/>
  <c r="AB7" i="12" s="1"/>
  <c r="N10" i="12"/>
  <c r="J14" i="12"/>
  <c r="AA14" i="12" s="1"/>
  <c r="M17" i="12"/>
  <c r="W19" i="12"/>
  <c r="O20" i="12"/>
  <c r="AF21" i="12"/>
  <c r="K24" i="12"/>
  <c r="T24" i="12" s="1"/>
  <c r="V26" i="12"/>
  <c r="Z26" i="12" s="1"/>
  <c r="O27" i="12"/>
  <c r="AF28" i="12"/>
  <c r="N31" i="12"/>
  <c r="R31" i="12" s="1"/>
  <c r="AF32" i="12"/>
  <c r="W26" i="12"/>
  <c r="AA26" i="12" s="1"/>
  <c r="P27" i="12"/>
  <c r="I28" i="12"/>
  <c r="O31" i="12"/>
  <c r="S31" i="12" s="1"/>
  <c r="AH32" i="12"/>
  <c r="J28" i="12"/>
  <c r="AI28" i="12"/>
  <c r="V30" i="12"/>
  <c r="Z30" i="12" s="1"/>
  <c r="P31" i="12"/>
  <c r="T31" i="12" s="1"/>
  <c r="AI32" i="12"/>
  <c r="K21" i="12"/>
  <c r="AB21" i="12" s="1"/>
  <c r="N24" i="12"/>
  <c r="R24" i="12" s="1"/>
  <c r="K28" i="12"/>
  <c r="AJ28" i="12"/>
  <c r="W30" i="12"/>
  <c r="AA30" i="12" s="1"/>
  <c r="W34" i="12"/>
  <c r="AA34" i="12" s="1"/>
  <c r="AD25" i="12"/>
  <c r="X9" i="12"/>
  <c r="AB9" i="12" s="1"/>
  <c r="AD15" i="12"/>
  <c r="W16" i="12"/>
  <c r="AF8" i="12"/>
  <c r="K11" i="12"/>
  <c r="T11" i="12" s="1"/>
  <c r="AJ11" i="12"/>
  <c r="AE15" i="12"/>
  <c r="J18" i="12"/>
  <c r="AI18" i="12"/>
  <c r="AF25" i="12"/>
  <c r="AD29" i="12"/>
  <c r="AD33" i="12"/>
  <c r="AF29" i="12"/>
  <c r="AF33" i="12"/>
  <c r="AD19" i="12"/>
  <c r="V20" i="12"/>
  <c r="O21" i="12"/>
  <c r="S21" i="12" s="1"/>
  <c r="AF22" i="12"/>
  <c r="K25" i="12"/>
  <c r="T25" i="12" s="1"/>
  <c r="AJ25" i="12"/>
  <c r="O28" i="12"/>
  <c r="S28" i="12" s="1"/>
  <c r="AH29" i="12"/>
  <c r="AH33" i="12"/>
  <c r="W27" i="12"/>
  <c r="I29" i="12"/>
  <c r="AI29" i="12"/>
  <c r="V31" i="12"/>
  <c r="Z31" i="12" s="1"/>
  <c r="I33" i="12"/>
  <c r="AI33" i="12"/>
  <c r="J22" i="12"/>
  <c r="AI22" i="12"/>
  <c r="M25" i="12"/>
  <c r="AE26" i="12"/>
  <c r="J29" i="12"/>
  <c r="AJ29" i="12"/>
  <c r="J33" i="12"/>
  <c r="AJ33" i="12"/>
  <c r="AD8" i="12"/>
  <c r="I8" i="12"/>
  <c r="R8" i="12" s="1"/>
  <c r="AD22" i="12"/>
  <c r="AF5" i="12"/>
  <c r="AE12" i="12"/>
  <c r="AH5" i="12"/>
  <c r="V10" i="12"/>
  <c r="AF12" i="12"/>
  <c r="K15" i="12"/>
  <c r="T15" i="12" s="1"/>
  <c r="AJ15" i="12"/>
  <c r="AE19" i="12"/>
  <c r="I22" i="12"/>
  <c r="R22" i="12" s="1"/>
  <c r="AH22" i="12"/>
  <c r="AI5" i="12"/>
  <c r="M8" i="12"/>
  <c r="AD9" i="12"/>
  <c r="I12" i="12"/>
  <c r="R12" i="12" s="1"/>
  <c r="AH12" i="12"/>
  <c r="O18" i="12"/>
  <c r="AJ5" i="12"/>
  <c r="J12" i="12"/>
  <c r="S12" i="12" s="1"/>
  <c r="AI12" i="12"/>
  <c r="AD16" i="12"/>
  <c r="K22" i="12"/>
  <c r="AD30" i="12"/>
  <c r="AE16" i="12"/>
  <c r="AE34" i="12"/>
  <c r="M5" i="12"/>
  <c r="I9" i="12"/>
  <c r="R9" i="12" s="1"/>
  <c r="AI19" i="12"/>
  <c r="M22" i="12"/>
  <c r="AF30" i="12"/>
  <c r="AI34" i="12"/>
  <c r="AD12" i="12"/>
  <c r="AJ9" i="12"/>
  <c r="O22" i="12"/>
  <c r="AF13" i="12"/>
  <c r="M12" i="12"/>
  <c r="AD13" i="12"/>
  <c r="I13" i="12"/>
  <c r="Z13" i="12" s="1"/>
  <c r="J23" i="12"/>
  <c r="AA23" i="12" s="1"/>
  <c r="Z16" i="12" l="1"/>
  <c r="R7" i="12"/>
  <c r="AA16" i="12"/>
  <c r="Z7" i="12"/>
  <c r="Z6" i="12"/>
  <c r="R16" i="12"/>
  <c r="T22" i="12"/>
  <c r="R14" i="12"/>
  <c r="S7" i="12"/>
  <c r="R27" i="12"/>
  <c r="AA19" i="12"/>
  <c r="T13" i="12"/>
  <c r="S9" i="12"/>
  <c r="S16" i="12"/>
  <c r="R11" i="12"/>
  <c r="Z15" i="12"/>
  <c r="R23" i="12"/>
  <c r="R21" i="12"/>
  <c r="Z27" i="12"/>
  <c r="AA11" i="12"/>
  <c r="R20" i="12"/>
  <c r="AB18" i="12"/>
  <c r="S20" i="12"/>
  <c r="S13" i="12"/>
  <c r="Z13" i="16"/>
  <c r="R13" i="16"/>
  <c r="T20" i="16"/>
  <c r="AB15" i="16"/>
  <c r="AA16" i="16"/>
  <c r="AB21" i="16"/>
  <c r="T9" i="16"/>
  <c r="AB11" i="16"/>
  <c r="Z16" i="16"/>
  <c r="S16" i="16"/>
  <c r="T22" i="16"/>
  <c r="R9" i="16"/>
  <c r="Z9" i="12"/>
  <c r="AB6" i="12"/>
  <c r="T8" i="16"/>
  <c r="T24" i="16"/>
  <c r="Z8" i="12"/>
  <c r="R11" i="16"/>
  <c r="R14" i="16"/>
  <c r="S7" i="16"/>
  <c r="S14" i="12"/>
  <c r="T21" i="12"/>
  <c r="Z27" i="16"/>
  <c r="R21" i="16"/>
  <c r="S9" i="16"/>
  <c r="AA22" i="12"/>
  <c r="AB22" i="12"/>
  <c r="S23" i="12"/>
  <c r="T21" i="16"/>
  <c r="S22" i="12"/>
  <c r="AB11" i="12"/>
  <c r="AA15" i="16"/>
  <c r="R18" i="16"/>
  <c r="S6" i="12"/>
  <c r="AA18" i="12"/>
  <c r="AA27" i="12"/>
  <c r="R13" i="12"/>
  <c r="Z22" i="16"/>
  <c r="S18" i="12"/>
  <c r="AA12" i="12"/>
  <c r="AB14" i="16"/>
  <c r="AA10" i="12"/>
  <c r="Z20" i="16"/>
  <c r="AA12" i="16"/>
  <c r="S22" i="16"/>
  <c r="S11" i="16"/>
  <c r="AA11" i="16"/>
  <c r="AB9" i="16"/>
  <c r="R7" i="16"/>
  <c r="AA9" i="16"/>
  <c r="AB22" i="16"/>
  <c r="AB13" i="16"/>
  <c r="AA23" i="16"/>
  <c r="T15" i="16"/>
  <c r="S14" i="16"/>
  <c r="T19" i="16"/>
  <c r="AB19" i="16"/>
  <c r="T25" i="16"/>
  <c r="S24" i="16"/>
  <c r="Z19" i="16"/>
  <c r="T7" i="16"/>
  <c r="R24" i="16"/>
  <c r="Z9" i="16"/>
  <c r="AB25" i="12"/>
  <c r="AB24" i="12"/>
  <c r="Z22" i="12"/>
  <c r="T7" i="12"/>
  <c r="Z12" i="12"/>
  <c r="Z10" i="12"/>
  <c r="T27" i="12"/>
  <c r="AB10" i="12"/>
  <c r="AB13" i="12"/>
  <c r="AB23" i="12"/>
  <c r="AA13" i="12"/>
  <c r="AB15" i="12"/>
  <c r="AB20" i="12"/>
  <c r="R10" i="12"/>
  <c r="Z20" i="12"/>
  <c r="S27" i="12"/>
  <c r="AC3" i="2" l="1"/>
</calcChain>
</file>

<file path=xl/sharedStrings.xml><?xml version="1.0" encoding="utf-8"?>
<sst xmlns="http://schemas.openxmlformats.org/spreadsheetml/2006/main" count="552" uniqueCount="77">
  <si>
    <t>Contract#</t>
  </si>
  <si>
    <t>692WB</t>
  </si>
  <si>
    <t>T&amp;C code</t>
  </si>
  <si>
    <t>CHNGEN01</t>
  </si>
  <si>
    <t>NET</t>
  </si>
  <si>
    <t>PR3</t>
  </si>
  <si>
    <t>PR2</t>
  </si>
  <si>
    <t>PR1</t>
  </si>
  <si>
    <t>DG (except RMD/RLI/RLM/RBI)</t>
  </si>
  <si>
    <t>PR2+DG (except RMD/RLI/RLM/RBI)</t>
    <phoneticPr fontId="8" type="noConversion"/>
  </si>
  <si>
    <t>Only for DG Class 9 (RMD RLI RLM)</t>
  </si>
  <si>
    <t>PR2+Only for DG Class 9 (RMD RLI RLM)</t>
    <phoneticPr fontId="8" type="noConversion"/>
  </si>
  <si>
    <t>Only for DG (RBI)</t>
  </si>
  <si>
    <t>General goods with DRY ICE</t>
  </si>
  <si>
    <t>PR1 with DRY ICE</t>
  </si>
  <si>
    <t xml:space="preserve">Perishables </t>
  </si>
  <si>
    <t>Eff</t>
  </si>
  <si>
    <t>Origin</t>
  </si>
  <si>
    <t>Region</t>
  </si>
  <si>
    <t>Ctry</t>
  </si>
  <si>
    <t>Dest</t>
  </si>
  <si>
    <t>45kg</t>
  </si>
  <si>
    <t>100kg</t>
  </si>
  <si>
    <t>500kg</t>
  </si>
  <si>
    <t>1000kg</t>
  </si>
  <si>
    <t>PVG</t>
  </si>
  <si>
    <t>HKG</t>
  </si>
  <si>
    <t>HK</t>
  </si>
  <si>
    <t>NEA</t>
  </si>
  <si>
    <t>JP</t>
  </si>
  <si>
    <t>CTS</t>
  </si>
  <si>
    <t>FUK</t>
  </si>
  <si>
    <t>HND</t>
  </si>
  <si>
    <t>KR</t>
  </si>
  <si>
    <t>ICN</t>
  </si>
  <si>
    <t>TW</t>
  </si>
  <si>
    <t>KHH</t>
  </si>
  <si>
    <t>KIX</t>
  </si>
  <si>
    <t>NGO</t>
  </si>
  <si>
    <t>NRT</t>
  </si>
  <si>
    <t>TPE</t>
  </si>
  <si>
    <t>SEA</t>
  </si>
  <si>
    <t>TH</t>
  </si>
  <si>
    <t>BKK</t>
  </si>
  <si>
    <t>PH</t>
  </si>
  <si>
    <t>CEB</t>
  </si>
  <si>
    <t>ID</t>
  </si>
  <si>
    <t>CGK</t>
  </si>
  <si>
    <t>DPS</t>
  </si>
  <si>
    <t>VN</t>
  </si>
  <si>
    <t>HAN</t>
  </si>
  <si>
    <t>HKT</t>
  </si>
  <si>
    <t>MY</t>
  </si>
  <si>
    <t>KUL</t>
  </si>
  <si>
    <t>MNL</t>
  </si>
  <si>
    <t>PEN</t>
  </si>
  <si>
    <t>KH</t>
  </si>
  <si>
    <t>PNH</t>
  </si>
  <si>
    <t>SGN</t>
  </si>
  <si>
    <t>SG</t>
  </si>
  <si>
    <t>SIN</t>
  </si>
  <si>
    <t>SUB</t>
  </si>
  <si>
    <t>SAMEA</t>
  </si>
  <si>
    <t>BD</t>
  </si>
  <si>
    <t>DAC</t>
  </si>
  <si>
    <t>SWP</t>
  </si>
  <si>
    <t>NZ</t>
  </si>
  <si>
    <t>AKL</t>
  </si>
  <si>
    <t>AU</t>
  </si>
  <si>
    <t>BNE</t>
  </si>
  <si>
    <t>MEL</t>
  </si>
  <si>
    <t>PER</t>
  </si>
  <si>
    <t>SYD</t>
  </si>
  <si>
    <t>WTB</t>
  </si>
  <si>
    <t>Pivot</t>
  </si>
  <si>
    <t>GC with ICE</t>
  </si>
  <si>
    <t>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</si>
</sst>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USD]\ #,##0.0"/>
    <numFmt numFmtId="177" formatCode="[$-409]d/mmm/yy;@"/>
    <numFmt numFmtId="178" formatCode="0.0"/>
    <numFmt numFmtId="179" formatCode="[$-409]d\-mmm;@"/>
    <numFmt numFmtId="180" formatCode="#,##0.0"/>
    <numFmt numFmtId="181" formatCode="\+0.00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name val="Calibri"/>
      <family val="2"/>
    </font>
    <font>
      <sz val="11"/>
      <color rgb="FFFF0000"/>
      <name val="Arial"/>
      <family val="2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76" fontId="2" fillId="0" borderId="0"/>
    <xf numFmtId="9" fontId="3" fillId="0" borderId="0" applyFont="0" applyFill="0" applyBorder="0" applyAlignment="0" applyProtection="0"/>
    <xf numFmtId="176" fontId="3" fillId="0" borderId="0"/>
    <xf numFmtId="176" fontId="4" fillId="0" borderId="0"/>
    <xf numFmtId="177" fontId="5" fillId="0" borderId="0">
      <alignment vertical="center"/>
    </xf>
    <xf numFmtId="177" fontId="3" fillId="0" borderId="0">
      <protection locked="0"/>
    </xf>
    <xf numFmtId="0" fontId="1" fillId="0" borderId="0"/>
    <xf numFmtId="179" fontId="1" fillId="0" borderId="0"/>
    <xf numFmtId="0" fontId="3" fillId="0" borderId="0"/>
    <xf numFmtId="0" fontId="7" fillId="0" borderId="0"/>
  </cellStyleXfs>
  <cellXfs count="169">
    <xf numFmtId="0" fontId="0" fillId="0" borderId="0" xfId="0"/>
    <xf numFmtId="0" fontId="6" fillId="0" borderId="2" xfId="5" applyNumberFormat="1" applyFont="1" applyBorder="1" applyAlignment="1">
      <alignment horizontal="center" vertical="center"/>
    </xf>
    <xf numFmtId="49" fontId="5" fillId="0" borderId="0" xfId="5" applyNumberFormat="1" applyAlignment="1"/>
    <xf numFmtId="49" fontId="5" fillId="0" borderId="0" xfId="5" applyNumberFormat="1" applyAlignment="1">
      <alignment horizontal="left" indent="1"/>
    </xf>
    <xf numFmtId="0" fontId="6" fillId="2" borderId="0" xfId="5" applyNumberFormat="1" applyFont="1" applyFill="1" applyAlignment="1">
      <alignment horizontal="center" vertical="center"/>
    </xf>
    <xf numFmtId="178" fontId="9" fillId="0" borderId="0" xfId="5" applyNumberFormat="1" applyFont="1" applyAlignment="1"/>
    <xf numFmtId="0" fontId="6" fillId="0" borderId="2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4" xfId="5" applyNumberFormat="1" applyFont="1" applyBorder="1" applyAlignment="1">
      <alignment horizontal="center" vertical="center" wrapText="1"/>
    </xf>
    <xf numFmtId="0" fontId="5" fillId="0" borderId="0" xfId="5" applyNumberFormat="1">
      <alignment vertical="center"/>
    </xf>
    <xf numFmtId="177" fontId="5" fillId="0" borderId="0" xfId="5">
      <alignment vertical="center"/>
    </xf>
    <xf numFmtId="0" fontId="5" fillId="0" borderId="1" xfId="5" applyNumberFormat="1" applyBorder="1" applyAlignment="1">
      <alignment horizontal="center" vertical="center"/>
    </xf>
    <xf numFmtId="0" fontId="5" fillId="0" borderId="4" xfId="5" applyNumberFormat="1" applyBorder="1" applyAlignment="1">
      <alignment horizontal="center" vertical="center"/>
    </xf>
    <xf numFmtId="178" fontId="5" fillId="5" borderId="3" xfId="5" applyNumberFormat="1" applyFill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/>
    </xf>
    <xf numFmtId="0" fontId="5" fillId="0" borderId="7" xfId="5" applyNumberFormat="1" applyBorder="1" applyAlignment="1">
      <alignment horizontal="center" vertical="center"/>
    </xf>
    <xf numFmtId="0" fontId="5" fillId="0" borderId="13" xfId="5" applyNumberFormat="1" applyBorder="1" applyAlignment="1">
      <alignment horizontal="center" vertical="center"/>
    </xf>
    <xf numFmtId="0" fontId="5" fillId="0" borderId="8" xfId="5" applyNumberFormat="1" applyBorder="1" applyAlignment="1">
      <alignment horizontal="center" vertical="center"/>
    </xf>
    <xf numFmtId="0" fontId="5" fillId="0" borderId="9" xfId="5" applyNumberFormat="1" applyBorder="1" applyAlignment="1">
      <alignment horizontal="center" vertical="center"/>
    </xf>
    <xf numFmtId="0" fontId="5" fillId="0" borderId="10" xfId="5" applyNumberFormat="1" applyBorder="1" applyAlignment="1">
      <alignment horizontal="center" vertical="center"/>
    </xf>
    <xf numFmtId="0" fontId="5" fillId="0" borderId="12" xfId="5" applyNumberFormat="1" applyBorder="1" applyAlignment="1">
      <alignment horizontal="center" vertical="center"/>
    </xf>
    <xf numFmtId="178" fontId="5" fillId="5" borderId="4" xfId="5" applyNumberFormat="1" applyFill="1" applyBorder="1" applyAlignment="1">
      <alignment horizontal="center" vertical="center" wrapText="1"/>
    </xf>
    <xf numFmtId="0" fontId="5" fillId="0" borderId="3" xfId="5" applyNumberFormat="1" applyBorder="1">
      <alignment vertical="center"/>
    </xf>
    <xf numFmtId="2" fontId="5" fillId="2" borderId="1" xfId="5" applyNumberFormat="1" applyFill="1" applyBorder="1" applyAlignment="1">
      <alignment horizontal="center" vertical="center"/>
    </xf>
    <xf numFmtId="2" fontId="5" fillId="6" borderId="1" xfId="5" applyNumberFormat="1" applyFill="1" applyBorder="1" applyAlignment="1">
      <alignment horizontal="center" vertical="center"/>
    </xf>
    <xf numFmtId="0" fontId="5" fillId="0" borderId="3" xfId="5" applyNumberFormat="1" applyBorder="1" applyAlignment="1">
      <alignment horizontal="center" vertical="center"/>
    </xf>
    <xf numFmtId="2" fontId="5" fillId="3" borderId="2" xfId="5" applyNumberFormat="1" applyFill="1" applyBorder="1" applyAlignment="1">
      <alignment horizontal="center" vertical="center"/>
    </xf>
    <xf numFmtId="2" fontId="5" fillId="3" borderId="3" xfId="5" applyNumberFormat="1" applyFill="1" applyBorder="1" applyAlignment="1">
      <alignment horizontal="center" vertical="center"/>
    </xf>
    <xf numFmtId="2" fontId="5" fillId="3" borderId="4" xfId="5" applyNumberFormat="1" applyFill="1" applyBorder="1" applyAlignment="1">
      <alignment horizontal="center" vertical="center"/>
    </xf>
    <xf numFmtId="2" fontId="5" fillId="4" borderId="2" xfId="5" applyNumberFormat="1" applyFill="1" applyBorder="1" applyAlignment="1">
      <alignment horizontal="center" vertical="center"/>
    </xf>
    <xf numFmtId="2" fontId="5" fillId="4" borderId="3" xfId="5" applyNumberFormat="1" applyFill="1" applyBorder="1" applyAlignment="1">
      <alignment horizontal="center" vertical="center"/>
    </xf>
    <xf numFmtId="2" fontId="5" fillId="4" borderId="4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/>
    </xf>
    <xf numFmtId="2" fontId="5" fillId="5" borderId="3" xfId="5" applyNumberFormat="1" applyFill="1" applyBorder="1" applyAlignment="1">
      <alignment horizontal="center" vertical="center"/>
    </xf>
    <xf numFmtId="2" fontId="5" fillId="5" borderId="4" xfId="5" applyNumberFormat="1" applyFill="1" applyBorder="1" applyAlignment="1">
      <alignment horizontal="center" vertical="center"/>
    </xf>
    <xf numFmtId="178" fontId="5" fillId="5" borderId="1" xfId="5" applyNumberFormat="1" applyFill="1" applyBorder="1" applyAlignment="1">
      <alignment horizontal="center" vertical="center"/>
    </xf>
    <xf numFmtId="0" fontId="5" fillId="0" borderId="15" xfId="5" applyNumberFormat="1" applyBorder="1" applyAlignment="1">
      <alignment horizontal="center" vertical="center"/>
    </xf>
    <xf numFmtId="2" fontId="5" fillId="0" borderId="14" xfId="5" applyNumberFormat="1" applyBorder="1" applyAlignment="1">
      <alignment horizontal="center" vertical="center"/>
    </xf>
    <xf numFmtId="2" fontId="5" fillId="0" borderId="15" xfId="5" applyNumberFormat="1" applyBorder="1" applyAlignment="1">
      <alignment horizontal="center" vertical="center"/>
    </xf>
    <xf numFmtId="2" fontId="5" fillId="0" borderId="13" xfId="5" applyNumberFormat="1" applyBorder="1" applyAlignment="1">
      <alignment horizontal="center" vertical="center"/>
    </xf>
    <xf numFmtId="2" fontId="5" fillId="0" borderId="7" xfId="5" applyNumberFormat="1" applyBorder="1" applyAlignment="1">
      <alignment horizontal="center" vertical="center"/>
    </xf>
    <xf numFmtId="2" fontId="5" fillId="0" borderId="3" xfId="5" applyNumberFormat="1" applyBorder="1" applyAlignment="1">
      <alignment horizontal="center" vertical="center"/>
    </xf>
    <xf numFmtId="2" fontId="5" fillId="0" borderId="4" xfId="5" applyNumberFormat="1" applyBorder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2" fontId="5" fillId="0" borderId="9" xfId="5" applyNumberFormat="1" applyBorder="1" applyAlignment="1">
      <alignment horizontal="center" vertical="center"/>
    </xf>
    <xf numFmtId="0" fontId="5" fillId="0" borderId="0" xfId="5" applyNumberFormat="1" applyAlignment="1">
      <alignment horizontal="center" vertical="center"/>
    </xf>
    <xf numFmtId="2" fontId="5" fillId="0" borderId="6" xfId="5" applyNumberFormat="1" applyBorder="1" applyAlignment="1">
      <alignment horizontal="center" vertical="center"/>
    </xf>
    <xf numFmtId="2" fontId="5" fillId="0" borderId="8" xfId="5" applyNumberFormat="1" applyBorder="1" applyAlignment="1">
      <alignment horizontal="center" vertical="center"/>
    </xf>
    <xf numFmtId="0" fontId="5" fillId="0" borderId="5" xfId="5" applyNumberFormat="1" applyBorder="1" applyAlignment="1">
      <alignment horizontal="center" vertical="center"/>
    </xf>
    <xf numFmtId="2" fontId="5" fillId="0" borderId="11" xfId="5" applyNumberFormat="1" applyBorder="1" applyAlignment="1">
      <alignment horizontal="center" vertical="center"/>
    </xf>
    <xf numFmtId="2" fontId="5" fillId="0" borderId="5" xfId="5" applyNumberFormat="1" applyBorder="1" applyAlignment="1">
      <alignment horizontal="center" vertical="center"/>
    </xf>
    <xf numFmtId="2" fontId="5" fillId="0" borderId="12" xfId="5" applyNumberFormat="1" applyBorder="1" applyAlignment="1">
      <alignment horizontal="center" vertical="center"/>
    </xf>
    <xf numFmtId="2" fontId="5" fillId="0" borderId="10" xfId="5" applyNumberFormat="1" applyBorder="1" applyAlignment="1">
      <alignment horizontal="center" vertical="center"/>
    </xf>
    <xf numFmtId="2" fontId="5" fillId="0" borderId="2" xfId="5" applyNumberFormat="1" applyBorder="1" applyAlignment="1">
      <alignment horizontal="center" vertical="center"/>
    </xf>
    <xf numFmtId="2" fontId="5" fillId="0" borderId="1" xfId="5" applyNumberFormat="1" applyBorder="1" applyAlignment="1">
      <alignment horizontal="center" vertical="center"/>
    </xf>
    <xf numFmtId="181" fontId="5" fillId="0" borderId="0" xfId="5" applyNumberFormat="1" applyAlignment="1">
      <alignment horizontal="center" vertical="center"/>
    </xf>
    <xf numFmtId="181" fontId="5" fillId="0" borderId="5" xfId="5" applyNumberFormat="1" applyBorder="1" applyAlignment="1">
      <alignment horizontal="center" vertical="center"/>
    </xf>
    <xf numFmtId="181" fontId="5" fillId="0" borderId="12" xfId="5" applyNumberFormat="1" applyBorder="1" applyAlignment="1">
      <alignment horizontal="center" vertical="center"/>
    </xf>
    <xf numFmtId="2" fontId="5" fillId="0" borderId="0" xfId="5" applyNumberFormat="1">
      <alignment vertical="center"/>
    </xf>
    <xf numFmtId="2" fontId="5" fillId="0" borderId="0" xfId="5" applyNumberFormat="1" applyAlignment="1"/>
    <xf numFmtId="178" fontId="10" fillId="0" borderId="6" xfId="5" applyNumberFormat="1" applyFont="1" applyBorder="1" applyAlignment="1">
      <alignment horizontal="center"/>
    </xf>
    <xf numFmtId="178" fontId="10" fillId="0" borderId="0" xfId="5" applyNumberFormat="1" applyFont="1" applyAlignment="1">
      <alignment horizontal="center"/>
    </xf>
    <xf numFmtId="178" fontId="10" fillId="0" borderId="9" xfId="5" applyNumberFormat="1" applyFont="1" applyBorder="1" applyAlignment="1">
      <alignment horizontal="center"/>
    </xf>
    <xf numFmtId="178" fontId="10" fillId="0" borderId="6" xfId="5" applyNumberFormat="1" applyFont="1" applyBorder="1" applyAlignment="1">
      <alignment horizontal="center" vertical="center"/>
    </xf>
    <xf numFmtId="178" fontId="10" fillId="0" borderId="0" xfId="5" applyNumberFormat="1" applyFont="1" applyAlignment="1">
      <alignment horizontal="center" vertical="center"/>
    </xf>
    <xf numFmtId="178" fontId="10" fillId="0" borderId="9" xfId="5" applyNumberFormat="1" applyFont="1" applyBorder="1" applyAlignment="1">
      <alignment horizontal="center" vertical="center"/>
    </xf>
    <xf numFmtId="178" fontId="10" fillId="0" borderId="8" xfId="5" applyNumberFormat="1" applyFont="1" applyBorder="1" applyAlignment="1">
      <alignment horizontal="center" vertical="center"/>
    </xf>
    <xf numFmtId="15" fontId="10" fillId="0" borderId="8" xfId="5" applyNumberFormat="1" applyFont="1" applyBorder="1" applyAlignment="1">
      <alignment horizontal="center" vertical="center"/>
    </xf>
    <xf numFmtId="178" fontId="10" fillId="7" borderId="6" xfId="5" applyNumberFormat="1" applyFont="1" applyFill="1" applyBorder="1" applyAlignment="1">
      <alignment horizontal="center"/>
    </xf>
    <xf numFmtId="178" fontId="10" fillId="7" borderId="0" xfId="5" applyNumberFormat="1" applyFont="1" applyFill="1" applyAlignment="1">
      <alignment horizontal="center"/>
    </xf>
    <xf numFmtId="178" fontId="10" fillId="7" borderId="9" xfId="5" applyNumberFormat="1" applyFont="1" applyFill="1" applyBorder="1" applyAlignment="1">
      <alignment horizontal="center"/>
    </xf>
    <xf numFmtId="15" fontId="10" fillId="7" borderId="8" xfId="5" applyNumberFormat="1" applyFont="1" applyFill="1" applyBorder="1" applyAlignment="1">
      <alignment horizontal="center" vertical="center"/>
    </xf>
    <xf numFmtId="180" fontId="5" fillId="0" borderId="9" xfId="1" applyNumberFormat="1" applyFont="1" applyBorder="1" applyAlignment="1">
      <alignment horizontal="center" vertical="center"/>
    </xf>
    <xf numFmtId="0" fontId="10" fillId="7" borderId="8" xfId="5" applyNumberFormat="1" applyFont="1" applyFill="1" applyBorder="1" applyAlignment="1">
      <alignment horizontal="center" vertical="center"/>
    </xf>
    <xf numFmtId="0" fontId="10" fillId="0" borderId="8" xfId="5" applyNumberFormat="1" applyFont="1" applyBorder="1" applyAlignment="1">
      <alignment horizontal="center" vertical="center"/>
    </xf>
    <xf numFmtId="0" fontId="10" fillId="0" borderId="9" xfId="5" applyNumberFormat="1" applyFont="1" applyBorder="1" applyAlignment="1">
      <alignment horizontal="center" vertical="center"/>
    </xf>
    <xf numFmtId="0" fontId="10" fillId="0" borderId="10" xfId="5" applyNumberFormat="1" applyFont="1" applyBorder="1" applyAlignment="1">
      <alignment horizontal="center" vertical="center"/>
    </xf>
    <xf numFmtId="0" fontId="10" fillId="0" borderId="12" xfId="5" applyNumberFormat="1" applyFont="1" applyBorder="1" applyAlignment="1">
      <alignment horizontal="center" vertical="center"/>
    </xf>
    <xf numFmtId="178" fontId="10" fillId="0" borderId="11" xfId="5" applyNumberFormat="1" applyFont="1" applyBorder="1" applyAlignment="1">
      <alignment horizontal="center"/>
    </xf>
    <xf numFmtId="178" fontId="10" fillId="0" borderId="5" xfId="5" applyNumberFormat="1" applyFont="1" applyBorder="1" applyAlignment="1">
      <alignment horizontal="center"/>
    </xf>
    <xf numFmtId="178" fontId="10" fillId="0" borderId="12" xfId="5" applyNumberFormat="1" applyFont="1" applyBorder="1" applyAlignment="1">
      <alignment horizontal="center"/>
    </xf>
    <xf numFmtId="178" fontId="10" fillId="0" borderId="11" xfId="5" applyNumberFormat="1" applyFont="1" applyBorder="1" applyAlignment="1">
      <alignment horizontal="center" vertical="center"/>
    </xf>
    <xf numFmtId="178" fontId="10" fillId="0" borderId="5" xfId="5" applyNumberFormat="1" applyFont="1" applyBorder="1" applyAlignment="1">
      <alignment horizontal="center" vertical="center"/>
    </xf>
    <xf numFmtId="178" fontId="10" fillId="0" borderId="12" xfId="5" applyNumberFormat="1" applyFont="1" applyBorder="1" applyAlignment="1">
      <alignment horizontal="center" vertical="center"/>
    </xf>
    <xf numFmtId="178" fontId="10" fillId="0" borderId="10" xfId="5" applyNumberFormat="1" applyFont="1" applyBorder="1" applyAlignment="1">
      <alignment horizontal="center" vertical="center"/>
    </xf>
    <xf numFmtId="15" fontId="10" fillId="0" borderId="10" xfId="5" applyNumberFormat="1" applyFont="1" applyBorder="1" applyAlignment="1">
      <alignment horizontal="center" vertical="center"/>
    </xf>
    <xf numFmtId="0" fontId="5" fillId="2" borderId="0" xfId="5" applyNumberFormat="1" applyFill="1">
      <alignment vertical="center"/>
    </xf>
    <xf numFmtId="178" fontId="5" fillId="0" borderId="0" xfId="5" applyNumberFormat="1">
      <alignment vertical="center"/>
    </xf>
    <xf numFmtId="178" fontId="5" fillId="2" borderId="3" xfId="5" applyNumberFormat="1" applyFill="1" applyBorder="1" applyAlignment="1">
      <alignment horizontal="center" vertical="center" wrapText="1"/>
    </xf>
    <xf numFmtId="178" fontId="5" fillId="3" borderId="14" xfId="5" applyNumberFormat="1" applyFill="1" applyBorder="1" applyAlignment="1">
      <alignment horizontal="center" vertical="center"/>
    </xf>
    <xf numFmtId="178" fontId="5" fillId="3" borderId="15" xfId="5" applyNumberFormat="1" applyFill="1" applyBorder="1" applyAlignment="1">
      <alignment horizontal="center" vertical="center"/>
    </xf>
    <xf numFmtId="178" fontId="5" fillId="3" borderId="13" xfId="5" applyNumberFormat="1" applyFill="1" applyBorder="1" applyAlignment="1">
      <alignment horizontal="center" vertical="center"/>
    </xf>
    <xf numFmtId="178" fontId="5" fillId="4" borderId="2" xfId="5" applyNumberFormat="1" applyFill="1" applyBorder="1" applyAlignment="1">
      <alignment horizontal="center" vertical="center"/>
    </xf>
    <xf numFmtId="178" fontId="5" fillId="4" borderId="3" xfId="5" applyNumberFormat="1" applyFill="1" applyBorder="1" applyAlignment="1">
      <alignment horizontal="center" vertical="center"/>
    </xf>
    <xf numFmtId="178" fontId="5" fillId="4" borderId="4" xfId="5" applyNumberFormat="1" applyFill="1" applyBorder="1" applyAlignment="1">
      <alignment horizontal="center" vertical="center"/>
    </xf>
    <xf numFmtId="178" fontId="5" fillId="2" borderId="3" xfId="5" applyNumberFormat="1" applyFill="1" applyBorder="1" applyAlignment="1">
      <alignment horizontal="center" vertical="center"/>
    </xf>
    <xf numFmtId="178" fontId="5" fillId="5" borderId="2" xfId="5" applyNumberFormat="1" applyFill="1" applyBorder="1" applyAlignment="1">
      <alignment horizontal="center" vertical="center"/>
    </xf>
    <xf numFmtId="178" fontId="5" fillId="0" borderId="6" xfId="5" applyNumberFormat="1" applyBorder="1" applyAlignment="1">
      <alignment horizontal="center"/>
    </xf>
    <xf numFmtId="178" fontId="5" fillId="0" borderId="0" xfId="5" applyNumberFormat="1" applyAlignment="1">
      <alignment horizontal="center"/>
    </xf>
    <xf numFmtId="178" fontId="5" fillId="0" borderId="9" xfId="5" applyNumberFormat="1" applyBorder="1" applyAlignment="1">
      <alignment horizontal="center"/>
    </xf>
    <xf numFmtId="178" fontId="5" fillId="0" borderId="6" xfId="5" applyNumberFormat="1" applyBorder="1" applyAlignment="1">
      <alignment horizontal="center" vertical="center"/>
    </xf>
    <xf numFmtId="178" fontId="5" fillId="0" borderId="0" xfId="5" applyNumberFormat="1" applyAlignment="1">
      <alignment horizontal="center" vertical="center"/>
    </xf>
    <xf numFmtId="178" fontId="5" fillId="0" borderId="9" xfId="5" applyNumberFormat="1" applyBorder="1" applyAlignment="1">
      <alignment horizontal="center" vertical="center"/>
    </xf>
    <xf numFmtId="178" fontId="5" fillId="0" borderId="8" xfId="5" applyNumberFormat="1" applyBorder="1" applyAlignment="1">
      <alignment horizontal="center" vertical="center"/>
    </xf>
    <xf numFmtId="15" fontId="5" fillId="0" borderId="8" xfId="5" applyNumberFormat="1" applyBorder="1" applyAlignment="1">
      <alignment horizontal="center" vertical="center"/>
    </xf>
    <xf numFmtId="178" fontId="5" fillId="0" borderId="11" xfId="5" applyNumberFormat="1" applyBorder="1" applyAlignment="1">
      <alignment horizontal="center"/>
    </xf>
    <xf numFmtId="178" fontId="5" fillId="0" borderId="5" xfId="5" applyNumberFormat="1" applyBorder="1" applyAlignment="1">
      <alignment horizontal="center"/>
    </xf>
    <xf numFmtId="178" fontId="5" fillId="0" borderId="12" xfId="5" applyNumberFormat="1" applyBorder="1" applyAlignment="1">
      <alignment horizontal="center"/>
    </xf>
    <xf numFmtId="178" fontId="5" fillId="0" borderId="11" xfId="5" applyNumberFormat="1" applyBorder="1" applyAlignment="1">
      <alignment horizontal="center" vertical="center"/>
    </xf>
    <xf numFmtId="178" fontId="5" fillId="0" borderId="5" xfId="5" applyNumberFormat="1" applyBorder="1" applyAlignment="1">
      <alignment horizontal="center" vertical="center"/>
    </xf>
    <xf numFmtId="178" fontId="5" fillId="0" borderId="12" xfId="5" applyNumberFormat="1" applyBorder="1" applyAlignment="1">
      <alignment horizontal="center" vertical="center"/>
    </xf>
    <xf numFmtId="178" fontId="5" fillId="0" borderId="10" xfId="5" applyNumberFormat="1" applyBorder="1" applyAlignment="1">
      <alignment horizontal="center" vertical="center"/>
    </xf>
    <xf numFmtId="15" fontId="5" fillId="0" borderId="10" xfId="5" applyNumberFormat="1" applyBorder="1" applyAlignment="1">
      <alignment horizontal="center" vertical="center"/>
    </xf>
    <xf numFmtId="0" fontId="10" fillId="0" borderId="7" xfId="5" applyNumberFormat="1" applyFont="1" applyBorder="1" applyAlignment="1">
      <alignment horizontal="center" vertical="center"/>
    </xf>
    <xf numFmtId="0" fontId="10" fillId="0" borderId="13" xfId="5" applyNumberFormat="1" applyFont="1" applyBorder="1" applyAlignment="1">
      <alignment horizontal="center" vertical="center"/>
    </xf>
    <xf numFmtId="178" fontId="10" fillId="0" borderId="14" xfId="5" applyNumberFormat="1" applyFont="1" applyBorder="1" applyAlignment="1">
      <alignment horizontal="center"/>
    </xf>
    <xf numFmtId="178" fontId="10" fillId="0" borderId="15" xfId="5" applyNumberFormat="1" applyFont="1" applyBorder="1" applyAlignment="1">
      <alignment horizontal="center"/>
    </xf>
    <xf numFmtId="178" fontId="10" fillId="0" borderId="13" xfId="5" applyNumberFormat="1" applyFont="1" applyBorder="1" applyAlignment="1">
      <alignment horizontal="center"/>
    </xf>
    <xf numFmtId="178" fontId="10" fillId="0" borderId="14" xfId="5" applyNumberFormat="1" applyFont="1" applyBorder="1" applyAlignment="1">
      <alignment horizontal="center" vertical="center"/>
    </xf>
    <xf numFmtId="178" fontId="10" fillId="0" borderId="15" xfId="5" applyNumberFormat="1" applyFont="1" applyBorder="1" applyAlignment="1">
      <alignment horizontal="center" vertical="center"/>
    </xf>
    <xf numFmtId="178" fontId="10" fillId="0" borderId="13" xfId="5" applyNumberFormat="1" applyFont="1" applyBorder="1" applyAlignment="1">
      <alignment horizontal="center" vertical="center"/>
    </xf>
    <xf numFmtId="178" fontId="10" fillId="0" borderId="7" xfId="5" applyNumberFormat="1" applyFont="1" applyBorder="1" applyAlignment="1">
      <alignment horizontal="center" vertical="center"/>
    </xf>
    <xf numFmtId="15" fontId="10" fillId="0" borderId="7" xfId="5" applyNumberFormat="1" applyFont="1" applyBorder="1" applyAlignment="1">
      <alignment horizontal="center" vertical="center"/>
    </xf>
    <xf numFmtId="0" fontId="10" fillId="7" borderId="7" xfId="5" applyNumberFormat="1" applyFont="1" applyFill="1" applyBorder="1" applyAlignment="1">
      <alignment horizontal="center" vertical="center"/>
    </xf>
    <xf numFmtId="0" fontId="10" fillId="7" borderId="13" xfId="5" applyNumberFormat="1" applyFont="1" applyFill="1" applyBorder="1" applyAlignment="1">
      <alignment horizontal="center" vertical="center"/>
    </xf>
    <xf numFmtId="178" fontId="10" fillId="7" borderId="14" xfId="5" applyNumberFormat="1" applyFont="1" applyFill="1" applyBorder="1" applyAlignment="1">
      <alignment horizontal="center"/>
    </xf>
    <xf numFmtId="178" fontId="10" fillId="7" borderId="15" xfId="5" applyNumberFormat="1" applyFont="1" applyFill="1" applyBorder="1" applyAlignment="1">
      <alignment horizontal="center"/>
    </xf>
    <xf numFmtId="178" fontId="10" fillId="7" borderId="13" xfId="5" applyNumberFormat="1" applyFont="1" applyFill="1" applyBorder="1" applyAlignment="1">
      <alignment horizontal="center"/>
    </xf>
    <xf numFmtId="178" fontId="10" fillId="7" borderId="14" xfId="5" applyNumberFormat="1" applyFont="1" applyFill="1" applyBorder="1" applyAlignment="1">
      <alignment horizontal="center" vertical="center"/>
    </xf>
    <xf numFmtId="178" fontId="10" fillId="7" borderId="15" xfId="5" applyNumberFormat="1" applyFont="1" applyFill="1" applyBorder="1" applyAlignment="1">
      <alignment horizontal="center" vertical="center"/>
    </xf>
    <xf numFmtId="178" fontId="10" fillId="7" borderId="13" xfId="5" applyNumberFormat="1" applyFont="1" applyFill="1" applyBorder="1" applyAlignment="1">
      <alignment horizontal="center" vertical="center"/>
    </xf>
    <xf numFmtId="178" fontId="10" fillId="7" borderId="7" xfId="5" applyNumberFormat="1" applyFont="1" applyFill="1" applyBorder="1" applyAlignment="1">
      <alignment horizontal="center" vertical="center"/>
    </xf>
    <xf numFmtId="15" fontId="10" fillId="7" borderId="7" xfId="5" applyNumberFormat="1" applyFont="1" applyFill="1" applyBorder="1" applyAlignment="1">
      <alignment horizontal="center" vertical="center"/>
    </xf>
    <xf numFmtId="0" fontId="10" fillId="7" borderId="9" xfId="5" applyNumberFormat="1" applyFont="1" applyFill="1" applyBorder="1" applyAlignment="1">
      <alignment horizontal="center" vertical="center"/>
    </xf>
    <xf numFmtId="178" fontId="10" fillId="7" borderId="6" xfId="5" applyNumberFormat="1" applyFont="1" applyFill="1" applyBorder="1" applyAlignment="1">
      <alignment horizontal="center" vertical="center"/>
    </xf>
    <xf numFmtId="178" fontId="10" fillId="7" borderId="0" xfId="5" applyNumberFormat="1" applyFont="1" applyFill="1" applyAlignment="1">
      <alignment horizontal="center" vertical="center"/>
    </xf>
    <xf numFmtId="178" fontId="10" fillId="7" borderId="9" xfId="5" applyNumberFormat="1" applyFont="1" applyFill="1" applyBorder="1" applyAlignment="1">
      <alignment horizontal="center" vertical="center"/>
    </xf>
    <xf numFmtId="178" fontId="10" fillId="7" borderId="8" xfId="5" applyNumberFormat="1" applyFont="1" applyFill="1" applyBorder="1" applyAlignment="1">
      <alignment horizontal="center" vertical="center"/>
    </xf>
    <xf numFmtId="0" fontId="10" fillId="7" borderId="10" xfId="5" applyNumberFormat="1" applyFont="1" applyFill="1" applyBorder="1" applyAlignment="1">
      <alignment horizontal="center" vertical="center"/>
    </xf>
    <xf numFmtId="0" fontId="10" fillId="7" borderId="12" xfId="5" applyNumberFormat="1" applyFont="1" applyFill="1" applyBorder="1" applyAlignment="1">
      <alignment horizontal="center" vertical="center"/>
    </xf>
    <xf numFmtId="178" fontId="10" fillId="7" borderId="11" xfId="5" applyNumberFormat="1" applyFont="1" applyFill="1" applyBorder="1" applyAlignment="1">
      <alignment horizontal="center"/>
    </xf>
    <xf numFmtId="178" fontId="10" fillId="7" borderId="5" xfId="5" applyNumberFormat="1" applyFont="1" applyFill="1" applyBorder="1" applyAlignment="1">
      <alignment horizontal="center"/>
    </xf>
    <xf numFmtId="178" fontId="10" fillId="7" borderId="12" xfId="5" applyNumberFormat="1" applyFont="1" applyFill="1" applyBorder="1" applyAlignment="1">
      <alignment horizontal="center"/>
    </xf>
    <xf numFmtId="178" fontId="10" fillId="7" borderId="11" xfId="5" applyNumberFormat="1" applyFont="1" applyFill="1" applyBorder="1" applyAlignment="1">
      <alignment horizontal="center" vertical="center"/>
    </xf>
    <xf numFmtId="178" fontId="10" fillId="7" borderId="5" xfId="5" applyNumberFormat="1" applyFont="1" applyFill="1" applyBorder="1" applyAlignment="1">
      <alignment horizontal="center" vertical="center"/>
    </xf>
    <xf numFmtId="178" fontId="10" fillId="7" borderId="12" xfId="5" applyNumberFormat="1" applyFont="1" applyFill="1" applyBorder="1" applyAlignment="1">
      <alignment horizontal="center" vertical="center"/>
    </xf>
    <xf numFmtId="178" fontId="10" fillId="7" borderId="10" xfId="5" applyNumberFormat="1" applyFont="1" applyFill="1" applyBorder="1" applyAlignment="1">
      <alignment horizontal="center" vertical="center"/>
    </xf>
    <xf numFmtId="15" fontId="10" fillId="7" borderId="10" xfId="5" applyNumberFormat="1" applyFont="1" applyFill="1" applyBorder="1" applyAlignment="1">
      <alignment horizontal="center" vertical="center"/>
    </xf>
    <xf numFmtId="177" fontId="5" fillId="6" borderId="4" xfId="5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1" xfId="5" applyNumberFormat="1" applyFill="1" applyBorder="1" applyAlignment="1">
      <alignment horizontal="center" vertical="center" wrapText="1"/>
    </xf>
    <xf numFmtId="178" fontId="5" fillId="3" borderId="4" xfId="5" applyNumberFormat="1" applyFill="1" applyBorder="1" applyAlignment="1">
      <alignment horizontal="center" vertical="center" wrapText="1"/>
    </xf>
    <xf numFmtId="178" fontId="5" fillId="4" borderId="1" xfId="5" applyNumberFormat="1" applyFill="1" applyBorder="1" applyAlignment="1">
      <alignment horizontal="center" vertical="center" wrapText="1"/>
    </xf>
    <xf numFmtId="178" fontId="5" fillId="8" borderId="2" xfId="5" applyNumberFormat="1" applyFill="1" applyBorder="1" applyAlignment="1">
      <alignment horizontal="center" vertical="center"/>
    </xf>
    <xf numFmtId="178" fontId="5" fillId="8" borderId="3" xfId="5" applyNumberFormat="1" applyFill="1" applyBorder="1" applyAlignment="1">
      <alignment horizontal="center" vertical="center"/>
    </xf>
    <xf numFmtId="178" fontId="5" fillId="8" borderId="4" xfId="5" applyNumberFormat="1" applyFill="1" applyBorder="1" applyAlignment="1">
      <alignment horizontal="center" vertical="center"/>
    </xf>
    <xf numFmtId="178" fontId="5" fillId="8" borderId="4" xfId="5" applyNumberFormat="1" applyFill="1" applyBorder="1" applyAlignment="1">
      <alignment horizontal="center" vertical="center" wrapText="1"/>
    </xf>
    <xf numFmtId="178" fontId="5" fillId="8" borderId="2" xfId="5" applyNumberFormat="1" applyFill="1" applyBorder="1" applyAlignment="1">
      <alignment horizontal="center" vertical="center" wrapText="1"/>
    </xf>
    <xf numFmtId="178" fontId="5" fillId="8" borderId="1" xfId="5" applyNumberFormat="1" applyFill="1" applyBorder="1" applyAlignment="1">
      <alignment horizontal="center" vertical="center" wrapText="1"/>
    </xf>
    <xf numFmtId="177" fontId="5" fillId="6" borderId="4" xfId="5" applyFill="1" applyBorder="1" applyAlignment="1">
      <alignment vertical="center" wrapText="1"/>
    </xf>
    <xf numFmtId="177" fontId="5" fillId="6" borderId="4" xfId="5" applyFill="1" applyBorder="1" applyAlignment="1">
      <alignment horizontal="center" vertical="center"/>
    </xf>
    <xf numFmtId="2" fontId="5" fillId="5" borderId="1" xfId="5" applyNumberFormat="1" applyFill="1" applyBorder="1" applyAlignment="1">
      <alignment horizontal="center" vertical="center" wrapText="1"/>
    </xf>
    <xf numFmtId="2" fontId="5" fillId="3" borderId="1" xfId="5" applyNumberFormat="1" applyFill="1" applyBorder="1" applyAlignment="1">
      <alignment horizontal="center" vertical="center"/>
    </xf>
    <xf numFmtId="2" fontId="5" fillId="4" borderId="1" xfId="5" applyNumberFormat="1" applyFill="1" applyBorder="1" applyAlignment="1">
      <alignment horizontal="center" vertical="center"/>
    </xf>
    <xf numFmtId="2" fontId="5" fillId="5" borderId="2" xfId="5" applyNumberFormat="1" applyFill="1" applyBorder="1" applyAlignment="1">
      <alignment horizontal="center" vertical="center" wrapText="1"/>
    </xf>
    <xf numFmtId="2" fontId="5" fillId="5" borderId="4" xfId="5" applyNumberFormat="1" applyFill="1" applyBorder="1" applyAlignment="1">
      <alignment horizontal="center" vertical="center" wrapText="1"/>
    </xf>
    <xf numFmtId="178" fontId="5" fillId="5" borderId="2" xfId="5" applyNumberFormat="1" applyFill="1" applyBorder="1" applyAlignment="1">
      <alignment horizontal="center" vertical="center" wrapText="1"/>
    </xf>
    <xf numFmtId="178" fontId="5" fillId="5" borderId="3" xfId="5" applyNumberFormat="1" applyFill="1" applyBorder="1" applyAlignment="1">
      <alignment horizontal="center" vertical="center" wrapText="1"/>
    </xf>
    <xf numFmtId="178" fontId="5" fillId="5" borderId="4" xfId="5" applyNumberFormat="1" applyFill="1" applyBorder="1" applyAlignment="1">
      <alignment horizontal="center" vertical="center" wrapText="1"/>
    </xf>
  </cellXfs>
  <cellStyles count="11">
    <cellStyle name="Normal" xfId="0" builtinId="0"/>
    <cellStyle name="Normal 2" xfId="4" xr:uid="{00000000-0005-0000-0000-000001000000}"/>
    <cellStyle name="Normal 2 2" xfId="6" xr:uid="{00000000-0005-0000-0000-000002000000}"/>
    <cellStyle name="Normal 2 3" xfId="9" xr:uid="{00000000-0005-0000-0000-000003000000}"/>
    <cellStyle name="Normal 2 4" xfId="3" xr:uid="{00000000-0005-0000-0000-000004000000}"/>
    <cellStyle name="Normal 3" xfId="5" xr:uid="{00000000-0005-0000-0000-000005000000}"/>
    <cellStyle name="Normal 3 2" xfId="10" xr:uid="{00000000-0005-0000-0000-000006000000}"/>
    <cellStyle name="Normal 4" xfId="7" xr:uid="{00000000-0005-0000-0000-000007000000}"/>
    <cellStyle name="Normal 7" xfId="1" xr:uid="{00000000-0005-0000-0000-000008000000}"/>
    <cellStyle name="Percent 2" xfId="2" xr:uid="{00000000-0005-0000-0000-000009000000}"/>
    <cellStyle name="常规 18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Relationship Id="rId1" Type="http://schemas.openxmlformats.org/officeDocument/2006/relationships/externalLinkPath" Target="https://cathaypacificairways-my.sharepoint.com/personal/luke_l_wang_cathaypacific_com/Documents/&#26700;&#38754;/Temporary/SHA%20Ratesheet%20eff%2020240611%20-%20AP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 Rate (RM)"/>
      <sheetName val="PPK &amp; ULD Rate (RM)"/>
      <sheetName val="Rate Rationale"/>
      <sheetName val="TCS &amp; Agreed Rate (RM)"/>
      <sheetName val="C Rate (RM)"/>
      <sheetName val="BSA &amp; HBA (RM)"/>
      <sheetName val="exCGO(RM)"/>
      <sheetName val="Agent Profile"/>
    </sheetNames>
    <sheetDataSet>
      <sheetData sheetId="0" refreshError="1"/>
      <sheetData sheetId="1" refreshError="1"/>
      <sheetData sheetId="2" refreshError="1">
        <row r="1">
          <cell r="D1"/>
          <cell r="E1" t="str">
            <v>PR3</v>
          </cell>
          <cell r="F1"/>
          <cell r="G1"/>
          <cell r="H1"/>
          <cell r="I1" t="str">
            <v>PR2</v>
          </cell>
          <cell r="J1"/>
          <cell r="K1"/>
          <cell r="L1"/>
          <cell r="M1" t="str">
            <v>PR1</v>
          </cell>
        </row>
        <row r="2">
          <cell r="D2" t="str">
            <v>Dest</v>
          </cell>
          <cell r="E2" t="str">
            <v>45kg</v>
          </cell>
          <cell r="F2" t="str">
            <v>100kg</v>
          </cell>
          <cell r="G2" t="str">
            <v>500kg</v>
          </cell>
          <cell r="H2" t="str">
            <v>1000kg</v>
          </cell>
          <cell r="I2" t="str">
            <v>45kg</v>
          </cell>
          <cell r="J2" t="str">
            <v>100kg</v>
          </cell>
          <cell r="K2" t="str">
            <v>500kg</v>
          </cell>
          <cell r="L2" t="str">
            <v>1000kg</v>
          </cell>
          <cell r="M2" t="str">
            <v>45kg</v>
          </cell>
        </row>
        <row r="3">
          <cell r="D3" t="str">
            <v>HKG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1.1499999999999999</v>
          </cell>
          <cell r="J3">
            <v>1.1499999999999999</v>
          </cell>
          <cell r="K3">
            <v>1.1499999999999999</v>
          </cell>
          <cell r="L3">
            <v>1.1499999999999999</v>
          </cell>
          <cell r="M3">
            <v>1.5</v>
          </cell>
          <cell r="N3">
            <v>1.5</v>
          </cell>
          <cell r="O3">
            <v>1.5</v>
          </cell>
          <cell r="P3">
            <v>1.2</v>
          </cell>
          <cell r="Q3">
            <v>1.2</v>
          </cell>
          <cell r="R3">
            <v>1.5</v>
          </cell>
          <cell r="S3">
            <v>1.5</v>
          </cell>
          <cell r="T3">
            <v>1</v>
          </cell>
          <cell r="U3">
            <v>1</v>
          </cell>
          <cell r="V3">
            <v>1.8</v>
          </cell>
          <cell r="W3">
            <v>1.8</v>
          </cell>
          <cell r="X3">
            <v>1</v>
          </cell>
          <cell r="Y3">
            <v>1.5</v>
          </cell>
          <cell r="Z3">
            <v>1.5</v>
          </cell>
          <cell r="AA3">
            <v>1.5</v>
          </cell>
          <cell r="AB3">
            <v>1.5</v>
          </cell>
        </row>
        <row r="4">
          <cell r="D4" t="str">
            <v>TPE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1.1499999999999999</v>
          </cell>
          <cell r="J4">
            <v>1.1499999999999999</v>
          </cell>
          <cell r="K4">
            <v>1.1499999999999999</v>
          </cell>
          <cell r="L4">
            <v>1.1499999999999999</v>
          </cell>
          <cell r="M4">
            <v>1.5</v>
          </cell>
          <cell r="N4">
            <v>1.5</v>
          </cell>
          <cell r="O4">
            <v>1.5</v>
          </cell>
          <cell r="P4">
            <v>1.2</v>
          </cell>
          <cell r="Q4">
            <v>1.2</v>
          </cell>
          <cell r="R4">
            <v>1.5</v>
          </cell>
          <cell r="S4">
            <v>1.5</v>
          </cell>
          <cell r="T4">
            <v>1</v>
          </cell>
          <cell r="U4">
            <v>1</v>
          </cell>
          <cell r="V4">
            <v>1.8</v>
          </cell>
          <cell r="W4">
            <v>1.8</v>
          </cell>
          <cell r="X4">
            <v>1</v>
          </cell>
          <cell r="Y4">
            <v>1.5</v>
          </cell>
          <cell r="Z4">
            <v>1.5</v>
          </cell>
          <cell r="AA4">
            <v>1.5</v>
          </cell>
          <cell r="AB4">
            <v>1.5</v>
          </cell>
        </row>
        <row r="5">
          <cell r="D5" t="str">
            <v>KHH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1.1499999999999999</v>
          </cell>
          <cell r="J5">
            <v>1.1499999999999999</v>
          </cell>
          <cell r="K5">
            <v>1.1499999999999999</v>
          </cell>
          <cell r="L5">
            <v>1.1499999999999999</v>
          </cell>
          <cell r="M5">
            <v>1.5</v>
          </cell>
          <cell r="N5">
            <v>1.5</v>
          </cell>
          <cell r="O5">
            <v>1.5</v>
          </cell>
          <cell r="P5">
            <v>1.2</v>
          </cell>
          <cell r="Q5">
            <v>1.2</v>
          </cell>
          <cell r="R5">
            <v>1.5</v>
          </cell>
          <cell r="S5">
            <v>1.5</v>
          </cell>
          <cell r="T5">
            <v>1</v>
          </cell>
          <cell r="U5">
            <v>1</v>
          </cell>
          <cell r="V5">
            <v>1.8</v>
          </cell>
          <cell r="W5">
            <v>1.8</v>
          </cell>
          <cell r="X5">
            <v>1</v>
          </cell>
          <cell r="Y5">
            <v>1.5</v>
          </cell>
          <cell r="Z5">
            <v>1.5</v>
          </cell>
          <cell r="AA5">
            <v>1.5</v>
          </cell>
          <cell r="AB5">
            <v>1.5</v>
          </cell>
        </row>
        <row r="6">
          <cell r="D6" t="str">
            <v>NRT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1.1499999999999999</v>
          </cell>
          <cell r="J6">
            <v>1.1499999999999999</v>
          </cell>
          <cell r="K6">
            <v>1.1499999999999999</v>
          </cell>
          <cell r="L6">
            <v>1.1499999999999999</v>
          </cell>
          <cell r="M6">
            <v>1.5</v>
          </cell>
          <cell r="N6">
            <v>1.5</v>
          </cell>
          <cell r="O6">
            <v>1.5</v>
          </cell>
          <cell r="P6">
            <v>1.2</v>
          </cell>
          <cell r="Q6">
            <v>1.2</v>
          </cell>
          <cell r="R6">
            <v>1.5</v>
          </cell>
          <cell r="S6">
            <v>1.5</v>
          </cell>
          <cell r="T6">
            <v>1</v>
          </cell>
          <cell r="U6">
            <v>1</v>
          </cell>
          <cell r="V6">
            <v>1.8</v>
          </cell>
          <cell r="W6">
            <v>1.8</v>
          </cell>
          <cell r="X6">
            <v>1</v>
          </cell>
          <cell r="Y6">
            <v>1.5</v>
          </cell>
          <cell r="Z6">
            <v>1.5</v>
          </cell>
          <cell r="AA6">
            <v>1.5</v>
          </cell>
          <cell r="AB6">
            <v>1.5</v>
          </cell>
        </row>
        <row r="7">
          <cell r="D7" t="str">
            <v>KIX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1.1499999999999999</v>
          </cell>
          <cell r="J7">
            <v>1.1499999999999999</v>
          </cell>
          <cell r="K7">
            <v>1.1499999999999999</v>
          </cell>
          <cell r="L7">
            <v>1.1499999999999999</v>
          </cell>
          <cell r="M7">
            <v>1.5</v>
          </cell>
          <cell r="N7">
            <v>1.5</v>
          </cell>
          <cell r="O7">
            <v>1.5</v>
          </cell>
          <cell r="P7">
            <v>1.2</v>
          </cell>
          <cell r="Q7">
            <v>1.2</v>
          </cell>
          <cell r="R7">
            <v>1.5</v>
          </cell>
          <cell r="S7">
            <v>1.5</v>
          </cell>
          <cell r="T7">
            <v>1</v>
          </cell>
          <cell r="U7">
            <v>1</v>
          </cell>
          <cell r="V7">
            <v>1.8</v>
          </cell>
          <cell r="W7">
            <v>1.8</v>
          </cell>
          <cell r="X7">
            <v>1</v>
          </cell>
          <cell r="Y7">
            <v>1.5</v>
          </cell>
          <cell r="Z7">
            <v>1.5</v>
          </cell>
          <cell r="AA7">
            <v>1.5</v>
          </cell>
          <cell r="AB7">
            <v>1.5</v>
          </cell>
        </row>
        <row r="8">
          <cell r="D8" t="str">
            <v>FUK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1.1499999999999999</v>
          </cell>
          <cell r="J8">
            <v>1.1499999999999999</v>
          </cell>
          <cell r="K8">
            <v>1.1499999999999999</v>
          </cell>
          <cell r="L8">
            <v>1.1499999999999999</v>
          </cell>
          <cell r="M8">
            <v>1.5</v>
          </cell>
          <cell r="N8">
            <v>1.5</v>
          </cell>
          <cell r="O8">
            <v>1.5</v>
          </cell>
          <cell r="P8">
            <v>1.2</v>
          </cell>
          <cell r="Q8">
            <v>1.2</v>
          </cell>
          <cell r="R8">
            <v>1.5</v>
          </cell>
          <cell r="S8">
            <v>1.5</v>
          </cell>
          <cell r="T8">
            <v>1</v>
          </cell>
          <cell r="U8">
            <v>1</v>
          </cell>
          <cell r="V8">
            <v>1.8</v>
          </cell>
          <cell r="W8">
            <v>1.8</v>
          </cell>
          <cell r="X8">
            <v>1</v>
          </cell>
          <cell r="Y8">
            <v>1.5</v>
          </cell>
          <cell r="Z8">
            <v>1.5</v>
          </cell>
          <cell r="AA8">
            <v>1.5</v>
          </cell>
          <cell r="AB8">
            <v>1.5</v>
          </cell>
        </row>
        <row r="9">
          <cell r="D9" t="str">
            <v>HND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1.1499999999999999</v>
          </cell>
          <cell r="J9">
            <v>1.1499999999999999</v>
          </cell>
          <cell r="K9">
            <v>1.1499999999999999</v>
          </cell>
          <cell r="L9">
            <v>1.1499999999999999</v>
          </cell>
          <cell r="M9">
            <v>1.5</v>
          </cell>
          <cell r="N9">
            <v>1.5</v>
          </cell>
          <cell r="O9">
            <v>1.5</v>
          </cell>
          <cell r="P9">
            <v>1.2</v>
          </cell>
          <cell r="Q9">
            <v>1.2</v>
          </cell>
          <cell r="R9">
            <v>1.5</v>
          </cell>
          <cell r="S9">
            <v>1.5</v>
          </cell>
          <cell r="T9">
            <v>1</v>
          </cell>
          <cell r="U9">
            <v>1</v>
          </cell>
          <cell r="V9">
            <v>1.8</v>
          </cell>
          <cell r="W9">
            <v>1.8</v>
          </cell>
          <cell r="X9">
            <v>1</v>
          </cell>
          <cell r="Y9">
            <v>1.5</v>
          </cell>
          <cell r="Z9">
            <v>1.5</v>
          </cell>
          <cell r="AA9">
            <v>1.5</v>
          </cell>
          <cell r="AB9">
            <v>1.5</v>
          </cell>
        </row>
        <row r="10">
          <cell r="D10" t="str">
            <v>CTS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1.1499999999999999</v>
          </cell>
          <cell r="J10">
            <v>1.1499999999999999</v>
          </cell>
          <cell r="K10">
            <v>1.1499999999999999</v>
          </cell>
          <cell r="L10">
            <v>1.1499999999999999</v>
          </cell>
          <cell r="M10">
            <v>1.5</v>
          </cell>
          <cell r="N10">
            <v>1.5</v>
          </cell>
          <cell r="O10">
            <v>1.5</v>
          </cell>
          <cell r="P10">
            <v>1.2</v>
          </cell>
          <cell r="Q10">
            <v>1.2</v>
          </cell>
          <cell r="R10">
            <v>1.5</v>
          </cell>
          <cell r="S10">
            <v>1.5</v>
          </cell>
          <cell r="T10">
            <v>1</v>
          </cell>
          <cell r="U10">
            <v>1</v>
          </cell>
          <cell r="V10">
            <v>1.8</v>
          </cell>
          <cell r="W10">
            <v>1.8</v>
          </cell>
          <cell r="X10">
            <v>1</v>
          </cell>
          <cell r="Y10">
            <v>1.5</v>
          </cell>
          <cell r="Z10">
            <v>1.5</v>
          </cell>
          <cell r="AA10">
            <v>1.5</v>
          </cell>
          <cell r="AB10">
            <v>1.5</v>
          </cell>
        </row>
        <row r="11">
          <cell r="D11" t="str">
            <v>NGO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1.1499999999999999</v>
          </cell>
          <cell r="J11">
            <v>1.1499999999999999</v>
          </cell>
          <cell r="K11">
            <v>1.1499999999999999</v>
          </cell>
          <cell r="L11">
            <v>1.1499999999999999</v>
          </cell>
          <cell r="M11">
            <v>1.5</v>
          </cell>
          <cell r="N11">
            <v>1.5</v>
          </cell>
          <cell r="O11">
            <v>1.5</v>
          </cell>
          <cell r="P11">
            <v>1.2</v>
          </cell>
          <cell r="Q11">
            <v>1.2</v>
          </cell>
          <cell r="R11">
            <v>1.5</v>
          </cell>
          <cell r="S11">
            <v>1.5</v>
          </cell>
          <cell r="T11">
            <v>1</v>
          </cell>
          <cell r="U11">
            <v>1</v>
          </cell>
          <cell r="V11">
            <v>1.8</v>
          </cell>
          <cell r="W11">
            <v>1.8</v>
          </cell>
          <cell r="X11">
            <v>1</v>
          </cell>
          <cell r="Y11">
            <v>1.5</v>
          </cell>
          <cell r="Z11">
            <v>1.5</v>
          </cell>
          <cell r="AA11">
            <v>1.5</v>
          </cell>
          <cell r="AB11">
            <v>1.5</v>
          </cell>
        </row>
        <row r="12">
          <cell r="D12" t="str">
            <v>ICN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1.1499999999999999</v>
          </cell>
          <cell r="J12">
            <v>1.1499999999999999</v>
          </cell>
          <cell r="K12">
            <v>1.1499999999999999</v>
          </cell>
          <cell r="L12">
            <v>1.1499999999999999</v>
          </cell>
          <cell r="M12">
            <v>1.5</v>
          </cell>
          <cell r="N12">
            <v>1.5</v>
          </cell>
          <cell r="O12">
            <v>1.5</v>
          </cell>
          <cell r="P12">
            <v>1.2</v>
          </cell>
          <cell r="Q12">
            <v>1.2</v>
          </cell>
          <cell r="R12">
            <v>1.5</v>
          </cell>
          <cell r="S12">
            <v>1.5</v>
          </cell>
          <cell r="T12">
            <v>1</v>
          </cell>
          <cell r="U12">
            <v>1</v>
          </cell>
          <cell r="V12">
            <v>1.8</v>
          </cell>
          <cell r="W12">
            <v>1.8</v>
          </cell>
          <cell r="X12">
            <v>1</v>
          </cell>
          <cell r="Y12">
            <v>1.5</v>
          </cell>
          <cell r="Z12">
            <v>1.5</v>
          </cell>
          <cell r="AA12">
            <v>1.5</v>
          </cell>
          <cell r="AB12">
            <v>1.5</v>
          </cell>
        </row>
        <row r="13">
          <cell r="D13" t="str">
            <v>CGK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1.1499999999999999</v>
          </cell>
          <cell r="J13">
            <v>1.1499999999999999</v>
          </cell>
          <cell r="K13">
            <v>1.1499999999999999</v>
          </cell>
          <cell r="L13">
            <v>1.1499999999999999</v>
          </cell>
          <cell r="M13">
            <v>1.5</v>
          </cell>
          <cell r="N13">
            <v>1.5</v>
          </cell>
          <cell r="O13">
            <v>1.5</v>
          </cell>
          <cell r="P13">
            <v>1.2</v>
          </cell>
          <cell r="Q13">
            <v>1.2</v>
          </cell>
          <cell r="R13">
            <v>1.5</v>
          </cell>
          <cell r="S13">
            <v>1.5</v>
          </cell>
          <cell r="T13">
            <v>1</v>
          </cell>
          <cell r="U13">
            <v>1</v>
          </cell>
          <cell r="V13">
            <v>1.8</v>
          </cell>
          <cell r="W13">
            <v>1.8</v>
          </cell>
          <cell r="X13">
            <v>1</v>
          </cell>
          <cell r="Y13">
            <v>1.5</v>
          </cell>
          <cell r="Z13">
            <v>1.5</v>
          </cell>
          <cell r="AA13">
            <v>1.5</v>
          </cell>
          <cell r="AB13">
            <v>1.5</v>
          </cell>
        </row>
        <row r="14">
          <cell r="D14" t="str">
            <v>KUL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1.1499999999999999</v>
          </cell>
          <cell r="J14">
            <v>1.1499999999999999</v>
          </cell>
          <cell r="K14">
            <v>1.1499999999999999</v>
          </cell>
          <cell r="L14">
            <v>1.1499999999999999</v>
          </cell>
          <cell r="M14">
            <v>1.5</v>
          </cell>
          <cell r="N14">
            <v>1.5</v>
          </cell>
          <cell r="O14">
            <v>1.5</v>
          </cell>
          <cell r="P14">
            <v>1.2</v>
          </cell>
          <cell r="Q14">
            <v>1.2</v>
          </cell>
          <cell r="R14">
            <v>1.5</v>
          </cell>
          <cell r="S14">
            <v>1.5</v>
          </cell>
          <cell r="T14">
            <v>1</v>
          </cell>
          <cell r="U14">
            <v>1</v>
          </cell>
          <cell r="V14">
            <v>1.8</v>
          </cell>
          <cell r="W14">
            <v>1.8</v>
          </cell>
          <cell r="X14">
            <v>1</v>
          </cell>
          <cell r="Y14">
            <v>1.5</v>
          </cell>
          <cell r="Z14">
            <v>1.5</v>
          </cell>
          <cell r="AA14">
            <v>1.5</v>
          </cell>
          <cell r="AB14">
            <v>1.5</v>
          </cell>
        </row>
        <row r="15">
          <cell r="D15" t="str">
            <v>PEN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1.1499999999999999</v>
          </cell>
          <cell r="J15">
            <v>1.1499999999999999</v>
          </cell>
          <cell r="K15">
            <v>1.1499999999999999</v>
          </cell>
          <cell r="L15">
            <v>1.1499999999999999</v>
          </cell>
          <cell r="M15">
            <v>1.5</v>
          </cell>
          <cell r="N15">
            <v>1.5</v>
          </cell>
          <cell r="O15">
            <v>1.5</v>
          </cell>
          <cell r="P15">
            <v>1.2</v>
          </cell>
          <cell r="Q15">
            <v>1.2</v>
          </cell>
          <cell r="R15">
            <v>1.5</v>
          </cell>
          <cell r="S15">
            <v>1.5</v>
          </cell>
          <cell r="T15">
            <v>1</v>
          </cell>
          <cell r="U15">
            <v>1</v>
          </cell>
          <cell r="V15">
            <v>1.8</v>
          </cell>
          <cell r="W15">
            <v>1.8</v>
          </cell>
          <cell r="X15">
            <v>1</v>
          </cell>
          <cell r="Y15">
            <v>1.5</v>
          </cell>
          <cell r="Z15">
            <v>1.5</v>
          </cell>
          <cell r="AA15">
            <v>1.5</v>
          </cell>
          <cell r="AB15">
            <v>1.5</v>
          </cell>
        </row>
        <row r="16">
          <cell r="D16" t="str">
            <v>MNL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1.1499999999999999</v>
          </cell>
          <cell r="J16">
            <v>1.1499999999999999</v>
          </cell>
          <cell r="K16">
            <v>1.1499999999999999</v>
          </cell>
          <cell r="L16">
            <v>1.1499999999999999</v>
          </cell>
          <cell r="M16">
            <v>1.5</v>
          </cell>
          <cell r="N16">
            <v>1.5</v>
          </cell>
          <cell r="O16">
            <v>1.5</v>
          </cell>
          <cell r="P16">
            <v>1.2</v>
          </cell>
          <cell r="Q16">
            <v>1.2</v>
          </cell>
          <cell r="R16">
            <v>1.5</v>
          </cell>
          <cell r="S16">
            <v>1.5</v>
          </cell>
          <cell r="T16">
            <v>1</v>
          </cell>
          <cell r="U16">
            <v>1</v>
          </cell>
          <cell r="V16">
            <v>1.8</v>
          </cell>
          <cell r="W16">
            <v>1.8</v>
          </cell>
          <cell r="X16">
            <v>1</v>
          </cell>
          <cell r="Y16">
            <v>1.5</v>
          </cell>
          <cell r="Z16">
            <v>1.5</v>
          </cell>
          <cell r="AA16">
            <v>1.5</v>
          </cell>
          <cell r="AB16">
            <v>1.5</v>
          </cell>
        </row>
        <row r="17">
          <cell r="D17" t="str">
            <v>CEB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1.1499999999999999</v>
          </cell>
          <cell r="J17">
            <v>1.1499999999999999</v>
          </cell>
          <cell r="K17">
            <v>1.1499999999999999</v>
          </cell>
          <cell r="L17">
            <v>1.1499999999999999</v>
          </cell>
          <cell r="M17">
            <v>1.5</v>
          </cell>
          <cell r="N17">
            <v>1.5</v>
          </cell>
          <cell r="O17">
            <v>1.5</v>
          </cell>
          <cell r="P17">
            <v>1.2</v>
          </cell>
          <cell r="Q17">
            <v>1.2</v>
          </cell>
          <cell r="R17">
            <v>1.5</v>
          </cell>
          <cell r="S17">
            <v>1.5</v>
          </cell>
          <cell r="T17">
            <v>1</v>
          </cell>
          <cell r="U17">
            <v>1</v>
          </cell>
          <cell r="V17">
            <v>1.8</v>
          </cell>
          <cell r="W17">
            <v>1.8</v>
          </cell>
          <cell r="X17">
            <v>1</v>
          </cell>
          <cell r="Y17">
            <v>1.5</v>
          </cell>
          <cell r="Z17">
            <v>1.5</v>
          </cell>
          <cell r="AA17">
            <v>1.5</v>
          </cell>
          <cell r="AB17">
            <v>1.5</v>
          </cell>
        </row>
        <row r="18">
          <cell r="D18" t="str">
            <v>SIN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1.1499999999999999</v>
          </cell>
          <cell r="J18">
            <v>1.1499999999999999</v>
          </cell>
          <cell r="K18">
            <v>1.1499999999999999</v>
          </cell>
          <cell r="L18">
            <v>1.1499999999999999</v>
          </cell>
          <cell r="M18">
            <v>1.5</v>
          </cell>
          <cell r="N18">
            <v>1.5</v>
          </cell>
          <cell r="O18">
            <v>1.5</v>
          </cell>
          <cell r="P18">
            <v>1.2</v>
          </cell>
          <cell r="Q18">
            <v>1.2</v>
          </cell>
          <cell r="R18">
            <v>1.5</v>
          </cell>
          <cell r="S18">
            <v>1.5</v>
          </cell>
          <cell r="T18">
            <v>1</v>
          </cell>
          <cell r="U18">
            <v>1</v>
          </cell>
          <cell r="V18">
            <v>1.8</v>
          </cell>
          <cell r="W18">
            <v>1.8</v>
          </cell>
          <cell r="X18">
            <v>1</v>
          </cell>
          <cell r="Y18">
            <v>1.5</v>
          </cell>
          <cell r="Z18">
            <v>1.5</v>
          </cell>
          <cell r="AA18">
            <v>1.5</v>
          </cell>
          <cell r="AB18">
            <v>1.5</v>
          </cell>
        </row>
        <row r="19">
          <cell r="D19" t="str">
            <v>BKK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1.1499999999999999</v>
          </cell>
          <cell r="J19">
            <v>1.1499999999999999</v>
          </cell>
          <cell r="K19">
            <v>1.1499999999999999</v>
          </cell>
          <cell r="L19">
            <v>1.1499999999999999</v>
          </cell>
          <cell r="M19">
            <v>1.5</v>
          </cell>
          <cell r="N19">
            <v>1.5</v>
          </cell>
          <cell r="O19">
            <v>1.5</v>
          </cell>
          <cell r="P19">
            <v>1.2</v>
          </cell>
          <cell r="Q19">
            <v>1.2</v>
          </cell>
          <cell r="R19">
            <v>1.5</v>
          </cell>
          <cell r="S19">
            <v>1.5</v>
          </cell>
          <cell r="T19">
            <v>1</v>
          </cell>
          <cell r="U19">
            <v>1</v>
          </cell>
          <cell r="V19">
            <v>1.8</v>
          </cell>
          <cell r="W19">
            <v>1.8</v>
          </cell>
          <cell r="X19">
            <v>1</v>
          </cell>
          <cell r="Y19">
            <v>1.5</v>
          </cell>
          <cell r="Z19">
            <v>1.5</v>
          </cell>
          <cell r="AA19">
            <v>1.5</v>
          </cell>
          <cell r="AB19">
            <v>1.5</v>
          </cell>
        </row>
        <row r="20">
          <cell r="D20" t="str">
            <v>HKT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1.1499999999999999</v>
          </cell>
          <cell r="J20">
            <v>1.1499999999999999</v>
          </cell>
          <cell r="K20">
            <v>1.1499999999999999</v>
          </cell>
          <cell r="L20">
            <v>1.1499999999999999</v>
          </cell>
          <cell r="M20">
            <v>1.5</v>
          </cell>
          <cell r="N20">
            <v>1.5</v>
          </cell>
          <cell r="O20">
            <v>1.5</v>
          </cell>
          <cell r="P20">
            <v>1.2</v>
          </cell>
          <cell r="Q20">
            <v>1.2</v>
          </cell>
          <cell r="R20">
            <v>1.5</v>
          </cell>
          <cell r="S20">
            <v>1.5</v>
          </cell>
          <cell r="T20">
            <v>1</v>
          </cell>
          <cell r="U20">
            <v>1</v>
          </cell>
          <cell r="V20">
            <v>1.8</v>
          </cell>
          <cell r="W20">
            <v>1.8</v>
          </cell>
          <cell r="X20">
            <v>1</v>
          </cell>
          <cell r="Y20">
            <v>1.5</v>
          </cell>
          <cell r="Z20">
            <v>1.5</v>
          </cell>
          <cell r="AA20">
            <v>1.5</v>
          </cell>
          <cell r="AB20">
            <v>1.5</v>
          </cell>
        </row>
        <row r="21">
          <cell r="D21" t="str">
            <v>HAN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1.1499999999999999</v>
          </cell>
          <cell r="J21">
            <v>1.1499999999999999</v>
          </cell>
          <cell r="K21">
            <v>1.1499999999999999</v>
          </cell>
          <cell r="L21">
            <v>1.1499999999999999</v>
          </cell>
          <cell r="M21">
            <v>1.5</v>
          </cell>
          <cell r="N21">
            <v>1.5</v>
          </cell>
          <cell r="O21">
            <v>1.5</v>
          </cell>
          <cell r="P21">
            <v>1.2</v>
          </cell>
          <cell r="Q21">
            <v>1.2</v>
          </cell>
          <cell r="R21">
            <v>1.5</v>
          </cell>
          <cell r="S21">
            <v>1.5</v>
          </cell>
          <cell r="T21">
            <v>1</v>
          </cell>
          <cell r="U21">
            <v>1</v>
          </cell>
          <cell r="V21">
            <v>1.8</v>
          </cell>
          <cell r="W21">
            <v>1.8</v>
          </cell>
          <cell r="X21">
            <v>1</v>
          </cell>
          <cell r="Y21">
            <v>1.5</v>
          </cell>
          <cell r="Z21">
            <v>1.5</v>
          </cell>
          <cell r="AA21">
            <v>1.5</v>
          </cell>
          <cell r="AB21">
            <v>1.5</v>
          </cell>
        </row>
        <row r="22">
          <cell r="D22" t="str">
            <v>SGN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1.1499999999999999</v>
          </cell>
          <cell r="J22">
            <v>1.1499999999999999</v>
          </cell>
          <cell r="K22">
            <v>1.1499999999999999</v>
          </cell>
          <cell r="L22">
            <v>1.1499999999999999</v>
          </cell>
          <cell r="M22">
            <v>1.5</v>
          </cell>
          <cell r="N22">
            <v>1.5</v>
          </cell>
          <cell r="O22">
            <v>1.5</v>
          </cell>
          <cell r="P22">
            <v>1.2</v>
          </cell>
          <cell r="Q22">
            <v>1.2</v>
          </cell>
          <cell r="R22">
            <v>1.5</v>
          </cell>
          <cell r="S22">
            <v>1.5</v>
          </cell>
          <cell r="T22">
            <v>1</v>
          </cell>
          <cell r="U22">
            <v>1</v>
          </cell>
          <cell r="V22">
            <v>1.8</v>
          </cell>
          <cell r="W22">
            <v>1.8</v>
          </cell>
          <cell r="X22">
            <v>1</v>
          </cell>
          <cell r="Y22">
            <v>1.5</v>
          </cell>
          <cell r="Z22">
            <v>1.5</v>
          </cell>
          <cell r="AA22">
            <v>1.5</v>
          </cell>
          <cell r="AB22">
            <v>1.5</v>
          </cell>
        </row>
        <row r="23">
          <cell r="D23" t="str">
            <v>PNH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1.1499999999999999</v>
          </cell>
          <cell r="J23">
            <v>1.1499999999999999</v>
          </cell>
          <cell r="K23">
            <v>1.1499999999999999</v>
          </cell>
          <cell r="L23">
            <v>1.1499999999999999</v>
          </cell>
          <cell r="M23">
            <v>1.5</v>
          </cell>
          <cell r="N23">
            <v>1.5</v>
          </cell>
          <cell r="O23">
            <v>1.5</v>
          </cell>
          <cell r="P23">
            <v>1.2</v>
          </cell>
          <cell r="Q23">
            <v>1.2</v>
          </cell>
          <cell r="R23">
            <v>1.5</v>
          </cell>
          <cell r="S23">
            <v>1.5</v>
          </cell>
          <cell r="T23">
            <v>1</v>
          </cell>
          <cell r="U23">
            <v>1</v>
          </cell>
          <cell r="V23">
            <v>1.8</v>
          </cell>
          <cell r="W23">
            <v>1.8</v>
          </cell>
          <cell r="X23">
            <v>1</v>
          </cell>
          <cell r="Y23">
            <v>1.5</v>
          </cell>
          <cell r="Z23">
            <v>1.5</v>
          </cell>
          <cell r="AA23">
            <v>1.5</v>
          </cell>
          <cell r="AB23">
            <v>1.5</v>
          </cell>
        </row>
        <row r="24">
          <cell r="D24" t="str">
            <v>DPS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1.1499999999999999</v>
          </cell>
          <cell r="J24">
            <v>1.1499999999999999</v>
          </cell>
          <cell r="K24">
            <v>1.1499999999999999</v>
          </cell>
          <cell r="L24">
            <v>1.1499999999999999</v>
          </cell>
          <cell r="M24">
            <v>1.5</v>
          </cell>
          <cell r="N24">
            <v>1.5</v>
          </cell>
          <cell r="O24">
            <v>1.5</v>
          </cell>
          <cell r="P24">
            <v>1.2</v>
          </cell>
          <cell r="Q24">
            <v>1.2</v>
          </cell>
          <cell r="R24">
            <v>1.5</v>
          </cell>
          <cell r="S24">
            <v>1.5</v>
          </cell>
          <cell r="T24">
            <v>1</v>
          </cell>
          <cell r="U24">
            <v>1</v>
          </cell>
          <cell r="V24">
            <v>1.8</v>
          </cell>
          <cell r="W24">
            <v>1.8</v>
          </cell>
          <cell r="X24">
            <v>1</v>
          </cell>
          <cell r="Y24">
            <v>1.5</v>
          </cell>
          <cell r="Z24">
            <v>1.5</v>
          </cell>
          <cell r="AA24">
            <v>1.5</v>
          </cell>
          <cell r="AB24">
            <v>1.5</v>
          </cell>
        </row>
        <row r="25">
          <cell r="D25" t="str">
            <v>SUB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1.1499999999999999</v>
          </cell>
          <cell r="J25">
            <v>1.1499999999999999</v>
          </cell>
          <cell r="K25">
            <v>1.1499999999999999</v>
          </cell>
          <cell r="L25">
            <v>1.1499999999999999</v>
          </cell>
          <cell r="M25">
            <v>1.5</v>
          </cell>
          <cell r="N25">
            <v>1.5</v>
          </cell>
          <cell r="O25">
            <v>1.5</v>
          </cell>
          <cell r="P25">
            <v>1.2</v>
          </cell>
          <cell r="Q25">
            <v>1.2</v>
          </cell>
          <cell r="R25">
            <v>1.5</v>
          </cell>
          <cell r="S25">
            <v>1.5</v>
          </cell>
          <cell r="T25">
            <v>1</v>
          </cell>
          <cell r="U25">
            <v>1</v>
          </cell>
          <cell r="V25">
            <v>1.8</v>
          </cell>
          <cell r="W25">
            <v>1.8</v>
          </cell>
          <cell r="X25">
            <v>1</v>
          </cell>
          <cell r="Y25">
            <v>1.5</v>
          </cell>
          <cell r="Z25">
            <v>1.5</v>
          </cell>
          <cell r="AA25">
            <v>1.5</v>
          </cell>
          <cell r="AB25">
            <v>1.5</v>
          </cell>
        </row>
        <row r="26">
          <cell r="D26" t="str">
            <v>DAC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1.1499999999999999</v>
          </cell>
          <cell r="J26">
            <v>1.1499999999999999</v>
          </cell>
          <cell r="K26">
            <v>1.1499999999999999</v>
          </cell>
          <cell r="L26">
            <v>1.1499999999999999</v>
          </cell>
          <cell r="M26">
            <v>1.5</v>
          </cell>
          <cell r="N26">
            <v>1.5</v>
          </cell>
          <cell r="O26">
            <v>1.5</v>
          </cell>
          <cell r="P26">
            <v>1.2</v>
          </cell>
          <cell r="Q26">
            <v>1.2</v>
          </cell>
          <cell r="R26">
            <v>1.5</v>
          </cell>
          <cell r="S26">
            <v>1.5</v>
          </cell>
          <cell r="T26">
            <v>1</v>
          </cell>
          <cell r="U26">
            <v>1</v>
          </cell>
          <cell r="V26">
            <v>1.8</v>
          </cell>
          <cell r="W26">
            <v>1.8</v>
          </cell>
          <cell r="X26">
            <v>1</v>
          </cell>
          <cell r="Y26">
            <v>1.5</v>
          </cell>
          <cell r="Z26">
            <v>1.5</v>
          </cell>
          <cell r="AA26">
            <v>1.5</v>
          </cell>
          <cell r="AB26">
            <v>1.5</v>
          </cell>
        </row>
        <row r="27">
          <cell r="D27" t="str">
            <v>SYD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1.1499999999999999</v>
          </cell>
          <cell r="J27">
            <v>1.1499999999999999</v>
          </cell>
          <cell r="K27">
            <v>1.1499999999999999</v>
          </cell>
          <cell r="L27">
            <v>1.1499999999999999</v>
          </cell>
          <cell r="M27">
            <v>1.5</v>
          </cell>
          <cell r="N27">
            <v>1.4</v>
          </cell>
          <cell r="O27">
            <v>4</v>
          </cell>
          <cell r="P27">
            <v>4</v>
          </cell>
          <cell r="Q27">
            <v>3</v>
          </cell>
          <cell r="R27">
            <v>1.4</v>
          </cell>
          <cell r="S27">
            <v>4</v>
          </cell>
          <cell r="T27">
            <v>1</v>
          </cell>
          <cell r="U27">
            <v>1</v>
          </cell>
          <cell r="V27">
            <v>1.7</v>
          </cell>
          <cell r="W27">
            <v>12</v>
          </cell>
          <cell r="X27">
            <v>1</v>
          </cell>
          <cell r="Y27">
            <v>1.5</v>
          </cell>
          <cell r="Z27">
            <v>1.5</v>
          </cell>
          <cell r="AA27">
            <v>1.5</v>
          </cell>
          <cell r="AB27">
            <v>1.5</v>
          </cell>
        </row>
        <row r="28">
          <cell r="D28" t="str">
            <v>MEL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1.1499999999999999</v>
          </cell>
          <cell r="J28">
            <v>1.1499999999999999</v>
          </cell>
          <cell r="K28">
            <v>1.1499999999999999</v>
          </cell>
          <cell r="L28">
            <v>1.1499999999999999</v>
          </cell>
          <cell r="M28">
            <v>1.5</v>
          </cell>
          <cell r="N28">
            <v>1.4</v>
          </cell>
          <cell r="O28">
            <v>4</v>
          </cell>
          <cell r="P28">
            <v>4</v>
          </cell>
          <cell r="Q28">
            <v>3</v>
          </cell>
          <cell r="R28">
            <v>1.4</v>
          </cell>
          <cell r="S28">
            <v>4</v>
          </cell>
          <cell r="T28">
            <v>1</v>
          </cell>
          <cell r="U28">
            <v>1</v>
          </cell>
          <cell r="V28">
            <v>1.7</v>
          </cell>
          <cell r="W28">
            <v>12</v>
          </cell>
          <cell r="X28">
            <v>1</v>
          </cell>
          <cell r="Y28">
            <v>1.5</v>
          </cell>
          <cell r="Z28">
            <v>1.5</v>
          </cell>
          <cell r="AA28">
            <v>1.5</v>
          </cell>
          <cell r="AB28">
            <v>1.5</v>
          </cell>
        </row>
        <row r="29">
          <cell r="D29" t="str">
            <v>PER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1.1499999999999999</v>
          </cell>
          <cell r="J29">
            <v>1.1499999999999999</v>
          </cell>
          <cell r="K29">
            <v>1.1499999999999999</v>
          </cell>
          <cell r="L29">
            <v>1.1499999999999999</v>
          </cell>
          <cell r="M29">
            <v>1.5</v>
          </cell>
          <cell r="N29">
            <v>1.4</v>
          </cell>
          <cell r="O29">
            <v>4</v>
          </cell>
          <cell r="P29">
            <v>4</v>
          </cell>
          <cell r="Q29">
            <v>3</v>
          </cell>
          <cell r="R29">
            <v>1.4</v>
          </cell>
          <cell r="S29">
            <v>4</v>
          </cell>
          <cell r="T29">
            <v>1</v>
          </cell>
          <cell r="U29">
            <v>1</v>
          </cell>
          <cell r="V29">
            <v>1.7</v>
          </cell>
          <cell r="W29">
            <v>12</v>
          </cell>
          <cell r="X29">
            <v>1</v>
          </cell>
          <cell r="Y29">
            <v>1.5</v>
          </cell>
          <cell r="Z29">
            <v>1.5</v>
          </cell>
          <cell r="AA29">
            <v>1.5</v>
          </cell>
          <cell r="AB29">
            <v>1.5</v>
          </cell>
        </row>
        <row r="30">
          <cell r="D30" t="str">
            <v>WTB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1.1499999999999999</v>
          </cell>
          <cell r="J30">
            <v>1.1499999999999999</v>
          </cell>
          <cell r="K30">
            <v>1.1499999999999999</v>
          </cell>
          <cell r="L30">
            <v>1.1499999999999999</v>
          </cell>
          <cell r="M30">
            <v>1.5</v>
          </cell>
          <cell r="N30">
            <v>1.4</v>
          </cell>
          <cell r="O30">
            <v>4</v>
          </cell>
          <cell r="P30">
            <v>4</v>
          </cell>
          <cell r="Q30">
            <v>3</v>
          </cell>
          <cell r="R30">
            <v>1.4</v>
          </cell>
          <cell r="S30">
            <v>4</v>
          </cell>
          <cell r="T30">
            <v>1</v>
          </cell>
          <cell r="U30">
            <v>1</v>
          </cell>
          <cell r="V30">
            <v>1.7</v>
          </cell>
          <cell r="W30">
            <v>12</v>
          </cell>
          <cell r="X30">
            <v>1</v>
          </cell>
          <cell r="Y30">
            <v>1.5</v>
          </cell>
          <cell r="Z30">
            <v>1.5</v>
          </cell>
          <cell r="AA30">
            <v>1.5</v>
          </cell>
          <cell r="AB30">
            <v>1.5</v>
          </cell>
        </row>
        <row r="31">
          <cell r="D31" t="str">
            <v>AKL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1.1499999999999999</v>
          </cell>
          <cell r="J31">
            <v>1.1499999999999999</v>
          </cell>
          <cell r="K31">
            <v>1.1499999999999999</v>
          </cell>
          <cell r="L31">
            <v>1.1499999999999999</v>
          </cell>
          <cell r="M31">
            <v>1.5</v>
          </cell>
          <cell r="N31">
            <v>1.4</v>
          </cell>
          <cell r="O31">
            <v>4</v>
          </cell>
          <cell r="P31">
            <v>4</v>
          </cell>
          <cell r="Q31">
            <v>3</v>
          </cell>
          <cell r="R31">
            <v>1.4</v>
          </cell>
          <cell r="S31">
            <v>4</v>
          </cell>
          <cell r="T31">
            <v>1</v>
          </cell>
          <cell r="U31">
            <v>1</v>
          </cell>
          <cell r="V31">
            <v>1.7</v>
          </cell>
          <cell r="W31">
            <v>12</v>
          </cell>
          <cell r="X31">
            <v>1</v>
          </cell>
          <cell r="Y31">
            <v>1.5</v>
          </cell>
          <cell r="Z31">
            <v>1.5</v>
          </cell>
          <cell r="AA31">
            <v>1.5</v>
          </cell>
          <cell r="AB31">
            <v>1.5</v>
          </cell>
        </row>
        <row r="32">
          <cell r="D32" t="str">
            <v>BNE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1.1499999999999999</v>
          </cell>
          <cell r="J32">
            <v>1.1499999999999999</v>
          </cell>
          <cell r="K32">
            <v>1.1499999999999999</v>
          </cell>
          <cell r="L32">
            <v>1.1499999999999999</v>
          </cell>
          <cell r="M32">
            <v>1.5</v>
          </cell>
          <cell r="N32">
            <v>1.4</v>
          </cell>
          <cell r="O32">
            <v>4</v>
          </cell>
          <cell r="P32">
            <v>4</v>
          </cell>
          <cell r="Q32">
            <v>3</v>
          </cell>
          <cell r="R32">
            <v>1.4</v>
          </cell>
          <cell r="S32">
            <v>4</v>
          </cell>
          <cell r="T32">
            <v>1</v>
          </cell>
          <cell r="U32">
            <v>1</v>
          </cell>
          <cell r="V32">
            <v>1.7</v>
          </cell>
          <cell r="W32">
            <v>12</v>
          </cell>
          <cell r="X32">
            <v>1</v>
          </cell>
          <cell r="Y32">
            <v>1.5</v>
          </cell>
          <cell r="Z32">
            <v>1.5</v>
          </cell>
          <cell r="AA32">
            <v>1.5</v>
          </cell>
          <cell r="AB32">
            <v>1.5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05CD-A8F6-4940-B735-4143CE1CE717}">
  <dimension ref="A1:AM34"/>
  <sheetViews>
    <sheetView zoomScale="70" zoomScaleNormal="70" workbookViewId="0">
      <selection activeCell="E12" sqref="A10:E12"/>
    </sheetView>
  </sheetViews>
  <sheetFormatPr defaultRowHeight="15.75" x14ac:dyDescent="0.25"/>
  <cols>
    <col min="38" max="38" width="12" bestFit="1" customWidth="1"/>
  </cols>
  <sheetData>
    <row r="1" spans="1:39" x14ac:dyDescent="0.25">
      <c r="A1" s="4" t="s">
        <v>0</v>
      </c>
      <c r="B1" s="86" t="s">
        <v>1</v>
      </c>
      <c r="C1" s="9"/>
      <c r="D1" s="9"/>
      <c r="E1" s="9"/>
      <c r="F1" s="9"/>
      <c r="G1" s="5"/>
      <c r="H1" s="5"/>
      <c r="I1" s="5"/>
      <c r="J1" s="5"/>
      <c r="K1" s="5"/>
      <c r="L1" s="5"/>
      <c r="M1" s="5"/>
      <c r="N1" s="5"/>
      <c r="O1" s="5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</row>
    <row r="2" spans="1:39" x14ac:dyDescent="0.25">
      <c r="A2" s="4" t="s">
        <v>2</v>
      </c>
      <c r="B2" s="86" t="s">
        <v>3</v>
      </c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</row>
    <row r="3" spans="1:39" ht="85.5" x14ac:dyDescent="0.25">
      <c r="A3" s="6" t="s">
        <v>4</v>
      </c>
      <c r="B3" s="7"/>
      <c r="C3" s="7"/>
      <c r="D3" s="8"/>
      <c r="E3" s="151" t="s">
        <v>5</v>
      </c>
      <c r="F3" s="151" t="s">
        <v>5</v>
      </c>
      <c r="G3" s="151" t="s">
        <v>5</v>
      </c>
      <c r="H3" s="151" t="s">
        <v>5</v>
      </c>
      <c r="I3" s="152" t="s">
        <v>6</v>
      </c>
      <c r="J3" s="152" t="s">
        <v>6</v>
      </c>
      <c r="K3" s="152" t="s">
        <v>6</v>
      </c>
      <c r="L3" s="152" t="s">
        <v>6</v>
      </c>
      <c r="M3" s="88" t="s">
        <v>7</v>
      </c>
      <c r="N3" s="150" t="s">
        <v>8</v>
      </c>
      <c r="O3" s="150" t="s">
        <v>8</v>
      </c>
      <c r="P3" s="150" t="s">
        <v>8</v>
      </c>
      <c r="Q3" s="150" t="s">
        <v>8</v>
      </c>
      <c r="R3" s="158" t="s">
        <v>9</v>
      </c>
      <c r="S3" s="158" t="s">
        <v>9</v>
      </c>
      <c r="T3" s="158" t="s">
        <v>9</v>
      </c>
      <c r="U3" s="158" t="s">
        <v>9</v>
      </c>
      <c r="V3" s="149" t="s">
        <v>10</v>
      </c>
      <c r="W3" s="149" t="s">
        <v>10</v>
      </c>
      <c r="X3" s="149" t="s">
        <v>10</v>
      </c>
      <c r="Y3" s="149" t="s">
        <v>10</v>
      </c>
      <c r="Z3" s="157" t="s">
        <v>11</v>
      </c>
      <c r="AA3" s="157" t="s">
        <v>11</v>
      </c>
      <c r="AB3" s="157" t="s">
        <v>11</v>
      </c>
      <c r="AC3" s="157" t="s">
        <v>11</v>
      </c>
      <c r="AD3" s="149" t="s">
        <v>12</v>
      </c>
      <c r="AE3" s="149" t="s">
        <v>12</v>
      </c>
      <c r="AF3" s="156" t="s">
        <v>13</v>
      </c>
      <c r="AG3" s="21" t="s">
        <v>14</v>
      </c>
      <c r="AH3" s="157" t="s">
        <v>15</v>
      </c>
      <c r="AI3" s="157" t="s">
        <v>15</v>
      </c>
      <c r="AJ3" s="157" t="s">
        <v>15</v>
      </c>
      <c r="AK3" s="157" t="s">
        <v>15</v>
      </c>
      <c r="AL3" s="148" t="s">
        <v>16</v>
      </c>
    </row>
    <row r="4" spans="1:39" x14ac:dyDescent="0.25">
      <c r="A4" s="11" t="s">
        <v>17</v>
      </c>
      <c r="B4" s="11" t="s">
        <v>18</v>
      </c>
      <c r="C4" s="11" t="s">
        <v>19</v>
      </c>
      <c r="D4" s="12" t="s">
        <v>20</v>
      </c>
      <c r="E4" s="89" t="s">
        <v>21</v>
      </c>
      <c r="F4" s="90" t="s">
        <v>22</v>
      </c>
      <c r="G4" s="90" t="s">
        <v>23</v>
      </c>
      <c r="H4" s="91" t="s">
        <v>24</v>
      </c>
      <c r="I4" s="92" t="s">
        <v>21</v>
      </c>
      <c r="J4" s="93" t="s">
        <v>22</v>
      </c>
      <c r="K4" s="93" t="s">
        <v>23</v>
      </c>
      <c r="L4" s="94" t="s">
        <v>24</v>
      </c>
      <c r="M4" s="95" t="s">
        <v>21</v>
      </c>
      <c r="N4" s="96" t="s">
        <v>21</v>
      </c>
      <c r="O4" s="13" t="s">
        <v>22</v>
      </c>
      <c r="P4" s="13" t="s">
        <v>23</v>
      </c>
      <c r="Q4" s="14" t="s">
        <v>24</v>
      </c>
      <c r="R4" s="153" t="s">
        <v>21</v>
      </c>
      <c r="S4" s="154" t="s">
        <v>22</v>
      </c>
      <c r="T4" s="154" t="s">
        <v>23</v>
      </c>
      <c r="U4" s="155" t="s">
        <v>24</v>
      </c>
      <c r="V4" s="96" t="s">
        <v>21</v>
      </c>
      <c r="W4" s="13" t="s">
        <v>22</v>
      </c>
      <c r="X4" s="13" t="s">
        <v>23</v>
      </c>
      <c r="Y4" s="14" t="s">
        <v>24</v>
      </c>
      <c r="Z4" s="96" t="s">
        <v>21</v>
      </c>
      <c r="AA4" s="13" t="s">
        <v>22</v>
      </c>
      <c r="AB4" s="13" t="s">
        <v>23</v>
      </c>
      <c r="AC4" s="14" t="s">
        <v>24</v>
      </c>
      <c r="AD4" s="96" t="s">
        <v>21</v>
      </c>
      <c r="AE4" s="14" t="s">
        <v>22</v>
      </c>
      <c r="AF4" s="14" t="s">
        <v>21</v>
      </c>
      <c r="AG4" s="14" t="s">
        <v>21</v>
      </c>
      <c r="AH4" s="96" t="s">
        <v>21</v>
      </c>
      <c r="AI4" s="13" t="s">
        <v>22</v>
      </c>
      <c r="AJ4" s="13" t="s">
        <v>23</v>
      </c>
      <c r="AK4" s="14" t="s">
        <v>24</v>
      </c>
      <c r="AL4" s="159"/>
    </row>
    <row r="5" spans="1:39" x14ac:dyDescent="0.25">
      <c r="A5" s="113" t="s">
        <v>25</v>
      </c>
      <c r="B5" s="113" t="s">
        <v>26</v>
      </c>
      <c r="C5" s="113" t="s">
        <v>27</v>
      </c>
      <c r="D5" s="114" t="s">
        <v>26</v>
      </c>
      <c r="E5" s="115">
        <f t="shared" ref="E5:E27" si="0">H5+5</f>
        <v>11.7</v>
      </c>
      <c r="F5" s="116">
        <f t="shared" ref="F5:F34" si="1">H5+2</f>
        <v>8.6999999999999993</v>
      </c>
      <c r="G5" s="116">
        <f t="shared" ref="G5:G34" si="2">H5+1</f>
        <v>7.7</v>
      </c>
      <c r="H5" s="117">
        <v>6.7</v>
      </c>
      <c r="I5" s="118">
        <f>L5+3</f>
        <v>11.5</v>
      </c>
      <c r="J5" s="119">
        <f>L5+2</f>
        <v>10.5</v>
      </c>
      <c r="K5" s="119">
        <f>L5+1</f>
        <v>9.5</v>
      </c>
      <c r="L5" s="120">
        <v>8.5</v>
      </c>
      <c r="M5" s="119">
        <f>ROUND(IF($E5*VLOOKUP($D5,'[1]Rate Rationale'!$D:$M,10,0)&lt;&gt;0,$E5*VLOOKUP($D5,'[1]Rate Rationale'!$D:$M,10,0),""),1)</f>
        <v>17.600000000000001</v>
      </c>
      <c r="N5" s="118">
        <f>ROUND(E5*VLOOKUP(D5,'[1]Rate Rationale'!$D$3:$AB$45,11,0),1)</f>
        <v>17.600000000000001</v>
      </c>
      <c r="O5" s="119">
        <f>ROUND(F5*VLOOKUP(D5,'[1]Rate Rationale'!$D$3:$AB$45,12,0),1)</f>
        <v>13.1</v>
      </c>
      <c r="P5" s="119">
        <f>ROUND(G5*VLOOKUP(D5,'[1]Rate Rationale'!$D$3:$AB$45,13,0),1)</f>
        <v>9.1999999999999993</v>
      </c>
      <c r="Q5" s="119">
        <f>ROUND(H5*VLOOKUP(D5,'[1]Rate Rationale'!$D$3:$AB$45,14,0),1)</f>
        <v>8</v>
      </c>
      <c r="R5" s="118">
        <f t="shared" ref="R5:U20" si="3">IF(ROUND(N5*1.15,1)&gt;I5,ROUND(N5*1.15,1),ROUND(I5*1.15,1))</f>
        <v>20.2</v>
      </c>
      <c r="S5" s="119">
        <f t="shared" si="3"/>
        <v>15.1</v>
      </c>
      <c r="T5" s="119">
        <f t="shared" si="3"/>
        <v>10.6</v>
      </c>
      <c r="U5" s="120">
        <f t="shared" si="3"/>
        <v>9.1999999999999993</v>
      </c>
      <c r="V5" s="118">
        <f t="shared" ref="V5:W11" si="4">ROUND((E5*1.5),1)</f>
        <v>17.600000000000001</v>
      </c>
      <c r="W5" s="119">
        <f t="shared" si="4"/>
        <v>13.1</v>
      </c>
      <c r="X5" s="119">
        <f t="shared" ref="X5:Y11" si="5">G5</f>
        <v>7.7</v>
      </c>
      <c r="Y5" s="120">
        <f t="shared" si="5"/>
        <v>6.7</v>
      </c>
      <c r="Z5" s="118">
        <f t="shared" ref="Z5:AC20" si="6">IF(ROUND(V5*1.15,1)&gt;I5,ROUND(V5*1.15,1),I5)</f>
        <v>20.2</v>
      </c>
      <c r="AA5" s="119">
        <f t="shared" si="6"/>
        <v>15.1</v>
      </c>
      <c r="AB5" s="119">
        <f t="shared" si="6"/>
        <v>9.5</v>
      </c>
      <c r="AC5" s="120">
        <f t="shared" si="6"/>
        <v>8.5</v>
      </c>
      <c r="AD5" s="118">
        <f t="shared" ref="AD5:AE11" si="7">ROUND((E5*1.8),1)</f>
        <v>21.1</v>
      </c>
      <c r="AE5" s="120">
        <f t="shared" si="7"/>
        <v>15.7</v>
      </c>
      <c r="AF5" s="121">
        <f t="shared" ref="AF5" si="8">E5</f>
        <v>11.7</v>
      </c>
      <c r="AG5" s="121"/>
      <c r="AH5" s="118">
        <f t="shared" ref="AH5:AK20" si="9">ROUND(E5*1.5,1)</f>
        <v>17.600000000000001</v>
      </c>
      <c r="AI5" s="119">
        <f t="shared" si="9"/>
        <v>13.1</v>
      </c>
      <c r="AJ5" s="119">
        <f t="shared" si="9"/>
        <v>11.6</v>
      </c>
      <c r="AK5" s="120">
        <f t="shared" si="9"/>
        <v>10.1</v>
      </c>
      <c r="AL5" s="122">
        <v>45594</v>
      </c>
    </row>
    <row r="6" spans="1:39" x14ac:dyDescent="0.25">
      <c r="A6" s="113" t="s">
        <v>25</v>
      </c>
      <c r="B6" s="113" t="s">
        <v>28</v>
      </c>
      <c r="C6" s="113" t="s">
        <v>29</v>
      </c>
      <c r="D6" s="114" t="s">
        <v>30</v>
      </c>
      <c r="E6" s="115">
        <f t="shared" si="0"/>
        <v>12.7</v>
      </c>
      <c r="F6" s="116">
        <f t="shared" si="1"/>
        <v>9.6999999999999993</v>
      </c>
      <c r="G6" s="116">
        <f t="shared" si="2"/>
        <v>8.6999999999999993</v>
      </c>
      <c r="H6" s="117">
        <v>7.7</v>
      </c>
      <c r="I6" s="118">
        <f>ROUND(IF($E6*VLOOKUP($D6,'Rate Rationale'!$D:$I,6,0)&lt;&gt;0,$E6*VLOOKUP($D6,'Rate Rationale'!$D:$I,6,0),""),1)</f>
        <v>14.6</v>
      </c>
      <c r="J6" s="119">
        <f>ROUND(IF($F6*VLOOKUP($D6,'Rate Rationale'!$D:$J,7,0)&lt;&gt;0,$F6*VLOOKUP($D6,'Rate Rationale'!$D:$J,7,0),""),1)</f>
        <v>11.2</v>
      </c>
      <c r="K6" s="119">
        <f>ROUND(IF($G6*VLOOKUP($D6,'Rate Rationale'!$D:$K,8,0)&lt;&gt;0,$G6*VLOOKUP($D6,'Rate Rationale'!$D:$K,8,0),""),1)</f>
        <v>10</v>
      </c>
      <c r="L6" s="120">
        <f>ROUND(IF($H6*VLOOKUP($D6,'Rate Rationale'!$D:$L,9,0)&lt;&gt;0,$H6*VLOOKUP($D6,'Rate Rationale'!$D:$L,9,0),""),1)</f>
        <v>8.9</v>
      </c>
      <c r="M6" s="119">
        <f>ROUND(IF($E6*VLOOKUP($D6,'Rate Rationale'!$D:$M,10,0)&lt;&gt;0,$E6*VLOOKUP($D6,'Rate Rationale'!$D:$M,10,0),""),1)</f>
        <v>19.100000000000001</v>
      </c>
      <c r="N6" s="118">
        <f>ROUND(E6*VLOOKUP(D6,'Rate Rationale'!$D$3:$AB$45,11,0),1)</f>
        <v>19.100000000000001</v>
      </c>
      <c r="O6" s="119">
        <f>ROUND(F6*VLOOKUP(D6,'Rate Rationale'!$D$3:$AB$45,12,0),1)</f>
        <v>14.6</v>
      </c>
      <c r="P6" s="119">
        <f>ROUND(G6*VLOOKUP(D6,'Rate Rationale'!$D$3:$AB$45,13,0),1)</f>
        <v>10.4</v>
      </c>
      <c r="Q6" s="120">
        <f>ROUND(H6*VLOOKUP(D6,'Rate Rationale'!$D$3:$AB$45,14,0),1)</f>
        <v>9.1999999999999993</v>
      </c>
      <c r="R6" s="118">
        <f t="shared" si="3"/>
        <v>22</v>
      </c>
      <c r="S6" s="119">
        <f t="shared" si="3"/>
        <v>16.8</v>
      </c>
      <c r="T6" s="119">
        <f t="shared" si="3"/>
        <v>12</v>
      </c>
      <c r="U6" s="120">
        <f t="shared" si="3"/>
        <v>10.6</v>
      </c>
      <c r="V6" s="118">
        <f t="shared" si="4"/>
        <v>19.100000000000001</v>
      </c>
      <c r="W6" s="119">
        <f t="shared" si="4"/>
        <v>14.6</v>
      </c>
      <c r="X6" s="119">
        <f t="shared" si="5"/>
        <v>8.6999999999999993</v>
      </c>
      <c r="Y6" s="120">
        <f t="shared" si="5"/>
        <v>7.7</v>
      </c>
      <c r="Z6" s="118">
        <f t="shared" si="6"/>
        <v>22</v>
      </c>
      <c r="AA6" s="119">
        <f t="shared" si="6"/>
        <v>16.8</v>
      </c>
      <c r="AB6" s="119">
        <f t="shared" si="6"/>
        <v>10</v>
      </c>
      <c r="AC6" s="120">
        <f t="shared" si="6"/>
        <v>8.9</v>
      </c>
      <c r="AD6" s="118">
        <f t="shared" si="7"/>
        <v>22.9</v>
      </c>
      <c r="AE6" s="120">
        <f t="shared" si="7"/>
        <v>17.5</v>
      </c>
      <c r="AF6" s="121">
        <f>E6</f>
        <v>12.7</v>
      </c>
      <c r="AG6" s="121"/>
      <c r="AH6" s="118">
        <f t="shared" si="9"/>
        <v>19.100000000000001</v>
      </c>
      <c r="AI6" s="119">
        <f t="shared" si="9"/>
        <v>14.6</v>
      </c>
      <c r="AJ6" s="119">
        <f t="shared" si="9"/>
        <v>13.1</v>
      </c>
      <c r="AK6" s="120">
        <f t="shared" si="9"/>
        <v>11.6</v>
      </c>
      <c r="AL6" s="122">
        <v>45594</v>
      </c>
    </row>
    <row r="7" spans="1:39" x14ac:dyDescent="0.25">
      <c r="A7" s="74" t="s">
        <v>25</v>
      </c>
      <c r="B7" s="74" t="s">
        <v>28</v>
      </c>
      <c r="C7" s="74" t="s">
        <v>29</v>
      </c>
      <c r="D7" s="75" t="s">
        <v>31</v>
      </c>
      <c r="E7" s="60">
        <f t="shared" si="0"/>
        <v>12.7</v>
      </c>
      <c r="F7" s="61">
        <f t="shared" si="1"/>
        <v>9.6999999999999993</v>
      </c>
      <c r="G7" s="61">
        <f t="shared" si="2"/>
        <v>8.6999999999999993</v>
      </c>
      <c r="H7" s="62">
        <v>7.7</v>
      </c>
      <c r="I7" s="63">
        <f>ROUND(IF($E7*VLOOKUP($D7,'Rate Rationale'!$D:$I,6,0)&lt;&gt;0,$E7*VLOOKUP($D7,'Rate Rationale'!$D:$I,6,0),""),1)</f>
        <v>14.6</v>
      </c>
      <c r="J7" s="64">
        <f>ROUND(IF($F7*VLOOKUP($D7,'Rate Rationale'!$D:$J,7,0)&lt;&gt;0,$F7*VLOOKUP($D7,'Rate Rationale'!$D:$J,7,0),""),1)</f>
        <v>11.2</v>
      </c>
      <c r="K7" s="64">
        <f>ROUND(IF($G7*VLOOKUP($D7,'Rate Rationale'!$D:$K,8,0)&lt;&gt;0,$G7*VLOOKUP($D7,'Rate Rationale'!$D:$K,8,0),""),1)</f>
        <v>10</v>
      </c>
      <c r="L7" s="65">
        <f>ROUND(IF($H7*VLOOKUP($D7,'Rate Rationale'!$D:$L,9,0)&lt;&gt;0,$H7*VLOOKUP($D7,'Rate Rationale'!$D:$L,9,0),""),1)</f>
        <v>8.9</v>
      </c>
      <c r="M7" s="64">
        <f>ROUND(IF($E7*VLOOKUP($D7,'Rate Rationale'!$D:$M,10,0)&lt;&gt;0,$E7*VLOOKUP($D7,'Rate Rationale'!$D:$M,10,0),""),1)</f>
        <v>19.100000000000001</v>
      </c>
      <c r="N7" s="63">
        <f>ROUND(E7*VLOOKUP(D7,'Rate Rationale'!$D$3:$AB$45,11,0),1)</f>
        <v>19.100000000000001</v>
      </c>
      <c r="O7" s="64">
        <f>ROUND(F7*VLOOKUP(D7,'Rate Rationale'!$D$3:$AB$45,12,0),1)</f>
        <v>14.6</v>
      </c>
      <c r="P7" s="64">
        <f>ROUND(G7*VLOOKUP(D7,'Rate Rationale'!$D$3:$AB$45,13,0),1)</f>
        <v>10.4</v>
      </c>
      <c r="Q7" s="65">
        <f>ROUND(H7*VLOOKUP(D7,'Rate Rationale'!$D$3:$AB$45,14,0),1)</f>
        <v>9.1999999999999993</v>
      </c>
      <c r="R7" s="63">
        <f t="shared" si="3"/>
        <v>22</v>
      </c>
      <c r="S7" s="64">
        <f t="shared" si="3"/>
        <v>16.8</v>
      </c>
      <c r="T7" s="64">
        <f t="shared" si="3"/>
        <v>12</v>
      </c>
      <c r="U7" s="65">
        <f t="shared" si="3"/>
        <v>10.6</v>
      </c>
      <c r="V7" s="63">
        <f t="shared" si="4"/>
        <v>19.100000000000001</v>
      </c>
      <c r="W7" s="64">
        <f t="shared" si="4"/>
        <v>14.6</v>
      </c>
      <c r="X7" s="64">
        <f t="shared" si="5"/>
        <v>8.6999999999999993</v>
      </c>
      <c r="Y7" s="65">
        <f t="shared" si="5"/>
        <v>7.7</v>
      </c>
      <c r="Z7" s="63">
        <f t="shared" si="6"/>
        <v>22</v>
      </c>
      <c r="AA7" s="64">
        <f t="shared" si="6"/>
        <v>16.8</v>
      </c>
      <c r="AB7" s="64">
        <f t="shared" si="6"/>
        <v>10</v>
      </c>
      <c r="AC7" s="65">
        <f t="shared" si="6"/>
        <v>8.9</v>
      </c>
      <c r="AD7" s="63">
        <f t="shared" si="7"/>
        <v>22.9</v>
      </c>
      <c r="AE7" s="65">
        <f t="shared" si="7"/>
        <v>17.5</v>
      </c>
      <c r="AF7" s="66">
        <f>E7</f>
        <v>12.7</v>
      </c>
      <c r="AG7" s="66"/>
      <c r="AH7" s="63">
        <f t="shared" si="9"/>
        <v>19.100000000000001</v>
      </c>
      <c r="AI7" s="64">
        <f t="shared" si="9"/>
        <v>14.6</v>
      </c>
      <c r="AJ7" s="64">
        <f t="shared" si="9"/>
        <v>13.1</v>
      </c>
      <c r="AK7" s="65">
        <f t="shared" si="9"/>
        <v>11.6</v>
      </c>
      <c r="AL7" s="67">
        <v>45594</v>
      </c>
    </row>
    <row r="8" spans="1:39" x14ac:dyDescent="0.25">
      <c r="A8" s="74" t="s">
        <v>25</v>
      </c>
      <c r="B8" s="74" t="s">
        <v>28</v>
      </c>
      <c r="C8" s="74" t="s">
        <v>29</v>
      </c>
      <c r="D8" s="75" t="s">
        <v>32</v>
      </c>
      <c r="E8" s="60">
        <f t="shared" si="0"/>
        <v>12.7</v>
      </c>
      <c r="F8" s="61">
        <f t="shared" si="1"/>
        <v>9.6999999999999993</v>
      </c>
      <c r="G8" s="61">
        <f t="shared" si="2"/>
        <v>8.6999999999999993</v>
      </c>
      <c r="H8" s="62">
        <v>7.7</v>
      </c>
      <c r="I8" s="63">
        <f>ROUND(IF($E8*VLOOKUP($D8,'Rate Rationale'!$D:$I,6,0)&lt;&gt;0,$E8*VLOOKUP($D8,'Rate Rationale'!$D:$I,6,0),""),1)</f>
        <v>14.6</v>
      </c>
      <c r="J8" s="64">
        <f>ROUND(IF($F8*VLOOKUP($D8,'Rate Rationale'!$D:$J,7,0)&lt;&gt;0,$F8*VLOOKUP($D8,'Rate Rationale'!$D:$J,7,0),""),1)</f>
        <v>11.2</v>
      </c>
      <c r="K8" s="64">
        <f>ROUND(IF($G8*VLOOKUP($D8,'Rate Rationale'!$D:$K,8,0)&lt;&gt;0,$G8*VLOOKUP($D8,'Rate Rationale'!$D:$K,8,0),""),1)</f>
        <v>10</v>
      </c>
      <c r="L8" s="65">
        <f>ROUND(IF($H8*VLOOKUP($D8,'Rate Rationale'!$D:$L,9,0)&lt;&gt;0,$H8*VLOOKUP($D8,'Rate Rationale'!$D:$L,9,0),""),1)</f>
        <v>8.9</v>
      </c>
      <c r="M8" s="64">
        <f>ROUND(IF($E8*VLOOKUP($D8,'Rate Rationale'!$D:$M,10,0)&lt;&gt;0,$E8*VLOOKUP($D8,'Rate Rationale'!$D:$M,10,0),""),1)</f>
        <v>19.100000000000001</v>
      </c>
      <c r="N8" s="63">
        <f>ROUND(E8*VLOOKUP(D8,'Rate Rationale'!$D$3:$AB$45,11,0),1)</f>
        <v>19.100000000000001</v>
      </c>
      <c r="O8" s="64">
        <f>ROUND(F8*VLOOKUP(D8,'Rate Rationale'!$D$3:$AB$45,12,0),1)</f>
        <v>14.6</v>
      </c>
      <c r="P8" s="64">
        <f>ROUND(G8*VLOOKUP(D8,'Rate Rationale'!$D$3:$AB$45,13,0),1)</f>
        <v>10.4</v>
      </c>
      <c r="Q8" s="65">
        <f>ROUND(H8*VLOOKUP(D8,'Rate Rationale'!$D$3:$AB$45,14,0),1)</f>
        <v>9.1999999999999993</v>
      </c>
      <c r="R8" s="63">
        <f t="shared" si="3"/>
        <v>22</v>
      </c>
      <c r="S8" s="64">
        <f t="shared" si="3"/>
        <v>16.8</v>
      </c>
      <c r="T8" s="64">
        <f t="shared" si="3"/>
        <v>12</v>
      </c>
      <c r="U8" s="65">
        <f t="shared" si="3"/>
        <v>10.6</v>
      </c>
      <c r="V8" s="63">
        <f t="shared" si="4"/>
        <v>19.100000000000001</v>
      </c>
      <c r="W8" s="64">
        <f t="shared" si="4"/>
        <v>14.6</v>
      </c>
      <c r="X8" s="64">
        <f t="shared" si="5"/>
        <v>8.6999999999999993</v>
      </c>
      <c r="Y8" s="65">
        <f t="shared" si="5"/>
        <v>7.7</v>
      </c>
      <c r="Z8" s="63">
        <f t="shared" si="6"/>
        <v>22</v>
      </c>
      <c r="AA8" s="64">
        <f t="shared" si="6"/>
        <v>16.8</v>
      </c>
      <c r="AB8" s="64">
        <f t="shared" si="6"/>
        <v>10</v>
      </c>
      <c r="AC8" s="65">
        <f t="shared" si="6"/>
        <v>8.9</v>
      </c>
      <c r="AD8" s="63">
        <f t="shared" si="7"/>
        <v>22.9</v>
      </c>
      <c r="AE8" s="65">
        <f t="shared" si="7"/>
        <v>17.5</v>
      </c>
      <c r="AF8" s="66">
        <f>E8</f>
        <v>12.7</v>
      </c>
      <c r="AG8" s="66"/>
      <c r="AH8" s="63">
        <f t="shared" si="9"/>
        <v>19.100000000000001</v>
      </c>
      <c r="AI8" s="64">
        <f t="shared" si="9"/>
        <v>14.6</v>
      </c>
      <c r="AJ8" s="64">
        <f t="shared" si="9"/>
        <v>13.1</v>
      </c>
      <c r="AK8" s="65">
        <f t="shared" si="9"/>
        <v>11.6</v>
      </c>
      <c r="AL8" s="67">
        <v>45594</v>
      </c>
    </row>
    <row r="9" spans="1:39" x14ac:dyDescent="0.25">
      <c r="A9" s="74" t="s">
        <v>25</v>
      </c>
      <c r="B9" s="74" t="s">
        <v>28</v>
      </c>
      <c r="C9" s="74" t="s">
        <v>33</v>
      </c>
      <c r="D9" s="75" t="s">
        <v>34</v>
      </c>
      <c r="E9" s="60">
        <f t="shared" si="0"/>
        <v>12.7</v>
      </c>
      <c r="F9" s="61">
        <f t="shared" si="1"/>
        <v>9.6999999999999993</v>
      </c>
      <c r="G9" s="61">
        <f t="shared" si="2"/>
        <v>8.6999999999999993</v>
      </c>
      <c r="H9" s="62">
        <v>7.7</v>
      </c>
      <c r="I9" s="63">
        <f>ROUND(IF($E9*VLOOKUP($D9,'Rate Rationale'!$D:$I,6,0)&lt;&gt;0,$E9*VLOOKUP($D9,'Rate Rationale'!$D:$I,6,0),""),1)</f>
        <v>14.6</v>
      </c>
      <c r="J9" s="64">
        <f>ROUND(IF($F9*VLOOKUP($D9,'Rate Rationale'!$D:$J,7,0)&lt;&gt;0,$F9*VLOOKUP($D9,'Rate Rationale'!$D:$J,7,0),""),1)</f>
        <v>11.2</v>
      </c>
      <c r="K9" s="64">
        <f>ROUND(IF($G9*VLOOKUP($D9,'Rate Rationale'!$D:$K,8,0)&lt;&gt;0,$G9*VLOOKUP($D9,'Rate Rationale'!$D:$K,8,0),""),1)</f>
        <v>10</v>
      </c>
      <c r="L9" s="65">
        <f>ROUND(IF($H9*VLOOKUP($D9,'Rate Rationale'!$D:$L,9,0)&lt;&gt;0,$H9*VLOOKUP($D9,'Rate Rationale'!$D:$L,9,0),""),1)</f>
        <v>8.9</v>
      </c>
      <c r="M9" s="64">
        <f>ROUND(IF($E9*VLOOKUP($D9,'Rate Rationale'!$D:$M,10,0)&lt;&gt;0,$E9*VLOOKUP($D9,'Rate Rationale'!$D:$M,10,0),""),1)</f>
        <v>19.100000000000001</v>
      </c>
      <c r="N9" s="63">
        <f>ROUND(E9*VLOOKUP(D9,'Rate Rationale'!$D$3:$AB$45,11,0),1)</f>
        <v>19.100000000000001</v>
      </c>
      <c r="O9" s="64">
        <f>ROUND(F9*VLOOKUP(D9,'Rate Rationale'!$D$3:$AB$45,12,0),1)</f>
        <v>14.6</v>
      </c>
      <c r="P9" s="64">
        <f>ROUND(G9*VLOOKUP(D9,'Rate Rationale'!$D$3:$AB$45,13,0),1)</f>
        <v>10.4</v>
      </c>
      <c r="Q9" s="65">
        <f>ROUND(H9*VLOOKUP(D9,'Rate Rationale'!$D$3:$AB$45,14,0),1)</f>
        <v>9.1999999999999993</v>
      </c>
      <c r="R9" s="63">
        <f t="shared" si="3"/>
        <v>22</v>
      </c>
      <c r="S9" s="64">
        <f t="shared" si="3"/>
        <v>16.8</v>
      </c>
      <c r="T9" s="64">
        <f t="shared" si="3"/>
        <v>12</v>
      </c>
      <c r="U9" s="65">
        <f t="shared" si="3"/>
        <v>10.6</v>
      </c>
      <c r="V9" s="63">
        <f t="shared" si="4"/>
        <v>19.100000000000001</v>
      </c>
      <c r="W9" s="64">
        <f t="shared" si="4"/>
        <v>14.6</v>
      </c>
      <c r="X9" s="64">
        <f t="shared" si="5"/>
        <v>8.6999999999999993</v>
      </c>
      <c r="Y9" s="65">
        <f t="shared" si="5"/>
        <v>7.7</v>
      </c>
      <c r="Z9" s="63">
        <f t="shared" si="6"/>
        <v>22</v>
      </c>
      <c r="AA9" s="64">
        <f t="shared" si="6"/>
        <v>16.8</v>
      </c>
      <c r="AB9" s="64">
        <f t="shared" si="6"/>
        <v>10</v>
      </c>
      <c r="AC9" s="65">
        <f t="shared" si="6"/>
        <v>8.9</v>
      </c>
      <c r="AD9" s="63">
        <f t="shared" si="7"/>
        <v>22.9</v>
      </c>
      <c r="AE9" s="65">
        <f t="shared" si="7"/>
        <v>17.5</v>
      </c>
      <c r="AF9" s="66">
        <f>E9</f>
        <v>12.7</v>
      </c>
      <c r="AG9" s="66"/>
      <c r="AH9" s="63">
        <f t="shared" si="9"/>
        <v>19.100000000000001</v>
      </c>
      <c r="AI9" s="64">
        <f t="shared" si="9"/>
        <v>14.6</v>
      </c>
      <c r="AJ9" s="64">
        <f t="shared" si="9"/>
        <v>13.1</v>
      </c>
      <c r="AK9" s="65">
        <f t="shared" si="9"/>
        <v>11.6</v>
      </c>
      <c r="AL9" s="67">
        <v>45594</v>
      </c>
    </row>
    <row r="10" spans="1:39" x14ac:dyDescent="0.25">
      <c r="A10" s="74" t="s">
        <v>25</v>
      </c>
      <c r="B10" s="74" t="s">
        <v>28</v>
      </c>
      <c r="C10" s="74" t="s">
        <v>35</v>
      </c>
      <c r="D10" s="75" t="s">
        <v>36</v>
      </c>
      <c r="E10" s="60">
        <f t="shared" si="0"/>
        <v>12.7</v>
      </c>
      <c r="F10" s="61">
        <f t="shared" si="1"/>
        <v>9.6999999999999993</v>
      </c>
      <c r="G10" s="61">
        <f t="shared" si="2"/>
        <v>8.6999999999999993</v>
      </c>
      <c r="H10" s="62">
        <v>7.7</v>
      </c>
      <c r="I10" s="63">
        <f>ROUND(IF($E10*VLOOKUP($D10,'Rate Rationale'!$D:$I,6,0)&lt;&gt;0,$E10*VLOOKUP($D10,'Rate Rationale'!$D:$I,6,0),""),1)</f>
        <v>14.6</v>
      </c>
      <c r="J10" s="64">
        <f>ROUND(IF($F10*VLOOKUP($D10,'Rate Rationale'!$D:$J,7,0)&lt;&gt;0,$F10*VLOOKUP($D10,'Rate Rationale'!$D:$J,7,0),""),1)</f>
        <v>11.2</v>
      </c>
      <c r="K10" s="64">
        <f>ROUND(IF($G10*VLOOKUP($D10,'Rate Rationale'!$D:$K,8,0)&lt;&gt;0,$G10*VLOOKUP($D10,'Rate Rationale'!$D:$K,8,0),""),1)</f>
        <v>10</v>
      </c>
      <c r="L10" s="65">
        <f>ROUND(IF($H10*VLOOKUP($D10,'Rate Rationale'!$D:$L,9,0)&lt;&gt;0,$H10*VLOOKUP($D10,'Rate Rationale'!$D:$L,9,0),""),1)</f>
        <v>8.9</v>
      </c>
      <c r="M10" s="64">
        <f>ROUND(IF($E10*VLOOKUP($D10,'Rate Rationale'!$D:$M,10,0)&lt;&gt;0,$E10*VLOOKUP($D10,'Rate Rationale'!$D:$M,10,0),""),1)</f>
        <v>19.100000000000001</v>
      </c>
      <c r="N10" s="63">
        <f>ROUND(E10*VLOOKUP(D10,'Rate Rationale'!$D$3:$AB$45,11,0),1)</f>
        <v>19.100000000000001</v>
      </c>
      <c r="O10" s="64">
        <f>ROUND(F10*VLOOKUP(D10,'Rate Rationale'!$D$3:$AB$45,12,0),1)</f>
        <v>14.6</v>
      </c>
      <c r="P10" s="64">
        <f>ROUND(G10*VLOOKUP(D10,'Rate Rationale'!$D$3:$AB$45,13,0),1)</f>
        <v>10.4</v>
      </c>
      <c r="Q10" s="65">
        <f>ROUND(H10*VLOOKUP(D10,'Rate Rationale'!$D$3:$AB$45,14,0),1)</f>
        <v>9.1999999999999993</v>
      </c>
      <c r="R10" s="63">
        <f t="shared" si="3"/>
        <v>22</v>
      </c>
      <c r="S10" s="64">
        <f t="shared" si="3"/>
        <v>16.8</v>
      </c>
      <c r="T10" s="64">
        <f t="shared" si="3"/>
        <v>12</v>
      </c>
      <c r="U10" s="65">
        <f t="shared" si="3"/>
        <v>10.6</v>
      </c>
      <c r="V10" s="63">
        <f t="shared" si="4"/>
        <v>19.100000000000001</v>
      </c>
      <c r="W10" s="64">
        <f t="shared" si="4"/>
        <v>14.6</v>
      </c>
      <c r="X10" s="64">
        <f t="shared" si="5"/>
        <v>8.6999999999999993</v>
      </c>
      <c r="Y10" s="65">
        <f t="shared" si="5"/>
        <v>7.7</v>
      </c>
      <c r="Z10" s="63">
        <f t="shared" si="6"/>
        <v>22</v>
      </c>
      <c r="AA10" s="64">
        <f t="shared" si="6"/>
        <v>16.8</v>
      </c>
      <c r="AB10" s="64">
        <f t="shared" si="6"/>
        <v>10</v>
      </c>
      <c r="AC10" s="65">
        <f t="shared" si="6"/>
        <v>8.9</v>
      </c>
      <c r="AD10" s="63">
        <f t="shared" si="7"/>
        <v>22.9</v>
      </c>
      <c r="AE10" s="65">
        <f t="shared" si="7"/>
        <v>17.5</v>
      </c>
      <c r="AF10" s="66">
        <f>E10</f>
        <v>12.7</v>
      </c>
      <c r="AG10" s="66"/>
      <c r="AH10" s="63">
        <f t="shared" si="9"/>
        <v>19.100000000000001</v>
      </c>
      <c r="AI10" s="64">
        <f t="shared" si="9"/>
        <v>14.6</v>
      </c>
      <c r="AJ10" s="64">
        <f t="shared" si="9"/>
        <v>13.1</v>
      </c>
      <c r="AK10" s="65">
        <f t="shared" si="9"/>
        <v>11.6</v>
      </c>
      <c r="AL10" s="67">
        <v>45594</v>
      </c>
    </row>
    <row r="11" spans="1:39" x14ac:dyDescent="0.25">
      <c r="A11" s="74" t="s">
        <v>25</v>
      </c>
      <c r="B11" s="74" t="s">
        <v>28</v>
      </c>
      <c r="C11" s="74" t="s">
        <v>29</v>
      </c>
      <c r="D11" s="75" t="s">
        <v>37</v>
      </c>
      <c r="E11" s="60">
        <f t="shared" si="0"/>
        <v>12.7</v>
      </c>
      <c r="F11" s="61">
        <f t="shared" si="1"/>
        <v>9.6999999999999993</v>
      </c>
      <c r="G11" s="61">
        <f t="shared" si="2"/>
        <v>8.6999999999999993</v>
      </c>
      <c r="H11" s="62">
        <v>7.7</v>
      </c>
      <c r="I11" s="63">
        <f>ROUND(IF($E11*VLOOKUP($D11,'Rate Rationale'!$D:$I,6,0)&lt;&gt;0,$E11*VLOOKUP($D11,'Rate Rationale'!$D:$I,6,0),""),1)</f>
        <v>14.6</v>
      </c>
      <c r="J11" s="64">
        <f>ROUND(IF($F11*VLOOKUP($D11,'Rate Rationale'!$D:$J,7,0)&lt;&gt;0,$F11*VLOOKUP($D11,'Rate Rationale'!$D:$J,7,0),""),1)</f>
        <v>11.2</v>
      </c>
      <c r="K11" s="64">
        <f>ROUND(IF($G11*VLOOKUP($D11,'Rate Rationale'!$D:$K,8,0)&lt;&gt;0,$G11*VLOOKUP($D11,'Rate Rationale'!$D:$K,8,0),""),1)</f>
        <v>10</v>
      </c>
      <c r="L11" s="65">
        <f>ROUND(IF($H11*VLOOKUP($D11,'Rate Rationale'!$D:$L,9,0)&lt;&gt;0,$H11*VLOOKUP($D11,'Rate Rationale'!$D:$L,9,0),""),1)</f>
        <v>8.9</v>
      </c>
      <c r="M11" s="64">
        <f>ROUND(IF($E11*VLOOKUP($D11,'Rate Rationale'!$D:$M,10,0)&lt;&gt;0,$E11*VLOOKUP($D11,'Rate Rationale'!$D:$M,10,0),""),1)</f>
        <v>19.100000000000001</v>
      </c>
      <c r="N11" s="63">
        <f>ROUND(E11*VLOOKUP(D11,'Rate Rationale'!$D$3:$AB$45,11,0),1)</f>
        <v>19.100000000000001</v>
      </c>
      <c r="O11" s="64">
        <f>ROUND(F11*VLOOKUP(D11,'Rate Rationale'!$D$3:$AB$45,12,0),1)</f>
        <v>14.6</v>
      </c>
      <c r="P11" s="64">
        <f>ROUND(G11*VLOOKUP(D11,'Rate Rationale'!$D$3:$AB$45,13,0),1)</f>
        <v>10.4</v>
      </c>
      <c r="Q11" s="65">
        <f>ROUND(H11*VLOOKUP(D11,'Rate Rationale'!$D$3:$AB$45,14,0),1)</f>
        <v>9.1999999999999993</v>
      </c>
      <c r="R11" s="63">
        <f t="shared" si="3"/>
        <v>22</v>
      </c>
      <c r="S11" s="64">
        <f t="shared" si="3"/>
        <v>16.8</v>
      </c>
      <c r="T11" s="64">
        <f t="shared" si="3"/>
        <v>12</v>
      </c>
      <c r="U11" s="65">
        <f t="shared" si="3"/>
        <v>10.6</v>
      </c>
      <c r="V11" s="63">
        <f t="shared" si="4"/>
        <v>19.100000000000001</v>
      </c>
      <c r="W11" s="64">
        <f t="shared" si="4"/>
        <v>14.6</v>
      </c>
      <c r="X11" s="64">
        <f t="shared" si="5"/>
        <v>8.6999999999999993</v>
      </c>
      <c r="Y11" s="65">
        <f t="shared" si="5"/>
        <v>7.7</v>
      </c>
      <c r="Z11" s="63">
        <f t="shared" si="6"/>
        <v>22</v>
      </c>
      <c r="AA11" s="64">
        <f t="shared" si="6"/>
        <v>16.8</v>
      </c>
      <c r="AB11" s="64">
        <f t="shared" si="6"/>
        <v>10</v>
      </c>
      <c r="AC11" s="65">
        <f t="shared" si="6"/>
        <v>8.9</v>
      </c>
      <c r="AD11" s="63">
        <f t="shared" si="7"/>
        <v>22.9</v>
      </c>
      <c r="AE11" s="65">
        <f t="shared" si="7"/>
        <v>17.5</v>
      </c>
      <c r="AF11" s="66">
        <f t="shared" ref="AF11:AF18" si="10">E11</f>
        <v>12.7</v>
      </c>
      <c r="AG11" s="66"/>
      <c r="AH11" s="63">
        <f t="shared" si="9"/>
        <v>19.100000000000001</v>
      </c>
      <c r="AI11" s="64">
        <f t="shared" si="9"/>
        <v>14.6</v>
      </c>
      <c r="AJ11" s="64">
        <f t="shared" si="9"/>
        <v>13.1</v>
      </c>
      <c r="AK11" s="65">
        <f t="shared" si="9"/>
        <v>11.6</v>
      </c>
      <c r="AL11" s="67">
        <v>45594</v>
      </c>
    </row>
    <row r="12" spans="1:39" x14ac:dyDescent="0.25">
      <c r="A12" s="74" t="s">
        <v>25</v>
      </c>
      <c r="B12" s="74" t="s">
        <v>28</v>
      </c>
      <c r="C12" s="74" t="s">
        <v>29</v>
      </c>
      <c r="D12" s="75" t="s">
        <v>38</v>
      </c>
      <c r="E12" s="60">
        <f t="shared" si="0"/>
        <v>12.7</v>
      </c>
      <c r="F12" s="61">
        <f t="shared" si="1"/>
        <v>9.6999999999999993</v>
      </c>
      <c r="G12" s="61">
        <f t="shared" si="2"/>
        <v>8.6999999999999993</v>
      </c>
      <c r="H12" s="62">
        <v>7.7</v>
      </c>
      <c r="I12" s="63">
        <f>ROUND(IF($E12*VLOOKUP($D12,'Rate Rationale'!$D:$I,6,0)&lt;&gt;0,$E12*VLOOKUP($D12,'Rate Rationale'!$D:$I,6,0),""),1)</f>
        <v>14.6</v>
      </c>
      <c r="J12" s="64">
        <f>ROUND(IF($F12*VLOOKUP($D12,'Rate Rationale'!$D:$J,7,0)&lt;&gt;0,$F12*VLOOKUP($D12,'Rate Rationale'!$D:$J,7,0),""),1)</f>
        <v>11.2</v>
      </c>
      <c r="K12" s="64">
        <f>ROUND(IF($G12*VLOOKUP($D12,'Rate Rationale'!$D:$K,8,0)&lt;&gt;0,$G12*VLOOKUP($D12,'Rate Rationale'!$D:$K,8,0),""),1)</f>
        <v>10</v>
      </c>
      <c r="L12" s="65">
        <f>ROUND(IF($H12*VLOOKUP($D12,'Rate Rationale'!$D:$L,9,0)&lt;&gt;0,$H12*VLOOKUP($D12,'Rate Rationale'!$D:$L,9,0),""),1)</f>
        <v>8.9</v>
      </c>
      <c r="M12" s="64">
        <f>ROUND(IF($E12*VLOOKUP($D12,'Rate Rationale'!$D:$M,10,0)&lt;&gt;0,$E12*VLOOKUP($D12,'Rate Rationale'!$D:$M,10,0),""),1)</f>
        <v>19.100000000000001</v>
      </c>
      <c r="N12" s="63">
        <f>ROUND(E12*VLOOKUP(D12,'Rate Rationale'!$D$3:$AB$45,11,0),1)</f>
        <v>19.100000000000001</v>
      </c>
      <c r="O12" s="64">
        <f>ROUND(F12*VLOOKUP(D12,'Rate Rationale'!$D$3:$AB$45,12,0),1)</f>
        <v>14.6</v>
      </c>
      <c r="P12" s="64">
        <f>ROUND(G12*VLOOKUP(D12,'Rate Rationale'!$D$3:$AB$45,13,0),1)</f>
        <v>10.4</v>
      </c>
      <c r="Q12" s="65">
        <f>ROUND(H12*VLOOKUP(D12,'Rate Rationale'!$D$3:$AB$45,14,0),1)</f>
        <v>9.1999999999999993</v>
      </c>
      <c r="R12" s="63">
        <f t="shared" si="3"/>
        <v>22</v>
      </c>
      <c r="S12" s="64">
        <f t="shared" si="3"/>
        <v>16.8</v>
      </c>
      <c r="T12" s="64">
        <f t="shared" si="3"/>
        <v>12</v>
      </c>
      <c r="U12" s="65">
        <f t="shared" si="3"/>
        <v>10.6</v>
      </c>
      <c r="V12" s="63">
        <f>ROUND((E12*1.5),1)</f>
        <v>19.100000000000001</v>
      </c>
      <c r="W12" s="64">
        <f>ROUND((F12*1.5),1)</f>
        <v>14.6</v>
      </c>
      <c r="X12" s="64">
        <f>G12</f>
        <v>8.6999999999999993</v>
      </c>
      <c r="Y12" s="65">
        <f>H12</f>
        <v>7.7</v>
      </c>
      <c r="Z12" s="63">
        <f t="shared" si="6"/>
        <v>22</v>
      </c>
      <c r="AA12" s="64">
        <f t="shared" si="6"/>
        <v>16.8</v>
      </c>
      <c r="AB12" s="64">
        <f t="shared" si="6"/>
        <v>10</v>
      </c>
      <c r="AC12" s="65">
        <f t="shared" si="6"/>
        <v>8.9</v>
      </c>
      <c r="AD12" s="63">
        <f>ROUND((E12*1.8),1)</f>
        <v>22.9</v>
      </c>
      <c r="AE12" s="65">
        <f>ROUND((F12*1.8),1)</f>
        <v>17.5</v>
      </c>
      <c r="AF12" s="66">
        <f t="shared" si="10"/>
        <v>12.7</v>
      </c>
      <c r="AG12" s="66"/>
      <c r="AH12" s="63">
        <f t="shared" si="9"/>
        <v>19.100000000000001</v>
      </c>
      <c r="AI12" s="64">
        <f t="shared" si="9"/>
        <v>14.6</v>
      </c>
      <c r="AJ12" s="64">
        <f t="shared" si="9"/>
        <v>13.1</v>
      </c>
      <c r="AK12" s="65">
        <f t="shared" si="9"/>
        <v>11.6</v>
      </c>
      <c r="AL12" s="67">
        <v>45594</v>
      </c>
    </row>
    <row r="13" spans="1:39" x14ac:dyDescent="0.25">
      <c r="A13" s="74" t="s">
        <v>25</v>
      </c>
      <c r="B13" s="74" t="s">
        <v>28</v>
      </c>
      <c r="C13" s="74" t="s">
        <v>29</v>
      </c>
      <c r="D13" s="75" t="s">
        <v>39</v>
      </c>
      <c r="E13" s="60">
        <f t="shared" si="0"/>
        <v>12.7</v>
      </c>
      <c r="F13" s="61">
        <f t="shared" si="1"/>
        <v>9.6999999999999993</v>
      </c>
      <c r="G13" s="61">
        <f t="shared" si="2"/>
        <v>8.6999999999999993</v>
      </c>
      <c r="H13" s="62">
        <v>7.7</v>
      </c>
      <c r="I13" s="63">
        <f>ROUND(IF($E13*VLOOKUP($D13,'Rate Rationale'!$D:$I,6,0)&lt;&gt;0,$E13*VLOOKUP($D13,'Rate Rationale'!$D:$I,6,0),""),1)</f>
        <v>14.6</v>
      </c>
      <c r="J13" s="64">
        <f>ROUND(IF($F13*VLOOKUP($D13,'Rate Rationale'!$D:$J,7,0)&lt;&gt;0,$F13*VLOOKUP($D13,'Rate Rationale'!$D:$J,7,0),""),1)</f>
        <v>11.2</v>
      </c>
      <c r="K13" s="64">
        <f>ROUND(IF($G13*VLOOKUP($D13,'Rate Rationale'!$D:$K,8,0)&lt;&gt;0,$G13*VLOOKUP($D13,'Rate Rationale'!$D:$K,8,0),""),1)</f>
        <v>10</v>
      </c>
      <c r="L13" s="65">
        <f>ROUND(IF($H13*VLOOKUP($D13,'Rate Rationale'!$D:$L,9,0)&lt;&gt;0,$H13*VLOOKUP($D13,'Rate Rationale'!$D:$L,9,0),""),1)</f>
        <v>8.9</v>
      </c>
      <c r="M13" s="64">
        <f>ROUND(IF($E13*VLOOKUP($D13,'Rate Rationale'!$D:$M,10,0)&lt;&gt;0,$E13*VLOOKUP($D13,'Rate Rationale'!$D:$M,10,0),""),1)</f>
        <v>19.100000000000001</v>
      </c>
      <c r="N13" s="63">
        <f>ROUND(E13*VLOOKUP(D13,'Rate Rationale'!$D$3:$AB$45,11,0),1)</f>
        <v>19.100000000000001</v>
      </c>
      <c r="O13" s="64">
        <f>ROUND(F13*VLOOKUP(D13,'Rate Rationale'!$D$3:$AB$45,12,0),1)</f>
        <v>14.6</v>
      </c>
      <c r="P13" s="64">
        <f>ROUND(G13*VLOOKUP(D13,'Rate Rationale'!$D$3:$AB$45,13,0),1)</f>
        <v>10.4</v>
      </c>
      <c r="Q13" s="65">
        <f>ROUND(H13*VLOOKUP(D13,'Rate Rationale'!$D$3:$AB$45,14,0),1)</f>
        <v>9.1999999999999993</v>
      </c>
      <c r="R13" s="63">
        <f t="shared" si="3"/>
        <v>22</v>
      </c>
      <c r="S13" s="64">
        <f t="shared" si="3"/>
        <v>16.8</v>
      </c>
      <c r="T13" s="64">
        <f t="shared" si="3"/>
        <v>12</v>
      </c>
      <c r="U13" s="65">
        <f t="shared" si="3"/>
        <v>10.6</v>
      </c>
      <c r="V13" s="63">
        <f>ROUND((E13*1.5),1)</f>
        <v>19.100000000000001</v>
      </c>
      <c r="W13" s="64">
        <f>ROUND((F13*1.5),1)</f>
        <v>14.6</v>
      </c>
      <c r="X13" s="64">
        <f>G13</f>
        <v>8.6999999999999993</v>
      </c>
      <c r="Y13" s="65">
        <f>H13</f>
        <v>7.7</v>
      </c>
      <c r="Z13" s="63">
        <f t="shared" si="6"/>
        <v>22</v>
      </c>
      <c r="AA13" s="64">
        <f t="shared" si="6"/>
        <v>16.8</v>
      </c>
      <c r="AB13" s="64">
        <f t="shared" si="6"/>
        <v>10</v>
      </c>
      <c r="AC13" s="65">
        <f t="shared" si="6"/>
        <v>8.9</v>
      </c>
      <c r="AD13" s="63">
        <f>ROUND((E13*1.8),1)</f>
        <v>22.9</v>
      </c>
      <c r="AE13" s="65">
        <f>ROUND((F13*1.8),1)</f>
        <v>17.5</v>
      </c>
      <c r="AF13" s="66">
        <f t="shared" si="10"/>
        <v>12.7</v>
      </c>
      <c r="AG13" s="66"/>
      <c r="AH13" s="63">
        <f t="shared" si="9"/>
        <v>19.100000000000001</v>
      </c>
      <c r="AI13" s="64">
        <f t="shared" si="9"/>
        <v>14.6</v>
      </c>
      <c r="AJ13" s="64">
        <f t="shared" si="9"/>
        <v>13.1</v>
      </c>
      <c r="AK13" s="65">
        <f t="shared" si="9"/>
        <v>11.6</v>
      </c>
      <c r="AL13" s="67">
        <v>45594</v>
      </c>
    </row>
    <row r="14" spans="1:39" x14ac:dyDescent="0.25">
      <c r="A14" s="76" t="s">
        <v>25</v>
      </c>
      <c r="B14" s="76" t="s">
        <v>28</v>
      </c>
      <c r="C14" s="76" t="s">
        <v>35</v>
      </c>
      <c r="D14" s="77" t="s">
        <v>40</v>
      </c>
      <c r="E14" s="78">
        <f t="shared" si="0"/>
        <v>12.7</v>
      </c>
      <c r="F14" s="79">
        <f t="shared" si="1"/>
        <v>9.6999999999999993</v>
      </c>
      <c r="G14" s="79">
        <f t="shared" si="2"/>
        <v>8.6999999999999993</v>
      </c>
      <c r="H14" s="80">
        <v>7.7</v>
      </c>
      <c r="I14" s="81">
        <f>ROUND(IF($E14*VLOOKUP($D14,'Rate Rationale'!$D:$I,6,0)&lt;&gt;0,$E14*VLOOKUP($D14,'Rate Rationale'!$D:$I,6,0),""),1)</f>
        <v>14.6</v>
      </c>
      <c r="J14" s="82">
        <f>ROUND(IF($F14*VLOOKUP($D14,'Rate Rationale'!$D:$J,7,0)&lt;&gt;0,$F14*VLOOKUP($D14,'Rate Rationale'!$D:$J,7,0),""),1)</f>
        <v>11.2</v>
      </c>
      <c r="K14" s="82">
        <f>ROUND(IF($G14*VLOOKUP($D14,'Rate Rationale'!$D:$K,8,0)&lt;&gt;0,$G14*VLOOKUP($D14,'Rate Rationale'!$D:$K,8,0),""),1)</f>
        <v>10</v>
      </c>
      <c r="L14" s="83">
        <f>ROUND(IF($H14*VLOOKUP($D14,'Rate Rationale'!$D:$L,9,0)&lt;&gt;0,$H14*VLOOKUP($D14,'Rate Rationale'!$D:$L,9,0),""),1)</f>
        <v>8.9</v>
      </c>
      <c r="M14" s="82">
        <f>ROUND(IF($E14*VLOOKUP($D14,'Rate Rationale'!$D:$M,10,0)&lt;&gt;0,$E14*VLOOKUP($D14,'Rate Rationale'!$D:$M,10,0),""),1)</f>
        <v>19.100000000000001</v>
      </c>
      <c r="N14" s="81">
        <f>ROUND(E14*VLOOKUP(D14,'Rate Rationale'!$D$3:$AB$45,11,0),1)</f>
        <v>19.100000000000001</v>
      </c>
      <c r="O14" s="82">
        <f>ROUND(F14*VLOOKUP(D14,'Rate Rationale'!$D$3:$AB$45,12,0),1)</f>
        <v>14.6</v>
      </c>
      <c r="P14" s="82">
        <f>ROUND(G14*VLOOKUP(D14,'Rate Rationale'!$D$3:$AB$45,13,0),1)</f>
        <v>10.4</v>
      </c>
      <c r="Q14" s="83">
        <f>ROUND(H14*VLOOKUP(D14,'Rate Rationale'!$D$3:$AB$45,14,0),1)</f>
        <v>9.1999999999999993</v>
      </c>
      <c r="R14" s="81">
        <f t="shared" si="3"/>
        <v>22</v>
      </c>
      <c r="S14" s="82">
        <f t="shared" si="3"/>
        <v>16.8</v>
      </c>
      <c r="T14" s="82">
        <f t="shared" si="3"/>
        <v>12</v>
      </c>
      <c r="U14" s="83">
        <f t="shared" si="3"/>
        <v>10.6</v>
      </c>
      <c r="V14" s="81">
        <f t="shared" ref="V14:W27" si="11">ROUND((E14*1.5),1)</f>
        <v>19.100000000000001</v>
      </c>
      <c r="W14" s="82">
        <f t="shared" si="11"/>
        <v>14.6</v>
      </c>
      <c r="X14" s="82">
        <f t="shared" ref="X14:Y29" si="12">G14</f>
        <v>8.6999999999999993</v>
      </c>
      <c r="Y14" s="83">
        <f t="shared" si="12"/>
        <v>7.7</v>
      </c>
      <c r="Z14" s="81">
        <f t="shared" si="6"/>
        <v>22</v>
      </c>
      <c r="AA14" s="82">
        <f t="shared" si="6"/>
        <v>16.8</v>
      </c>
      <c r="AB14" s="82">
        <f t="shared" si="6"/>
        <v>10</v>
      </c>
      <c r="AC14" s="83">
        <f t="shared" si="6"/>
        <v>8.9</v>
      </c>
      <c r="AD14" s="81">
        <f t="shared" ref="AD14:AE27" si="13">ROUND((E14*1.8),1)</f>
        <v>22.9</v>
      </c>
      <c r="AE14" s="83">
        <f t="shared" si="13"/>
        <v>17.5</v>
      </c>
      <c r="AF14" s="84">
        <f t="shared" si="10"/>
        <v>12.7</v>
      </c>
      <c r="AG14" s="84"/>
      <c r="AH14" s="81">
        <f t="shared" si="9"/>
        <v>19.100000000000001</v>
      </c>
      <c r="AI14" s="82">
        <f t="shared" si="9"/>
        <v>14.6</v>
      </c>
      <c r="AJ14" s="82">
        <f t="shared" si="9"/>
        <v>13.1</v>
      </c>
      <c r="AK14" s="83">
        <f t="shared" si="9"/>
        <v>11.6</v>
      </c>
      <c r="AL14" s="85">
        <v>45594</v>
      </c>
    </row>
    <row r="15" spans="1:39" x14ac:dyDescent="0.25">
      <c r="A15" s="17" t="s">
        <v>25</v>
      </c>
      <c r="B15" s="17" t="s">
        <v>41</v>
      </c>
      <c r="C15" s="17" t="s">
        <v>42</v>
      </c>
      <c r="D15" s="18" t="s">
        <v>43</v>
      </c>
      <c r="E15" s="97">
        <f>H15+5</f>
        <v>15.6</v>
      </c>
      <c r="F15" s="98">
        <f>H15+2</f>
        <v>12.6</v>
      </c>
      <c r="G15" s="98">
        <f>H15+1</f>
        <v>11.6</v>
      </c>
      <c r="H15" s="99">
        <v>10.6</v>
      </c>
      <c r="I15" s="100">
        <f>ROUND(IF($E15*VLOOKUP($D15,'Rate Rationale'!$D:$I,6,0)&lt;&gt;0,$E15*VLOOKUP($D15,'Rate Rationale'!$D:$I,6,0),""),1)</f>
        <v>17.899999999999999</v>
      </c>
      <c r="J15" s="101">
        <f>ROUND(IF($F15*VLOOKUP($D15,'Rate Rationale'!$D:$J,7,0)&lt;&gt;0,$F15*VLOOKUP($D15,'Rate Rationale'!$D:$J,7,0),""),1)</f>
        <v>14.5</v>
      </c>
      <c r="K15" s="101">
        <f>ROUND(IF($G15*VLOOKUP($D15,'Rate Rationale'!$D:$K,8,0)&lt;&gt;0,$G15*VLOOKUP($D15,'Rate Rationale'!$D:$K,8,0),""),1)</f>
        <v>13.3</v>
      </c>
      <c r="L15" s="102">
        <f>ROUND(IF($H15*VLOOKUP($D15,'Rate Rationale'!$D:$L,9,0)&lt;&gt;0,$H15*VLOOKUP($D15,'Rate Rationale'!$D:$L,9,0),""),1)</f>
        <v>12.2</v>
      </c>
      <c r="M15" s="101">
        <f>ROUND(IF($E15*VLOOKUP($D15,'Rate Rationale'!$D:$M,10,0)&lt;&gt;0,$E15*VLOOKUP($D15,'Rate Rationale'!$D:$M,10,0),""),1)</f>
        <v>23.4</v>
      </c>
      <c r="N15" s="100">
        <f>ROUND(E15*VLOOKUP(D15,'Rate Rationale'!$D$3:$AB$45,11,0),1)</f>
        <v>23.4</v>
      </c>
      <c r="O15" s="101">
        <f>ROUND(F15*VLOOKUP(D15,'Rate Rationale'!$D$3:$AB$45,12,0),1)</f>
        <v>18.899999999999999</v>
      </c>
      <c r="P15" s="101">
        <f>ROUND(G15*VLOOKUP(D15,'Rate Rationale'!$D$3:$AB$45,13,0),1)</f>
        <v>13.9</v>
      </c>
      <c r="Q15" s="102">
        <f>ROUND(H15*VLOOKUP(D15,'Rate Rationale'!$D$3:$AB$45,14,0),1)</f>
        <v>12.7</v>
      </c>
      <c r="R15" s="100">
        <f t="shared" si="3"/>
        <v>26.9</v>
      </c>
      <c r="S15" s="101">
        <f t="shared" si="3"/>
        <v>21.7</v>
      </c>
      <c r="T15" s="101">
        <f t="shared" si="3"/>
        <v>16</v>
      </c>
      <c r="U15" s="102">
        <f t="shared" si="3"/>
        <v>14.6</v>
      </c>
      <c r="V15" s="100">
        <f>ROUND((E15*1.5),1)</f>
        <v>23.4</v>
      </c>
      <c r="W15" s="101">
        <f>ROUND((F15*1.5),1)</f>
        <v>18.899999999999999</v>
      </c>
      <c r="X15" s="101">
        <f>G15</f>
        <v>11.6</v>
      </c>
      <c r="Y15" s="102">
        <f>H15</f>
        <v>10.6</v>
      </c>
      <c r="Z15" s="100">
        <f t="shared" si="6"/>
        <v>26.9</v>
      </c>
      <c r="AA15" s="101">
        <f t="shared" si="6"/>
        <v>21.7</v>
      </c>
      <c r="AB15" s="101">
        <f t="shared" si="6"/>
        <v>13.3</v>
      </c>
      <c r="AC15" s="102">
        <f t="shared" si="6"/>
        <v>12.2</v>
      </c>
      <c r="AD15" s="100">
        <f>ROUND((E15*1.8),1)</f>
        <v>28.1</v>
      </c>
      <c r="AE15" s="102">
        <f>ROUND((F15*1.8),1)</f>
        <v>22.7</v>
      </c>
      <c r="AF15" s="103">
        <f t="shared" si="10"/>
        <v>15.6</v>
      </c>
      <c r="AG15" s="103"/>
      <c r="AH15" s="100">
        <f t="shared" si="9"/>
        <v>23.4</v>
      </c>
      <c r="AI15" s="101">
        <f t="shared" si="9"/>
        <v>18.899999999999999</v>
      </c>
      <c r="AJ15" s="101">
        <f t="shared" si="9"/>
        <v>17.399999999999999</v>
      </c>
      <c r="AK15" s="102">
        <f t="shared" si="9"/>
        <v>15.9</v>
      </c>
      <c r="AL15" s="104">
        <v>45587</v>
      </c>
    </row>
    <row r="16" spans="1:39" x14ac:dyDescent="0.25">
      <c r="A16" s="17" t="s">
        <v>25</v>
      </c>
      <c r="B16" s="17" t="s">
        <v>41</v>
      </c>
      <c r="C16" s="17" t="s">
        <v>44</v>
      </c>
      <c r="D16" s="18" t="s">
        <v>45</v>
      </c>
      <c r="E16" s="97">
        <f>H16+5</f>
        <v>13.6</v>
      </c>
      <c r="F16" s="98">
        <f>H16+2</f>
        <v>10.6</v>
      </c>
      <c r="G16" s="98">
        <f>H16+1</f>
        <v>9.6</v>
      </c>
      <c r="H16" s="99">
        <v>8.6</v>
      </c>
      <c r="I16" s="100">
        <f>ROUND(IF($E16*VLOOKUP($D16,'Rate Rationale'!$D:$I,6,0)&lt;&gt;0,$E16*VLOOKUP($D16,'Rate Rationale'!$D:$I,6,0),""),1)</f>
        <v>15.6</v>
      </c>
      <c r="J16" s="101">
        <f>ROUND(IF($F16*VLOOKUP($D16,'Rate Rationale'!$D:$J,7,0)&lt;&gt;0,$F16*VLOOKUP($D16,'Rate Rationale'!$D:$J,7,0),""),1)</f>
        <v>12.2</v>
      </c>
      <c r="K16" s="101">
        <f>ROUND(IF($G16*VLOOKUP($D16,'Rate Rationale'!$D:$K,8,0)&lt;&gt;0,$G16*VLOOKUP($D16,'Rate Rationale'!$D:$K,8,0),""),1)</f>
        <v>11</v>
      </c>
      <c r="L16" s="102">
        <f>ROUND(IF($H16*VLOOKUP($D16,'Rate Rationale'!$D:$L,9,0)&lt;&gt;0,$H16*VLOOKUP($D16,'Rate Rationale'!$D:$L,9,0),""),1)</f>
        <v>9.9</v>
      </c>
      <c r="M16" s="101">
        <f>ROUND(IF($E16*VLOOKUP($D16,'Rate Rationale'!$D:$M,10,0)&lt;&gt;0,$E16*VLOOKUP($D16,'Rate Rationale'!$D:$M,10,0),""),1)</f>
        <v>20.399999999999999</v>
      </c>
      <c r="N16" s="100">
        <f>ROUND(E16*VLOOKUP(D16,'Rate Rationale'!$D$3:$AB$45,11,0),1)</f>
        <v>20.399999999999999</v>
      </c>
      <c r="O16" s="101">
        <f>ROUND(F16*VLOOKUP(D16,'Rate Rationale'!$D$3:$AB$45,12,0),1)</f>
        <v>15.9</v>
      </c>
      <c r="P16" s="101">
        <f>ROUND(G16*VLOOKUP(D16,'Rate Rationale'!$D$3:$AB$45,13,0),1)</f>
        <v>11.5</v>
      </c>
      <c r="Q16" s="102">
        <f>ROUND(H16*VLOOKUP(D16,'Rate Rationale'!$D$3:$AB$45,14,0),1)</f>
        <v>10.3</v>
      </c>
      <c r="R16" s="100">
        <f t="shared" si="3"/>
        <v>23.5</v>
      </c>
      <c r="S16" s="101">
        <f t="shared" si="3"/>
        <v>18.3</v>
      </c>
      <c r="T16" s="101">
        <f t="shared" si="3"/>
        <v>13.2</v>
      </c>
      <c r="U16" s="102">
        <f t="shared" si="3"/>
        <v>11.8</v>
      </c>
      <c r="V16" s="100">
        <f>ROUND((E16*1.5),1)</f>
        <v>20.399999999999999</v>
      </c>
      <c r="W16" s="101">
        <f>ROUND((F16*1.5),1)</f>
        <v>15.9</v>
      </c>
      <c r="X16" s="101">
        <f>G16</f>
        <v>9.6</v>
      </c>
      <c r="Y16" s="102">
        <f>H16</f>
        <v>8.6</v>
      </c>
      <c r="Z16" s="100">
        <f t="shared" si="6"/>
        <v>23.5</v>
      </c>
      <c r="AA16" s="101">
        <f t="shared" si="6"/>
        <v>18.3</v>
      </c>
      <c r="AB16" s="101">
        <f t="shared" si="6"/>
        <v>11</v>
      </c>
      <c r="AC16" s="102">
        <f t="shared" si="6"/>
        <v>9.9</v>
      </c>
      <c r="AD16" s="100">
        <f>ROUND((E16*1.8),1)</f>
        <v>24.5</v>
      </c>
      <c r="AE16" s="102">
        <f>ROUND((F16*1.8),1)</f>
        <v>19.100000000000001</v>
      </c>
      <c r="AF16" s="103">
        <f t="shared" si="10"/>
        <v>13.6</v>
      </c>
      <c r="AG16" s="103">
        <f>M16</f>
        <v>20.399999999999999</v>
      </c>
      <c r="AH16" s="100">
        <f t="shared" si="9"/>
        <v>20.399999999999999</v>
      </c>
      <c r="AI16" s="101">
        <f t="shared" si="9"/>
        <v>15.9</v>
      </c>
      <c r="AJ16" s="101">
        <f t="shared" si="9"/>
        <v>14.4</v>
      </c>
      <c r="AK16" s="102">
        <f t="shared" si="9"/>
        <v>12.9</v>
      </c>
      <c r="AL16" s="104">
        <v>45587</v>
      </c>
    </row>
    <row r="17" spans="1:38" x14ac:dyDescent="0.25">
      <c r="A17" s="17" t="s">
        <v>25</v>
      </c>
      <c r="B17" s="17" t="s">
        <v>41</v>
      </c>
      <c r="C17" s="17" t="s">
        <v>46</v>
      </c>
      <c r="D17" s="18" t="s">
        <v>47</v>
      </c>
      <c r="E17" s="97">
        <f t="shared" si="0"/>
        <v>13.6</v>
      </c>
      <c r="F17" s="98">
        <f t="shared" si="1"/>
        <v>10.6</v>
      </c>
      <c r="G17" s="98">
        <f t="shared" si="2"/>
        <v>9.6</v>
      </c>
      <c r="H17" s="99">
        <v>8.6</v>
      </c>
      <c r="I17" s="100">
        <f>L17+5</f>
        <v>17.5</v>
      </c>
      <c r="J17" s="101">
        <f>L17+2</f>
        <v>14.5</v>
      </c>
      <c r="K17" s="101">
        <f>L17+1</f>
        <v>13.5</v>
      </c>
      <c r="L17" s="102">
        <v>12.5</v>
      </c>
      <c r="M17" s="101">
        <f>ROUND(IF($E17*VLOOKUP($D17,'Rate Rationale'!$D:$M,10,0)&lt;&gt;0,$E17*VLOOKUP($D17,'Rate Rationale'!$D:$M,10,0),""),1)</f>
        <v>20.399999999999999</v>
      </c>
      <c r="N17" s="100">
        <f>ROUND(E17*VLOOKUP(D17,'Rate Rationale'!$D$3:$AB$45,11,0),1)</f>
        <v>20.399999999999999</v>
      </c>
      <c r="O17" s="101">
        <f>ROUND(F17*VLOOKUP(D17,'Rate Rationale'!$D$3:$AB$45,12,0),1)</f>
        <v>15.9</v>
      </c>
      <c r="P17" s="101">
        <f>ROUND(G17*VLOOKUP(D17,'Rate Rationale'!$D$3:$AB$45,13,0),1)</f>
        <v>11.5</v>
      </c>
      <c r="Q17" s="102">
        <f>ROUND(H17*VLOOKUP(D17,'Rate Rationale'!$D$3:$AB$45,14,0),1)</f>
        <v>10.3</v>
      </c>
      <c r="R17" s="100">
        <f t="shared" si="3"/>
        <v>23.5</v>
      </c>
      <c r="S17" s="101">
        <f t="shared" si="3"/>
        <v>18.3</v>
      </c>
      <c r="T17" s="101">
        <f t="shared" si="3"/>
        <v>15.5</v>
      </c>
      <c r="U17" s="102">
        <f t="shared" si="3"/>
        <v>14.4</v>
      </c>
      <c r="V17" s="100">
        <f t="shared" si="11"/>
        <v>20.399999999999999</v>
      </c>
      <c r="W17" s="101">
        <f t="shared" si="11"/>
        <v>15.9</v>
      </c>
      <c r="X17" s="101">
        <f t="shared" si="12"/>
        <v>9.6</v>
      </c>
      <c r="Y17" s="102">
        <f t="shared" si="12"/>
        <v>8.6</v>
      </c>
      <c r="Z17" s="100">
        <f t="shared" si="6"/>
        <v>23.5</v>
      </c>
      <c r="AA17" s="101">
        <f t="shared" si="6"/>
        <v>18.3</v>
      </c>
      <c r="AB17" s="101">
        <f t="shared" si="6"/>
        <v>13.5</v>
      </c>
      <c r="AC17" s="102">
        <f t="shared" si="6"/>
        <v>12.5</v>
      </c>
      <c r="AD17" s="100">
        <f t="shared" si="13"/>
        <v>24.5</v>
      </c>
      <c r="AE17" s="102">
        <f t="shared" si="13"/>
        <v>19.100000000000001</v>
      </c>
      <c r="AF17" s="103">
        <f t="shared" si="10"/>
        <v>13.6</v>
      </c>
      <c r="AG17" s="103"/>
      <c r="AH17" s="100">
        <f t="shared" si="9"/>
        <v>20.399999999999999</v>
      </c>
      <c r="AI17" s="101">
        <f t="shared" si="9"/>
        <v>15.9</v>
      </c>
      <c r="AJ17" s="101">
        <f t="shared" si="9"/>
        <v>14.4</v>
      </c>
      <c r="AK17" s="102">
        <f t="shared" si="9"/>
        <v>12.9</v>
      </c>
      <c r="AL17" s="104">
        <v>45566</v>
      </c>
    </row>
    <row r="18" spans="1:38" x14ac:dyDescent="0.25">
      <c r="A18" s="17" t="s">
        <v>25</v>
      </c>
      <c r="B18" s="17" t="s">
        <v>41</v>
      </c>
      <c r="C18" s="17" t="s">
        <v>46</v>
      </c>
      <c r="D18" s="18" t="s">
        <v>48</v>
      </c>
      <c r="E18" s="97">
        <f>H18+5</f>
        <v>13.6</v>
      </c>
      <c r="F18" s="98">
        <f>H18+2</f>
        <v>10.6</v>
      </c>
      <c r="G18" s="98">
        <f>H18+1</f>
        <v>9.6</v>
      </c>
      <c r="H18" s="99">
        <v>8.6</v>
      </c>
      <c r="I18" s="100">
        <f>ROUND(IF($E18*VLOOKUP($D18,'Rate Rationale'!$D:$I,6,0)&lt;&gt;0,$E18*VLOOKUP($D18,'Rate Rationale'!$D:$I,6,0),""),1)</f>
        <v>15.6</v>
      </c>
      <c r="J18" s="101">
        <f>ROUND(IF($F18*VLOOKUP($D18,'Rate Rationale'!$D:$J,7,0)&lt;&gt;0,$F18*VLOOKUP($D18,'Rate Rationale'!$D:$J,7,0),""),1)</f>
        <v>12.2</v>
      </c>
      <c r="K18" s="101">
        <f>ROUND(IF($G18*VLOOKUP($D18,'Rate Rationale'!$D:$K,8,0)&lt;&gt;0,$G18*VLOOKUP($D18,'Rate Rationale'!$D:$K,8,0),""),1)</f>
        <v>11</v>
      </c>
      <c r="L18" s="102">
        <f>ROUND(IF($H18*VLOOKUP($D18,'Rate Rationale'!$D:$L,9,0)&lt;&gt;0,$H18*VLOOKUP($D18,'Rate Rationale'!$D:$L,9,0),""),1)</f>
        <v>9.9</v>
      </c>
      <c r="M18" s="101">
        <f>ROUND(IF($E18*VLOOKUP($D18,'Rate Rationale'!$D:$M,10,0)&lt;&gt;0,$E18*VLOOKUP($D18,'Rate Rationale'!$D:$M,10,0),""),1)</f>
        <v>20.399999999999999</v>
      </c>
      <c r="N18" s="100">
        <f>ROUND(E18*VLOOKUP(D18,'Rate Rationale'!$D$3:$AB$45,11,0),1)</f>
        <v>20.399999999999999</v>
      </c>
      <c r="O18" s="101">
        <f>ROUND(F18*VLOOKUP(D18,'Rate Rationale'!$D$3:$AB$45,12,0),1)</f>
        <v>15.9</v>
      </c>
      <c r="P18" s="101">
        <f>ROUND(G18*VLOOKUP(D18,'Rate Rationale'!$D$3:$AB$45,13,0),1)</f>
        <v>11.5</v>
      </c>
      <c r="Q18" s="102">
        <f>ROUND(H18*VLOOKUP(D18,'Rate Rationale'!$D$3:$AB$45,14,0),1)</f>
        <v>10.3</v>
      </c>
      <c r="R18" s="100">
        <f t="shared" si="3"/>
        <v>23.5</v>
      </c>
      <c r="S18" s="101">
        <f t="shared" si="3"/>
        <v>18.3</v>
      </c>
      <c r="T18" s="101">
        <f t="shared" si="3"/>
        <v>13.2</v>
      </c>
      <c r="U18" s="102">
        <f t="shared" si="3"/>
        <v>11.8</v>
      </c>
      <c r="V18" s="100">
        <f t="shared" si="11"/>
        <v>20.399999999999999</v>
      </c>
      <c r="W18" s="101">
        <f t="shared" si="11"/>
        <v>15.9</v>
      </c>
      <c r="X18" s="101">
        <f>G18</f>
        <v>9.6</v>
      </c>
      <c r="Y18" s="102">
        <f>H18</f>
        <v>8.6</v>
      </c>
      <c r="Z18" s="100">
        <f t="shared" si="6"/>
        <v>23.5</v>
      </c>
      <c r="AA18" s="101">
        <f t="shared" si="6"/>
        <v>18.3</v>
      </c>
      <c r="AB18" s="101">
        <f t="shared" si="6"/>
        <v>11</v>
      </c>
      <c r="AC18" s="102">
        <f t="shared" si="6"/>
        <v>9.9</v>
      </c>
      <c r="AD18" s="100">
        <f t="shared" si="13"/>
        <v>24.5</v>
      </c>
      <c r="AE18" s="102">
        <f t="shared" si="13"/>
        <v>19.100000000000001</v>
      </c>
      <c r="AF18" s="103">
        <f t="shared" si="10"/>
        <v>13.6</v>
      </c>
      <c r="AG18" s="103"/>
      <c r="AH18" s="100">
        <f t="shared" si="9"/>
        <v>20.399999999999999</v>
      </c>
      <c r="AI18" s="101">
        <f t="shared" si="9"/>
        <v>15.9</v>
      </c>
      <c r="AJ18" s="101">
        <f t="shared" si="9"/>
        <v>14.4</v>
      </c>
      <c r="AK18" s="102">
        <f t="shared" si="9"/>
        <v>12.9</v>
      </c>
      <c r="AL18" s="104">
        <v>45587</v>
      </c>
    </row>
    <row r="19" spans="1:38" x14ac:dyDescent="0.25">
      <c r="A19" s="17" t="s">
        <v>25</v>
      </c>
      <c r="B19" s="17" t="s">
        <v>41</v>
      </c>
      <c r="C19" s="17" t="s">
        <v>49</v>
      </c>
      <c r="D19" s="18" t="s">
        <v>50</v>
      </c>
      <c r="E19" s="97">
        <f>H19+5</f>
        <v>10.6</v>
      </c>
      <c r="F19" s="98">
        <f>H19+2</f>
        <v>7.6</v>
      </c>
      <c r="G19" s="98">
        <f>H19+1</f>
        <v>6.6</v>
      </c>
      <c r="H19" s="99">
        <v>5.6</v>
      </c>
      <c r="I19" s="100">
        <f>ROUND(IF($E19*VLOOKUP($D19,'Rate Rationale'!$D:$I,6,0)&lt;&gt;0,$E19*VLOOKUP($D19,'Rate Rationale'!$D:$I,6,0),""),1)</f>
        <v>12.2</v>
      </c>
      <c r="J19" s="101">
        <f>ROUND(IF($F19*VLOOKUP($D19,'Rate Rationale'!$D:$J,7,0)&lt;&gt;0,$F19*VLOOKUP($D19,'Rate Rationale'!$D:$J,7,0),""),1)</f>
        <v>8.6999999999999993</v>
      </c>
      <c r="K19" s="101">
        <f>ROUND(IF($G19*VLOOKUP($D19,'Rate Rationale'!$D:$K,8,0)&lt;&gt;0,$G19*VLOOKUP($D19,'Rate Rationale'!$D:$K,8,0),""),1)</f>
        <v>7.6</v>
      </c>
      <c r="L19" s="102">
        <f>ROUND(IF($H19*VLOOKUP($D19,'Rate Rationale'!$D:$L,9,0)&lt;&gt;0,$H19*VLOOKUP($D19,'Rate Rationale'!$D:$L,9,0),""),1)</f>
        <v>6.4</v>
      </c>
      <c r="M19" s="101">
        <f>ROUND(IF($E19*VLOOKUP($D19,'Rate Rationale'!$D:$M,10,0)&lt;&gt;0,$E19*VLOOKUP($D19,'Rate Rationale'!$D:$M,10,0),""),1)</f>
        <v>15.9</v>
      </c>
      <c r="N19" s="100">
        <f>ROUND(E19*VLOOKUP(D19,'Rate Rationale'!$D$3:$AB$45,11,0),1)</f>
        <v>15.9</v>
      </c>
      <c r="O19" s="101">
        <f>ROUND(F19*VLOOKUP(D19,'Rate Rationale'!$D$3:$AB$45,12,0),1)</f>
        <v>11.4</v>
      </c>
      <c r="P19" s="101">
        <f>ROUND(G19*VLOOKUP(D19,'Rate Rationale'!$D$3:$AB$45,13,0),1)</f>
        <v>7.9</v>
      </c>
      <c r="Q19" s="102">
        <f>ROUND(H19*VLOOKUP(D19,'Rate Rationale'!$D$3:$AB$45,14,0),1)</f>
        <v>6.7</v>
      </c>
      <c r="R19" s="100">
        <f t="shared" si="3"/>
        <v>18.3</v>
      </c>
      <c r="S19" s="101">
        <f t="shared" si="3"/>
        <v>13.1</v>
      </c>
      <c r="T19" s="101">
        <f t="shared" si="3"/>
        <v>9.1</v>
      </c>
      <c r="U19" s="102">
        <f t="shared" si="3"/>
        <v>7.7</v>
      </c>
      <c r="V19" s="100">
        <f>ROUND((E19*1.5),1)</f>
        <v>15.9</v>
      </c>
      <c r="W19" s="101">
        <f>ROUND((F19*1.5),1)</f>
        <v>11.4</v>
      </c>
      <c r="X19" s="101">
        <f>G19</f>
        <v>6.6</v>
      </c>
      <c r="Y19" s="102">
        <f>H19</f>
        <v>5.6</v>
      </c>
      <c r="Z19" s="100">
        <f t="shared" si="6"/>
        <v>18.3</v>
      </c>
      <c r="AA19" s="101">
        <f t="shared" si="6"/>
        <v>13.1</v>
      </c>
      <c r="AB19" s="101">
        <f t="shared" si="6"/>
        <v>7.6</v>
      </c>
      <c r="AC19" s="102">
        <f t="shared" si="6"/>
        <v>6.4</v>
      </c>
      <c r="AD19" s="100">
        <f>ROUND((E19*1.8),1)</f>
        <v>19.100000000000001</v>
      </c>
      <c r="AE19" s="102">
        <f>ROUND((F19*1.8),1)</f>
        <v>13.7</v>
      </c>
      <c r="AF19" s="103">
        <f>E19</f>
        <v>10.6</v>
      </c>
      <c r="AG19" s="103">
        <f>M19</f>
        <v>15.9</v>
      </c>
      <c r="AH19" s="100">
        <f t="shared" si="9"/>
        <v>15.9</v>
      </c>
      <c r="AI19" s="101">
        <f t="shared" si="9"/>
        <v>11.4</v>
      </c>
      <c r="AJ19" s="101">
        <f t="shared" si="9"/>
        <v>9.9</v>
      </c>
      <c r="AK19" s="102">
        <f t="shared" si="9"/>
        <v>8.4</v>
      </c>
      <c r="AL19" s="104">
        <v>45566</v>
      </c>
    </row>
    <row r="20" spans="1:38" x14ac:dyDescent="0.25">
      <c r="A20" s="17" t="s">
        <v>25</v>
      </c>
      <c r="B20" s="17" t="s">
        <v>41</v>
      </c>
      <c r="C20" s="17" t="s">
        <v>42</v>
      </c>
      <c r="D20" s="18" t="s">
        <v>51</v>
      </c>
      <c r="E20" s="97">
        <f>H20+5</f>
        <v>13.6</v>
      </c>
      <c r="F20" s="98">
        <f>H20+2</f>
        <v>10.6</v>
      </c>
      <c r="G20" s="98">
        <f>H20+1</f>
        <v>9.6</v>
      </c>
      <c r="H20" s="99">
        <v>8.6</v>
      </c>
      <c r="I20" s="100">
        <f>ROUND(IF($E20*VLOOKUP($D20,'Rate Rationale'!$D:$I,6,0)&lt;&gt;0,$E20*VLOOKUP($D20,'Rate Rationale'!$D:$I,6,0),""),1)</f>
        <v>15.6</v>
      </c>
      <c r="J20" s="101">
        <f>ROUND(IF($F20*VLOOKUP($D20,'Rate Rationale'!$D:$J,7,0)&lt;&gt;0,$F20*VLOOKUP($D20,'Rate Rationale'!$D:$J,7,0),""),1)</f>
        <v>12.2</v>
      </c>
      <c r="K20" s="101">
        <f>ROUND(IF($G20*VLOOKUP($D20,'Rate Rationale'!$D:$K,8,0)&lt;&gt;0,$G20*VLOOKUP($D20,'Rate Rationale'!$D:$K,8,0),""),1)</f>
        <v>11</v>
      </c>
      <c r="L20" s="102">
        <f>ROUND(IF($H20*VLOOKUP($D20,'Rate Rationale'!$D:$L,9,0)&lt;&gt;0,$H20*VLOOKUP($D20,'Rate Rationale'!$D:$L,9,0),""),1)</f>
        <v>9.9</v>
      </c>
      <c r="M20" s="101">
        <f>ROUND(IF($E20*VLOOKUP($D20,'Rate Rationale'!$D:$M,10,0)&lt;&gt;0,$E20*VLOOKUP($D20,'Rate Rationale'!$D:$M,10,0),""),1)</f>
        <v>20.399999999999999</v>
      </c>
      <c r="N20" s="100">
        <f>ROUND(E20*VLOOKUP(D20,'Rate Rationale'!$D$3:$AB$45,11,0),1)</f>
        <v>20.399999999999999</v>
      </c>
      <c r="O20" s="101">
        <f>ROUND(F20*VLOOKUP(D20,'Rate Rationale'!$D$3:$AB$45,12,0),1)</f>
        <v>15.9</v>
      </c>
      <c r="P20" s="101">
        <f>ROUND(G20*VLOOKUP(D20,'Rate Rationale'!$D$3:$AB$45,13,0),1)</f>
        <v>11.5</v>
      </c>
      <c r="Q20" s="102">
        <f>ROUND(H20*VLOOKUP(D20,'Rate Rationale'!$D$3:$AB$45,14,0),1)</f>
        <v>10.3</v>
      </c>
      <c r="R20" s="100">
        <f t="shared" si="3"/>
        <v>23.5</v>
      </c>
      <c r="S20" s="101">
        <f t="shared" si="3"/>
        <v>18.3</v>
      </c>
      <c r="T20" s="101">
        <f t="shared" si="3"/>
        <v>13.2</v>
      </c>
      <c r="U20" s="102">
        <f t="shared" si="3"/>
        <v>11.8</v>
      </c>
      <c r="V20" s="100">
        <f t="shared" ref="V20:W20" si="14">ROUND((E20*1.5),1)</f>
        <v>20.399999999999999</v>
      </c>
      <c r="W20" s="101">
        <f t="shared" si="14"/>
        <v>15.9</v>
      </c>
      <c r="X20" s="101">
        <f t="shared" ref="X20:Y20" si="15">G20</f>
        <v>9.6</v>
      </c>
      <c r="Y20" s="102">
        <f t="shared" si="15"/>
        <v>8.6</v>
      </c>
      <c r="Z20" s="100">
        <f t="shared" si="6"/>
        <v>23.5</v>
      </c>
      <c r="AA20" s="101">
        <f t="shared" si="6"/>
        <v>18.3</v>
      </c>
      <c r="AB20" s="101">
        <f t="shared" si="6"/>
        <v>11</v>
      </c>
      <c r="AC20" s="102">
        <f t="shared" si="6"/>
        <v>9.9</v>
      </c>
      <c r="AD20" s="100">
        <f t="shared" ref="AD20:AE20" si="16">ROUND((E20*1.8),1)</f>
        <v>24.5</v>
      </c>
      <c r="AE20" s="102">
        <f t="shared" si="16"/>
        <v>19.100000000000001</v>
      </c>
      <c r="AF20" s="103">
        <f t="shared" ref="AF20:AF34" si="17">E20</f>
        <v>13.6</v>
      </c>
      <c r="AG20" s="103"/>
      <c r="AH20" s="100">
        <f t="shared" si="9"/>
        <v>20.399999999999999</v>
      </c>
      <c r="AI20" s="101">
        <f t="shared" si="9"/>
        <v>15.9</v>
      </c>
      <c r="AJ20" s="101">
        <f t="shared" si="9"/>
        <v>14.4</v>
      </c>
      <c r="AK20" s="102">
        <f t="shared" si="9"/>
        <v>12.9</v>
      </c>
      <c r="AL20" s="104">
        <v>45587</v>
      </c>
    </row>
    <row r="21" spans="1:38" x14ac:dyDescent="0.25">
      <c r="A21" s="17" t="s">
        <v>25</v>
      </c>
      <c r="B21" s="17" t="s">
        <v>41</v>
      </c>
      <c r="C21" s="17" t="s">
        <v>52</v>
      </c>
      <c r="D21" s="18" t="s">
        <v>53</v>
      </c>
      <c r="E21" s="97">
        <f t="shared" si="0"/>
        <v>12.6</v>
      </c>
      <c r="F21" s="98">
        <f t="shared" si="1"/>
        <v>9.6</v>
      </c>
      <c r="G21" s="98">
        <f t="shared" si="2"/>
        <v>8.6</v>
      </c>
      <c r="H21" s="99">
        <v>7.6</v>
      </c>
      <c r="I21" s="100">
        <f>ROUND(IF($E21*VLOOKUP($D21,'Rate Rationale'!$D:$I,6,0)&lt;&gt;0,$E21*VLOOKUP($D21,'Rate Rationale'!$D:$I,6,0),""),1)</f>
        <v>14.5</v>
      </c>
      <c r="J21" s="101">
        <f>ROUND(IF($F21*VLOOKUP($D21,'Rate Rationale'!$D:$J,7,0)&lt;&gt;0,$F21*VLOOKUP($D21,'Rate Rationale'!$D:$J,7,0),""),1)</f>
        <v>11</v>
      </c>
      <c r="K21" s="101">
        <f>ROUND(IF($G21*VLOOKUP($D21,'Rate Rationale'!$D:$K,8,0)&lt;&gt;0,$G21*VLOOKUP($D21,'Rate Rationale'!$D:$K,8,0),""),1)</f>
        <v>9.9</v>
      </c>
      <c r="L21" s="102">
        <f>ROUND(IF($H21*VLOOKUP($D21,'Rate Rationale'!$D:$L,9,0)&lt;&gt;0,$H21*VLOOKUP($D21,'Rate Rationale'!$D:$L,9,0),""),1)</f>
        <v>8.6999999999999993</v>
      </c>
      <c r="M21" s="101">
        <f>ROUND(IF($E21*VLOOKUP($D21,'Rate Rationale'!$D:$M,10,0)&lt;&gt;0,$E21*VLOOKUP($D21,'Rate Rationale'!$D:$M,10,0),""),1)</f>
        <v>18.899999999999999</v>
      </c>
      <c r="N21" s="100">
        <f>ROUND(E21*VLOOKUP(D21,'Rate Rationale'!$D$3:$AB$45,11,0),1)</f>
        <v>18.899999999999999</v>
      </c>
      <c r="O21" s="101">
        <f>ROUND(F21*VLOOKUP(D21,'Rate Rationale'!$D$3:$AB$45,12,0),1)</f>
        <v>14.4</v>
      </c>
      <c r="P21" s="101">
        <f>ROUND(G21*VLOOKUP(D21,'Rate Rationale'!$D$3:$AB$45,13,0),1)</f>
        <v>10.3</v>
      </c>
      <c r="Q21" s="102">
        <f>ROUND(H21*VLOOKUP(D21,'Rate Rationale'!$D$3:$AB$45,14,0),1)</f>
        <v>9.1</v>
      </c>
      <c r="R21" s="100">
        <f t="shared" ref="R21:U27" si="18">IF(ROUND(N21*1.15,1)&gt;I21,ROUND(N21*1.15,1),ROUND(I21*1.15,1))</f>
        <v>21.7</v>
      </c>
      <c r="S21" s="101">
        <f t="shared" si="18"/>
        <v>16.600000000000001</v>
      </c>
      <c r="T21" s="101">
        <f t="shared" si="18"/>
        <v>11.8</v>
      </c>
      <c r="U21" s="102">
        <f t="shared" si="18"/>
        <v>10.5</v>
      </c>
      <c r="V21" s="100">
        <f t="shared" si="11"/>
        <v>18.899999999999999</v>
      </c>
      <c r="W21" s="101">
        <f t="shared" si="11"/>
        <v>14.4</v>
      </c>
      <c r="X21" s="101">
        <f t="shared" si="12"/>
        <v>8.6</v>
      </c>
      <c r="Y21" s="102">
        <f t="shared" si="12"/>
        <v>7.6</v>
      </c>
      <c r="Z21" s="100">
        <f t="shared" ref="Z21:AC27" si="19">IF(ROUND(V21*1.15,1)&gt;I21,ROUND(V21*1.15,1),I21)</f>
        <v>21.7</v>
      </c>
      <c r="AA21" s="101">
        <f t="shared" si="19"/>
        <v>16.600000000000001</v>
      </c>
      <c r="AB21" s="101">
        <f t="shared" si="19"/>
        <v>9.9</v>
      </c>
      <c r="AC21" s="102">
        <f t="shared" si="19"/>
        <v>8.6999999999999993</v>
      </c>
      <c r="AD21" s="100">
        <f t="shared" si="13"/>
        <v>22.7</v>
      </c>
      <c r="AE21" s="102">
        <f t="shared" si="13"/>
        <v>17.3</v>
      </c>
      <c r="AF21" s="103">
        <f t="shared" si="17"/>
        <v>12.6</v>
      </c>
      <c r="AG21" s="103"/>
      <c r="AH21" s="100">
        <f t="shared" ref="AH21:AK34" si="20">ROUND(E21*1.5,1)</f>
        <v>18.899999999999999</v>
      </c>
      <c r="AI21" s="101">
        <f t="shared" si="20"/>
        <v>14.4</v>
      </c>
      <c r="AJ21" s="101">
        <f t="shared" si="20"/>
        <v>12.9</v>
      </c>
      <c r="AK21" s="102">
        <f t="shared" si="20"/>
        <v>11.4</v>
      </c>
      <c r="AL21" s="104">
        <v>45566</v>
      </c>
    </row>
    <row r="22" spans="1:38" x14ac:dyDescent="0.25">
      <c r="A22" s="17" t="s">
        <v>25</v>
      </c>
      <c r="B22" s="17" t="s">
        <v>41</v>
      </c>
      <c r="C22" s="17" t="s">
        <v>44</v>
      </c>
      <c r="D22" s="18" t="s">
        <v>54</v>
      </c>
      <c r="E22" s="97">
        <f>H22+5</f>
        <v>13.6</v>
      </c>
      <c r="F22" s="98">
        <f>H22+2</f>
        <v>10.6</v>
      </c>
      <c r="G22" s="98">
        <f>H22+1</f>
        <v>9.6</v>
      </c>
      <c r="H22" s="99">
        <v>8.6</v>
      </c>
      <c r="I22" s="100">
        <f>ROUND(IF($E22*VLOOKUP($D22,'Rate Rationale'!$D:$I,6,0)&lt;&gt;0,$E22*VLOOKUP($D22,'Rate Rationale'!$D:$I,6,0),""),1)</f>
        <v>15.6</v>
      </c>
      <c r="J22" s="101">
        <f>ROUND(IF($F22*VLOOKUP($D22,'Rate Rationale'!$D:$J,7,0)&lt;&gt;0,$F22*VLOOKUP($D22,'Rate Rationale'!$D:$J,7,0),""),1)</f>
        <v>12.2</v>
      </c>
      <c r="K22" s="101">
        <f>ROUND(IF($G22*VLOOKUP($D22,'Rate Rationale'!$D:$K,8,0)&lt;&gt;0,$G22*VLOOKUP($D22,'Rate Rationale'!$D:$K,8,0),""),1)</f>
        <v>11</v>
      </c>
      <c r="L22" s="102">
        <f>ROUND(IF($H22*VLOOKUP($D22,'Rate Rationale'!$D:$L,9,0)&lt;&gt;0,$H22*VLOOKUP($D22,'Rate Rationale'!$D:$L,9,0),""),1)</f>
        <v>9.9</v>
      </c>
      <c r="M22" s="101">
        <f>ROUND(IF($E22*VLOOKUP($D22,'Rate Rationale'!$D:$M,10,0)&lt;&gt;0,$E22*VLOOKUP($D22,'Rate Rationale'!$D:$M,10,0),""),1)</f>
        <v>20.399999999999999</v>
      </c>
      <c r="N22" s="100">
        <f>ROUND(E22*VLOOKUP(D22,'Rate Rationale'!$D$3:$AB$45,11,0),1)</f>
        <v>20.399999999999999</v>
      </c>
      <c r="O22" s="101">
        <f>ROUND(F22*VLOOKUP(D22,'Rate Rationale'!$D$3:$AB$45,12,0),1)</f>
        <v>15.9</v>
      </c>
      <c r="P22" s="101">
        <f>ROUND(G22*VLOOKUP(D22,'Rate Rationale'!$D$3:$AB$45,13,0),1)</f>
        <v>11.5</v>
      </c>
      <c r="Q22" s="102">
        <f>ROUND(H22*VLOOKUP(D22,'Rate Rationale'!$D$3:$AB$45,14,0),1)</f>
        <v>10.3</v>
      </c>
      <c r="R22" s="100">
        <f>IF(ROUND(N22*1.15,1)&gt;I22,ROUND(N22*1.15,1),ROUND(I22*1.15,1))</f>
        <v>23.5</v>
      </c>
      <c r="S22" s="101">
        <f>IF(ROUND(O22*1.15,1)&gt;J22,ROUND(O22*1.15,1),ROUND(J22*1.15,1))</f>
        <v>18.3</v>
      </c>
      <c r="T22" s="101">
        <f>IF(ROUND(P22*1.15,1)&gt;K22,ROUND(P22*1.15,1),ROUND(K22*1.15,1))</f>
        <v>13.2</v>
      </c>
      <c r="U22" s="102">
        <f>IF(ROUND(Q22*1.15,1)&gt;L22,ROUND(Q22*1.15,1),ROUND(L22*1.15,1))</f>
        <v>11.8</v>
      </c>
      <c r="V22" s="100">
        <f t="shared" si="11"/>
        <v>20.399999999999999</v>
      </c>
      <c r="W22" s="101">
        <f t="shared" si="11"/>
        <v>15.9</v>
      </c>
      <c r="X22" s="101">
        <f>G22</f>
        <v>9.6</v>
      </c>
      <c r="Y22" s="102">
        <f>H22</f>
        <v>8.6</v>
      </c>
      <c r="Z22" s="100">
        <f>IF(ROUND(V22*1.15,1)&gt;I22,ROUND(V22*1.15,1),I22)</f>
        <v>23.5</v>
      </c>
      <c r="AA22" s="101">
        <f>IF(ROUND(W22*1.15,1)&gt;J22,ROUND(W22*1.15,1),J22)</f>
        <v>18.3</v>
      </c>
      <c r="AB22" s="101">
        <f>IF(ROUND(X22*1.15,1)&gt;K22,ROUND(X22*1.15,1),K22)</f>
        <v>11</v>
      </c>
      <c r="AC22" s="102">
        <f>IF(ROUND(Y22*1.15,1)&gt;L22,ROUND(Y22*1.15,1),L22)</f>
        <v>9.9</v>
      </c>
      <c r="AD22" s="100">
        <f t="shared" si="13"/>
        <v>24.5</v>
      </c>
      <c r="AE22" s="102">
        <f t="shared" si="13"/>
        <v>19.100000000000001</v>
      </c>
      <c r="AF22" s="103">
        <f>E22</f>
        <v>13.6</v>
      </c>
      <c r="AG22" s="103"/>
      <c r="AH22" s="100">
        <f>ROUND(E22*1.5,1)</f>
        <v>20.399999999999999</v>
      </c>
      <c r="AI22" s="101">
        <f>ROUND(F22*1.5,1)</f>
        <v>15.9</v>
      </c>
      <c r="AJ22" s="101">
        <f>ROUND(G22*1.5,1)</f>
        <v>14.4</v>
      </c>
      <c r="AK22" s="102">
        <f>ROUND(H22*1.5,1)</f>
        <v>12.9</v>
      </c>
      <c r="AL22" s="104">
        <v>45587</v>
      </c>
    </row>
    <row r="23" spans="1:38" x14ac:dyDescent="0.25">
      <c r="A23" s="17" t="s">
        <v>25</v>
      </c>
      <c r="B23" s="17" t="s">
        <v>41</v>
      </c>
      <c r="C23" s="17" t="s">
        <v>52</v>
      </c>
      <c r="D23" s="18" t="s">
        <v>55</v>
      </c>
      <c r="E23" s="97">
        <f>H23+5</f>
        <v>15.6</v>
      </c>
      <c r="F23" s="98">
        <f>H23+2</f>
        <v>12.6</v>
      </c>
      <c r="G23" s="98">
        <f>H23+1</f>
        <v>11.6</v>
      </c>
      <c r="H23" s="99">
        <v>10.6</v>
      </c>
      <c r="I23" s="100">
        <f>ROUND(IF($E23*VLOOKUP($D23,'Rate Rationale'!$D:$I,6,0)&lt;&gt;0,$E23*VLOOKUP($D23,'Rate Rationale'!$D:$I,6,0),""),1)</f>
        <v>17.899999999999999</v>
      </c>
      <c r="J23" s="101">
        <f>ROUND(IF($F23*VLOOKUP($D23,'Rate Rationale'!$D:$J,7,0)&lt;&gt;0,$F23*VLOOKUP($D23,'Rate Rationale'!$D:$J,7,0),""),1)</f>
        <v>14.5</v>
      </c>
      <c r="K23" s="101">
        <f>ROUND(IF($G23*VLOOKUP($D23,'Rate Rationale'!$D:$K,8,0)&lt;&gt;0,$G23*VLOOKUP($D23,'Rate Rationale'!$D:$K,8,0),""),1)</f>
        <v>13.3</v>
      </c>
      <c r="L23" s="102">
        <f>ROUND(IF($H23*VLOOKUP($D23,'Rate Rationale'!$D:$L,9,0)&lt;&gt;0,$H23*VLOOKUP($D23,'Rate Rationale'!$D:$L,9,0),""),1)</f>
        <v>12.2</v>
      </c>
      <c r="M23" s="101">
        <f>ROUND(IF($E23*VLOOKUP($D23,'Rate Rationale'!$D:$M,10,0)&lt;&gt;0,$E23*VLOOKUP($D23,'Rate Rationale'!$D:$M,10,0),""),1)</f>
        <v>23.4</v>
      </c>
      <c r="N23" s="100">
        <f>ROUND(E23*VLOOKUP(D23,'Rate Rationale'!$D$3:$AB$45,11,0),1)</f>
        <v>23.4</v>
      </c>
      <c r="O23" s="101">
        <f>ROUND(F23*VLOOKUP(D23,'Rate Rationale'!$D$3:$AB$45,12,0),1)</f>
        <v>18.899999999999999</v>
      </c>
      <c r="P23" s="101">
        <f>ROUND(G23*VLOOKUP(D23,'Rate Rationale'!$D$3:$AB$45,13,0),1)</f>
        <v>13.9</v>
      </c>
      <c r="Q23" s="102">
        <f>ROUND(H23*VLOOKUP(D23,'Rate Rationale'!$D$3:$AB$45,14,0),1)</f>
        <v>12.7</v>
      </c>
      <c r="R23" s="100">
        <f t="shared" si="18"/>
        <v>26.9</v>
      </c>
      <c r="S23" s="101">
        <f t="shared" si="18"/>
        <v>21.7</v>
      </c>
      <c r="T23" s="101">
        <f t="shared" si="18"/>
        <v>16</v>
      </c>
      <c r="U23" s="102">
        <f t="shared" si="18"/>
        <v>14.6</v>
      </c>
      <c r="V23" s="100">
        <f t="shared" si="11"/>
        <v>23.4</v>
      </c>
      <c r="W23" s="101">
        <f t="shared" si="11"/>
        <v>18.899999999999999</v>
      </c>
      <c r="X23" s="101">
        <f>G23</f>
        <v>11.6</v>
      </c>
      <c r="Y23" s="102">
        <f>H23</f>
        <v>10.6</v>
      </c>
      <c r="Z23" s="100">
        <f t="shared" si="19"/>
        <v>26.9</v>
      </c>
      <c r="AA23" s="101">
        <f t="shared" si="19"/>
        <v>21.7</v>
      </c>
      <c r="AB23" s="101">
        <f t="shared" si="19"/>
        <v>13.3</v>
      </c>
      <c r="AC23" s="102">
        <f t="shared" si="19"/>
        <v>12.2</v>
      </c>
      <c r="AD23" s="100">
        <f t="shared" si="13"/>
        <v>28.1</v>
      </c>
      <c r="AE23" s="102">
        <f t="shared" si="13"/>
        <v>22.7</v>
      </c>
      <c r="AF23" s="103">
        <f t="shared" si="17"/>
        <v>15.6</v>
      </c>
      <c r="AG23" s="103"/>
      <c r="AH23" s="100">
        <f t="shared" si="20"/>
        <v>23.4</v>
      </c>
      <c r="AI23" s="101">
        <f t="shared" si="20"/>
        <v>18.899999999999999</v>
      </c>
      <c r="AJ23" s="101">
        <f t="shared" si="20"/>
        <v>17.399999999999999</v>
      </c>
      <c r="AK23" s="102">
        <f t="shared" si="20"/>
        <v>15.9</v>
      </c>
      <c r="AL23" s="104">
        <v>45566</v>
      </c>
    </row>
    <row r="24" spans="1:38" x14ac:dyDescent="0.25">
      <c r="A24" s="17" t="s">
        <v>25</v>
      </c>
      <c r="B24" s="17" t="s">
        <v>41</v>
      </c>
      <c r="C24" s="17" t="s">
        <v>56</v>
      </c>
      <c r="D24" s="18" t="s">
        <v>57</v>
      </c>
      <c r="E24" s="97">
        <f>H24+5</f>
        <v>13.6</v>
      </c>
      <c r="F24" s="98">
        <f>H24+2</f>
        <v>10.6</v>
      </c>
      <c r="G24" s="98">
        <f>H24+1</f>
        <v>9.6</v>
      </c>
      <c r="H24" s="99">
        <v>8.6</v>
      </c>
      <c r="I24" s="100">
        <f>ROUND(IF($E24*VLOOKUP($D24,'Rate Rationale'!$D:$I,6,0)&lt;&gt;0,$E24*VLOOKUP($D24,'Rate Rationale'!$D:$I,6,0),""),1)</f>
        <v>15.6</v>
      </c>
      <c r="J24" s="101">
        <f>ROUND(IF($F24*VLOOKUP($D24,'Rate Rationale'!$D:$J,7,0)&lt;&gt;0,$F24*VLOOKUP($D24,'Rate Rationale'!$D:$J,7,0),""),1)</f>
        <v>12.2</v>
      </c>
      <c r="K24" s="101">
        <f>ROUND(IF($G24*VLOOKUP($D24,'Rate Rationale'!$D:$K,8,0)&lt;&gt;0,$G24*VLOOKUP($D24,'Rate Rationale'!$D:$K,8,0),""),1)</f>
        <v>11</v>
      </c>
      <c r="L24" s="102">
        <f>ROUND(IF($H24*VLOOKUP($D24,'Rate Rationale'!$D:$L,9,0)&lt;&gt;0,$H24*VLOOKUP($D24,'Rate Rationale'!$D:$L,9,0),""),1)</f>
        <v>9.9</v>
      </c>
      <c r="M24" s="101">
        <f>ROUND(IF($E24*VLOOKUP($D24,'Rate Rationale'!$D:$M,10,0)&lt;&gt;0,$E24*VLOOKUP($D24,'Rate Rationale'!$D:$M,10,0),""),1)</f>
        <v>20.399999999999999</v>
      </c>
      <c r="N24" s="100">
        <f>ROUND(E24*VLOOKUP(D24,'Rate Rationale'!$D$3:$AB$45,11,0),1)</f>
        <v>20.399999999999999</v>
      </c>
      <c r="O24" s="101">
        <f>ROUND(F24*VLOOKUP(D24,'Rate Rationale'!$D$3:$AB$45,12,0),1)</f>
        <v>15.9</v>
      </c>
      <c r="P24" s="101">
        <f>ROUND(G24*VLOOKUP(D24,'Rate Rationale'!$D$3:$AB$45,13,0),1)</f>
        <v>11.5</v>
      </c>
      <c r="Q24" s="102">
        <f>ROUND(H24*VLOOKUP(D24,'Rate Rationale'!$D$3:$AB$45,14,0),1)</f>
        <v>10.3</v>
      </c>
      <c r="R24" s="100">
        <f t="shared" si="18"/>
        <v>23.5</v>
      </c>
      <c r="S24" s="101">
        <f t="shared" si="18"/>
        <v>18.3</v>
      </c>
      <c r="T24" s="101">
        <f t="shared" si="18"/>
        <v>13.2</v>
      </c>
      <c r="U24" s="102">
        <f t="shared" si="18"/>
        <v>11.8</v>
      </c>
      <c r="V24" s="100">
        <f t="shared" si="11"/>
        <v>20.399999999999999</v>
      </c>
      <c r="W24" s="101">
        <f t="shared" si="11"/>
        <v>15.9</v>
      </c>
      <c r="X24" s="101">
        <f t="shared" ref="X24:Y24" si="21">G24</f>
        <v>9.6</v>
      </c>
      <c r="Y24" s="102">
        <f t="shared" si="21"/>
        <v>8.6</v>
      </c>
      <c r="Z24" s="100">
        <f t="shared" si="19"/>
        <v>23.5</v>
      </c>
      <c r="AA24" s="101">
        <f t="shared" si="19"/>
        <v>18.3</v>
      </c>
      <c r="AB24" s="101">
        <f t="shared" si="19"/>
        <v>11</v>
      </c>
      <c r="AC24" s="102">
        <f t="shared" si="19"/>
        <v>9.9</v>
      </c>
      <c r="AD24" s="100">
        <f t="shared" si="13"/>
        <v>24.5</v>
      </c>
      <c r="AE24" s="102">
        <f t="shared" si="13"/>
        <v>19.100000000000001</v>
      </c>
      <c r="AF24" s="103">
        <f>E24</f>
        <v>13.6</v>
      </c>
      <c r="AG24" s="103"/>
      <c r="AH24" s="100">
        <f>ROUND(E24*1.5,1)</f>
        <v>20.399999999999999</v>
      </c>
      <c r="AI24" s="101">
        <f>ROUND(F24*1.5,1)</f>
        <v>15.9</v>
      </c>
      <c r="AJ24" s="101">
        <f>ROUND(G24*1.5,1)</f>
        <v>14.4</v>
      </c>
      <c r="AK24" s="102">
        <f>ROUND(H24*1.5,1)</f>
        <v>12.9</v>
      </c>
      <c r="AL24" s="104">
        <v>45587</v>
      </c>
    </row>
    <row r="25" spans="1:38" x14ac:dyDescent="0.25">
      <c r="A25" s="17" t="s">
        <v>25</v>
      </c>
      <c r="B25" s="17" t="s">
        <v>41</v>
      </c>
      <c r="C25" s="17" t="s">
        <v>49</v>
      </c>
      <c r="D25" s="18" t="s">
        <v>58</v>
      </c>
      <c r="E25" s="97">
        <f>H25+5</f>
        <v>12.6</v>
      </c>
      <c r="F25" s="98">
        <f>H25+2</f>
        <v>9.6</v>
      </c>
      <c r="G25" s="98">
        <f>H25+1</f>
        <v>8.6</v>
      </c>
      <c r="H25" s="99">
        <v>7.6</v>
      </c>
      <c r="I25" s="100">
        <f>ROUND(IF($E25*VLOOKUP($D25,'Rate Rationale'!$D:$I,6,0)&lt;&gt;0,$E25*VLOOKUP($D25,'Rate Rationale'!$D:$I,6,0),""),1)</f>
        <v>14.5</v>
      </c>
      <c r="J25" s="101">
        <f>ROUND(IF($F25*VLOOKUP($D25,'Rate Rationale'!$D:$J,7,0)&lt;&gt;0,$F25*VLOOKUP($D25,'Rate Rationale'!$D:$J,7,0),""),1)</f>
        <v>11</v>
      </c>
      <c r="K25" s="101">
        <f>ROUND(IF($G25*VLOOKUP($D25,'Rate Rationale'!$D:$K,8,0)&lt;&gt;0,$G25*VLOOKUP($D25,'Rate Rationale'!$D:$K,8,0),""),1)</f>
        <v>9.9</v>
      </c>
      <c r="L25" s="102">
        <f>ROUND(IF($H25*VLOOKUP($D25,'Rate Rationale'!$D:$L,9,0)&lt;&gt;0,$H25*VLOOKUP($D25,'Rate Rationale'!$D:$L,9,0),""),1)</f>
        <v>8.6999999999999993</v>
      </c>
      <c r="M25" s="101">
        <f>ROUND(IF($E25*VLOOKUP($D25,'Rate Rationale'!$D:$M,10,0)&lt;&gt;0,$E25*VLOOKUP($D25,'Rate Rationale'!$D:$M,10,0),""),1)</f>
        <v>18.899999999999999</v>
      </c>
      <c r="N25" s="100">
        <f>ROUND(E25*VLOOKUP(D25,'Rate Rationale'!$D$3:$AB$45,11,0),1)</f>
        <v>18.899999999999999</v>
      </c>
      <c r="O25" s="101">
        <f>ROUND(F25*VLOOKUP(D25,'Rate Rationale'!$D$3:$AB$45,12,0),1)</f>
        <v>14.4</v>
      </c>
      <c r="P25" s="101">
        <f>ROUND(G25*VLOOKUP(D25,'Rate Rationale'!$D$3:$AB$45,13,0),1)</f>
        <v>10.3</v>
      </c>
      <c r="Q25" s="102">
        <f>ROUND(H25*VLOOKUP(D25,'Rate Rationale'!$D$3:$AB$45,14,0),1)</f>
        <v>9.1</v>
      </c>
      <c r="R25" s="100">
        <f t="shared" si="18"/>
        <v>21.7</v>
      </c>
      <c r="S25" s="101">
        <f t="shared" si="18"/>
        <v>16.600000000000001</v>
      </c>
      <c r="T25" s="101">
        <f t="shared" si="18"/>
        <v>11.8</v>
      </c>
      <c r="U25" s="102">
        <f t="shared" si="18"/>
        <v>10.5</v>
      </c>
      <c r="V25" s="100">
        <f t="shared" si="11"/>
        <v>18.899999999999999</v>
      </c>
      <c r="W25" s="101">
        <f t="shared" si="11"/>
        <v>14.4</v>
      </c>
      <c r="X25" s="101">
        <f>G25</f>
        <v>8.6</v>
      </c>
      <c r="Y25" s="102">
        <f>H25</f>
        <v>7.6</v>
      </c>
      <c r="Z25" s="100">
        <f t="shared" si="19"/>
        <v>21.7</v>
      </c>
      <c r="AA25" s="101">
        <f t="shared" si="19"/>
        <v>16.600000000000001</v>
      </c>
      <c r="AB25" s="101">
        <f t="shared" si="19"/>
        <v>9.9</v>
      </c>
      <c r="AC25" s="102">
        <f t="shared" si="19"/>
        <v>8.6999999999999993</v>
      </c>
      <c r="AD25" s="100">
        <f t="shared" si="13"/>
        <v>22.7</v>
      </c>
      <c r="AE25" s="102">
        <f t="shared" si="13"/>
        <v>17.3</v>
      </c>
      <c r="AF25" s="103">
        <f>E25</f>
        <v>12.6</v>
      </c>
      <c r="AG25" s="103"/>
      <c r="AH25" s="100">
        <f t="shared" ref="AH25:AK25" si="22">ROUND(E25*1.5,1)</f>
        <v>18.899999999999999</v>
      </c>
      <c r="AI25" s="101">
        <f t="shared" si="22"/>
        <v>14.4</v>
      </c>
      <c r="AJ25" s="101">
        <f t="shared" si="22"/>
        <v>12.9</v>
      </c>
      <c r="AK25" s="102">
        <f t="shared" si="22"/>
        <v>11.4</v>
      </c>
      <c r="AL25" s="104">
        <v>45587</v>
      </c>
    </row>
    <row r="26" spans="1:38" x14ac:dyDescent="0.25">
      <c r="A26" s="17" t="s">
        <v>25</v>
      </c>
      <c r="B26" s="17" t="s">
        <v>41</v>
      </c>
      <c r="C26" s="17" t="s">
        <v>59</v>
      </c>
      <c r="D26" s="18" t="s">
        <v>60</v>
      </c>
      <c r="E26" s="97">
        <f t="shared" si="0"/>
        <v>14.6</v>
      </c>
      <c r="F26" s="98">
        <f t="shared" si="1"/>
        <v>11.6</v>
      </c>
      <c r="G26" s="98">
        <f t="shared" si="2"/>
        <v>10.6</v>
      </c>
      <c r="H26" s="99">
        <v>9.6</v>
      </c>
      <c r="I26" s="100">
        <f>L26+5</f>
        <v>15.5</v>
      </c>
      <c r="J26" s="101">
        <f>L26+2</f>
        <v>12.5</v>
      </c>
      <c r="K26" s="101">
        <f>L26+1</f>
        <v>11.5</v>
      </c>
      <c r="L26" s="102">
        <v>10.5</v>
      </c>
      <c r="M26" s="101">
        <f>ROUND(IF($E26*VLOOKUP($D26,'Rate Rationale'!$D:$M,10,0)&lt;&gt;0,$E26*VLOOKUP($D26,'Rate Rationale'!$D:$M,10,0),""),1)</f>
        <v>21.9</v>
      </c>
      <c r="N26" s="100">
        <f>ROUND(E26*VLOOKUP(D26,'Rate Rationale'!$D$3:$AB$45,11,0),1)</f>
        <v>21.9</v>
      </c>
      <c r="O26" s="101">
        <f>ROUND(F26*VLOOKUP(D26,'Rate Rationale'!$D$3:$AB$45,12,0),1)</f>
        <v>17.399999999999999</v>
      </c>
      <c r="P26" s="101">
        <f>ROUND(G26*VLOOKUP(D26,'Rate Rationale'!$D$3:$AB$45,13,0),1)</f>
        <v>12.7</v>
      </c>
      <c r="Q26" s="102">
        <f>ROUND(H26*VLOOKUP(D26,'Rate Rationale'!$D$3:$AB$45,14,0),1)</f>
        <v>11.5</v>
      </c>
      <c r="R26" s="100">
        <f t="shared" si="18"/>
        <v>25.2</v>
      </c>
      <c r="S26" s="101">
        <f t="shared" si="18"/>
        <v>20</v>
      </c>
      <c r="T26" s="101">
        <f t="shared" si="18"/>
        <v>14.6</v>
      </c>
      <c r="U26" s="102">
        <f t="shared" si="18"/>
        <v>13.2</v>
      </c>
      <c r="V26" s="100">
        <f t="shared" si="11"/>
        <v>21.9</v>
      </c>
      <c r="W26" s="101">
        <f t="shared" si="11"/>
        <v>17.399999999999999</v>
      </c>
      <c r="X26" s="101">
        <f t="shared" si="12"/>
        <v>10.6</v>
      </c>
      <c r="Y26" s="102">
        <f t="shared" si="12"/>
        <v>9.6</v>
      </c>
      <c r="Z26" s="100">
        <f t="shared" si="19"/>
        <v>25.2</v>
      </c>
      <c r="AA26" s="101">
        <f t="shared" si="19"/>
        <v>20</v>
      </c>
      <c r="AB26" s="101">
        <f t="shared" si="19"/>
        <v>12.2</v>
      </c>
      <c r="AC26" s="102">
        <f t="shared" si="19"/>
        <v>11</v>
      </c>
      <c r="AD26" s="100">
        <f t="shared" si="13"/>
        <v>26.3</v>
      </c>
      <c r="AE26" s="102">
        <f t="shared" si="13"/>
        <v>20.9</v>
      </c>
      <c r="AF26" s="103">
        <f t="shared" si="17"/>
        <v>14.6</v>
      </c>
      <c r="AG26" s="103"/>
      <c r="AH26" s="100">
        <f t="shared" si="20"/>
        <v>21.9</v>
      </c>
      <c r="AI26" s="101">
        <f t="shared" si="20"/>
        <v>17.399999999999999</v>
      </c>
      <c r="AJ26" s="101">
        <f t="shared" si="20"/>
        <v>15.9</v>
      </c>
      <c r="AK26" s="102">
        <f t="shared" si="20"/>
        <v>14.4</v>
      </c>
      <c r="AL26" s="104">
        <v>45587</v>
      </c>
    </row>
    <row r="27" spans="1:38" x14ac:dyDescent="0.25">
      <c r="A27" s="19" t="s">
        <v>25</v>
      </c>
      <c r="B27" s="19" t="s">
        <v>41</v>
      </c>
      <c r="C27" s="19" t="s">
        <v>46</v>
      </c>
      <c r="D27" s="20" t="s">
        <v>61</v>
      </c>
      <c r="E27" s="105">
        <f t="shared" si="0"/>
        <v>13.6</v>
      </c>
      <c r="F27" s="106">
        <f t="shared" si="1"/>
        <v>10.6</v>
      </c>
      <c r="G27" s="106">
        <f t="shared" si="2"/>
        <v>9.6</v>
      </c>
      <c r="H27" s="107">
        <v>8.6</v>
      </c>
      <c r="I27" s="108">
        <f>ROUND(IF($E27*VLOOKUP($D27,'Rate Rationale'!$D:$I,6,0)&lt;&gt;0,$E27*VLOOKUP($D27,'Rate Rationale'!$D:$I,6,0),""),1)</f>
        <v>15.6</v>
      </c>
      <c r="J27" s="109">
        <f>ROUND(IF($F27*VLOOKUP($D27,'Rate Rationale'!$D:$J,7,0)&lt;&gt;0,$F27*VLOOKUP($D27,'Rate Rationale'!$D:$J,7,0),""),1)</f>
        <v>12.2</v>
      </c>
      <c r="K27" s="109">
        <f>ROUND(IF($G27*VLOOKUP($D27,'Rate Rationale'!$D:$K,8,0)&lt;&gt;0,$G27*VLOOKUP($D27,'Rate Rationale'!$D:$K,8,0),""),1)</f>
        <v>11</v>
      </c>
      <c r="L27" s="110">
        <f>ROUND(IF($H27*VLOOKUP($D27,'Rate Rationale'!$D:$L,9,0)&lt;&gt;0,$H27*VLOOKUP($D27,'Rate Rationale'!$D:$L,9,0),""),1)</f>
        <v>9.9</v>
      </c>
      <c r="M27" s="109">
        <f>ROUND(IF($E27*VLOOKUP($D27,'Rate Rationale'!$D:$M,10,0)&lt;&gt;0,$E27*VLOOKUP($D27,'Rate Rationale'!$D:$M,10,0),""),1)</f>
        <v>20.399999999999999</v>
      </c>
      <c r="N27" s="108">
        <f>ROUND(E27*VLOOKUP(D27,'Rate Rationale'!$D$3:$AB$45,11,0),1)</f>
        <v>20.399999999999999</v>
      </c>
      <c r="O27" s="109">
        <f>ROUND(F27*VLOOKUP(D27,'Rate Rationale'!$D$3:$AB$45,12,0),1)</f>
        <v>15.9</v>
      </c>
      <c r="P27" s="109">
        <f>ROUND(G27*VLOOKUP(D27,'Rate Rationale'!$D$3:$AB$45,13,0),1)</f>
        <v>11.5</v>
      </c>
      <c r="Q27" s="110">
        <f>ROUND(H27*VLOOKUP(D27,'Rate Rationale'!$D$3:$AB$45,14,0),1)</f>
        <v>10.3</v>
      </c>
      <c r="R27" s="108">
        <f t="shared" si="18"/>
        <v>23.5</v>
      </c>
      <c r="S27" s="109">
        <f t="shared" si="18"/>
        <v>18.3</v>
      </c>
      <c r="T27" s="109">
        <f t="shared" si="18"/>
        <v>13.2</v>
      </c>
      <c r="U27" s="110">
        <f t="shared" si="18"/>
        <v>11.8</v>
      </c>
      <c r="V27" s="108">
        <f t="shared" si="11"/>
        <v>20.399999999999999</v>
      </c>
      <c r="W27" s="109">
        <f t="shared" si="11"/>
        <v>15.9</v>
      </c>
      <c r="X27" s="109">
        <f t="shared" si="12"/>
        <v>9.6</v>
      </c>
      <c r="Y27" s="110">
        <f t="shared" si="12"/>
        <v>8.6</v>
      </c>
      <c r="Z27" s="108">
        <f t="shared" si="19"/>
        <v>23.5</v>
      </c>
      <c r="AA27" s="109">
        <f t="shared" si="19"/>
        <v>18.3</v>
      </c>
      <c r="AB27" s="109">
        <f t="shared" si="19"/>
        <v>11</v>
      </c>
      <c r="AC27" s="110">
        <f t="shared" si="19"/>
        <v>9.9</v>
      </c>
      <c r="AD27" s="108">
        <f t="shared" si="13"/>
        <v>24.5</v>
      </c>
      <c r="AE27" s="110">
        <f t="shared" si="13"/>
        <v>19.100000000000001</v>
      </c>
      <c r="AF27" s="111">
        <f t="shared" si="17"/>
        <v>13.6</v>
      </c>
      <c r="AG27" s="111"/>
      <c r="AH27" s="108">
        <f t="shared" si="20"/>
        <v>20.399999999999999</v>
      </c>
      <c r="AI27" s="109">
        <f t="shared" si="20"/>
        <v>15.9</v>
      </c>
      <c r="AJ27" s="109">
        <f t="shared" si="20"/>
        <v>14.4</v>
      </c>
      <c r="AK27" s="110">
        <f t="shared" si="20"/>
        <v>12.9</v>
      </c>
      <c r="AL27" s="112">
        <v>45587</v>
      </c>
    </row>
    <row r="28" spans="1:38" x14ac:dyDescent="0.25">
      <c r="A28" s="17" t="s">
        <v>25</v>
      </c>
      <c r="B28" s="17" t="s">
        <v>62</v>
      </c>
      <c r="C28" s="17" t="s">
        <v>63</v>
      </c>
      <c r="D28" s="18" t="s">
        <v>64</v>
      </c>
      <c r="E28" s="97">
        <f t="shared" ref="E28" si="23">H28+3</f>
        <v>15</v>
      </c>
      <c r="F28" s="98">
        <f t="shared" si="1"/>
        <v>14</v>
      </c>
      <c r="G28" s="98">
        <f t="shared" si="2"/>
        <v>13</v>
      </c>
      <c r="H28" s="72">
        <v>12</v>
      </c>
      <c r="I28" s="100">
        <f>ROUND(IF($E28*VLOOKUP($D28,'Rate Rationale'!$D:$I,6,0)&lt;&gt;0,$E28*VLOOKUP($D28,'Rate Rationale'!$D:$I,6,0),""),1)</f>
        <v>17.3</v>
      </c>
      <c r="J28" s="101">
        <f>ROUND(IF($F28*VLOOKUP($D28,'Rate Rationale'!$D:$J,7,0)&lt;&gt;0,$F28*VLOOKUP($D28,'Rate Rationale'!$D:$J,7,0),""),1)</f>
        <v>16.100000000000001</v>
      </c>
      <c r="K28" s="101">
        <f>ROUND(IF($G28*VLOOKUP($D28,'Rate Rationale'!$D:$K,8,0)&lt;&gt;0,$G28*VLOOKUP($D28,'Rate Rationale'!$D:$K,8,0),""),1)</f>
        <v>15</v>
      </c>
      <c r="L28" s="102">
        <f>ROUND(IF($H28*VLOOKUP($D28,'Rate Rationale'!$D:$L,9,0)&lt;&gt;0,$H28*VLOOKUP($D28,'Rate Rationale'!$D:$L,9,0),""),1)</f>
        <v>13.8</v>
      </c>
      <c r="M28" s="101">
        <f>ROUND(IF($E28*VLOOKUP($D28,'Rate Rationale'!$D:$M,10,0)&lt;&gt;0,$E28*VLOOKUP($D28,'Rate Rationale'!$D:$M,10,0),""),1)</f>
        <v>22.5</v>
      </c>
      <c r="N28" s="100">
        <f>ROUND(E28*VLOOKUP(D28,'Rate Rationale'!$D$3:$O$45,11,0),1)</f>
        <v>22.5</v>
      </c>
      <c r="O28" s="101">
        <f>ROUND(F28*VLOOKUP(D28,'Rate Rationale'!$D$3:$O$45,11,0),1)</f>
        <v>21</v>
      </c>
      <c r="P28" s="101">
        <f t="shared" ref="P28:Q28" si="24">ROUND((G28*1.2),1)</f>
        <v>15.6</v>
      </c>
      <c r="Q28" s="102">
        <f t="shared" si="24"/>
        <v>14.4</v>
      </c>
      <c r="R28" s="100">
        <f t="shared" ref="R28:U34" si="25">ROUND(N28*1.15,1)</f>
        <v>25.9</v>
      </c>
      <c r="S28" s="101">
        <f t="shared" si="25"/>
        <v>24.2</v>
      </c>
      <c r="T28" s="101">
        <f t="shared" si="25"/>
        <v>17.899999999999999</v>
      </c>
      <c r="U28" s="102">
        <f t="shared" si="25"/>
        <v>16.600000000000001</v>
      </c>
      <c r="V28" s="100">
        <f t="shared" ref="V28" si="26">ROUND((E28*1.4),1)</f>
        <v>21</v>
      </c>
      <c r="W28" s="101">
        <f t="shared" ref="W28" si="27">ROUND((F28+4),1)</f>
        <v>18</v>
      </c>
      <c r="X28" s="101">
        <f t="shared" si="12"/>
        <v>13</v>
      </c>
      <c r="Y28" s="102">
        <f t="shared" si="12"/>
        <v>12</v>
      </c>
      <c r="Z28" s="100">
        <f t="shared" ref="Z28:AC34" si="28">ROUND((V28*1.15),1)</f>
        <v>24.2</v>
      </c>
      <c r="AA28" s="101">
        <f t="shared" si="28"/>
        <v>20.7</v>
      </c>
      <c r="AB28" s="101">
        <f t="shared" si="28"/>
        <v>15</v>
      </c>
      <c r="AC28" s="102">
        <f t="shared" si="28"/>
        <v>13.8</v>
      </c>
      <c r="AD28" s="100">
        <f t="shared" ref="AD28" si="29">ROUND((E28*1.7),1)</f>
        <v>25.5</v>
      </c>
      <c r="AE28" s="102">
        <f t="shared" ref="AE28" si="30">F28+12</f>
        <v>26</v>
      </c>
      <c r="AF28" s="103">
        <f t="shared" si="17"/>
        <v>15</v>
      </c>
      <c r="AG28" s="103"/>
      <c r="AH28" s="100">
        <f t="shared" si="20"/>
        <v>22.5</v>
      </c>
      <c r="AI28" s="101">
        <f t="shared" si="20"/>
        <v>21</v>
      </c>
      <c r="AJ28" s="101">
        <f t="shared" si="20"/>
        <v>19.5</v>
      </c>
      <c r="AK28" s="102">
        <f t="shared" si="20"/>
        <v>18</v>
      </c>
      <c r="AL28" s="104">
        <v>45566</v>
      </c>
    </row>
    <row r="29" spans="1:38" x14ac:dyDescent="0.25">
      <c r="A29" s="123" t="s">
        <v>25</v>
      </c>
      <c r="B29" s="123" t="s">
        <v>65</v>
      </c>
      <c r="C29" s="123" t="s">
        <v>66</v>
      </c>
      <c r="D29" s="124" t="s">
        <v>67</v>
      </c>
      <c r="E29" s="125">
        <f>H29+3</f>
        <v>27.4</v>
      </c>
      <c r="F29" s="126">
        <f>H29+2</f>
        <v>26.4</v>
      </c>
      <c r="G29" s="126">
        <f>H29+1</f>
        <v>25.4</v>
      </c>
      <c r="H29" s="127">
        <v>24.4</v>
      </c>
      <c r="I29" s="128">
        <f>ROUND(IF($E29*VLOOKUP($D29,'Rate Rationale'!$D:$I,6,0)&lt;&gt;0,$E29*VLOOKUP($D29,'Rate Rationale'!$D:$I,6,0),""),1)</f>
        <v>31.5</v>
      </c>
      <c r="J29" s="129">
        <f>ROUND(IF($F29*VLOOKUP($D29,'Rate Rationale'!$D:$J,7,0)&lt;&gt;0,$F29*VLOOKUP($D29,'Rate Rationale'!$D:$J,7,0),""),1)</f>
        <v>30.4</v>
      </c>
      <c r="K29" s="129">
        <f>ROUND(IF($G29*VLOOKUP($D29,'Rate Rationale'!$D:$K,8,0)&lt;&gt;0,$G29*VLOOKUP($D29,'Rate Rationale'!$D:$K,8,0),""),1)</f>
        <v>29.2</v>
      </c>
      <c r="L29" s="130">
        <f>ROUND(IF($H29*VLOOKUP($D29,'Rate Rationale'!$D:$L,9,0)&lt;&gt;0,$H29*VLOOKUP($D29,'Rate Rationale'!$D:$L,9,0),""),1)</f>
        <v>28.1</v>
      </c>
      <c r="M29" s="129">
        <v>56</v>
      </c>
      <c r="N29" s="128">
        <f>ROUND((E29*1.4),1)</f>
        <v>38.4</v>
      </c>
      <c r="O29" s="129">
        <f t="shared" ref="O29:P34" si="31">ROUND((F29+4),1)</f>
        <v>30.4</v>
      </c>
      <c r="P29" s="129">
        <f t="shared" si="31"/>
        <v>29.4</v>
      </c>
      <c r="Q29" s="130">
        <f>ROUND((H29+3),1)</f>
        <v>27.4</v>
      </c>
      <c r="R29" s="128">
        <f t="shared" si="25"/>
        <v>44.2</v>
      </c>
      <c r="S29" s="129">
        <f t="shared" si="25"/>
        <v>35</v>
      </c>
      <c r="T29" s="129">
        <f t="shared" si="25"/>
        <v>33.799999999999997</v>
      </c>
      <c r="U29" s="130">
        <f t="shared" si="25"/>
        <v>31.5</v>
      </c>
      <c r="V29" s="128">
        <f>ROUND((E29*1.4),1)</f>
        <v>38.4</v>
      </c>
      <c r="W29" s="129">
        <f>ROUND((F29+4),1)</f>
        <v>30.4</v>
      </c>
      <c r="X29" s="129">
        <f t="shared" si="12"/>
        <v>25.4</v>
      </c>
      <c r="Y29" s="130">
        <f t="shared" si="12"/>
        <v>24.4</v>
      </c>
      <c r="Z29" s="128">
        <f t="shared" si="28"/>
        <v>44.2</v>
      </c>
      <c r="AA29" s="129">
        <f t="shared" si="28"/>
        <v>35</v>
      </c>
      <c r="AB29" s="129">
        <f t="shared" si="28"/>
        <v>29.2</v>
      </c>
      <c r="AC29" s="130">
        <f t="shared" si="28"/>
        <v>28.1</v>
      </c>
      <c r="AD29" s="128">
        <f>ROUND((E29*1.7),1)</f>
        <v>46.6</v>
      </c>
      <c r="AE29" s="130">
        <f>F29+12</f>
        <v>38.4</v>
      </c>
      <c r="AF29" s="131">
        <f>E29</f>
        <v>27.4</v>
      </c>
      <c r="AG29" s="131"/>
      <c r="AH29" s="128">
        <f t="shared" si="20"/>
        <v>41.1</v>
      </c>
      <c r="AI29" s="129">
        <f t="shared" si="20"/>
        <v>39.6</v>
      </c>
      <c r="AJ29" s="129">
        <f t="shared" si="20"/>
        <v>38.1</v>
      </c>
      <c r="AK29" s="130">
        <f t="shared" si="20"/>
        <v>36.6</v>
      </c>
      <c r="AL29" s="132">
        <v>45594</v>
      </c>
    </row>
    <row r="30" spans="1:38" x14ac:dyDescent="0.25">
      <c r="A30" s="73" t="s">
        <v>25</v>
      </c>
      <c r="B30" s="73" t="s">
        <v>65</v>
      </c>
      <c r="C30" s="73" t="s">
        <v>68</v>
      </c>
      <c r="D30" s="133" t="s">
        <v>69</v>
      </c>
      <c r="E30" s="68">
        <f>H30+3</f>
        <v>26.4</v>
      </c>
      <c r="F30" s="69">
        <f>H30+2</f>
        <v>25.4</v>
      </c>
      <c r="G30" s="69">
        <f>H30+1</f>
        <v>24.4</v>
      </c>
      <c r="H30" s="70">
        <v>23.4</v>
      </c>
      <c r="I30" s="134">
        <f>ROUND(IF($E30*VLOOKUP($D30,'Rate Rationale'!$D:$I,6,0)&lt;&gt;0,$E30*VLOOKUP($D30,'Rate Rationale'!$D:$I,6,0),""),1)</f>
        <v>30.4</v>
      </c>
      <c r="J30" s="135">
        <f>ROUND(IF($F30*VLOOKUP($D30,'Rate Rationale'!$D:$J,7,0)&lt;&gt;0,$F30*VLOOKUP($D30,'Rate Rationale'!$D:$J,7,0),""),1)</f>
        <v>29.2</v>
      </c>
      <c r="K30" s="135">
        <f>ROUND(IF($G30*VLOOKUP($D30,'Rate Rationale'!$D:$K,8,0)&lt;&gt;0,$G30*VLOOKUP($D30,'Rate Rationale'!$D:$K,8,0),""),1)</f>
        <v>28.1</v>
      </c>
      <c r="L30" s="136">
        <f>ROUND(IF($H30*VLOOKUP($D30,'Rate Rationale'!$D:$L,9,0)&lt;&gt;0,$H30*VLOOKUP($D30,'Rate Rationale'!$D:$L,9,0),""),1)</f>
        <v>26.9</v>
      </c>
      <c r="M30" s="135">
        <v>56</v>
      </c>
      <c r="N30" s="134">
        <f>ROUND((E30*1.4),1)</f>
        <v>37</v>
      </c>
      <c r="O30" s="135">
        <f t="shared" si="31"/>
        <v>29.4</v>
      </c>
      <c r="P30" s="135">
        <f t="shared" si="31"/>
        <v>28.4</v>
      </c>
      <c r="Q30" s="136">
        <f>ROUND((H30+3),1)</f>
        <v>26.4</v>
      </c>
      <c r="R30" s="134">
        <f t="shared" si="25"/>
        <v>42.6</v>
      </c>
      <c r="S30" s="135">
        <f t="shared" si="25"/>
        <v>33.799999999999997</v>
      </c>
      <c r="T30" s="135">
        <f t="shared" si="25"/>
        <v>32.700000000000003</v>
      </c>
      <c r="U30" s="136">
        <f t="shared" si="25"/>
        <v>30.4</v>
      </c>
      <c r="V30" s="134">
        <f>ROUND((E30*1.4),1)</f>
        <v>37</v>
      </c>
      <c r="W30" s="135">
        <f>ROUND((F30+4),1)</f>
        <v>29.4</v>
      </c>
      <c r="X30" s="135">
        <f t="shared" ref="X30:Y34" si="32">G30</f>
        <v>24.4</v>
      </c>
      <c r="Y30" s="136">
        <f t="shared" si="32"/>
        <v>23.4</v>
      </c>
      <c r="Z30" s="134">
        <f t="shared" si="28"/>
        <v>42.6</v>
      </c>
      <c r="AA30" s="135">
        <f t="shared" si="28"/>
        <v>33.799999999999997</v>
      </c>
      <c r="AB30" s="135">
        <f t="shared" si="28"/>
        <v>28.1</v>
      </c>
      <c r="AC30" s="136">
        <f t="shared" si="28"/>
        <v>26.9</v>
      </c>
      <c r="AD30" s="134">
        <f>ROUND((E30*1.7),1)</f>
        <v>44.9</v>
      </c>
      <c r="AE30" s="136">
        <f>F30+12</f>
        <v>37.4</v>
      </c>
      <c r="AF30" s="137">
        <f>E30</f>
        <v>26.4</v>
      </c>
      <c r="AG30" s="137"/>
      <c r="AH30" s="134">
        <f t="shared" si="20"/>
        <v>39.6</v>
      </c>
      <c r="AI30" s="135">
        <f t="shared" si="20"/>
        <v>38.1</v>
      </c>
      <c r="AJ30" s="135">
        <f t="shared" si="20"/>
        <v>36.6</v>
      </c>
      <c r="AK30" s="136">
        <f t="shared" si="20"/>
        <v>35.1</v>
      </c>
      <c r="AL30" s="71">
        <v>45594</v>
      </c>
    </row>
    <row r="31" spans="1:38" x14ac:dyDescent="0.25">
      <c r="A31" s="73" t="s">
        <v>25</v>
      </c>
      <c r="B31" s="73" t="s">
        <v>65</v>
      </c>
      <c r="C31" s="73" t="s">
        <v>68</v>
      </c>
      <c r="D31" s="133" t="s">
        <v>70</v>
      </c>
      <c r="E31" s="68">
        <f>H31+3</f>
        <v>27.4</v>
      </c>
      <c r="F31" s="69">
        <f>H31+2</f>
        <v>26.4</v>
      </c>
      <c r="G31" s="69">
        <f>H31+1</f>
        <v>25.4</v>
      </c>
      <c r="H31" s="70">
        <v>24.4</v>
      </c>
      <c r="I31" s="134">
        <f>ROUND(IF($E31*VLOOKUP($D31,'Rate Rationale'!$D:$I,6,0)&lt;&gt;0,$E31*VLOOKUP($D31,'Rate Rationale'!$D:$I,6,0),""),1)</f>
        <v>31.5</v>
      </c>
      <c r="J31" s="135">
        <f>ROUND(IF($F31*VLOOKUP($D31,'Rate Rationale'!$D:$J,7,0)&lt;&gt;0,$F31*VLOOKUP($D31,'Rate Rationale'!$D:$J,7,0),""),1)</f>
        <v>30.4</v>
      </c>
      <c r="K31" s="135">
        <f>ROUND(IF($G31*VLOOKUP($D31,'Rate Rationale'!$D:$K,8,0)&lt;&gt;0,$G31*VLOOKUP($D31,'Rate Rationale'!$D:$K,8,0),""),1)</f>
        <v>29.2</v>
      </c>
      <c r="L31" s="136">
        <f>ROUND(IF($H31*VLOOKUP($D31,'Rate Rationale'!$D:$L,9,0)&lt;&gt;0,$H31*VLOOKUP($D31,'Rate Rationale'!$D:$L,9,0),""),1)</f>
        <v>28.1</v>
      </c>
      <c r="M31" s="135">
        <v>56</v>
      </c>
      <c r="N31" s="134">
        <f>ROUND((E31*1.4),1)</f>
        <v>38.4</v>
      </c>
      <c r="O31" s="135">
        <f t="shared" si="31"/>
        <v>30.4</v>
      </c>
      <c r="P31" s="135">
        <f t="shared" si="31"/>
        <v>29.4</v>
      </c>
      <c r="Q31" s="136">
        <f>ROUND((H31+3),1)</f>
        <v>27.4</v>
      </c>
      <c r="R31" s="134">
        <f t="shared" si="25"/>
        <v>44.2</v>
      </c>
      <c r="S31" s="135">
        <f t="shared" si="25"/>
        <v>35</v>
      </c>
      <c r="T31" s="135">
        <f t="shared" si="25"/>
        <v>33.799999999999997</v>
      </c>
      <c r="U31" s="136">
        <f t="shared" si="25"/>
        <v>31.5</v>
      </c>
      <c r="V31" s="134">
        <f>ROUND((E31*1.4),1)</f>
        <v>38.4</v>
      </c>
      <c r="W31" s="135">
        <f>ROUND((F31+4),1)</f>
        <v>30.4</v>
      </c>
      <c r="X31" s="135">
        <f t="shared" si="32"/>
        <v>25.4</v>
      </c>
      <c r="Y31" s="136">
        <f t="shared" si="32"/>
        <v>24.4</v>
      </c>
      <c r="Z31" s="134">
        <f t="shared" si="28"/>
        <v>44.2</v>
      </c>
      <c r="AA31" s="135">
        <f t="shared" si="28"/>
        <v>35</v>
      </c>
      <c r="AB31" s="135">
        <f t="shared" si="28"/>
        <v>29.2</v>
      </c>
      <c r="AC31" s="136">
        <f t="shared" si="28"/>
        <v>28.1</v>
      </c>
      <c r="AD31" s="134">
        <f>ROUND((E31*1.7),1)</f>
        <v>46.6</v>
      </c>
      <c r="AE31" s="136">
        <f>F31+12</f>
        <v>38.4</v>
      </c>
      <c r="AF31" s="137">
        <f>E31</f>
        <v>27.4</v>
      </c>
      <c r="AG31" s="137"/>
      <c r="AH31" s="134">
        <f t="shared" si="20"/>
        <v>41.1</v>
      </c>
      <c r="AI31" s="135">
        <f t="shared" si="20"/>
        <v>39.6</v>
      </c>
      <c r="AJ31" s="135">
        <f t="shared" si="20"/>
        <v>38.1</v>
      </c>
      <c r="AK31" s="136">
        <f t="shared" si="20"/>
        <v>36.6</v>
      </c>
      <c r="AL31" s="71">
        <v>45594</v>
      </c>
    </row>
    <row r="32" spans="1:38" x14ac:dyDescent="0.25">
      <c r="A32" s="73" t="s">
        <v>25</v>
      </c>
      <c r="B32" s="73" t="s">
        <v>65</v>
      </c>
      <c r="C32" s="73" t="s">
        <v>68</v>
      </c>
      <c r="D32" s="133" t="s">
        <v>71</v>
      </c>
      <c r="E32" s="68">
        <f>H32+3</f>
        <v>20.399999999999999</v>
      </c>
      <c r="F32" s="69">
        <f>H32+2</f>
        <v>19.399999999999999</v>
      </c>
      <c r="G32" s="69">
        <f>H32+1</f>
        <v>18.399999999999999</v>
      </c>
      <c r="H32" s="70">
        <v>17.399999999999999</v>
      </c>
      <c r="I32" s="134">
        <f>ROUND(IF($E32*VLOOKUP($D32,'Rate Rationale'!$D:$I,6,0)&lt;&gt;0,$E32*VLOOKUP($D32,'Rate Rationale'!$D:$I,6,0),""),1)</f>
        <v>23.5</v>
      </c>
      <c r="J32" s="135">
        <f>ROUND(IF($F32*VLOOKUP($D32,'Rate Rationale'!$D:$J,7,0)&lt;&gt;0,$F32*VLOOKUP($D32,'Rate Rationale'!$D:$J,7,0),""),1)</f>
        <v>22.3</v>
      </c>
      <c r="K32" s="135">
        <f>ROUND(IF($G32*VLOOKUP($D32,'Rate Rationale'!$D:$K,8,0)&lt;&gt;0,$G32*VLOOKUP($D32,'Rate Rationale'!$D:$K,8,0),""),1)</f>
        <v>21.2</v>
      </c>
      <c r="L32" s="136">
        <f>ROUND(IF($H32*VLOOKUP($D32,'Rate Rationale'!$D:$L,9,0)&lt;&gt;0,$H32*VLOOKUP($D32,'Rate Rationale'!$D:$L,9,0),""),1)</f>
        <v>20</v>
      </c>
      <c r="M32" s="135">
        <v>56</v>
      </c>
      <c r="N32" s="134">
        <f>ROUND((E32*1.4),1)</f>
        <v>28.6</v>
      </c>
      <c r="O32" s="135">
        <f t="shared" si="31"/>
        <v>23.4</v>
      </c>
      <c r="P32" s="135">
        <f t="shared" si="31"/>
        <v>22.4</v>
      </c>
      <c r="Q32" s="136">
        <f>ROUND((H32+3),1)</f>
        <v>20.399999999999999</v>
      </c>
      <c r="R32" s="134">
        <f t="shared" si="25"/>
        <v>32.9</v>
      </c>
      <c r="S32" s="135">
        <f t="shared" si="25"/>
        <v>26.9</v>
      </c>
      <c r="T32" s="135">
        <f t="shared" si="25"/>
        <v>25.8</v>
      </c>
      <c r="U32" s="136">
        <f t="shared" si="25"/>
        <v>23.5</v>
      </c>
      <c r="V32" s="134">
        <f>ROUND((E32*1.4),1)</f>
        <v>28.6</v>
      </c>
      <c r="W32" s="135">
        <f>ROUND((F32+4),1)</f>
        <v>23.4</v>
      </c>
      <c r="X32" s="135">
        <f t="shared" si="32"/>
        <v>18.399999999999999</v>
      </c>
      <c r="Y32" s="136">
        <f t="shared" si="32"/>
        <v>17.399999999999999</v>
      </c>
      <c r="Z32" s="134">
        <f t="shared" si="28"/>
        <v>32.9</v>
      </c>
      <c r="AA32" s="135">
        <f t="shared" si="28"/>
        <v>26.9</v>
      </c>
      <c r="AB32" s="135">
        <f t="shared" si="28"/>
        <v>21.2</v>
      </c>
      <c r="AC32" s="136">
        <f t="shared" si="28"/>
        <v>20</v>
      </c>
      <c r="AD32" s="134">
        <f>ROUND((E32*1.7),1)</f>
        <v>34.700000000000003</v>
      </c>
      <c r="AE32" s="136">
        <f>F32+12</f>
        <v>31.4</v>
      </c>
      <c r="AF32" s="137">
        <f>E32</f>
        <v>20.399999999999999</v>
      </c>
      <c r="AG32" s="137"/>
      <c r="AH32" s="134">
        <f t="shared" si="20"/>
        <v>30.6</v>
      </c>
      <c r="AI32" s="135">
        <f t="shared" si="20"/>
        <v>29.1</v>
      </c>
      <c r="AJ32" s="135">
        <f t="shared" si="20"/>
        <v>27.6</v>
      </c>
      <c r="AK32" s="136">
        <f t="shared" si="20"/>
        <v>26.1</v>
      </c>
      <c r="AL32" s="71">
        <v>45594</v>
      </c>
    </row>
    <row r="33" spans="1:38" x14ac:dyDescent="0.25">
      <c r="A33" s="74" t="s">
        <v>25</v>
      </c>
      <c r="B33" s="74" t="s">
        <v>65</v>
      </c>
      <c r="C33" s="74" t="s">
        <v>68</v>
      </c>
      <c r="D33" s="75" t="s">
        <v>72</v>
      </c>
      <c r="E33" s="60">
        <f t="shared" ref="E33:E34" si="33">H33+3</f>
        <v>27.4</v>
      </c>
      <c r="F33" s="61">
        <f t="shared" si="1"/>
        <v>26.4</v>
      </c>
      <c r="G33" s="61">
        <f t="shared" si="2"/>
        <v>25.4</v>
      </c>
      <c r="H33" s="62">
        <v>24.4</v>
      </c>
      <c r="I33" s="63">
        <f>ROUND(IF($E33*VLOOKUP($D33,'Rate Rationale'!$D:$I,6,0)&lt;&gt;0,$E33*VLOOKUP($D33,'Rate Rationale'!$D:$I,6,0),""),1)</f>
        <v>31.5</v>
      </c>
      <c r="J33" s="64">
        <f>ROUND(IF($F33*VLOOKUP($D33,'Rate Rationale'!$D:$J,7,0)&lt;&gt;0,$F33*VLOOKUP($D33,'Rate Rationale'!$D:$J,7,0),""),1)</f>
        <v>30.4</v>
      </c>
      <c r="K33" s="64">
        <f>ROUND(IF($G33*VLOOKUP($D33,'Rate Rationale'!$D:$K,8,0)&lt;&gt;0,$G33*VLOOKUP($D33,'Rate Rationale'!$D:$K,8,0),""),1)</f>
        <v>29.2</v>
      </c>
      <c r="L33" s="65">
        <f>ROUND(IF($H33*VLOOKUP($D33,'Rate Rationale'!$D:$L,9,0)&lt;&gt;0,$H33*VLOOKUP($D33,'Rate Rationale'!$D:$L,9,0),""),1)</f>
        <v>28.1</v>
      </c>
      <c r="M33" s="64">
        <v>56</v>
      </c>
      <c r="N33" s="63">
        <f>ROUND((E33*1.4),1)</f>
        <v>38.4</v>
      </c>
      <c r="O33" s="64">
        <f t="shared" si="31"/>
        <v>30.4</v>
      </c>
      <c r="P33" s="64">
        <f t="shared" si="31"/>
        <v>29.4</v>
      </c>
      <c r="Q33" s="65">
        <f>ROUND((H33+3),1)</f>
        <v>27.4</v>
      </c>
      <c r="R33" s="63">
        <f t="shared" si="25"/>
        <v>44.2</v>
      </c>
      <c r="S33" s="64">
        <f t="shared" si="25"/>
        <v>35</v>
      </c>
      <c r="T33" s="64">
        <f t="shared" si="25"/>
        <v>33.799999999999997</v>
      </c>
      <c r="U33" s="65">
        <f t="shared" si="25"/>
        <v>31.5</v>
      </c>
      <c r="V33" s="63">
        <f>ROUND((E33*1.4),1)</f>
        <v>38.4</v>
      </c>
      <c r="W33" s="64">
        <f>ROUND((F33+4),1)</f>
        <v>30.4</v>
      </c>
      <c r="X33" s="64">
        <f t="shared" si="32"/>
        <v>25.4</v>
      </c>
      <c r="Y33" s="65">
        <f t="shared" si="32"/>
        <v>24.4</v>
      </c>
      <c r="Z33" s="63">
        <f t="shared" si="28"/>
        <v>44.2</v>
      </c>
      <c r="AA33" s="64">
        <f t="shared" si="28"/>
        <v>35</v>
      </c>
      <c r="AB33" s="64">
        <f>ROUND((X33*1.15),1)</f>
        <v>29.2</v>
      </c>
      <c r="AC33" s="65">
        <f t="shared" si="28"/>
        <v>28.1</v>
      </c>
      <c r="AD33" s="63">
        <f t="shared" ref="AD33:AD34" si="34">ROUND((E33*1.7),1)</f>
        <v>46.6</v>
      </c>
      <c r="AE33" s="65">
        <f t="shared" ref="AE33:AE34" si="35">F33+12</f>
        <v>38.4</v>
      </c>
      <c r="AF33" s="66">
        <f t="shared" si="17"/>
        <v>27.4</v>
      </c>
      <c r="AG33" s="66"/>
      <c r="AH33" s="63">
        <f t="shared" si="20"/>
        <v>41.1</v>
      </c>
      <c r="AI33" s="64">
        <f t="shared" si="20"/>
        <v>39.6</v>
      </c>
      <c r="AJ33" s="64">
        <f t="shared" si="20"/>
        <v>38.1</v>
      </c>
      <c r="AK33" s="65">
        <f t="shared" si="20"/>
        <v>36.6</v>
      </c>
      <c r="AL33" s="67">
        <v>45594</v>
      </c>
    </row>
    <row r="34" spans="1:38" x14ac:dyDescent="0.25">
      <c r="A34" s="138" t="s">
        <v>25</v>
      </c>
      <c r="B34" s="138" t="s">
        <v>65</v>
      </c>
      <c r="C34" s="138" t="s">
        <v>68</v>
      </c>
      <c r="D34" s="139" t="s">
        <v>73</v>
      </c>
      <c r="E34" s="140">
        <f t="shared" si="33"/>
        <v>27.4</v>
      </c>
      <c r="F34" s="141">
        <f t="shared" si="1"/>
        <v>26.4</v>
      </c>
      <c r="G34" s="141">
        <f t="shared" si="2"/>
        <v>25.4</v>
      </c>
      <c r="H34" s="142">
        <v>24.4</v>
      </c>
      <c r="I34" s="143">
        <f>ROUND(IF($E34*VLOOKUP($D34,'Rate Rationale'!$D:$I,6,0)&lt;&gt;0,$E34*VLOOKUP($D34,'Rate Rationale'!$D:$I,6,0),""),1)</f>
        <v>31.5</v>
      </c>
      <c r="J34" s="144">
        <f>ROUND(IF($F34*VLOOKUP($D34,'Rate Rationale'!$D:$J,7,0)&lt;&gt;0,$F34*VLOOKUP($D34,'Rate Rationale'!$D:$J,7,0),""),1)</f>
        <v>30.4</v>
      </c>
      <c r="K34" s="144">
        <f>ROUND(IF($G34*VLOOKUP($D34,'Rate Rationale'!$D:$K,8,0)&lt;&gt;0,$G34*VLOOKUP($D34,'Rate Rationale'!$D:$K,8,0),""),1)</f>
        <v>29.2</v>
      </c>
      <c r="L34" s="145">
        <f>ROUND(IF($H34*VLOOKUP($D34,'Rate Rationale'!$D:$L,9,0)&lt;&gt;0,$H34*VLOOKUP($D34,'Rate Rationale'!$D:$L,9,0),""),1)</f>
        <v>28.1</v>
      </c>
      <c r="M34" s="144">
        <v>56</v>
      </c>
      <c r="N34" s="143">
        <f t="shared" ref="N34" si="36">ROUND((E34*1.4),1)</f>
        <v>38.4</v>
      </c>
      <c r="O34" s="144">
        <f t="shared" si="31"/>
        <v>30.4</v>
      </c>
      <c r="P34" s="144">
        <f t="shared" si="31"/>
        <v>29.4</v>
      </c>
      <c r="Q34" s="145">
        <f t="shared" ref="Q34" si="37">ROUND((H34+3),1)</f>
        <v>27.4</v>
      </c>
      <c r="R34" s="143">
        <f t="shared" si="25"/>
        <v>44.2</v>
      </c>
      <c r="S34" s="144">
        <f t="shared" si="25"/>
        <v>35</v>
      </c>
      <c r="T34" s="144">
        <f t="shared" si="25"/>
        <v>33.799999999999997</v>
      </c>
      <c r="U34" s="145">
        <f t="shared" si="25"/>
        <v>31.5</v>
      </c>
      <c r="V34" s="143">
        <f t="shared" ref="V34" si="38">ROUND((E34*1.4),1)</f>
        <v>38.4</v>
      </c>
      <c r="W34" s="144">
        <f t="shared" ref="W34" si="39">ROUND((F34+4),1)</f>
        <v>30.4</v>
      </c>
      <c r="X34" s="144">
        <f t="shared" si="32"/>
        <v>25.4</v>
      </c>
      <c r="Y34" s="145">
        <f t="shared" si="32"/>
        <v>24.4</v>
      </c>
      <c r="Z34" s="143">
        <f t="shared" si="28"/>
        <v>44.2</v>
      </c>
      <c r="AA34" s="144">
        <f t="shared" si="28"/>
        <v>35</v>
      </c>
      <c r="AB34" s="144">
        <f t="shared" si="28"/>
        <v>29.2</v>
      </c>
      <c r="AC34" s="145">
        <f t="shared" si="28"/>
        <v>28.1</v>
      </c>
      <c r="AD34" s="143">
        <f t="shared" si="34"/>
        <v>46.6</v>
      </c>
      <c r="AE34" s="145">
        <f t="shared" si="35"/>
        <v>38.4</v>
      </c>
      <c r="AF34" s="146">
        <f t="shared" si="17"/>
        <v>27.4</v>
      </c>
      <c r="AG34" s="146"/>
      <c r="AH34" s="143">
        <f t="shared" si="20"/>
        <v>41.1</v>
      </c>
      <c r="AI34" s="144">
        <f t="shared" si="20"/>
        <v>39.6</v>
      </c>
      <c r="AJ34" s="144">
        <f t="shared" si="20"/>
        <v>38.1</v>
      </c>
      <c r="AK34" s="145">
        <f t="shared" si="20"/>
        <v>36.6</v>
      </c>
      <c r="AL34" s="147">
        <v>45594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34F-D145-4A75-9D49-07FB5008C9CA}">
  <dimension ref="A1:AN34"/>
  <sheetViews>
    <sheetView showFormulas="1" zoomScale="70" zoomScaleNormal="70" workbookViewId="0">
      <selection sqref="A1:XFD1"/>
    </sheetView>
  </sheetViews>
  <sheetFormatPr defaultRowHeight="15.75" x14ac:dyDescent="0.25"/>
  <sheetData>
    <row r="1" spans="1:40" x14ac:dyDescent="0.25">
      <c r="A1" s="4" t="s">
        <v>0</v>
      </c>
      <c r="B1" s="86" t="s">
        <v>1</v>
      </c>
      <c r="C1" s="9"/>
      <c r="D1" s="9"/>
      <c r="E1" s="9"/>
      <c r="F1" s="9"/>
      <c r="G1" s="5"/>
      <c r="H1" s="5"/>
      <c r="I1" s="5"/>
      <c r="J1" s="5"/>
      <c r="K1" s="5"/>
      <c r="L1" s="5"/>
      <c r="M1" s="5"/>
      <c r="N1" s="5"/>
      <c r="O1" s="5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10"/>
    </row>
    <row r="2" spans="1:40" x14ac:dyDescent="0.25">
      <c r="A2" s="4" t="s">
        <v>2</v>
      </c>
      <c r="B2" s="86" t="s">
        <v>3</v>
      </c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10"/>
    </row>
    <row r="3" spans="1:40" ht="85.5" x14ac:dyDescent="0.25">
      <c r="A3" s="6" t="s">
        <v>4</v>
      </c>
      <c r="B3" s="7"/>
      <c r="C3" s="7"/>
      <c r="D3" s="8"/>
      <c r="E3" s="151" t="s">
        <v>5</v>
      </c>
      <c r="F3" s="151" t="s">
        <v>5</v>
      </c>
      <c r="G3" s="151" t="s">
        <v>5</v>
      </c>
      <c r="H3" s="151" t="s">
        <v>5</v>
      </c>
      <c r="I3" s="152" t="s">
        <v>6</v>
      </c>
      <c r="J3" s="152" t="s">
        <v>6</v>
      </c>
      <c r="K3" s="152" t="s">
        <v>6</v>
      </c>
      <c r="L3" s="152" t="s">
        <v>6</v>
      </c>
      <c r="M3" s="88" t="s">
        <v>7</v>
      </c>
      <c r="N3" s="150" t="s">
        <v>8</v>
      </c>
      <c r="O3" s="150" t="s">
        <v>8</v>
      </c>
      <c r="P3" s="150" t="s">
        <v>8</v>
      </c>
      <c r="Q3" s="150" t="s">
        <v>8</v>
      </c>
      <c r="R3" s="158" t="s">
        <v>9</v>
      </c>
      <c r="S3" s="158" t="s">
        <v>9</v>
      </c>
      <c r="T3" s="158" t="s">
        <v>9</v>
      </c>
      <c r="U3" s="158" t="s">
        <v>9</v>
      </c>
      <c r="V3" s="149" t="s">
        <v>10</v>
      </c>
      <c r="W3" s="149" t="s">
        <v>10</v>
      </c>
      <c r="X3" s="149" t="s">
        <v>10</v>
      </c>
      <c r="Y3" s="149" t="s">
        <v>10</v>
      </c>
      <c r="Z3" s="157" t="s">
        <v>11</v>
      </c>
      <c r="AA3" s="157" t="s">
        <v>11</v>
      </c>
      <c r="AB3" s="157" t="s">
        <v>11</v>
      </c>
      <c r="AC3" s="157" t="s">
        <v>11</v>
      </c>
      <c r="AD3" s="149" t="s">
        <v>12</v>
      </c>
      <c r="AE3" s="149" t="s">
        <v>12</v>
      </c>
      <c r="AF3" s="156" t="s">
        <v>13</v>
      </c>
      <c r="AG3" s="21" t="s">
        <v>14</v>
      </c>
      <c r="AH3" s="157" t="s">
        <v>15</v>
      </c>
      <c r="AI3" s="157" t="s">
        <v>15</v>
      </c>
      <c r="AJ3" s="157" t="s">
        <v>15</v>
      </c>
      <c r="AK3" s="157" t="s">
        <v>15</v>
      </c>
      <c r="AL3" s="148" t="s">
        <v>16</v>
      </c>
    </row>
    <row r="4" spans="1:40" x14ac:dyDescent="0.25">
      <c r="A4" s="11" t="s">
        <v>17</v>
      </c>
      <c r="B4" s="11" t="s">
        <v>18</v>
      </c>
      <c r="C4" s="11" t="s">
        <v>19</v>
      </c>
      <c r="D4" s="12" t="s">
        <v>20</v>
      </c>
      <c r="E4" s="89" t="s">
        <v>21</v>
      </c>
      <c r="F4" s="90" t="s">
        <v>22</v>
      </c>
      <c r="G4" s="90" t="s">
        <v>23</v>
      </c>
      <c r="H4" s="91" t="s">
        <v>24</v>
      </c>
      <c r="I4" s="92" t="s">
        <v>21</v>
      </c>
      <c r="J4" s="93" t="s">
        <v>22</v>
      </c>
      <c r="K4" s="93" t="s">
        <v>23</v>
      </c>
      <c r="L4" s="94" t="s">
        <v>24</v>
      </c>
      <c r="M4" s="95" t="s">
        <v>21</v>
      </c>
      <c r="N4" s="96" t="s">
        <v>21</v>
      </c>
      <c r="O4" s="13" t="s">
        <v>22</v>
      </c>
      <c r="P4" s="13" t="s">
        <v>23</v>
      </c>
      <c r="Q4" s="14" t="s">
        <v>24</v>
      </c>
      <c r="R4" s="153" t="s">
        <v>21</v>
      </c>
      <c r="S4" s="154" t="s">
        <v>22</v>
      </c>
      <c r="T4" s="154" t="s">
        <v>23</v>
      </c>
      <c r="U4" s="155" t="s">
        <v>24</v>
      </c>
      <c r="V4" s="96" t="s">
        <v>21</v>
      </c>
      <c r="W4" s="13" t="s">
        <v>22</v>
      </c>
      <c r="X4" s="13" t="s">
        <v>23</v>
      </c>
      <c r="Y4" s="14" t="s">
        <v>24</v>
      </c>
      <c r="Z4" s="96" t="s">
        <v>21</v>
      </c>
      <c r="AA4" s="13" t="s">
        <v>22</v>
      </c>
      <c r="AB4" s="13" t="s">
        <v>23</v>
      </c>
      <c r="AC4" s="14" t="s">
        <v>24</v>
      </c>
      <c r="AD4" s="96" t="s">
        <v>21</v>
      </c>
      <c r="AE4" s="14" t="s">
        <v>22</v>
      </c>
      <c r="AF4" s="14" t="s">
        <v>21</v>
      </c>
      <c r="AG4" s="14" t="s">
        <v>21</v>
      </c>
      <c r="AH4" s="96" t="s">
        <v>21</v>
      </c>
      <c r="AI4" s="13" t="s">
        <v>22</v>
      </c>
      <c r="AJ4" s="13" t="s">
        <v>23</v>
      </c>
      <c r="AK4" s="14" t="s">
        <v>24</v>
      </c>
      <c r="AL4" s="159"/>
    </row>
    <row r="5" spans="1:40" x14ac:dyDescent="0.25">
      <c r="A5" s="113" t="s">
        <v>25</v>
      </c>
      <c r="B5" s="113" t="s">
        <v>26</v>
      </c>
      <c r="C5" s="113" t="s">
        <v>27</v>
      </c>
      <c r="D5" s="114" t="s">
        <v>26</v>
      </c>
      <c r="E5" s="115">
        <f t="shared" ref="E5:E27" si="0">H5+5</f>
        <v>11.7</v>
      </c>
      <c r="F5" s="116">
        <f t="shared" ref="F5:F34" si="1">H5+2</f>
        <v>8.6999999999999993</v>
      </c>
      <c r="G5" s="116">
        <f t="shared" ref="G5:G34" si="2">H5+1</f>
        <v>7.7</v>
      </c>
      <c r="H5" s="117">
        <v>6.7</v>
      </c>
      <c r="I5" s="118">
        <f>L5+3</f>
        <v>11.5</v>
      </c>
      <c r="J5" s="119">
        <f>L5+2</f>
        <v>10.5</v>
      </c>
      <c r="K5" s="119">
        <f>L5+1</f>
        <v>9.5</v>
      </c>
      <c r="L5" s="120">
        <v>8.5</v>
      </c>
      <c r="M5" s="119">
        <f>ROUND(IF($E5*VLOOKUP($D5,'[1]Rate Rationale'!$D:$M,10,0)&lt;&gt;0,$E5*VLOOKUP($D5,'[1]Rate Rationale'!$D:$M,10,0),""),1)</f>
        <v>17.600000000000001</v>
      </c>
      <c r="N5" s="118">
        <f>ROUND(E5*VLOOKUP(D5,'[1]Rate Rationale'!$D$3:$AB$45,11,0),1)</f>
        <v>17.600000000000001</v>
      </c>
      <c r="O5" s="119">
        <f>ROUND(F5*VLOOKUP(D5,'[1]Rate Rationale'!$D$3:$AB$45,12,0),1)</f>
        <v>13.1</v>
      </c>
      <c r="P5" s="119">
        <f>ROUND(G5*VLOOKUP(D5,'[1]Rate Rationale'!$D$3:$AB$45,13,0),1)</f>
        <v>9.1999999999999993</v>
      </c>
      <c r="Q5" s="119">
        <f>ROUND(H5*VLOOKUP(D5,'[1]Rate Rationale'!$D$3:$AB$45,14,0),1)</f>
        <v>8</v>
      </c>
      <c r="R5" s="118">
        <f t="shared" ref="R5:U20" si="3">IF(ROUND(N5*1.15,1)&gt;I5,ROUND(N5*1.15,1),ROUND(I5*1.15,1))</f>
        <v>20.2</v>
      </c>
      <c r="S5" s="119">
        <f t="shared" si="3"/>
        <v>15.1</v>
      </c>
      <c r="T5" s="119">
        <f t="shared" si="3"/>
        <v>10.6</v>
      </c>
      <c r="U5" s="120">
        <f t="shared" si="3"/>
        <v>9.1999999999999993</v>
      </c>
      <c r="V5" s="118">
        <f t="shared" ref="V5:W11" si="4">ROUND((E5*1.5),1)</f>
        <v>17.600000000000001</v>
      </c>
      <c r="W5" s="119">
        <f t="shared" si="4"/>
        <v>13.1</v>
      </c>
      <c r="X5" s="119">
        <f t="shared" ref="X5:Y11" si="5">G5</f>
        <v>7.7</v>
      </c>
      <c r="Y5" s="120">
        <f t="shared" si="5"/>
        <v>6.7</v>
      </c>
      <c r="Z5" s="118">
        <f t="shared" ref="Z5:AC20" si="6">IF(ROUND(V5*1.15,1)&gt;I5,ROUND(V5*1.15,1),I5)</f>
        <v>20.2</v>
      </c>
      <c r="AA5" s="119">
        <f t="shared" si="6"/>
        <v>15.1</v>
      </c>
      <c r="AB5" s="119">
        <f t="shared" si="6"/>
        <v>9.5</v>
      </c>
      <c r="AC5" s="120">
        <f t="shared" si="6"/>
        <v>8.5</v>
      </c>
      <c r="AD5" s="118">
        <f t="shared" ref="AD5:AE11" si="7">ROUND((E5*1.8),1)</f>
        <v>21.1</v>
      </c>
      <c r="AE5" s="120">
        <f t="shared" si="7"/>
        <v>15.7</v>
      </c>
      <c r="AF5" s="121">
        <f t="shared" ref="AF5" si="8">E5</f>
        <v>11.7</v>
      </c>
      <c r="AG5" s="121"/>
      <c r="AH5" s="118">
        <f t="shared" ref="AH5:AK20" si="9">ROUND(E5*1.5,1)</f>
        <v>17.600000000000001</v>
      </c>
      <c r="AI5" s="119">
        <f t="shared" si="9"/>
        <v>13.1</v>
      </c>
      <c r="AJ5" s="119">
        <f t="shared" si="9"/>
        <v>11.6</v>
      </c>
      <c r="AK5" s="120">
        <f t="shared" si="9"/>
        <v>10.1</v>
      </c>
      <c r="AL5" s="122">
        <v>45594</v>
      </c>
    </row>
    <row r="6" spans="1:40" x14ac:dyDescent="0.25">
      <c r="A6" s="113" t="s">
        <v>25</v>
      </c>
      <c r="B6" s="113" t="s">
        <v>28</v>
      </c>
      <c r="C6" s="113" t="s">
        <v>29</v>
      </c>
      <c r="D6" s="114" t="s">
        <v>30</v>
      </c>
      <c r="E6" s="115">
        <f t="shared" si="0"/>
        <v>12.7</v>
      </c>
      <c r="F6" s="116">
        <f t="shared" si="1"/>
        <v>9.6999999999999993</v>
      </c>
      <c r="G6" s="116">
        <f t="shared" si="2"/>
        <v>8.6999999999999993</v>
      </c>
      <c r="H6" s="117">
        <v>7.7</v>
      </c>
      <c r="I6" s="118">
        <f>ROUND(IF($E6*VLOOKUP($D6,'Rate Rationale'!$D:$I,6,0)&lt;&gt;0,$E6*VLOOKUP($D6,'Rate Rationale'!$D:$I,6,0),""),1)</f>
        <v>14.6</v>
      </c>
      <c r="J6" s="119">
        <f>ROUND(IF($F6*VLOOKUP($D6,'Rate Rationale'!$D:$J,7,0)&lt;&gt;0,$F6*VLOOKUP($D6,'Rate Rationale'!$D:$J,7,0),""),1)</f>
        <v>11.2</v>
      </c>
      <c r="K6" s="119">
        <f>ROUND(IF($G6*VLOOKUP($D6,'Rate Rationale'!$D:$K,8,0)&lt;&gt;0,$G6*VLOOKUP($D6,'Rate Rationale'!$D:$K,8,0),""),1)</f>
        <v>10</v>
      </c>
      <c r="L6" s="120">
        <f>ROUND(IF($H6*VLOOKUP($D6,'Rate Rationale'!$D:$L,9,0)&lt;&gt;0,$H6*VLOOKUP($D6,'Rate Rationale'!$D:$L,9,0),""),1)</f>
        <v>8.9</v>
      </c>
      <c r="M6" s="119">
        <f>ROUND(IF($E6*VLOOKUP($D6,'Rate Rationale'!$D:$M,10,0)&lt;&gt;0,$E6*VLOOKUP($D6,'Rate Rationale'!$D:$M,10,0),""),1)</f>
        <v>19.100000000000001</v>
      </c>
      <c r="N6" s="118">
        <f>ROUND(E6*VLOOKUP(D6,'Rate Rationale'!$D$3:$AB$45,11,0),1)</f>
        <v>19.100000000000001</v>
      </c>
      <c r="O6" s="119">
        <f>ROUND(F6*VLOOKUP(D6,'Rate Rationale'!$D$3:$AB$45,12,0),1)</f>
        <v>14.6</v>
      </c>
      <c r="P6" s="119">
        <f>ROUND(G6*VLOOKUP(D6,'Rate Rationale'!$D$3:$AB$45,13,0),1)</f>
        <v>10.4</v>
      </c>
      <c r="Q6" s="120">
        <f>ROUND(H6*VLOOKUP(D6,'Rate Rationale'!$D$3:$AB$45,14,0),1)</f>
        <v>9.1999999999999993</v>
      </c>
      <c r="R6" s="118">
        <f t="shared" si="3"/>
        <v>22</v>
      </c>
      <c r="S6" s="119">
        <f t="shared" si="3"/>
        <v>16.8</v>
      </c>
      <c r="T6" s="119">
        <f t="shared" si="3"/>
        <v>12</v>
      </c>
      <c r="U6" s="120">
        <f t="shared" si="3"/>
        <v>10.6</v>
      </c>
      <c r="V6" s="118">
        <f t="shared" si="4"/>
        <v>19.100000000000001</v>
      </c>
      <c r="W6" s="119">
        <f t="shared" si="4"/>
        <v>14.6</v>
      </c>
      <c r="X6" s="119">
        <f t="shared" si="5"/>
        <v>8.6999999999999993</v>
      </c>
      <c r="Y6" s="120">
        <f t="shared" si="5"/>
        <v>7.7</v>
      </c>
      <c r="Z6" s="118">
        <f t="shared" si="6"/>
        <v>22</v>
      </c>
      <c r="AA6" s="119">
        <f t="shared" si="6"/>
        <v>16.8</v>
      </c>
      <c r="AB6" s="119">
        <f t="shared" si="6"/>
        <v>10</v>
      </c>
      <c r="AC6" s="120">
        <f t="shared" si="6"/>
        <v>8.9</v>
      </c>
      <c r="AD6" s="118">
        <f t="shared" si="7"/>
        <v>22.9</v>
      </c>
      <c r="AE6" s="120">
        <f t="shared" si="7"/>
        <v>17.5</v>
      </c>
      <c r="AF6" s="121">
        <f>E6</f>
        <v>12.7</v>
      </c>
      <c r="AG6" s="121"/>
      <c r="AH6" s="118">
        <f t="shared" si="9"/>
        <v>19.100000000000001</v>
      </c>
      <c r="AI6" s="119">
        <f t="shared" si="9"/>
        <v>14.6</v>
      </c>
      <c r="AJ6" s="119">
        <f t="shared" si="9"/>
        <v>13.1</v>
      </c>
      <c r="AK6" s="120">
        <f t="shared" si="9"/>
        <v>11.6</v>
      </c>
      <c r="AL6" s="122">
        <v>45594</v>
      </c>
    </row>
    <row r="7" spans="1:40" x14ac:dyDescent="0.25">
      <c r="A7" s="74" t="s">
        <v>25</v>
      </c>
      <c r="B7" s="74" t="s">
        <v>28</v>
      </c>
      <c r="C7" s="74" t="s">
        <v>29</v>
      </c>
      <c r="D7" s="75" t="s">
        <v>31</v>
      </c>
      <c r="E7" s="60">
        <f t="shared" si="0"/>
        <v>12.7</v>
      </c>
      <c r="F7" s="61">
        <f t="shared" si="1"/>
        <v>9.6999999999999993</v>
      </c>
      <c r="G7" s="61">
        <f t="shared" si="2"/>
        <v>8.6999999999999993</v>
      </c>
      <c r="H7" s="62">
        <v>7.7</v>
      </c>
      <c r="I7" s="63">
        <f>ROUND(IF($E7*VLOOKUP($D7,'Rate Rationale'!$D:$I,6,0)&lt;&gt;0,$E7*VLOOKUP($D7,'Rate Rationale'!$D:$I,6,0),""),1)</f>
        <v>14.6</v>
      </c>
      <c r="J7" s="64">
        <f>ROUND(IF($F7*VLOOKUP($D7,'Rate Rationale'!$D:$J,7,0)&lt;&gt;0,$F7*VLOOKUP($D7,'Rate Rationale'!$D:$J,7,0),""),1)</f>
        <v>11.2</v>
      </c>
      <c r="K7" s="64">
        <f>ROUND(IF($G7*VLOOKUP($D7,'Rate Rationale'!$D:$K,8,0)&lt;&gt;0,$G7*VLOOKUP($D7,'Rate Rationale'!$D:$K,8,0),""),1)</f>
        <v>10</v>
      </c>
      <c r="L7" s="65">
        <f>ROUND(IF($H7*VLOOKUP($D7,'Rate Rationale'!$D:$L,9,0)&lt;&gt;0,$H7*VLOOKUP($D7,'Rate Rationale'!$D:$L,9,0),""),1)</f>
        <v>8.9</v>
      </c>
      <c r="M7" s="64">
        <f>ROUND(IF($E7*VLOOKUP($D7,'Rate Rationale'!$D:$M,10,0)&lt;&gt;0,$E7*VLOOKUP($D7,'Rate Rationale'!$D:$M,10,0),""),1)</f>
        <v>19.100000000000001</v>
      </c>
      <c r="N7" s="63">
        <f>ROUND(E7*VLOOKUP(D7,'Rate Rationale'!$D$3:$AB$45,11,0),1)</f>
        <v>19.100000000000001</v>
      </c>
      <c r="O7" s="64">
        <f>ROUND(F7*VLOOKUP(D7,'Rate Rationale'!$D$3:$AB$45,12,0),1)</f>
        <v>14.6</v>
      </c>
      <c r="P7" s="64">
        <f>ROUND(G7*VLOOKUP(D7,'Rate Rationale'!$D$3:$AB$45,13,0),1)</f>
        <v>10.4</v>
      </c>
      <c r="Q7" s="65">
        <f>ROUND(H7*VLOOKUP(D7,'Rate Rationale'!$D$3:$AB$45,14,0),1)</f>
        <v>9.1999999999999993</v>
      </c>
      <c r="R7" s="63">
        <f t="shared" si="3"/>
        <v>22</v>
      </c>
      <c r="S7" s="64">
        <f t="shared" si="3"/>
        <v>16.8</v>
      </c>
      <c r="T7" s="64">
        <f t="shared" si="3"/>
        <v>12</v>
      </c>
      <c r="U7" s="65">
        <f t="shared" si="3"/>
        <v>10.6</v>
      </c>
      <c r="V7" s="63">
        <f t="shared" si="4"/>
        <v>19.100000000000001</v>
      </c>
      <c r="W7" s="64">
        <f t="shared" si="4"/>
        <v>14.6</v>
      </c>
      <c r="X7" s="64">
        <f t="shared" si="5"/>
        <v>8.6999999999999993</v>
      </c>
      <c r="Y7" s="65">
        <f t="shared" si="5"/>
        <v>7.7</v>
      </c>
      <c r="Z7" s="63">
        <f t="shared" si="6"/>
        <v>22</v>
      </c>
      <c r="AA7" s="64">
        <f t="shared" si="6"/>
        <v>16.8</v>
      </c>
      <c r="AB7" s="64">
        <f t="shared" si="6"/>
        <v>10</v>
      </c>
      <c r="AC7" s="65">
        <f t="shared" si="6"/>
        <v>8.9</v>
      </c>
      <c r="AD7" s="63">
        <f t="shared" si="7"/>
        <v>22.9</v>
      </c>
      <c r="AE7" s="65">
        <f t="shared" si="7"/>
        <v>17.5</v>
      </c>
      <c r="AF7" s="66">
        <f>E7</f>
        <v>12.7</v>
      </c>
      <c r="AG7" s="66"/>
      <c r="AH7" s="63">
        <f t="shared" si="9"/>
        <v>19.100000000000001</v>
      </c>
      <c r="AI7" s="64">
        <f t="shared" si="9"/>
        <v>14.6</v>
      </c>
      <c r="AJ7" s="64">
        <f t="shared" si="9"/>
        <v>13.1</v>
      </c>
      <c r="AK7" s="65">
        <f t="shared" si="9"/>
        <v>11.6</v>
      </c>
      <c r="AL7" s="67">
        <v>45594</v>
      </c>
    </row>
    <row r="8" spans="1:40" x14ac:dyDescent="0.25">
      <c r="A8" s="74" t="s">
        <v>25</v>
      </c>
      <c r="B8" s="74" t="s">
        <v>28</v>
      </c>
      <c r="C8" s="74" t="s">
        <v>29</v>
      </c>
      <c r="D8" s="75" t="s">
        <v>32</v>
      </c>
      <c r="E8" s="60">
        <f t="shared" si="0"/>
        <v>12.7</v>
      </c>
      <c r="F8" s="61">
        <f t="shared" si="1"/>
        <v>9.6999999999999993</v>
      </c>
      <c r="G8" s="61">
        <f t="shared" si="2"/>
        <v>8.6999999999999993</v>
      </c>
      <c r="H8" s="62">
        <v>7.7</v>
      </c>
      <c r="I8" s="63">
        <f>ROUND(IF($E8*VLOOKUP($D8,'Rate Rationale'!$D:$I,6,0)&lt;&gt;0,$E8*VLOOKUP($D8,'Rate Rationale'!$D:$I,6,0),""),1)</f>
        <v>14.6</v>
      </c>
      <c r="J8" s="64">
        <f>ROUND(IF($F8*VLOOKUP($D8,'Rate Rationale'!$D:$J,7,0)&lt;&gt;0,$F8*VLOOKUP($D8,'Rate Rationale'!$D:$J,7,0),""),1)</f>
        <v>11.2</v>
      </c>
      <c r="K8" s="64">
        <f>ROUND(IF($G8*VLOOKUP($D8,'Rate Rationale'!$D:$K,8,0)&lt;&gt;0,$G8*VLOOKUP($D8,'Rate Rationale'!$D:$K,8,0),""),1)</f>
        <v>10</v>
      </c>
      <c r="L8" s="65">
        <f>ROUND(IF($H8*VLOOKUP($D8,'Rate Rationale'!$D:$L,9,0)&lt;&gt;0,$H8*VLOOKUP($D8,'Rate Rationale'!$D:$L,9,0),""),1)</f>
        <v>8.9</v>
      </c>
      <c r="M8" s="64">
        <f>ROUND(IF($E8*VLOOKUP($D8,'Rate Rationale'!$D:$M,10,0)&lt;&gt;0,$E8*VLOOKUP($D8,'Rate Rationale'!$D:$M,10,0),""),1)</f>
        <v>19.100000000000001</v>
      </c>
      <c r="N8" s="63">
        <f>ROUND(E8*VLOOKUP(D8,'Rate Rationale'!$D$3:$AB$45,11,0),1)</f>
        <v>19.100000000000001</v>
      </c>
      <c r="O8" s="64">
        <f>ROUND(F8*VLOOKUP(D8,'Rate Rationale'!$D$3:$AB$45,12,0),1)</f>
        <v>14.6</v>
      </c>
      <c r="P8" s="64">
        <f>ROUND(G8*VLOOKUP(D8,'Rate Rationale'!$D$3:$AB$45,13,0),1)</f>
        <v>10.4</v>
      </c>
      <c r="Q8" s="65">
        <f>ROUND(H8*VLOOKUP(D8,'Rate Rationale'!$D$3:$AB$45,14,0),1)</f>
        <v>9.1999999999999993</v>
      </c>
      <c r="R8" s="63">
        <f t="shared" si="3"/>
        <v>22</v>
      </c>
      <c r="S8" s="64">
        <f t="shared" si="3"/>
        <v>16.8</v>
      </c>
      <c r="T8" s="64">
        <f t="shared" si="3"/>
        <v>12</v>
      </c>
      <c r="U8" s="65">
        <f t="shared" si="3"/>
        <v>10.6</v>
      </c>
      <c r="V8" s="63">
        <f t="shared" si="4"/>
        <v>19.100000000000001</v>
      </c>
      <c r="W8" s="64">
        <f t="shared" si="4"/>
        <v>14.6</v>
      </c>
      <c r="X8" s="64">
        <f t="shared" si="5"/>
        <v>8.6999999999999993</v>
      </c>
      <c r="Y8" s="65">
        <f t="shared" si="5"/>
        <v>7.7</v>
      </c>
      <c r="Z8" s="63">
        <f t="shared" si="6"/>
        <v>22</v>
      </c>
      <c r="AA8" s="64">
        <f t="shared" si="6"/>
        <v>16.8</v>
      </c>
      <c r="AB8" s="64">
        <f t="shared" si="6"/>
        <v>10</v>
      </c>
      <c r="AC8" s="65">
        <f t="shared" si="6"/>
        <v>8.9</v>
      </c>
      <c r="AD8" s="63">
        <f t="shared" si="7"/>
        <v>22.9</v>
      </c>
      <c r="AE8" s="65">
        <f t="shared" si="7"/>
        <v>17.5</v>
      </c>
      <c r="AF8" s="66">
        <f>E8</f>
        <v>12.7</v>
      </c>
      <c r="AG8" s="66"/>
      <c r="AH8" s="63">
        <f t="shared" si="9"/>
        <v>19.100000000000001</v>
      </c>
      <c r="AI8" s="64">
        <f t="shared" si="9"/>
        <v>14.6</v>
      </c>
      <c r="AJ8" s="64">
        <f t="shared" si="9"/>
        <v>13.1</v>
      </c>
      <c r="AK8" s="65">
        <f t="shared" si="9"/>
        <v>11.6</v>
      </c>
      <c r="AL8" s="67">
        <v>45594</v>
      </c>
    </row>
    <row r="9" spans="1:40" x14ac:dyDescent="0.25">
      <c r="A9" s="74" t="s">
        <v>25</v>
      </c>
      <c r="B9" s="74" t="s">
        <v>28</v>
      </c>
      <c r="C9" s="74" t="s">
        <v>33</v>
      </c>
      <c r="D9" s="75" t="s">
        <v>34</v>
      </c>
      <c r="E9" s="60">
        <f t="shared" si="0"/>
        <v>12.7</v>
      </c>
      <c r="F9" s="61">
        <f t="shared" si="1"/>
        <v>9.6999999999999993</v>
      </c>
      <c r="G9" s="61">
        <f t="shared" si="2"/>
        <v>8.6999999999999993</v>
      </c>
      <c r="H9" s="62">
        <v>7.7</v>
      </c>
      <c r="I9" s="63">
        <f>ROUND(IF($E9*VLOOKUP($D9,'Rate Rationale'!$D:$I,6,0)&lt;&gt;0,$E9*VLOOKUP($D9,'Rate Rationale'!$D:$I,6,0),""),1)</f>
        <v>14.6</v>
      </c>
      <c r="J9" s="64">
        <f>ROUND(IF($F9*VLOOKUP($D9,'Rate Rationale'!$D:$J,7,0)&lt;&gt;0,$F9*VLOOKUP($D9,'Rate Rationale'!$D:$J,7,0),""),1)</f>
        <v>11.2</v>
      </c>
      <c r="K9" s="64">
        <f>ROUND(IF($G9*VLOOKUP($D9,'Rate Rationale'!$D:$K,8,0)&lt;&gt;0,$G9*VLOOKUP($D9,'Rate Rationale'!$D:$K,8,0),""),1)</f>
        <v>10</v>
      </c>
      <c r="L9" s="65">
        <f>ROUND(IF($H9*VLOOKUP($D9,'Rate Rationale'!$D:$L,9,0)&lt;&gt;0,$H9*VLOOKUP($D9,'Rate Rationale'!$D:$L,9,0),""),1)</f>
        <v>8.9</v>
      </c>
      <c r="M9" s="64">
        <f>ROUND(IF($E9*VLOOKUP($D9,'Rate Rationale'!$D:$M,10,0)&lt;&gt;0,$E9*VLOOKUP($D9,'Rate Rationale'!$D:$M,10,0),""),1)</f>
        <v>19.100000000000001</v>
      </c>
      <c r="N9" s="63">
        <f>ROUND(E9*VLOOKUP(D9,'Rate Rationale'!$D$3:$AB$45,11,0),1)</f>
        <v>19.100000000000001</v>
      </c>
      <c r="O9" s="64">
        <f>ROUND(F9*VLOOKUP(D9,'Rate Rationale'!$D$3:$AB$45,12,0),1)</f>
        <v>14.6</v>
      </c>
      <c r="P9" s="64">
        <f>ROUND(G9*VLOOKUP(D9,'Rate Rationale'!$D$3:$AB$45,13,0),1)</f>
        <v>10.4</v>
      </c>
      <c r="Q9" s="65">
        <f>ROUND(H9*VLOOKUP(D9,'Rate Rationale'!$D$3:$AB$45,14,0),1)</f>
        <v>9.1999999999999993</v>
      </c>
      <c r="R9" s="63">
        <f t="shared" si="3"/>
        <v>22</v>
      </c>
      <c r="S9" s="64">
        <f t="shared" si="3"/>
        <v>16.8</v>
      </c>
      <c r="T9" s="64">
        <f t="shared" si="3"/>
        <v>12</v>
      </c>
      <c r="U9" s="65">
        <f t="shared" si="3"/>
        <v>10.6</v>
      </c>
      <c r="V9" s="63">
        <f t="shared" si="4"/>
        <v>19.100000000000001</v>
      </c>
      <c r="W9" s="64">
        <f t="shared" si="4"/>
        <v>14.6</v>
      </c>
      <c r="X9" s="64">
        <f t="shared" si="5"/>
        <v>8.6999999999999993</v>
      </c>
      <c r="Y9" s="65">
        <f t="shared" si="5"/>
        <v>7.7</v>
      </c>
      <c r="Z9" s="63">
        <f t="shared" si="6"/>
        <v>22</v>
      </c>
      <c r="AA9" s="64">
        <f t="shared" si="6"/>
        <v>16.8</v>
      </c>
      <c r="AB9" s="64">
        <f t="shared" si="6"/>
        <v>10</v>
      </c>
      <c r="AC9" s="65">
        <f t="shared" si="6"/>
        <v>8.9</v>
      </c>
      <c r="AD9" s="63">
        <f t="shared" si="7"/>
        <v>22.9</v>
      </c>
      <c r="AE9" s="65">
        <f t="shared" si="7"/>
        <v>17.5</v>
      </c>
      <c r="AF9" s="66">
        <f>E9</f>
        <v>12.7</v>
      </c>
      <c r="AG9" s="66"/>
      <c r="AH9" s="63">
        <f t="shared" si="9"/>
        <v>19.100000000000001</v>
      </c>
      <c r="AI9" s="64">
        <f t="shared" si="9"/>
        <v>14.6</v>
      </c>
      <c r="AJ9" s="64">
        <f t="shared" si="9"/>
        <v>13.1</v>
      </c>
      <c r="AK9" s="65">
        <f t="shared" si="9"/>
        <v>11.6</v>
      </c>
      <c r="AL9" s="67">
        <v>45594</v>
      </c>
    </row>
    <row r="10" spans="1:40" x14ac:dyDescent="0.25">
      <c r="A10" s="74" t="s">
        <v>25</v>
      </c>
      <c r="B10" s="74" t="s">
        <v>28</v>
      </c>
      <c r="C10" s="74" t="s">
        <v>35</v>
      </c>
      <c r="D10" s="75" t="s">
        <v>36</v>
      </c>
      <c r="E10" s="60">
        <f t="shared" si="0"/>
        <v>12.7</v>
      </c>
      <c r="F10" s="61">
        <f t="shared" si="1"/>
        <v>9.6999999999999993</v>
      </c>
      <c r="G10" s="61">
        <f t="shared" si="2"/>
        <v>8.6999999999999993</v>
      </c>
      <c r="H10" s="62">
        <v>7.7</v>
      </c>
      <c r="I10" s="63">
        <f>ROUND(IF($E10*VLOOKUP($D10,'Rate Rationale'!$D:$I,6,0)&lt;&gt;0,$E10*VLOOKUP($D10,'Rate Rationale'!$D:$I,6,0),""),1)</f>
        <v>14.6</v>
      </c>
      <c r="J10" s="64">
        <f>ROUND(IF($F10*VLOOKUP($D10,'Rate Rationale'!$D:$J,7,0)&lt;&gt;0,$F10*VLOOKUP($D10,'Rate Rationale'!$D:$J,7,0),""),1)</f>
        <v>11.2</v>
      </c>
      <c r="K10" s="64">
        <f>ROUND(IF($G10*VLOOKUP($D10,'Rate Rationale'!$D:$K,8,0)&lt;&gt;0,$G10*VLOOKUP($D10,'Rate Rationale'!$D:$K,8,0),""),1)</f>
        <v>10</v>
      </c>
      <c r="L10" s="65">
        <f>ROUND(IF($H10*VLOOKUP($D10,'Rate Rationale'!$D:$L,9,0)&lt;&gt;0,$H10*VLOOKUP($D10,'Rate Rationale'!$D:$L,9,0),""),1)</f>
        <v>8.9</v>
      </c>
      <c r="M10" s="64">
        <f>ROUND(IF($E10*VLOOKUP($D10,'Rate Rationale'!$D:$M,10,0)&lt;&gt;0,$E10*VLOOKUP($D10,'Rate Rationale'!$D:$M,10,0),""),1)</f>
        <v>19.100000000000001</v>
      </c>
      <c r="N10" s="63">
        <f>ROUND(E10*VLOOKUP(D10,'Rate Rationale'!$D$3:$AB$45,11,0),1)</f>
        <v>19.100000000000001</v>
      </c>
      <c r="O10" s="64">
        <f>ROUND(F10*VLOOKUP(D10,'Rate Rationale'!$D$3:$AB$45,12,0),1)</f>
        <v>14.6</v>
      </c>
      <c r="P10" s="64">
        <f>ROUND(G10*VLOOKUP(D10,'Rate Rationale'!$D$3:$AB$45,13,0),1)</f>
        <v>10.4</v>
      </c>
      <c r="Q10" s="65">
        <f>ROUND(H10*VLOOKUP(D10,'Rate Rationale'!$D$3:$AB$45,14,0),1)</f>
        <v>9.1999999999999993</v>
      </c>
      <c r="R10" s="63">
        <f t="shared" si="3"/>
        <v>22</v>
      </c>
      <c r="S10" s="64">
        <f t="shared" si="3"/>
        <v>16.8</v>
      </c>
      <c r="T10" s="64">
        <f t="shared" si="3"/>
        <v>12</v>
      </c>
      <c r="U10" s="65">
        <f t="shared" si="3"/>
        <v>10.6</v>
      </c>
      <c r="V10" s="63">
        <f t="shared" si="4"/>
        <v>19.100000000000001</v>
      </c>
      <c r="W10" s="64">
        <f t="shared" si="4"/>
        <v>14.6</v>
      </c>
      <c r="X10" s="64">
        <f t="shared" si="5"/>
        <v>8.6999999999999993</v>
      </c>
      <c r="Y10" s="65">
        <f t="shared" si="5"/>
        <v>7.7</v>
      </c>
      <c r="Z10" s="63">
        <f t="shared" si="6"/>
        <v>22</v>
      </c>
      <c r="AA10" s="64">
        <f t="shared" si="6"/>
        <v>16.8</v>
      </c>
      <c r="AB10" s="64">
        <f t="shared" si="6"/>
        <v>10</v>
      </c>
      <c r="AC10" s="65">
        <f t="shared" si="6"/>
        <v>8.9</v>
      </c>
      <c r="AD10" s="63">
        <f t="shared" si="7"/>
        <v>22.9</v>
      </c>
      <c r="AE10" s="65">
        <f t="shared" si="7"/>
        <v>17.5</v>
      </c>
      <c r="AF10" s="66">
        <f>E10</f>
        <v>12.7</v>
      </c>
      <c r="AG10" s="66"/>
      <c r="AH10" s="63">
        <f t="shared" si="9"/>
        <v>19.100000000000001</v>
      </c>
      <c r="AI10" s="64">
        <f t="shared" si="9"/>
        <v>14.6</v>
      </c>
      <c r="AJ10" s="64">
        <f t="shared" si="9"/>
        <v>13.1</v>
      </c>
      <c r="AK10" s="65">
        <f t="shared" si="9"/>
        <v>11.6</v>
      </c>
      <c r="AL10" s="67">
        <v>45594</v>
      </c>
    </row>
    <row r="11" spans="1:40" x14ac:dyDescent="0.25">
      <c r="A11" s="74" t="s">
        <v>25</v>
      </c>
      <c r="B11" s="74" t="s">
        <v>28</v>
      </c>
      <c r="C11" s="74" t="s">
        <v>29</v>
      </c>
      <c r="D11" s="75" t="s">
        <v>37</v>
      </c>
      <c r="E11" s="60">
        <f t="shared" si="0"/>
        <v>12.7</v>
      </c>
      <c r="F11" s="61">
        <f t="shared" si="1"/>
        <v>9.6999999999999993</v>
      </c>
      <c r="G11" s="61">
        <f t="shared" si="2"/>
        <v>8.6999999999999993</v>
      </c>
      <c r="H11" s="62">
        <v>7.7</v>
      </c>
      <c r="I11" s="63">
        <f>ROUND(IF($E11*VLOOKUP($D11,'Rate Rationale'!$D:$I,6,0)&lt;&gt;0,$E11*VLOOKUP($D11,'Rate Rationale'!$D:$I,6,0),""),1)</f>
        <v>14.6</v>
      </c>
      <c r="J11" s="64">
        <f>ROUND(IF($F11*VLOOKUP($D11,'Rate Rationale'!$D:$J,7,0)&lt;&gt;0,$F11*VLOOKUP($D11,'Rate Rationale'!$D:$J,7,0),""),1)</f>
        <v>11.2</v>
      </c>
      <c r="K11" s="64">
        <f>ROUND(IF($G11*VLOOKUP($D11,'Rate Rationale'!$D:$K,8,0)&lt;&gt;0,$G11*VLOOKUP($D11,'Rate Rationale'!$D:$K,8,0),""),1)</f>
        <v>10</v>
      </c>
      <c r="L11" s="65">
        <f>ROUND(IF($H11*VLOOKUP($D11,'Rate Rationale'!$D:$L,9,0)&lt;&gt;0,$H11*VLOOKUP($D11,'Rate Rationale'!$D:$L,9,0),""),1)</f>
        <v>8.9</v>
      </c>
      <c r="M11" s="64">
        <f>ROUND(IF($E11*VLOOKUP($D11,'Rate Rationale'!$D:$M,10,0)&lt;&gt;0,$E11*VLOOKUP($D11,'Rate Rationale'!$D:$M,10,0),""),1)</f>
        <v>19.100000000000001</v>
      </c>
      <c r="N11" s="63">
        <f>ROUND(E11*VLOOKUP(D11,'Rate Rationale'!$D$3:$AB$45,11,0),1)</f>
        <v>19.100000000000001</v>
      </c>
      <c r="O11" s="64">
        <f>ROUND(F11*VLOOKUP(D11,'Rate Rationale'!$D$3:$AB$45,12,0),1)</f>
        <v>14.6</v>
      </c>
      <c r="P11" s="64">
        <f>ROUND(G11*VLOOKUP(D11,'Rate Rationale'!$D$3:$AB$45,13,0),1)</f>
        <v>10.4</v>
      </c>
      <c r="Q11" s="65">
        <f>ROUND(H11*VLOOKUP(D11,'Rate Rationale'!$D$3:$AB$45,14,0),1)</f>
        <v>9.1999999999999993</v>
      </c>
      <c r="R11" s="63">
        <f t="shared" si="3"/>
        <v>22</v>
      </c>
      <c r="S11" s="64">
        <f t="shared" si="3"/>
        <v>16.8</v>
      </c>
      <c r="T11" s="64">
        <f t="shared" si="3"/>
        <v>12</v>
      </c>
      <c r="U11" s="65">
        <f t="shared" si="3"/>
        <v>10.6</v>
      </c>
      <c r="V11" s="63">
        <f t="shared" si="4"/>
        <v>19.100000000000001</v>
      </c>
      <c r="W11" s="64">
        <f t="shared" si="4"/>
        <v>14.6</v>
      </c>
      <c r="X11" s="64">
        <f t="shared" si="5"/>
        <v>8.6999999999999993</v>
      </c>
      <c r="Y11" s="65">
        <f t="shared" si="5"/>
        <v>7.7</v>
      </c>
      <c r="Z11" s="63">
        <f t="shared" si="6"/>
        <v>22</v>
      </c>
      <c r="AA11" s="64">
        <f t="shared" si="6"/>
        <v>16.8</v>
      </c>
      <c r="AB11" s="64">
        <f t="shared" si="6"/>
        <v>10</v>
      </c>
      <c r="AC11" s="65">
        <f t="shared" si="6"/>
        <v>8.9</v>
      </c>
      <c r="AD11" s="63">
        <f t="shared" si="7"/>
        <v>22.9</v>
      </c>
      <c r="AE11" s="65">
        <f t="shared" si="7"/>
        <v>17.5</v>
      </c>
      <c r="AF11" s="66">
        <f t="shared" ref="AF11:AF18" si="10">E11</f>
        <v>12.7</v>
      </c>
      <c r="AG11" s="66"/>
      <c r="AH11" s="63">
        <f t="shared" si="9"/>
        <v>19.100000000000001</v>
      </c>
      <c r="AI11" s="64">
        <f t="shared" si="9"/>
        <v>14.6</v>
      </c>
      <c r="AJ11" s="64">
        <f t="shared" si="9"/>
        <v>13.1</v>
      </c>
      <c r="AK11" s="65">
        <f t="shared" si="9"/>
        <v>11.6</v>
      </c>
      <c r="AL11" s="67">
        <v>45594</v>
      </c>
    </row>
    <row r="12" spans="1:40" x14ac:dyDescent="0.25">
      <c r="A12" s="74" t="s">
        <v>25</v>
      </c>
      <c r="B12" s="74" t="s">
        <v>28</v>
      </c>
      <c r="C12" s="74" t="s">
        <v>29</v>
      </c>
      <c r="D12" s="75" t="s">
        <v>38</v>
      </c>
      <c r="E12" s="60">
        <f t="shared" si="0"/>
        <v>12.7</v>
      </c>
      <c r="F12" s="61">
        <f t="shared" si="1"/>
        <v>9.6999999999999993</v>
      </c>
      <c r="G12" s="61">
        <f t="shared" si="2"/>
        <v>8.6999999999999993</v>
      </c>
      <c r="H12" s="62">
        <v>7.7</v>
      </c>
      <c r="I12" s="63">
        <f>ROUND(IF($E12*VLOOKUP($D12,'Rate Rationale'!$D:$I,6,0)&lt;&gt;0,$E12*VLOOKUP($D12,'Rate Rationale'!$D:$I,6,0),""),1)</f>
        <v>14.6</v>
      </c>
      <c r="J12" s="64">
        <f>ROUND(IF($F12*VLOOKUP($D12,'Rate Rationale'!$D:$J,7,0)&lt;&gt;0,$F12*VLOOKUP($D12,'Rate Rationale'!$D:$J,7,0),""),1)</f>
        <v>11.2</v>
      </c>
      <c r="K12" s="64">
        <f>ROUND(IF($G12*VLOOKUP($D12,'Rate Rationale'!$D:$K,8,0)&lt;&gt;0,$G12*VLOOKUP($D12,'Rate Rationale'!$D:$K,8,0),""),1)</f>
        <v>10</v>
      </c>
      <c r="L12" s="65">
        <f>ROUND(IF($H12*VLOOKUP($D12,'Rate Rationale'!$D:$L,9,0)&lt;&gt;0,$H12*VLOOKUP($D12,'Rate Rationale'!$D:$L,9,0),""),1)</f>
        <v>8.9</v>
      </c>
      <c r="M12" s="64">
        <f>ROUND(IF($E12*VLOOKUP($D12,'Rate Rationale'!$D:$M,10,0)&lt;&gt;0,$E12*VLOOKUP($D12,'Rate Rationale'!$D:$M,10,0),""),1)</f>
        <v>19.100000000000001</v>
      </c>
      <c r="N12" s="63">
        <f>ROUND(E12*VLOOKUP(D12,'Rate Rationale'!$D$3:$AB$45,11,0),1)</f>
        <v>19.100000000000001</v>
      </c>
      <c r="O12" s="64">
        <f>ROUND(F12*VLOOKUP(D12,'Rate Rationale'!$D$3:$AB$45,12,0),1)</f>
        <v>14.6</v>
      </c>
      <c r="P12" s="64">
        <f>ROUND(G12*VLOOKUP(D12,'Rate Rationale'!$D$3:$AB$45,13,0),1)</f>
        <v>10.4</v>
      </c>
      <c r="Q12" s="65">
        <f>ROUND(H12*VLOOKUP(D12,'Rate Rationale'!$D$3:$AB$45,14,0),1)</f>
        <v>9.1999999999999993</v>
      </c>
      <c r="R12" s="63">
        <f t="shared" si="3"/>
        <v>22</v>
      </c>
      <c r="S12" s="64">
        <f t="shared" si="3"/>
        <v>16.8</v>
      </c>
      <c r="T12" s="64">
        <f t="shared" si="3"/>
        <v>12</v>
      </c>
      <c r="U12" s="65">
        <f t="shared" si="3"/>
        <v>10.6</v>
      </c>
      <c r="V12" s="63">
        <f>ROUND((E12*1.5),1)</f>
        <v>19.100000000000001</v>
      </c>
      <c r="W12" s="64">
        <f>ROUND((F12*1.5),1)</f>
        <v>14.6</v>
      </c>
      <c r="X12" s="64">
        <f>G12</f>
        <v>8.6999999999999993</v>
      </c>
      <c r="Y12" s="65">
        <f>H12</f>
        <v>7.7</v>
      </c>
      <c r="Z12" s="63">
        <f t="shared" si="6"/>
        <v>22</v>
      </c>
      <c r="AA12" s="64">
        <f t="shared" si="6"/>
        <v>16.8</v>
      </c>
      <c r="AB12" s="64">
        <f t="shared" si="6"/>
        <v>10</v>
      </c>
      <c r="AC12" s="65">
        <f t="shared" si="6"/>
        <v>8.9</v>
      </c>
      <c r="AD12" s="63">
        <f>ROUND((E12*1.8),1)</f>
        <v>22.9</v>
      </c>
      <c r="AE12" s="65">
        <f>ROUND((F12*1.8),1)</f>
        <v>17.5</v>
      </c>
      <c r="AF12" s="66">
        <f t="shared" si="10"/>
        <v>12.7</v>
      </c>
      <c r="AG12" s="66"/>
      <c r="AH12" s="63">
        <f t="shared" si="9"/>
        <v>19.100000000000001</v>
      </c>
      <c r="AI12" s="64">
        <f t="shared" si="9"/>
        <v>14.6</v>
      </c>
      <c r="AJ12" s="64">
        <f t="shared" si="9"/>
        <v>13.1</v>
      </c>
      <c r="AK12" s="65">
        <f t="shared" si="9"/>
        <v>11.6</v>
      </c>
      <c r="AL12" s="67">
        <v>45594</v>
      </c>
    </row>
    <row r="13" spans="1:40" x14ac:dyDescent="0.25">
      <c r="A13" s="74" t="s">
        <v>25</v>
      </c>
      <c r="B13" s="74" t="s">
        <v>28</v>
      </c>
      <c r="C13" s="74" t="s">
        <v>29</v>
      </c>
      <c r="D13" s="75" t="s">
        <v>39</v>
      </c>
      <c r="E13" s="60">
        <f t="shared" si="0"/>
        <v>12.7</v>
      </c>
      <c r="F13" s="61">
        <f t="shared" si="1"/>
        <v>9.6999999999999993</v>
      </c>
      <c r="G13" s="61">
        <f t="shared" si="2"/>
        <v>8.6999999999999993</v>
      </c>
      <c r="H13" s="62">
        <v>7.7</v>
      </c>
      <c r="I13" s="63">
        <f>ROUND(IF($E13*VLOOKUP($D13,'Rate Rationale'!$D:$I,6,0)&lt;&gt;0,$E13*VLOOKUP($D13,'Rate Rationale'!$D:$I,6,0),""),1)</f>
        <v>14.6</v>
      </c>
      <c r="J13" s="64">
        <f>ROUND(IF($F13*VLOOKUP($D13,'Rate Rationale'!$D:$J,7,0)&lt;&gt;0,$F13*VLOOKUP($D13,'Rate Rationale'!$D:$J,7,0),""),1)</f>
        <v>11.2</v>
      </c>
      <c r="K13" s="64">
        <f>ROUND(IF($G13*VLOOKUP($D13,'Rate Rationale'!$D:$K,8,0)&lt;&gt;0,$G13*VLOOKUP($D13,'Rate Rationale'!$D:$K,8,0),""),1)</f>
        <v>10</v>
      </c>
      <c r="L13" s="65">
        <f>ROUND(IF($H13*VLOOKUP($D13,'Rate Rationale'!$D:$L,9,0)&lt;&gt;0,$H13*VLOOKUP($D13,'Rate Rationale'!$D:$L,9,0),""),1)</f>
        <v>8.9</v>
      </c>
      <c r="M13" s="64">
        <f>ROUND(IF($E13*VLOOKUP($D13,'Rate Rationale'!$D:$M,10,0)&lt;&gt;0,$E13*VLOOKUP($D13,'Rate Rationale'!$D:$M,10,0),""),1)</f>
        <v>19.100000000000001</v>
      </c>
      <c r="N13" s="63">
        <f>ROUND(E13*VLOOKUP(D13,'Rate Rationale'!$D$3:$AB$45,11,0),1)</f>
        <v>19.100000000000001</v>
      </c>
      <c r="O13" s="64">
        <f>ROUND(F13*VLOOKUP(D13,'Rate Rationale'!$D$3:$AB$45,12,0),1)</f>
        <v>14.6</v>
      </c>
      <c r="P13" s="64">
        <f>ROUND(G13*VLOOKUP(D13,'Rate Rationale'!$D$3:$AB$45,13,0),1)</f>
        <v>10.4</v>
      </c>
      <c r="Q13" s="65">
        <f>ROUND(H13*VLOOKUP(D13,'Rate Rationale'!$D$3:$AB$45,14,0),1)</f>
        <v>9.1999999999999993</v>
      </c>
      <c r="R13" s="63">
        <f t="shared" si="3"/>
        <v>22</v>
      </c>
      <c r="S13" s="64">
        <f t="shared" si="3"/>
        <v>16.8</v>
      </c>
      <c r="T13" s="64">
        <f t="shared" si="3"/>
        <v>12</v>
      </c>
      <c r="U13" s="65">
        <f t="shared" si="3"/>
        <v>10.6</v>
      </c>
      <c r="V13" s="63">
        <f>ROUND((E13*1.5),1)</f>
        <v>19.100000000000001</v>
      </c>
      <c r="W13" s="64">
        <f>ROUND((F13*1.5),1)</f>
        <v>14.6</v>
      </c>
      <c r="X13" s="64">
        <f>G13</f>
        <v>8.6999999999999993</v>
      </c>
      <c r="Y13" s="65">
        <f>H13</f>
        <v>7.7</v>
      </c>
      <c r="Z13" s="63">
        <f t="shared" si="6"/>
        <v>22</v>
      </c>
      <c r="AA13" s="64">
        <f t="shared" si="6"/>
        <v>16.8</v>
      </c>
      <c r="AB13" s="64">
        <f t="shared" si="6"/>
        <v>10</v>
      </c>
      <c r="AC13" s="65">
        <f t="shared" si="6"/>
        <v>8.9</v>
      </c>
      <c r="AD13" s="63">
        <f>ROUND((E13*1.8),1)</f>
        <v>22.9</v>
      </c>
      <c r="AE13" s="65">
        <f>ROUND((F13*1.8),1)</f>
        <v>17.5</v>
      </c>
      <c r="AF13" s="66">
        <f t="shared" si="10"/>
        <v>12.7</v>
      </c>
      <c r="AG13" s="66"/>
      <c r="AH13" s="63">
        <f t="shared" si="9"/>
        <v>19.100000000000001</v>
      </c>
      <c r="AI13" s="64">
        <f t="shared" si="9"/>
        <v>14.6</v>
      </c>
      <c r="AJ13" s="64">
        <f t="shared" si="9"/>
        <v>13.1</v>
      </c>
      <c r="AK13" s="65">
        <f t="shared" si="9"/>
        <v>11.6</v>
      </c>
      <c r="AL13" s="67">
        <v>45594</v>
      </c>
    </row>
    <row r="14" spans="1:40" x14ac:dyDescent="0.25">
      <c r="A14" s="76" t="s">
        <v>25</v>
      </c>
      <c r="B14" s="76" t="s">
        <v>28</v>
      </c>
      <c r="C14" s="76" t="s">
        <v>35</v>
      </c>
      <c r="D14" s="77" t="s">
        <v>40</v>
      </c>
      <c r="E14" s="78">
        <f t="shared" si="0"/>
        <v>12.7</v>
      </c>
      <c r="F14" s="79">
        <f t="shared" si="1"/>
        <v>9.6999999999999993</v>
      </c>
      <c r="G14" s="79">
        <f t="shared" si="2"/>
        <v>8.6999999999999993</v>
      </c>
      <c r="H14" s="80">
        <v>7.7</v>
      </c>
      <c r="I14" s="81">
        <f>ROUND(IF($E14*VLOOKUP($D14,'Rate Rationale'!$D:$I,6,0)&lt;&gt;0,$E14*VLOOKUP($D14,'Rate Rationale'!$D:$I,6,0),""),1)</f>
        <v>14.6</v>
      </c>
      <c r="J14" s="82">
        <f>ROUND(IF($F14*VLOOKUP($D14,'Rate Rationale'!$D:$J,7,0)&lt;&gt;0,$F14*VLOOKUP($D14,'Rate Rationale'!$D:$J,7,0),""),1)</f>
        <v>11.2</v>
      </c>
      <c r="K14" s="82">
        <f>ROUND(IF($G14*VLOOKUP($D14,'Rate Rationale'!$D:$K,8,0)&lt;&gt;0,$G14*VLOOKUP($D14,'Rate Rationale'!$D:$K,8,0),""),1)</f>
        <v>10</v>
      </c>
      <c r="L14" s="83">
        <f>ROUND(IF($H14*VLOOKUP($D14,'Rate Rationale'!$D:$L,9,0)&lt;&gt;0,$H14*VLOOKUP($D14,'Rate Rationale'!$D:$L,9,0),""),1)</f>
        <v>8.9</v>
      </c>
      <c r="M14" s="82">
        <f>ROUND(IF($E14*VLOOKUP($D14,'Rate Rationale'!$D:$M,10,0)&lt;&gt;0,$E14*VLOOKUP($D14,'Rate Rationale'!$D:$M,10,0),""),1)</f>
        <v>19.100000000000001</v>
      </c>
      <c r="N14" s="81">
        <f>ROUND(E14*VLOOKUP(D14,'Rate Rationale'!$D$3:$AB$45,11,0),1)</f>
        <v>19.100000000000001</v>
      </c>
      <c r="O14" s="82">
        <f>ROUND(F14*VLOOKUP(D14,'Rate Rationale'!$D$3:$AB$45,12,0),1)</f>
        <v>14.6</v>
      </c>
      <c r="P14" s="82">
        <f>ROUND(G14*VLOOKUP(D14,'Rate Rationale'!$D$3:$AB$45,13,0),1)</f>
        <v>10.4</v>
      </c>
      <c r="Q14" s="83">
        <f>ROUND(H14*VLOOKUP(D14,'Rate Rationale'!$D$3:$AB$45,14,0),1)</f>
        <v>9.1999999999999993</v>
      </c>
      <c r="R14" s="81">
        <f t="shared" si="3"/>
        <v>22</v>
      </c>
      <c r="S14" s="82">
        <f t="shared" si="3"/>
        <v>16.8</v>
      </c>
      <c r="T14" s="82">
        <f t="shared" si="3"/>
        <v>12</v>
      </c>
      <c r="U14" s="83">
        <f t="shared" si="3"/>
        <v>10.6</v>
      </c>
      <c r="V14" s="81">
        <f t="shared" ref="V14:W27" si="11">ROUND((E14*1.5),1)</f>
        <v>19.100000000000001</v>
      </c>
      <c r="W14" s="82">
        <f t="shared" si="11"/>
        <v>14.6</v>
      </c>
      <c r="X14" s="82">
        <f t="shared" ref="X14:Y29" si="12">G14</f>
        <v>8.6999999999999993</v>
      </c>
      <c r="Y14" s="83">
        <f t="shared" si="12"/>
        <v>7.7</v>
      </c>
      <c r="Z14" s="81">
        <f t="shared" si="6"/>
        <v>22</v>
      </c>
      <c r="AA14" s="82">
        <f t="shared" si="6"/>
        <v>16.8</v>
      </c>
      <c r="AB14" s="82">
        <f t="shared" si="6"/>
        <v>10</v>
      </c>
      <c r="AC14" s="83">
        <f t="shared" si="6"/>
        <v>8.9</v>
      </c>
      <c r="AD14" s="81">
        <f t="shared" ref="AD14:AE27" si="13">ROUND((E14*1.8),1)</f>
        <v>22.9</v>
      </c>
      <c r="AE14" s="83">
        <f t="shared" si="13"/>
        <v>17.5</v>
      </c>
      <c r="AF14" s="84">
        <f t="shared" si="10"/>
        <v>12.7</v>
      </c>
      <c r="AG14" s="84"/>
      <c r="AH14" s="81">
        <f t="shared" si="9"/>
        <v>19.100000000000001</v>
      </c>
      <c r="AI14" s="82">
        <f t="shared" si="9"/>
        <v>14.6</v>
      </c>
      <c r="AJ14" s="82">
        <f t="shared" si="9"/>
        <v>13.1</v>
      </c>
      <c r="AK14" s="83">
        <f t="shared" si="9"/>
        <v>11.6</v>
      </c>
      <c r="AL14" s="85">
        <v>45594</v>
      </c>
    </row>
    <row r="15" spans="1:40" x14ac:dyDescent="0.25">
      <c r="A15" s="17" t="s">
        <v>25</v>
      </c>
      <c r="B15" s="17" t="s">
        <v>41</v>
      </c>
      <c r="C15" s="17" t="s">
        <v>42</v>
      </c>
      <c r="D15" s="18" t="s">
        <v>43</v>
      </c>
      <c r="E15" s="97">
        <f>H15+5</f>
        <v>15.6</v>
      </c>
      <c r="F15" s="98">
        <f>H15+2</f>
        <v>12.6</v>
      </c>
      <c r="G15" s="98">
        <f>H15+1</f>
        <v>11.6</v>
      </c>
      <c r="H15" s="99">
        <v>10.6</v>
      </c>
      <c r="I15" s="100">
        <f>ROUND(IF($E15*VLOOKUP($D15,'Rate Rationale'!$D:$I,6,0)&lt;&gt;0,$E15*VLOOKUP($D15,'Rate Rationale'!$D:$I,6,0),""),1)</f>
        <v>17.899999999999999</v>
      </c>
      <c r="J15" s="101">
        <f>ROUND(IF($F15*VLOOKUP($D15,'Rate Rationale'!$D:$J,7,0)&lt;&gt;0,$F15*VLOOKUP($D15,'Rate Rationale'!$D:$J,7,0),""),1)</f>
        <v>14.5</v>
      </c>
      <c r="K15" s="101">
        <f>ROUND(IF($G15*VLOOKUP($D15,'Rate Rationale'!$D:$K,8,0)&lt;&gt;0,$G15*VLOOKUP($D15,'Rate Rationale'!$D:$K,8,0),""),1)</f>
        <v>13.3</v>
      </c>
      <c r="L15" s="102">
        <f>ROUND(IF($H15*VLOOKUP($D15,'Rate Rationale'!$D:$L,9,0)&lt;&gt;0,$H15*VLOOKUP($D15,'Rate Rationale'!$D:$L,9,0),""),1)</f>
        <v>12.2</v>
      </c>
      <c r="M15" s="101">
        <f>ROUND(IF($E15*VLOOKUP($D15,'Rate Rationale'!$D:$M,10,0)&lt;&gt;0,$E15*VLOOKUP($D15,'Rate Rationale'!$D:$M,10,0),""),1)</f>
        <v>23.4</v>
      </c>
      <c r="N15" s="100">
        <f>ROUND(E15*VLOOKUP(D15,'Rate Rationale'!$D$3:$AB$45,11,0),1)</f>
        <v>23.4</v>
      </c>
      <c r="O15" s="101">
        <f>ROUND(F15*VLOOKUP(D15,'Rate Rationale'!$D$3:$AB$45,12,0),1)</f>
        <v>18.899999999999999</v>
      </c>
      <c r="P15" s="101">
        <f>ROUND(G15*VLOOKUP(D15,'Rate Rationale'!$D$3:$AB$45,13,0),1)</f>
        <v>13.9</v>
      </c>
      <c r="Q15" s="102">
        <f>ROUND(H15*VLOOKUP(D15,'Rate Rationale'!$D$3:$AB$45,14,0),1)</f>
        <v>12.7</v>
      </c>
      <c r="R15" s="100">
        <f t="shared" si="3"/>
        <v>26.9</v>
      </c>
      <c r="S15" s="101">
        <f t="shared" si="3"/>
        <v>21.7</v>
      </c>
      <c r="T15" s="101">
        <f t="shared" si="3"/>
        <v>16</v>
      </c>
      <c r="U15" s="102">
        <f t="shared" si="3"/>
        <v>14.6</v>
      </c>
      <c r="V15" s="100">
        <f>ROUND((E15*1.5),1)</f>
        <v>23.4</v>
      </c>
      <c r="W15" s="101">
        <f>ROUND((F15*1.5),1)</f>
        <v>18.899999999999999</v>
      </c>
      <c r="X15" s="101">
        <f>G15</f>
        <v>11.6</v>
      </c>
      <c r="Y15" s="102">
        <f>H15</f>
        <v>10.6</v>
      </c>
      <c r="Z15" s="100">
        <f t="shared" si="6"/>
        <v>26.9</v>
      </c>
      <c r="AA15" s="101">
        <f t="shared" si="6"/>
        <v>21.7</v>
      </c>
      <c r="AB15" s="101">
        <f t="shared" si="6"/>
        <v>13.3</v>
      </c>
      <c r="AC15" s="102">
        <f t="shared" si="6"/>
        <v>12.2</v>
      </c>
      <c r="AD15" s="100">
        <f>ROUND((E15*1.8),1)</f>
        <v>28.1</v>
      </c>
      <c r="AE15" s="102">
        <f>ROUND((F15*1.8),1)</f>
        <v>22.7</v>
      </c>
      <c r="AF15" s="103">
        <f t="shared" si="10"/>
        <v>15.6</v>
      </c>
      <c r="AG15" s="103"/>
      <c r="AH15" s="100">
        <f t="shared" si="9"/>
        <v>23.4</v>
      </c>
      <c r="AI15" s="101">
        <f t="shared" si="9"/>
        <v>18.899999999999999</v>
      </c>
      <c r="AJ15" s="101">
        <f t="shared" si="9"/>
        <v>17.399999999999999</v>
      </c>
      <c r="AK15" s="102">
        <f t="shared" si="9"/>
        <v>15.9</v>
      </c>
      <c r="AL15" s="104">
        <v>45587</v>
      </c>
    </row>
    <row r="16" spans="1:40" x14ac:dyDescent="0.25">
      <c r="A16" s="17" t="s">
        <v>25</v>
      </c>
      <c r="B16" s="17" t="s">
        <v>41</v>
      </c>
      <c r="C16" s="17" t="s">
        <v>44</v>
      </c>
      <c r="D16" s="18" t="s">
        <v>45</v>
      </c>
      <c r="E16" s="97">
        <f>H16+5</f>
        <v>13.6</v>
      </c>
      <c r="F16" s="98">
        <f>H16+2</f>
        <v>10.6</v>
      </c>
      <c r="G16" s="98">
        <f>H16+1</f>
        <v>9.6</v>
      </c>
      <c r="H16" s="99">
        <v>8.6</v>
      </c>
      <c r="I16" s="100">
        <f>ROUND(IF($E16*VLOOKUP($D16,'Rate Rationale'!$D:$I,6,0)&lt;&gt;0,$E16*VLOOKUP($D16,'Rate Rationale'!$D:$I,6,0),""),1)</f>
        <v>15.6</v>
      </c>
      <c r="J16" s="101">
        <f>ROUND(IF($F16*VLOOKUP($D16,'Rate Rationale'!$D:$J,7,0)&lt;&gt;0,$F16*VLOOKUP($D16,'Rate Rationale'!$D:$J,7,0),""),1)</f>
        <v>12.2</v>
      </c>
      <c r="K16" s="101">
        <f>ROUND(IF($G16*VLOOKUP($D16,'Rate Rationale'!$D:$K,8,0)&lt;&gt;0,$G16*VLOOKUP($D16,'Rate Rationale'!$D:$K,8,0),""),1)</f>
        <v>11</v>
      </c>
      <c r="L16" s="102">
        <f>ROUND(IF($H16*VLOOKUP($D16,'Rate Rationale'!$D:$L,9,0)&lt;&gt;0,$H16*VLOOKUP($D16,'Rate Rationale'!$D:$L,9,0),""),1)</f>
        <v>9.9</v>
      </c>
      <c r="M16" s="101">
        <f>ROUND(IF($E16*VLOOKUP($D16,'Rate Rationale'!$D:$M,10,0)&lt;&gt;0,$E16*VLOOKUP($D16,'Rate Rationale'!$D:$M,10,0),""),1)</f>
        <v>20.399999999999999</v>
      </c>
      <c r="N16" s="100">
        <f>ROUND(E16*VLOOKUP(D16,'Rate Rationale'!$D$3:$AB$45,11,0),1)</f>
        <v>20.399999999999999</v>
      </c>
      <c r="O16" s="101">
        <f>ROUND(F16*VLOOKUP(D16,'Rate Rationale'!$D$3:$AB$45,12,0),1)</f>
        <v>15.9</v>
      </c>
      <c r="P16" s="101">
        <f>ROUND(G16*VLOOKUP(D16,'Rate Rationale'!$D$3:$AB$45,13,0),1)</f>
        <v>11.5</v>
      </c>
      <c r="Q16" s="102">
        <f>ROUND(H16*VLOOKUP(D16,'Rate Rationale'!$D$3:$AB$45,14,0),1)</f>
        <v>10.3</v>
      </c>
      <c r="R16" s="100">
        <f t="shared" si="3"/>
        <v>23.5</v>
      </c>
      <c r="S16" s="101">
        <f t="shared" si="3"/>
        <v>18.3</v>
      </c>
      <c r="T16" s="101">
        <f t="shared" si="3"/>
        <v>13.2</v>
      </c>
      <c r="U16" s="102">
        <f t="shared" si="3"/>
        <v>11.8</v>
      </c>
      <c r="V16" s="100">
        <f>ROUND((E16*1.5),1)</f>
        <v>20.399999999999999</v>
      </c>
      <c r="W16" s="101">
        <f>ROUND((F16*1.5),1)</f>
        <v>15.9</v>
      </c>
      <c r="X16" s="101">
        <f>G16</f>
        <v>9.6</v>
      </c>
      <c r="Y16" s="102">
        <f>H16</f>
        <v>8.6</v>
      </c>
      <c r="Z16" s="100">
        <f t="shared" si="6"/>
        <v>23.5</v>
      </c>
      <c r="AA16" s="101">
        <f t="shared" si="6"/>
        <v>18.3</v>
      </c>
      <c r="AB16" s="101">
        <f t="shared" si="6"/>
        <v>11</v>
      </c>
      <c r="AC16" s="102">
        <f t="shared" si="6"/>
        <v>9.9</v>
      </c>
      <c r="AD16" s="100">
        <f>ROUND((E16*1.8),1)</f>
        <v>24.5</v>
      </c>
      <c r="AE16" s="102">
        <f>ROUND((F16*1.8),1)</f>
        <v>19.100000000000001</v>
      </c>
      <c r="AF16" s="103">
        <f t="shared" si="10"/>
        <v>13.6</v>
      </c>
      <c r="AG16" s="103">
        <f>M16</f>
        <v>20.399999999999999</v>
      </c>
      <c r="AH16" s="100">
        <f t="shared" si="9"/>
        <v>20.399999999999999</v>
      </c>
      <c r="AI16" s="101">
        <f t="shared" si="9"/>
        <v>15.9</v>
      </c>
      <c r="AJ16" s="101">
        <f t="shared" si="9"/>
        <v>14.4</v>
      </c>
      <c r="AK16" s="102">
        <f t="shared" si="9"/>
        <v>12.9</v>
      </c>
      <c r="AL16" s="104">
        <v>45587</v>
      </c>
    </row>
    <row r="17" spans="1:38" x14ac:dyDescent="0.25">
      <c r="A17" s="17" t="s">
        <v>25</v>
      </c>
      <c r="B17" s="17" t="s">
        <v>41</v>
      </c>
      <c r="C17" s="17" t="s">
        <v>46</v>
      </c>
      <c r="D17" s="18" t="s">
        <v>47</v>
      </c>
      <c r="E17" s="97">
        <f t="shared" si="0"/>
        <v>13.6</v>
      </c>
      <c r="F17" s="98">
        <f t="shared" si="1"/>
        <v>10.6</v>
      </c>
      <c r="G17" s="98">
        <f t="shared" si="2"/>
        <v>9.6</v>
      </c>
      <c r="H17" s="99">
        <v>8.6</v>
      </c>
      <c r="I17" s="100">
        <f>L17+5</f>
        <v>17.5</v>
      </c>
      <c r="J17" s="101">
        <f>L17+2</f>
        <v>14.5</v>
      </c>
      <c r="K17" s="101">
        <f>L17+1</f>
        <v>13.5</v>
      </c>
      <c r="L17" s="102">
        <v>12.5</v>
      </c>
      <c r="M17" s="101">
        <f>ROUND(IF($E17*VLOOKUP($D17,'Rate Rationale'!$D:$M,10,0)&lt;&gt;0,$E17*VLOOKUP($D17,'Rate Rationale'!$D:$M,10,0),""),1)</f>
        <v>20.399999999999999</v>
      </c>
      <c r="N17" s="100">
        <f>ROUND(E17*VLOOKUP(D17,'Rate Rationale'!$D$3:$AB$45,11,0),1)</f>
        <v>20.399999999999999</v>
      </c>
      <c r="O17" s="101">
        <f>ROUND(F17*VLOOKUP(D17,'Rate Rationale'!$D$3:$AB$45,12,0),1)</f>
        <v>15.9</v>
      </c>
      <c r="P17" s="101">
        <f>ROUND(G17*VLOOKUP(D17,'Rate Rationale'!$D$3:$AB$45,13,0),1)</f>
        <v>11.5</v>
      </c>
      <c r="Q17" s="102">
        <f>ROUND(H17*VLOOKUP(D17,'Rate Rationale'!$D$3:$AB$45,14,0),1)</f>
        <v>10.3</v>
      </c>
      <c r="R17" s="100">
        <f t="shared" si="3"/>
        <v>23.5</v>
      </c>
      <c r="S17" s="101">
        <f t="shared" si="3"/>
        <v>18.3</v>
      </c>
      <c r="T17" s="101">
        <f t="shared" si="3"/>
        <v>15.5</v>
      </c>
      <c r="U17" s="102">
        <f t="shared" si="3"/>
        <v>14.4</v>
      </c>
      <c r="V17" s="100">
        <f t="shared" si="11"/>
        <v>20.399999999999999</v>
      </c>
      <c r="W17" s="101">
        <f t="shared" si="11"/>
        <v>15.9</v>
      </c>
      <c r="X17" s="101">
        <f t="shared" si="12"/>
        <v>9.6</v>
      </c>
      <c r="Y17" s="102">
        <f t="shared" si="12"/>
        <v>8.6</v>
      </c>
      <c r="Z17" s="100">
        <f t="shared" si="6"/>
        <v>23.5</v>
      </c>
      <c r="AA17" s="101">
        <f t="shared" si="6"/>
        <v>18.3</v>
      </c>
      <c r="AB17" s="101">
        <f t="shared" si="6"/>
        <v>13.5</v>
      </c>
      <c r="AC17" s="102">
        <f t="shared" si="6"/>
        <v>12.5</v>
      </c>
      <c r="AD17" s="100">
        <f t="shared" si="13"/>
        <v>24.5</v>
      </c>
      <c r="AE17" s="102">
        <f t="shared" si="13"/>
        <v>19.100000000000001</v>
      </c>
      <c r="AF17" s="103">
        <f t="shared" si="10"/>
        <v>13.6</v>
      </c>
      <c r="AG17" s="103"/>
      <c r="AH17" s="100">
        <f t="shared" si="9"/>
        <v>20.399999999999999</v>
      </c>
      <c r="AI17" s="101">
        <f t="shared" si="9"/>
        <v>15.9</v>
      </c>
      <c r="AJ17" s="101">
        <f t="shared" si="9"/>
        <v>14.4</v>
      </c>
      <c r="AK17" s="102">
        <f t="shared" si="9"/>
        <v>12.9</v>
      </c>
      <c r="AL17" s="104">
        <v>45566</v>
      </c>
    </row>
    <row r="18" spans="1:38" x14ac:dyDescent="0.25">
      <c r="A18" s="17" t="s">
        <v>25</v>
      </c>
      <c r="B18" s="17" t="s">
        <v>41</v>
      </c>
      <c r="C18" s="17" t="s">
        <v>46</v>
      </c>
      <c r="D18" s="18" t="s">
        <v>48</v>
      </c>
      <c r="E18" s="97">
        <f>H18+5</f>
        <v>13.6</v>
      </c>
      <c r="F18" s="98">
        <f>H18+2</f>
        <v>10.6</v>
      </c>
      <c r="G18" s="98">
        <f>H18+1</f>
        <v>9.6</v>
      </c>
      <c r="H18" s="99">
        <v>8.6</v>
      </c>
      <c r="I18" s="100">
        <f>ROUND(IF($E18*VLOOKUP($D18,'Rate Rationale'!$D:$I,6,0)&lt;&gt;0,$E18*VLOOKUP($D18,'Rate Rationale'!$D:$I,6,0),""),1)</f>
        <v>15.6</v>
      </c>
      <c r="J18" s="101">
        <f>ROUND(IF($F18*VLOOKUP($D18,'Rate Rationale'!$D:$J,7,0)&lt;&gt;0,$F18*VLOOKUP($D18,'Rate Rationale'!$D:$J,7,0),""),1)</f>
        <v>12.2</v>
      </c>
      <c r="K18" s="101">
        <f>ROUND(IF($G18*VLOOKUP($D18,'Rate Rationale'!$D:$K,8,0)&lt;&gt;0,$G18*VLOOKUP($D18,'Rate Rationale'!$D:$K,8,0),""),1)</f>
        <v>11</v>
      </c>
      <c r="L18" s="102">
        <f>ROUND(IF($H18*VLOOKUP($D18,'Rate Rationale'!$D:$L,9,0)&lt;&gt;0,$H18*VLOOKUP($D18,'Rate Rationale'!$D:$L,9,0),""),1)</f>
        <v>9.9</v>
      </c>
      <c r="M18" s="101">
        <f>ROUND(IF($E18*VLOOKUP($D18,'Rate Rationale'!$D:$M,10,0)&lt;&gt;0,$E18*VLOOKUP($D18,'Rate Rationale'!$D:$M,10,0),""),1)</f>
        <v>20.399999999999999</v>
      </c>
      <c r="N18" s="100">
        <f>ROUND(E18*VLOOKUP(D18,'Rate Rationale'!$D$3:$AB$45,11,0),1)</f>
        <v>20.399999999999999</v>
      </c>
      <c r="O18" s="101">
        <f>ROUND(F18*VLOOKUP(D18,'Rate Rationale'!$D$3:$AB$45,12,0),1)</f>
        <v>15.9</v>
      </c>
      <c r="P18" s="101">
        <f>ROUND(G18*VLOOKUP(D18,'Rate Rationale'!$D$3:$AB$45,13,0),1)</f>
        <v>11.5</v>
      </c>
      <c r="Q18" s="102">
        <f>ROUND(H18*VLOOKUP(D18,'Rate Rationale'!$D$3:$AB$45,14,0),1)</f>
        <v>10.3</v>
      </c>
      <c r="R18" s="100">
        <f t="shared" si="3"/>
        <v>23.5</v>
      </c>
      <c r="S18" s="101">
        <f t="shared" si="3"/>
        <v>18.3</v>
      </c>
      <c r="T18" s="101">
        <f t="shared" si="3"/>
        <v>13.2</v>
      </c>
      <c r="U18" s="102">
        <f t="shared" si="3"/>
        <v>11.8</v>
      </c>
      <c r="V18" s="100">
        <f t="shared" si="11"/>
        <v>20.399999999999999</v>
      </c>
      <c r="W18" s="101">
        <f t="shared" si="11"/>
        <v>15.9</v>
      </c>
      <c r="X18" s="101">
        <f>G18</f>
        <v>9.6</v>
      </c>
      <c r="Y18" s="102">
        <f>H18</f>
        <v>8.6</v>
      </c>
      <c r="Z18" s="100">
        <f t="shared" si="6"/>
        <v>23.5</v>
      </c>
      <c r="AA18" s="101">
        <f t="shared" si="6"/>
        <v>18.3</v>
      </c>
      <c r="AB18" s="101">
        <f t="shared" si="6"/>
        <v>11</v>
      </c>
      <c r="AC18" s="102">
        <f t="shared" si="6"/>
        <v>9.9</v>
      </c>
      <c r="AD18" s="100">
        <f t="shared" si="13"/>
        <v>24.5</v>
      </c>
      <c r="AE18" s="102">
        <f t="shared" si="13"/>
        <v>19.100000000000001</v>
      </c>
      <c r="AF18" s="103">
        <f t="shared" si="10"/>
        <v>13.6</v>
      </c>
      <c r="AG18" s="103"/>
      <c r="AH18" s="100">
        <f t="shared" si="9"/>
        <v>20.399999999999999</v>
      </c>
      <c r="AI18" s="101">
        <f t="shared" si="9"/>
        <v>15.9</v>
      </c>
      <c r="AJ18" s="101">
        <f t="shared" si="9"/>
        <v>14.4</v>
      </c>
      <c r="AK18" s="102">
        <f t="shared" si="9"/>
        <v>12.9</v>
      </c>
      <c r="AL18" s="104">
        <v>45587</v>
      </c>
    </row>
    <row r="19" spans="1:38" x14ac:dyDescent="0.25">
      <c r="A19" s="17" t="s">
        <v>25</v>
      </c>
      <c r="B19" s="17" t="s">
        <v>41</v>
      </c>
      <c r="C19" s="17" t="s">
        <v>49</v>
      </c>
      <c r="D19" s="18" t="s">
        <v>50</v>
      </c>
      <c r="E19" s="97">
        <f>H19+5</f>
        <v>10.6</v>
      </c>
      <c r="F19" s="98">
        <f>H19+2</f>
        <v>7.6</v>
      </c>
      <c r="G19" s="98">
        <f>H19+1</f>
        <v>6.6</v>
      </c>
      <c r="H19" s="99">
        <v>5.6</v>
      </c>
      <c r="I19" s="100">
        <f>ROUND(IF($E19*VLOOKUP($D19,'Rate Rationale'!$D:$I,6,0)&lt;&gt;0,$E19*VLOOKUP($D19,'Rate Rationale'!$D:$I,6,0),""),1)</f>
        <v>12.2</v>
      </c>
      <c r="J19" s="101">
        <f>ROUND(IF($F19*VLOOKUP($D19,'Rate Rationale'!$D:$J,7,0)&lt;&gt;0,$F19*VLOOKUP($D19,'Rate Rationale'!$D:$J,7,0),""),1)</f>
        <v>8.6999999999999993</v>
      </c>
      <c r="K19" s="101">
        <f>ROUND(IF($G19*VLOOKUP($D19,'Rate Rationale'!$D:$K,8,0)&lt;&gt;0,$G19*VLOOKUP($D19,'Rate Rationale'!$D:$K,8,0),""),1)</f>
        <v>7.6</v>
      </c>
      <c r="L19" s="102">
        <f>ROUND(IF($H19*VLOOKUP($D19,'Rate Rationale'!$D:$L,9,0)&lt;&gt;0,$H19*VLOOKUP($D19,'Rate Rationale'!$D:$L,9,0),""),1)</f>
        <v>6.4</v>
      </c>
      <c r="M19" s="101">
        <f>ROUND(IF($E19*VLOOKUP($D19,'Rate Rationale'!$D:$M,10,0)&lt;&gt;0,$E19*VLOOKUP($D19,'Rate Rationale'!$D:$M,10,0),""),1)</f>
        <v>15.9</v>
      </c>
      <c r="N19" s="100">
        <f>ROUND(E19*VLOOKUP(D19,'Rate Rationale'!$D$3:$AB$45,11,0),1)</f>
        <v>15.9</v>
      </c>
      <c r="O19" s="101">
        <f>ROUND(F19*VLOOKUP(D19,'Rate Rationale'!$D$3:$AB$45,12,0),1)</f>
        <v>11.4</v>
      </c>
      <c r="P19" s="101">
        <f>ROUND(G19*VLOOKUP(D19,'Rate Rationale'!$D$3:$AB$45,13,0),1)</f>
        <v>7.9</v>
      </c>
      <c r="Q19" s="102">
        <f>ROUND(H19*VLOOKUP(D19,'Rate Rationale'!$D$3:$AB$45,14,0),1)</f>
        <v>6.7</v>
      </c>
      <c r="R19" s="100">
        <f t="shared" si="3"/>
        <v>18.3</v>
      </c>
      <c r="S19" s="101">
        <f t="shared" si="3"/>
        <v>13.1</v>
      </c>
      <c r="T19" s="101">
        <f t="shared" si="3"/>
        <v>9.1</v>
      </c>
      <c r="U19" s="102">
        <f t="shared" si="3"/>
        <v>7.7</v>
      </c>
      <c r="V19" s="100">
        <f>ROUND((E19*1.5),1)</f>
        <v>15.9</v>
      </c>
      <c r="W19" s="101">
        <f>ROUND((F19*1.5),1)</f>
        <v>11.4</v>
      </c>
      <c r="X19" s="101">
        <f>G19</f>
        <v>6.6</v>
      </c>
      <c r="Y19" s="102">
        <f>H19</f>
        <v>5.6</v>
      </c>
      <c r="Z19" s="100">
        <f t="shared" si="6"/>
        <v>18.3</v>
      </c>
      <c r="AA19" s="101">
        <f t="shared" si="6"/>
        <v>13.1</v>
      </c>
      <c r="AB19" s="101">
        <f t="shared" si="6"/>
        <v>7.6</v>
      </c>
      <c r="AC19" s="102">
        <f t="shared" si="6"/>
        <v>6.4</v>
      </c>
      <c r="AD19" s="100">
        <f>ROUND((E19*1.8),1)</f>
        <v>19.100000000000001</v>
      </c>
      <c r="AE19" s="102">
        <f>ROUND((F19*1.8),1)</f>
        <v>13.7</v>
      </c>
      <c r="AF19" s="103">
        <f>E19</f>
        <v>10.6</v>
      </c>
      <c r="AG19" s="103">
        <f>M19</f>
        <v>15.9</v>
      </c>
      <c r="AH19" s="100">
        <f t="shared" si="9"/>
        <v>15.9</v>
      </c>
      <c r="AI19" s="101">
        <f t="shared" si="9"/>
        <v>11.4</v>
      </c>
      <c r="AJ19" s="101">
        <f t="shared" si="9"/>
        <v>9.9</v>
      </c>
      <c r="AK19" s="102">
        <f t="shared" si="9"/>
        <v>8.4</v>
      </c>
      <c r="AL19" s="104">
        <v>45566</v>
      </c>
    </row>
    <row r="20" spans="1:38" x14ac:dyDescent="0.25">
      <c r="A20" s="17" t="s">
        <v>25</v>
      </c>
      <c r="B20" s="17" t="s">
        <v>41</v>
      </c>
      <c r="C20" s="17" t="s">
        <v>42</v>
      </c>
      <c r="D20" s="18" t="s">
        <v>51</v>
      </c>
      <c r="E20" s="97">
        <f>H20+5</f>
        <v>13.6</v>
      </c>
      <c r="F20" s="98">
        <f>H20+2</f>
        <v>10.6</v>
      </c>
      <c r="G20" s="98">
        <f>H20+1</f>
        <v>9.6</v>
      </c>
      <c r="H20" s="99">
        <v>8.6</v>
      </c>
      <c r="I20" s="100">
        <f>ROUND(IF($E20*VLOOKUP($D20,'Rate Rationale'!$D:$I,6,0)&lt;&gt;0,$E20*VLOOKUP($D20,'Rate Rationale'!$D:$I,6,0),""),1)</f>
        <v>15.6</v>
      </c>
      <c r="J20" s="101">
        <f>ROUND(IF($F20*VLOOKUP($D20,'Rate Rationale'!$D:$J,7,0)&lt;&gt;0,$F20*VLOOKUP($D20,'Rate Rationale'!$D:$J,7,0),""),1)</f>
        <v>12.2</v>
      </c>
      <c r="K20" s="101">
        <f>ROUND(IF($G20*VLOOKUP($D20,'Rate Rationale'!$D:$K,8,0)&lt;&gt;0,$G20*VLOOKUP($D20,'Rate Rationale'!$D:$K,8,0),""),1)</f>
        <v>11</v>
      </c>
      <c r="L20" s="102">
        <f>ROUND(IF($H20*VLOOKUP($D20,'Rate Rationale'!$D:$L,9,0)&lt;&gt;0,$H20*VLOOKUP($D20,'Rate Rationale'!$D:$L,9,0),""),1)</f>
        <v>9.9</v>
      </c>
      <c r="M20" s="101">
        <f>ROUND(IF($E20*VLOOKUP($D20,'Rate Rationale'!$D:$M,10,0)&lt;&gt;0,$E20*VLOOKUP($D20,'Rate Rationale'!$D:$M,10,0),""),1)</f>
        <v>20.399999999999999</v>
      </c>
      <c r="N20" s="100">
        <f>ROUND(E20*VLOOKUP(D20,'Rate Rationale'!$D$3:$AB$45,11,0),1)</f>
        <v>20.399999999999999</v>
      </c>
      <c r="O20" s="101">
        <f>ROUND(F20*VLOOKUP(D20,'Rate Rationale'!$D$3:$AB$45,12,0),1)</f>
        <v>15.9</v>
      </c>
      <c r="P20" s="101">
        <f>ROUND(G20*VLOOKUP(D20,'Rate Rationale'!$D$3:$AB$45,13,0),1)</f>
        <v>11.5</v>
      </c>
      <c r="Q20" s="102">
        <f>ROUND(H20*VLOOKUP(D20,'Rate Rationale'!$D$3:$AB$45,14,0),1)</f>
        <v>10.3</v>
      </c>
      <c r="R20" s="100">
        <f t="shared" si="3"/>
        <v>23.5</v>
      </c>
      <c r="S20" s="101">
        <f t="shared" si="3"/>
        <v>18.3</v>
      </c>
      <c r="T20" s="101">
        <f t="shared" si="3"/>
        <v>13.2</v>
      </c>
      <c r="U20" s="102">
        <f t="shared" si="3"/>
        <v>11.8</v>
      </c>
      <c r="V20" s="100">
        <f t="shared" ref="V20:W20" si="14">ROUND((E20*1.5),1)</f>
        <v>20.399999999999999</v>
      </c>
      <c r="W20" s="101">
        <f t="shared" si="14"/>
        <v>15.9</v>
      </c>
      <c r="X20" s="101">
        <f t="shared" ref="X20:Y20" si="15">G20</f>
        <v>9.6</v>
      </c>
      <c r="Y20" s="102">
        <f t="shared" si="15"/>
        <v>8.6</v>
      </c>
      <c r="Z20" s="100">
        <f t="shared" si="6"/>
        <v>23.5</v>
      </c>
      <c r="AA20" s="101">
        <f t="shared" si="6"/>
        <v>18.3</v>
      </c>
      <c r="AB20" s="101">
        <f t="shared" si="6"/>
        <v>11</v>
      </c>
      <c r="AC20" s="102">
        <f t="shared" si="6"/>
        <v>9.9</v>
      </c>
      <c r="AD20" s="100">
        <f t="shared" ref="AD20:AE20" si="16">ROUND((E20*1.8),1)</f>
        <v>24.5</v>
      </c>
      <c r="AE20" s="102">
        <f t="shared" si="16"/>
        <v>19.100000000000001</v>
      </c>
      <c r="AF20" s="103">
        <f t="shared" ref="AF20:AF34" si="17">E20</f>
        <v>13.6</v>
      </c>
      <c r="AG20" s="103"/>
      <c r="AH20" s="100">
        <f t="shared" si="9"/>
        <v>20.399999999999999</v>
      </c>
      <c r="AI20" s="101">
        <f t="shared" si="9"/>
        <v>15.9</v>
      </c>
      <c r="AJ20" s="101">
        <f t="shared" si="9"/>
        <v>14.4</v>
      </c>
      <c r="AK20" s="102">
        <f t="shared" si="9"/>
        <v>12.9</v>
      </c>
      <c r="AL20" s="104">
        <v>45587</v>
      </c>
    </row>
    <row r="21" spans="1:38" x14ac:dyDescent="0.25">
      <c r="A21" s="17" t="s">
        <v>25</v>
      </c>
      <c r="B21" s="17" t="s">
        <v>41</v>
      </c>
      <c r="C21" s="17" t="s">
        <v>52</v>
      </c>
      <c r="D21" s="18" t="s">
        <v>53</v>
      </c>
      <c r="E21" s="97">
        <f t="shared" si="0"/>
        <v>12.6</v>
      </c>
      <c r="F21" s="98">
        <f t="shared" si="1"/>
        <v>9.6</v>
      </c>
      <c r="G21" s="98">
        <f t="shared" si="2"/>
        <v>8.6</v>
      </c>
      <c r="H21" s="99">
        <v>7.6</v>
      </c>
      <c r="I21" s="100">
        <f>ROUND(IF($E21*VLOOKUP($D21,'Rate Rationale'!$D:$I,6,0)&lt;&gt;0,$E21*VLOOKUP($D21,'Rate Rationale'!$D:$I,6,0),""),1)</f>
        <v>14.5</v>
      </c>
      <c r="J21" s="101">
        <f>ROUND(IF($F21*VLOOKUP($D21,'Rate Rationale'!$D:$J,7,0)&lt;&gt;0,$F21*VLOOKUP($D21,'Rate Rationale'!$D:$J,7,0),""),1)</f>
        <v>11</v>
      </c>
      <c r="K21" s="101">
        <f>ROUND(IF($G21*VLOOKUP($D21,'Rate Rationale'!$D:$K,8,0)&lt;&gt;0,$G21*VLOOKUP($D21,'Rate Rationale'!$D:$K,8,0),""),1)</f>
        <v>9.9</v>
      </c>
      <c r="L21" s="102">
        <f>ROUND(IF($H21*VLOOKUP($D21,'Rate Rationale'!$D:$L,9,0)&lt;&gt;0,$H21*VLOOKUP($D21,'Rate Rationale'!$D:$L,9,0),""),1)</f>
        <v>8.6999999999999993</v>
      </c>
      <c r="M21" s="101">
        <f>ROUND(IF($E21*VLOOKUP($D21,'Rate Rationale'!$D:$M,10,0)&lt;&gt;0,$E21*VLOOKUP($D21,'Rate Rationale'!$D:$M,10,0),""),1)</f>
        <v>18.899999999999999</v>
      </c>
      <c r="N21" s="100">
        <f>ROUND(E21*VLOOKUP(D21,'Rate Rationale'!$D$3:$AB$45,11,0),1)</f>
        <v>18.899999999999999</v>
      </c>
      <c r="O21" s="101">
        <f>ROUND(F21*VLOOKUP(D21,'Rate Rationale'!$D$3:$AB$45,12,0),1)</f>
        <v>14.4</v>
      </c>
      <c r="P21" s="101">
        <f>ROUND(G21*VLOOKUP(D21,'Rate Rationale'!$D$3:$AB$45,13,0),1)</f>
        <v>10.3</v>
      </c>
      <c r="Q21" s="102">
        <f>ROUND(H21*VLOOKUP(D21,'Rate Rationale'!$D$3:$AB$45,14,0),1)</f>
        <v>9.1</v>
      </c>
      <c r="R21" s="100">
        <f t="shared" ref="R21:U27" si="18">IF(ROUND(N21*1.15,1)&gt;I21,ROUND(N21*1.15,1),ROUND(I21*1.15,1))</f>
        <v>21.7</v>
      </c>
      <c r="S21" s="101">
        <f t="shared" si="18"/>
        <v>16.600000000000001</v>
      </c>
      <c r="T21" s="101">
        <f t="shared" si="18"/>
        <v>11.8</v>
      </c>
      <c r="U21" s="102">
        <f t="shared" si="18"/>
        <v>10.5</v>
      </c>
      <c r="V21" s="100">
        <f t="shared" si="11"/>
        <v>18.899999999999999</v>
      </c>
      <c r="W21" s="101">
        <f t="shared" si="11"/>
        <v>14.4</v>
      </c>
      <c r="X21" s="101">
        <f t="shared" si="12"/>
        <v>8.6</v>
      </c>
      <c r="Y21" s="102">
        <f t="shared" si="12"/>
        <v>7.6</v>
      </c>
      <c r="Z21" s="100">
        <f t="shared" ref="Z21:AC27" si="19">IF(ROUND(V21*1.15,1)&gt;I21,ROUND(V21*1.15,1),I21)</f>
        <v>21.7</v>
      </c>
      <c r="AA21" s="101">
        <f t="shared" si="19"/>
        <v>16.600000000000001</v>
      </c>
      <c r="AB21" s="101">
        <f t="shared" si="19"/>
        <v>9.9</v>
      </c>
      <c r="AC21" s="102">
        <f t="shared" si="19"/>
        <v>8.6999999999999993</v>
      </c>
      <c r="AD21" s="100">
        <f t="shared" si="13"/>
        <v>22.7</v>
      </c>
      <c r="AE21" s="102">
        <f t="shared" si="13"/>
        <v>17.3</v>
      </c>
      <c r="AF21" s="103">
        <f t="shared" si="17"/>
        <v>12.6</v>
      </c>
      <c r="AG21" s="103"/>
      <c r="AH21" s="100">
        <f t="shared" ref="AH21:AK34" si="20">ROUND(E21*1.5,1)</f>
        <v>18.899999999999999</v>
      </c>
      <c r="AI21" s="101">
        <f t="shared" si="20"/>
        <v>14.4</v>
      </c>
      <c r="AJ21" s="101">
        <f t="shared" si="20"/>
        <v>12.9</v>
      </c>
      <c r="AK21" s="102">
        <f t="shared" si="20"/>
        <v>11.4</v>
      </c>
      <c r="AL21" s="104">
        <v>45566</v>
      </c>
    </row>
    <row r="22" spans="1:38" x14ac:dyDescent="0.25">
      <c r="A22" s="17" t="s">
        <v>25</v>
      </c>
      <c r="B22" s="17" t="s">
        <v>41</v>
      </c>
      <c r="C22" s="17" t="s">
        <v>44</v>
      </c>
      <c r="D22" s="18" t="s">
        <v>54</v>
      </c>
      <c r="E22" s="97">
        <f>H22+5</f>
        <v>13.6</v>
      </c>
      <c r="F22" s="98">
        <f>H22+2</f>
        <v>10.6</v>
      </c>
      <c r="G22" s="98">
        <f>H22+1</f>
        <v>9.6</v>
      </c>
      <c r="H22" s="99">
        <v>8.6</v>
      </c>
      <c r="I22" s="100">
        <f>ROUND(IF($E22*VLOOKUP($D22,'Rate Rationale'!$D:$I,6,0)&lt;&gt;0,$E22*VLOOKUP($D22,'Rate Rationale'!$D:$I,6,0),""),1)</f>
        <v>15.6</v>
      </c>
      <c r="J22" s="101">
        <f>ROUND(IF($F22*VLOOKUP($D22,'Rate Rationale'!$D:$J,7,0)&lt;&gt;0,$F22*VLOOKUP($D22,'Rate Rationale'!$D:$J,7,0),""),1)</f>
        <v>12.2</v>
      </c>
      <c r="K22" s="101">
        <f>ROUND(IF($G22*VLOOKUP($D22,'Rate Rationale'!$D:$K,8,0)&lt;&gt;0,$G22*VLOOKUP($D22,'Rate Rationale'!$D:$K,8,0),""),1)</f>
        <v>11</v>
      </c>
      <c r="L22" s="102">
        <f>ROUND(IF($H22*VLOOKUP($D22,'Rate Rationale'!$D:$L,9,0)&lt;&gt;0,$H22*VLOOKUP($D22,'Rate Rationale'!$D:$L,9,0),""),1)</f>
        <v>9.9</v>
      </c>
      <c r="M22" s="101">
        <f>ROUND(IF($E22*VLOOKUP($D22,'Rate Rationale'!$D:$M,10,0)&lt;&gt;0,$E22*VLOOKUP($D22,'Rate Rationale'!$D:$M,10,0),""),1)</f>
        <v>20.399999999999999</v>
      </c>
      <c r="N22" s="100">
        <f>ROUND(E22*VLOOKUP(D22,'Rate Rationale'!$D$3:$AB$45,11,0),1)</f>
        <v>20.399999999999999</v>
      </c>
      <c r="O22" s="101">
        <f>ROUND(F22*VLOOKUP(D22,'Rate Rationale'!$D$3:$AB$45,12,0),1)</f>
        <v>15.9</v>
      </c>
      <c r="P22" s="101">
        <f>ROUND(G22*VLOOKUP(D22,'Rate Rationale'!$D$3:$AB$45,13,0),1)</f>
        <v>11.5</v>
      </c>
      <c r="Q22" s="102">
        <f>ROUND(H22*VLOOKUP(D22,'Rate Rationale'!$D$3:$AB$45,14,0),1)</f>
        <v>10.3</v>
      </c>
      <c r="R22" s="100">
        <f>IF(ROUND(N22*1.15,1)&gt;I22,ROUND(N22*1.15,1),ROUND(I22*1.15,1))</f>
        <v>23.5</v>
      </c>
      <c r="S22" s="101">
        <f>IF(ROUND(O22*1.15,1)&gt;J22,ROUND(O22*1.15,1),ROUND(J22*1.15,1))</f>
        <v>18.3</v>
      </c>
      <c r="T22" s="101">
        <f>IF(ROUND(P22*1.15,1)&gt;K22,ROUND(P22*1.15,1),ROUND(K22*1.15,1))</f>
        <v>13.2</v>
      </c>
      <c r="U22" s="102">
        <f>IF(ROUND(Q22*1.15,1)&gt;L22,ROUND(Q22*1.15,1),ROUND(L22*1.15,1))</f>
        <v>11.8</v>
      </c>
      <c r="V22" s="100">
        <f t="shared" si="11"/>
        <v>20.399999999999999</v>
      </c>
      <c r="W22" s="101">
        <f t="shared" si="11"/>
        <v>15.9</v>
      </c>
      <c r="X22" s="101">
        <f>G22</f>
        <v>9.6</v>
      </c>
      <c r="Y22" s="102">
        <f>H22</f>
        <v>8.6</v>
      </c>
      <c r="Z22" s="100">
        <f>IF(ROUND(V22*1.15,1)&gt;I22,ROUND(V22*1.15,1),I22)</f>
        <v>23.5</v>
      </c>
      <c r="AA22" s="101">
        <f>IF(ROUND(W22*1.15,1)&gt;J22,ROUND(W22*1.15,1),J22)</f>
        <v>18.3</v>
      </c>
      <c r="AB22" s="101">
        <f>IF(ROUND(X22*1.15,1)&gt;K22,ROUND(X22*1.15,1),K22)</f>
        <v>11</v>
      </c>
      <c r="AC22" s="102">
        <f>IF(ROUND(Y22*1.15,1)&gt;L22,ROUND(Y22*1.15,1),L22)</f>
        <v>9.9</v>
      </c>
      <c r="AD22" s="100">
        <f t="shared" si="13"/>
        <v>24.5</v>
      </c>
      <c r="AE22" s="102">
        <f t="shared" si="13"/>
        <v>19.100000000000001</v>
      </c>
      <c r="AF22" s="103">
        <f>E22</f>
        <v>13.6</v>
      </c>
      <c r="AG22" s="103"/>
      <c r="AH22" s="100">
        <f>ROUND(E22*1.5,1)</f>
        <v>20.399999999999999</v>
      </c>
      <c r="AI22" s="101">
        <f>ROUND(F22*1.5,1)</f>
        <v>15.9</v>
      </c>
      <c r="AJ22" s="101">
        <f>ROUND(G22*1.5,1)</f>
        <v>14.4</v>
      </c>
      <c r="AK22" s="102">
        <f>ROUND(H22*1.5,1)</f>
        <v>12.9</v>
      </c>
      <c r="AL22" s="104">
        <v>45587</v>
      </c>
    </row>
    <row r="23" spans="1:38" x14ac:dyDescent="0.25">
      <c r="A23" s="17" t="s">
        <v>25</v>
      </c>
      <c r="B23" s="17" t="s">
        <v>41</v>
      </c>
      <c r="C23" s="17" t="s">
        <v>52</v>
      </c>
      <c r="D23" s="18" t="s">
        <v>55</v>
      </c>
      <c r="E23" s="97">
        <f>H23+5</f>
        <v>15.6</v>
      </c>
      <c r="F23" s="98">
        <f>H23+2</f>
        <v>12.6</v>
      </c>
      <c r="G23" s="98">
        <f>H23+1</f>
        <v>11.6</v>
      </c>
      <c r="H23" s="99">
        <v>10.6</v>
      </c>
      <c r="I23" s="100">
        <f>ROUND(IF($E23*VLOOKUP($D23,'Rate Rationale'!$D:$I,6,0)&lt;&gt;0,$E23*VLOOKUP($D23,'Rate Rationale'!$D:$I,6,0),""),1)</f>
        <v>17.899999999999999</v>
      </c>
      <c r="J23" s="101">
        <f>ROUND(IF($F23*VLOOKUP($D23,'Rate Rationale'!$D:$J,7,0)&lt;&gt;0,$F23*VLOOKUP($D23,'Rate Rationale'!$D:$J,7,0),""),1)</f>
        <v>14.5</v>
      </c>
      <c r="K23" s="101">
        <f>ROUND(IF($G23*VLOOKUP($D23,'Rate Rationale'!$D:$K,8,0)&lt;&gt;0,$G23*VLOOKUP($D23,'Rate Rationale'!$D:$K,8,0),""),1)</f>
        <v>13.3</v>
      </c>
      <c r="L23" s="102">
        <f>ROUND(IF($H23*VLOOKUP($D23,'Rate Rationale'!$D:$L,9,0)&lt;&gt;0,$H23*VLOOKUP($D23,'Rate Rationale'!$D:$L,9,0),""),1)</f>
        <v>12.2</v>
      </c>
      <c r="M23" s="101">
        <f>ROUND(IF($E23*VLOOKUP($D23,'Rate Rationale'!$D:$M,10,0)&lt;&gt;0,$E23*VLOOKUP($D23,'Rate Rationale'!$D:$M,10,0),""),1)</f>
        <v>23.4</v>
      </c>
      <c r="N23" s="100">
        <f>ROUND(E23*VLOOKUP(D23,'Rate Rationale'!$D$3:$AB$45,11,0),1)</f>
        <v>23.4</v>
      </c>
      <c r="O23" s="101">
        <f>ROUND(F23*VLOOKUP(D23,'Rate Rationale'!$D$3:$AB$45,12,0),1)</f>
        <v>18.899999999999999</v>
      </c>
      <c r="P23" s="101">
        <f>ROUND(G23*VLOOKUP(D23,'Rate Rationale'!$D$3:$AB$45,13,0),1)</f>
        <v>13.9</v>
      </c>
      <c r="Q23" s="102">
        <f>ROUND(H23*VLOOKUP(D23,'Rate Rationale'!$D$3:$AB$45,14,0),1)</f>
        <v>12.7</v>
      </c>
      <c r="R23" s="100">
        <f t="shared" si="18"/>
        <v>26.9</v>
      </c>
      <c r="S23" s="101">
        <f t="shared" si="18"/>
        <v>21.7</v>
      </c>
      <c r="T23" s="101">
        <f t="shared" si="18"/>
        <v>16</v>
      </c>
      <c r="U23" s="102">
        <f t="shared" si="18"/>
        <v>14.6</v>
      </c>
      <c r="V23" s="100">
        <f t="shared" si="11"/>
        <v>23.4</v>
      </c>
      <c r="W23" s="101">
        <f t="shared" si="11"/>
        <v>18.899999999999999</v>
      </c>
      <c r="X23" s="101">
        <f>G23</f>
        <v>11.6</v>
      </c>
      <c r="Y23" s="102">
        <f>H23</f>
        <v>10.6</v>
      </c>
      <c r="Z23" s="100">
        <f t="shared" si="19"/>
        <v>26.9</v>
      </c>
      <c r="AA23" s="101">
        <f t="shared" si="19"/>
        <v>21.7</v>
      </c>
      <c r="AB23" s="101">
        <f t="shared" si="19"/>
        <v>13.3</v>
      </c>
      <c r="AC23" s="102">
        <f t="shared" si="19"/>
        <v>12.2</v>
      </c>
      <c r="AD23" s="100">
        <f t="shared" si="13"/>
        <v>28.1</v>
      </c>
      <c r="AE23" s="102">
        <f t="shared" si="13"/>
        <v>22.7</v>
      </c>
      <c r="AF23" s="103">
        <f t="shared" si="17"/>
        <v>15.6</v>
      </c>
      <c r="AG23" s="103"/>
      <c r="AH23" s="100">
        <f t="shared" si="20"/>
        <v>23.4</v>
      </c>
      <c r="AI23" s="101">
        <f t="shared" si="20"/>
        <v>18.899999999999999</v>
      </c>
      <c r="AJ23" s="101">
        <f t="shared" si="20"/>
        <v>17.399999999999999</v>
      </c>
      <c r="AK23" s="102">
        <f t="shared" si="20"/>
        <v>15.9</v>
      </c>
      <c r="AL23" s="104">
        <v>45566</v>
      </c>
    </row>
    <row r="24" spans="1:38" x14ac:dyDescent="0.25">
      <c r="A24" s="17" t="s">
        <v>25</v>
      </c>
      <c r="B24" s="17" t="s">
        <v>41</v>
      </c>
      <c r="C24" s="17" t="s">
        <v>56</v>
      </c>
      <c r="D24" s="18" t="s">
        <v>57</v>
      </c>
      <c r="E24" s="97">
        <f>H24+5</f>
        <v>13.6</v>
      </c>
      <c r="F24" s="98">
        <f>H24+2</f>
        <v>10.6</v>
      </c>
      <c r="G24" s="98">
        <f>H24+1</f>
        <v>9.6</v>
      </c>
      <c r="H24" s="99">
        <v>8.6</v>
      </c>
      <c r="I24" s="100">
        <f>ROUND(IF($E24*VLOOKUP($D24,'Rate Rationale'!$D:$I,6,0)&lt;&gt;0,$E24*VLOOKUP($D24,'Rate Rationale'!$D:$I,6,0),""),1)</f>
        <v>15.6</v>
      </c>
      <c r="J24" s="101">
        <f>ROUND(IF($F24*VLOOKUP($D24,'Rate Rationale'!$D:$J,7,0)&lt;&gt;0,$F24*VLOOKUP($D24,'Rate Rationale'!$D:$J,7,0),""),1)</f>
        <v>12.2</v>
      </c>
      <c r="K24" s="101">
        <f>ROUND(IF($G24*VLOOKUP($D24,'Rate Rationale'!$D:$K,8,0)&lt;&gt;0,$G24*VLOOKUP($D24,'Rate Rationale'!$D:$K,8,0),""),1)</f>
        <v>11</v>
      </c>
      <c r="L24" s="102">
        <f>ROUND(IF($H24*VLOOKUP($D24,'Rate Rationale'!$D:$L,9,0)&lt;&gt;0,$H24*VLOOKUP($D24,'Rate Rationale'!$D:$L,9,0),""),1)</f>
        <v>9.9</v>
      </c>
      <c r="M24" s="101">
        <f>ROUND(IF($E24*VLOOKUP($D24,'Rate Rationale'!$D:$M,10,0)&lt;&gt;0,$E24*VLOOKUP($D24,'Rate Rationale'!$D:$M,10,0),""),1)</f>
        <v>20.399999999999999</v>
      </c>
      <c r="N24" s="100">
        <f>ROUND(E24*VLOOKUP(D24,'Rate Rationale'!$D$3:$AB$45,11,0),1)</f>
        <v>20.399999999999999</v>
      </c>
      <c r="O24" s="101">
        <f>ROUND(F24*VLOOKUP(D24,'Rate Rationale'!$D$3:$AB$45,12,0),1)</f>
        <v>15.9</v>
      </c>
      <c r="P24" s="101">
        <f>ROUND(G24*VLOOKUP(D24,'Rate Rationale'!$D$3:$AB$45,13,0),1)</f>
        <v>11.5</v>
      </c>
      <c r="Q24" s="102">
        <f>ROUND(H24*VLOOKUP(D24,'Rate Rationale'!$D$3:$AB$45,14,0),1)</f>
        <v>10.3</v>
      </c>
      <c r="R24" s="100">
        <f t="shared" si="18"/>
        <v>23.5</v>
      </c>
      <c r="S24" s="101">
        <f t="shared" si="18"/>
        <v>18.3</v>
      </c>
      <c r="T24" s="101">
        <f t="shared" si="18"/>
        <v>13.2</v>
      </c>
      <c r="U24" s="102">
        <f t="shared" si="18"/>
        <v>11.8</v>
      </c>
      <c r="V24" s="100">
        <f t="shared" si="11"/>
        <v>20.399999999999999</v>
      </c>
      <c r="W24" s="101">
        <f t="shared" si="11"/>
        <v>15.9</v>
      </c>
      <c r="X24" s="101">
        <f t="shared" ref="X24:Y24" si="21">G24</f>
        <v>9.6</v>
      </c>
      <c r="Y24" s="102">
        <f t="shared" si="21"/>
        <v>8.6</v>
      </c>
      <c r="Z24" s="100">
        <f t="shared" si="19"/>
        <v>23.5</v>
      </c>
      <c r="AA24" s="101">
        <f t="shared" si="19"/>
        <v>18.3</v>
      </c>
      <c r="AB24" s="101">
        <f t="shared" si="19"/>
        <v>11</v>
      </c>
      <c r="AC24" s="102">
        <f t="shared" si="19"/>
        <v>9.9</v>
      </c>
      <c r="AD24" s="100">
        <f t="shared" si="13"/>
        <v>24.5</v>
      </c>
      <c r="AE24" s="102">
        <f t="shared" si="13"/>
        <v>19.100000000000001</v>
      </c>
      <c r="AF24" s="103">
        <f>E24</f>
        <v>13.6</v>
      </c>
      <c r="AG24" s="103"/>
      <c r="AH24" s="100">
        <f>ROUND(E24*1.5,1)</f>
        <v>20.399999999999999</v>
      </c>
      <c r="AI24" s="101">
        <f>ROUND(F24*1.5,1)</f>
        <v>15.9</v>
      </c>
      <c r="AJ24" s="101">
        <f>ROUND(G24*1.5,1)</f>
        <v>14.4</v>
      </c>
      <c r="AK24" s="102">
        <f>ROUND(H24*1.5,1)</f>
        <v>12.9</v>
      </c>
      <c r="AL24" s="104">
        <v>45587</v>
      </c>
    </row>
    <row r="25" spans="1:38" x14ac:dyDescent="0.25">
      <c r="A25" s="17" t="s">
        <v>25</v>
      </c>
      <c r="B25" s="17" t="s">
        <v>41</v>
      </c>
      <c r="C25" s="17" t="s">
        <v>49</v>
      </c>
      <c r="D25" s="18" t="s">
        <v>58</v>
      </c>
      <c r="E25" s="97">
        <f>H25+5</f>
        <v>12.6</v>
      </c>
      <c r="F25" s="98">
        <f>H25+2</f>
        <v>9.6</v>
      </c>
      <c r="G25" s="98">
        <f>H25+1</f>
        <v>8.6</v>
      </c>
      <c r="H25" s="99">
        <v>7.6</v>
      </c>
      <c r="I25" s="100">
        <f>ROUND(IF($E25*VLOOKUP($D25,'Rate Rationale'!$D:$I,6,0)&lt;&gt;0,$E25*VLOOKUP($D25,'Rate Rationale'!$D:$I,6,0),""),1)</f>
        <v>14.5</v>
      </c>
      <c r="J25" s="101">
        <f>ROUND(IF($F25*VLOOKUP($D25,'Rate Rationale'!$D:$J,7,0)&lt;&gt;0,$F25*VLOOKUP($D25,'Rate Rationale'!$D:$J,7,0),""),1)</f>
        <v>11</v>
      </c>
      <c r="K25" s="101">
        <f>ROUND(IF($G25*VLOOKUP($D25,'Rate Rationale'!$D:$K,8,0)&lt;&gt;0,$G25*VLOOKUP($D25,'Rate Rationale'!$D:$K,8,0),""),1)</f>
        <v>9.9</v>
      </c>
      <c r="L25" s="102">
        <f>ROUND(IF($H25*VLOOKUP($D25,'Rate Rationale'!$D:$L,9,0)&lt;&gt;0,$H25*VLOOKUP($D25,'Rate Rationale'!$D:$L,9,0),""),1)</f>
        <v>8.6999999999999993</v>
      </c>
      <c r="M25" s="101">
        <f>ROUND(IF($E25*VLOOKUP($D25,'Rate Rationale'!$D:$M,10,0)&lt;&gt;0,$E25*VLOOKUP($D25,'Rate Rationale'!$D:$M,10,0),""),1)</f>
        <v>18.899999999999999</v>
      </c>
      <c r="N25" s="100">
        <f>ROUND(E25*VLOOKUP(D25,'Rate Rationale'!$D$3:$AB$45,11,0),1)</f>
        <v>18.899999999999999</v>
      </c>
      <c r="O25" s="101">
        <f>ROUND(F25*VLOOKUP(D25,'Rate Rationale'!$D$3:$AB$45,12,0),1)</f>
        <v>14.4</v>
      </c>
      <c r="P25" s="101">
        <f>ROUND(G25*VLOOKUP(D25,'Rate Rationale'!$D$3:$AB$45,13,0),1)</f>
        <v>10.3</v>
      </c>
      <c r="Q25" s="102">
        <f>ROUND(H25*VLOOKUP(D25,'Rate Rationale'!$D$3:$AB$45,14,0),1)</f>
        <v>9.1</v>
      </c>
      <c r="R25" s="100">
        <f t="shared" si="18"/>
        <v>21.7</v>
      </c>
      <c r="S25" s="101">
        <f t="shared" si="18"/>
        <v>16.600000000000001</v>
      </c>
      <c r="T25" s="101">
        <f t="shared" si="18"/>
        <v>11.8</v>
      </c>
      <c r="U25" s="102">
        <f t="shared" si="18"/>
        <v>10.5</v>
      </c>
      <c r="V25" s="100">
        <f t="shared" si="11"/>
        <v>18.899999999999999</v>
      </c>
      <c r="W25" s="101">
        <f t="shared" si="11"/>
        <v>14.4</v>
      </c>
      <c r="X25" s="101">
        <f>G25</f>
        <v>8.6</v>
      </c>
      <c r="Y25" s="102">
        <f>H25</f>
        <v>7.6</v>
      </c>
      <c r="Z25" s="100">
        <f t="shared" si="19"/>
        <v>21.7</v>
      </c>
      <c r="AA25" s="101">
        <f t="shared" si="19"/>
        <v>16.600000000000001</v>
      </c>
      <c r="AB25" s="101">
        <f t="shared" si="19"/>
        <v>9.9</v>
      </c>
      <c r="AC25" s="102">
        <f t="shared" si="19"/>
        <v>8.6999999999999993</v>
      </c>
      <c r="AD25" s="100">
        <f t="shared" si="13"/>
        <v>22.7</v>
      </c>
      <c r="AE25" s="102">
        <f t="shared" si="13"/>
        <v>17.3</v>
      </c>
      <c r="AF25" s="103">
        <f>E25</f>
        <v>12.6</v>
      </c>
      <c r="AG25" s="103"/>
      <c r="AH25" s="100">
        <f t="shared" ref="AH25:AK25" si="22">ROUND(E25*1.5,1)</f>
        <v>18.899999999999999</v>
      </c>
      <c r="AI25" s="101">
        <f t="shared" si="22"/>
        <v>14.4</v>
      </c>
      <c r="AJ25" s="101">
        <f t="shared" si="22"/>
        <v>12.9</v>
      </c>
      <c r="AK25" s="102">
        <f t="shared" si="22"/>
        <v>11.4</v>
      </c>
      <c r="AL25" s="104">
        <v>45587</v>
      </c>
    </row>
    <row r="26" spans="1:38" x14ac:dyDescent="0.25">
      <c r="A26" s="17" t="s">
        <v>25</v>
      </c>
      <c r="B26" s="17" t="s">
        <v>41</v>
      </c>
      <c r="C26" s="17" t="s">
        <v>59</v>
      </c>
      <c r="D26" s="18" t="s">
        <v>60</v>
      </c>
      <c r="E26" s="97">
        <f t="shared" si="0"/>
        <v>14.6</v>
      </c>
      <c r="F26" s="98">
        <f t="shared" si="1"/>
        <v>11.6</v>
      </c>
      <c r="G26" s="98">
        <f t="shared" si="2"/>
        <v>10.6</v>
      </c>
      <c r="H26" s="99">
        <v>9.6</v>
      </c>
      <c r="I26" s="100">
        <f>L26+5</f>
        <v>15.5</v>
      </c>
      <c r="J26" s="101">
        <f>L26+2</f>
        <v>12.5</v>
      </c>
      <c r="K26" s="101">
        <f>L26+1</f>
        <v>11.5</v>
      </c>
      <c r="L26" s="102">
        <v>10.5</v>
      </c>
      <c r="M26" s="101">
        <f>ROUND(IF($E26*VLOOKUP($D26,'Rate Rationale'!$D:$M,10,0)&lt;&gt;0,$E26*VLOOKUP($D26,'Rate Rationale'!$D:$M,10,0),""),1)</f>
        <v>21.9</v>
      </c>
      <c r="N26" s="100">
        <f>ROUND(E26*VLOOKUP(D26,'Rate Rationale'!$D$3:$AB$45,11,0),1)</f>
        <v>21.9</v>
      </c>
      <c r="O26" s="101">
        <f>ROUND(F26*VLOOKUP(D26,'Rate Rationale'!$D$3:$AB$45,12,0),1)</f>
        <v>17.399999999999999</v>
      </c>
      <c r="P26" s="101">
        <f>ROUND(G26*VLOOKUP(D26,'Rate Rationale'!$D$3:$AB$45,13,0),1)</f>
        <v>12.7</v>
      </c>
      <c r="Q26" s="102">
        <f>ROUND(H26*VLOOKUP(D26,'Rate Rationale'!$D$3:$AB$45,14,0),1)</f>
        <v>11.5</v>
      </c>
      <c r="R26" s="100">
        <f t="shared" si="18"/>
        <v>25.2</v>
      </c>
      <c r="S26" s="101">
        <f t="shared" si="18"/>
        <v>20</v>
      </c>
      <c r="T26" s="101">
        <f t="shared" si="18"/>
        <v>14.6</v>
      </c>
      <c r="U26" s="102">
        <f t="shared" si="18"/>
        <v>13.2</v>
      </c>
      <c r="V26" s="100">
        <f t="shared" si="11"/>
        <v>21.9</v>
      </c>
      <c r="W26" s="101">
        <f t="shared" si="11"/>
        <v>17.399999999999999</v>
      </c>
      <c r="X26" s="101">
        <f t="shared" si="12"/>
        <v>10.6</v>
      </c>
      <c r="Y26" s="102">
        <f t="shared" si="12"/>
        <v>9.6</v>
      </c>
      <c r="Z26" s="100">
        <f t="shared" si="19"/>
        <v>25.2</v>
      </c>
      <c r="AA26" s="101">
        <f t="shared" si="19"/>
        <v>20</v>
      </c>
      <c r="AB26" s="101">
        <f t="shared" si="19"/>
        <v>12.2</v>
      </c>
      <c r="AC26" s="102">
        <f t="shared" si="19"/>
        <v>11</v>
      </c>
      <c r="AD26" s="100">
        <f t="shared" si="13"/>
        <v>26.3</v>
      </c>
      <c r="AE26" s="102">
        <f t="shared" si="13"/>
        <v>20.9</v>
      </c>
      <c r="AF26" s="103">
        <f t="shared" si="17"/>
        <v>14.6</v>
      </c>
      <c r="AG26" s="103"/>
      <c r="AH26" s="100">
        <f t="shared" si="20"/>
        <v>21.9</v>
      </c>
      <c r="AI26" s="101">
        <f t="shared" si="20"/>
        <v>17.399999999999999</v>
      </c>
      <c r="AJ26" s="101">
        <f t="shared" si="20"/>
        <v>15.9</v>
      </c>
      <c r="AK26" s="102">
        <f t="shared" si="20"/>
        <v>14.4</v>
      </c>
      <c r="AL26" s="104">
        <v>45587</v>
      </c>
    </row>
    <row r="27" spans="1:38" x14ac:dyDescent="0.25">
      <c r="A27" s="19" t="s">
        <v>25</v>
      </c>
      <c r="B27" s="19" t="s">
        <v>41</v>
      </c>
      <c r="C27" s="19" t="s">
        <v>46</v>
      </c>
      <c r="D27" s="20" t="s">
        <v>61</v>
      </c>
      <c r="E27" s="105">
        <f t="shared" si="0"/>
        <v>13.6</v>
      </c>
      <c r="F27" s="106">
        <f t="shared" si="1"/>
        <v>10.6</v>
      </c>
      <c r="G27" s="106">
        <f t="shared" si="2"/>
        <v>9.6</v>
      </c>
      <c r="H27" s="107">
        <v>8.6</v>
      </c>
      <c r="I27" s="108">
        <f>ROUND(IF($E27*VLOOKUP($D27,'Rate Rationale'!$D:$I,6,0)&lt;&gt;0,$E27*VLOOKUP($D27,'Rate Rationale'!$D:$I,6,0),""),1)</f>
        <v>15.6</v>
      </c>
      <c r="J27" s="109">
        <f>ROUND(IF($F27*VLOOKUP($D27,'Rate Rationale'!$D:$J,7,0)&lt;&gt;0,$F27*VLOOKUP($D27,'Rate Rationale'!$D:$J,7,0),""),1)</f>
        <v>12.2</v>
      </c>
      <c r="K27" s="109">
        <f>ROUND(IF($G27*VLOOKUP($D27,'Rate Rationale'!$D:$K,8,0)&lt;&gt;0,$G27*VLOOKUP($D27,'Rate Rationale'!$D:$K,8,0),""),1)</f>
        <v>11</v>
      </c>
      <c r="L27" s="110">
        <f>ROUND(IF($H27*VLOOKUP($D27,'Rate Rationale'!$D:$L,9,0)&lt;&gt;0,$H27*VLOOKUP($D27,'Rate Rationale'!$D:$L,9,0),""),1)</f>
        <v>9.9</v>
      </c>
      <c r="M27" s="109">
        <f>ROUND(IF($E27*VLOOKUP($D27,'Rate Rationale'!$D:$M,10,0)&lt;&gt;0,$E27*VLOOKUP($D27,'Rate Rationale'!$D:$M,10,0),""),1)</f>
        <v>20.399999999999999</v>
      </c>
      <c r="N27" s="108">
        <f>ROUND(E27*VLOOKUP(D27,'Rate Rationale'!$D$3:$AB$45,11,0),1)</f>
        <v>20.399999999999999</v>
      </c>
      <c r="O27" s="109">
        <f>ROUND(F27*VLOOKUP(D27,'Rate Rationale'!$D$3:$AB$45,12,0),1)</f>
        <v>15.9</v>
      </c>
      <c r="P27" s="109">
        <f>ROUND(G27*VLOOKUP(D27,'Rate Rationale'!$D$3:$AB$45,13,0),1)</f>
        <v>11.5</v>
      </c>
      <c r="Q27" s="110">
        <f>ROUND(H27*VLOOKUP(D27,'Rate Rationale'!$D$3:$AB$45,14,0),1)</f>
        <v>10.3</v>
      </c>
      <c r="R27" s="108">
        <f t="shared" si="18"/>
        <v>23.5</v>
      </c>
      <c r="S27" s="109">
        <f t="shared" si="18"/>
        <v>18.3</v>
      </c>
      <c r="T27" s="109">
        <f t="shared" si="18"/>
        <v>13.2</v>
      </c>
      <c r="U27" s="110">
        <f t="shared" si="18"/>
        <v>11.8</v>
      </c>
      <c r="V27" s="108">
        <f t="shared" si="11"/>
        <v>20.399999999999999</v>
      </c>
      <c r="W27" s="109">
        <f t="shared" si="11"/>
        <v>15.9</v>
      </c>
      <c r="X27" s="109">
        <f t="shared" si="12"/>
        <v>9.6</v>
      </c>
      <c r="Y27" s="110">
        <f t="shared" si="12"/>
        <v>8.6</v>
      </c>
      <c r="Z27" s="108">
        <f t="shared" si="19"/>
        <v>23.5</v>
      </c>
      <c r="AA27" s="109">
        <f t="shared" si="19"/>
        <v>18.3</v>
      </c>
      <c r="AB27" s="109">
        <f t="shared" si="19"/>
        <v>11</v>
      </c>
      <c r="AC27" s="110">
        <f t="shared" si="19"/>
        <v>9.9</v>
      </c>
      <c r="AD27" s="108">
        <f t="shared" si="13"/>
        <v>24.5</v>
      </c>
      <c r="AE27" s="110">
        <f t="shared" si="13"/>
        <v>19.100000000000001</v>
      </c>
      <c r="AF27" s="111">
        <f t="shared" si="17"/>
        <v>13.6</v>
      </c>
      <c r="AG27" s="111"/>
      <c r="AH27" s="108">
        <f t="shared" si="20"/>
        <v>20.399999999999999</v>
      </c>
      <c r="AI27" s="109">
        <f t="shared" si="20"/>
        <v>15.9</v>
      </c>
      <c r="AJ27" s="109">
        <f t="shared" si="20"/>
        <v>14.4</v>
      </c>
      <c r="AK27" s="110">
        <f t="shared" si="20"/>
        <v>12.9</v>
      </c>
      <c r="AL27" s="112">
        <v>45587</v>
      </c>
    </row>
    <row r="28" spans="1:38" x14ac:dyDescent="0.25">
      <c r="A28" s="17" t="s">
        <v>25</v>
      </c>
      <c r="B28" s="17" t="s">
        <v>62</v>
      </c>
      <c r="C28" s="17" t="s">
        <v>63</v>
      </c>
      <c r="D28" s="18" t="s">
        <v>64</v>
      </c>
      <c r="E28" s="97">
        <f t="shared" ref="E28" si="23">H28+3</f>
        <v>15</v>
      </c>
      <c r="F28" s="98">
        <f t="shared" si="1"/>
        <v>14</v>
      </c>
      <c r="G28" s="98">
        <f t="shared" si="2"/>
        <v>13</v>
      </c>
      <c r="H28" s="72">
        <v>12</v>
      </c>
      <c r="I28" s="100">
        <f>ROUND(IF($E28*VLOOKUP($D28,'Rate Rationale'!$D:$I,6,0)&lt;&gt;0,$E28*VLOOKUP($D28,'Rate Rationale'!$D:$I,6,0),""),1)</f>
        <v>17.3</v>
      </c>
      <c r="J28" s="101">
        <f>ROUND(IF($F28*VLOOKUP($D28,'Rate Rationale'!$D:$J,7,0)&lt;&gt;0,$F28*VLOOKUP($D28,'Rate Rationale'!$D:$J,7,0),""),1)</f>
        <v>16.100000000000001</v>
      </c>
      <c r="K28" s="101">
        <f>ROUND(IF($G28*VLOOKUP($D28,'Rate Rationale'!$D:$K,8,0)&lt;&gt;0,$G28*VLOOKUP($D28,'Rate Rationale'!$D:$K,8,0),""),1)</f>
        <v>15</v>
      </c>
      <c r="L28" s="102">
        <f>ROUND(IF($H28*VLOOKUP($D28,'Rate Rationale'!$D:$L,9,0)&lt;&gt;0,$H28*VLOOKUP($D28,'Rate Rationale'!$D:$L,9,0),""),1)</f>
        <v>13.8</v>
      </c>
      <c r="M28" s="101">
        <f>ROUND(IF($E28*VLOOKUP($D28,'Rate Rationale'!$D:$M,10,0)&lt;&gt;0,$E28*VLOOKUP($D28,'Rate Rationale'!$D:$M,10,0),""),1)</f>
        <v>22.5</v>
      </c>
      <c r="N28" s="100">
        <f>ROUND(E28*VLOOKUP(D28,'Rate Rationale'!$D$3:$O$45,11,0),1)</f>
        <v>22.5</v>
      </c>
      <c r="O28" s="101">
        <f>ROUND(F28*VLOOKUP(D28,'Rate Rationale'!$D$3:$O$45,11,0),1)</f>
        <v>21</v>
      </c>
      <c r="P28" s="101">
        <f t="shared" ref="P28:Q28" si="24">ROUND((G28*1.2),1)</f>
        <v>15.6</v>
      </c>
      <c r="Q28" s="102">
        <f t="shared" si="24"/>
        <v>14.4</v>
      </c>
      <c r="R28" s="100">
        <f t="shared" ref="R28:U34" si="25">ROUND(N28*1.15,1)</f>
        <v>25.9</v>
      </c>
      <c r="S28" s="101">
        <f t="shared" si="25"/>
        <v>24.2</v>
      </c>
      <c r="T28" s="101">
        <f t="shared" si="25"/>
        <v>17.899999999999999</v>
      </c>
      <c r="U28" s="102">
        <f t="shared" si="25"/>
        <v>16.600000000000001</v>
      </c>
      <c r="V28" s="100">
        <f t="shared" ref="V28" si="26">ROUND((E28*1.4),1)</f>
        <v>21</v>
      </c>
      <c r="W28" s="101">
        <f t="shared" ref="W28" si="27">ROUND((F28+4),1)</f>
        <v>18</v>
      </c>
      <c r="X28" s="101">
        <f t="shared" si="12"/>
        <v>13</v>
      </c>
      <c r="Y28" s="102">
        <f t="shared" si="12"/>
        <v>12</v>
      </c>
      <c r="Z28" s="100">
        <f t="shared" ref="Z28:AC34" si="28">ROUND((V28*1.15),1)</f>
        <v>24.2</v>
      </c>
      <c r="AA28" s="101">
        <f t="shared" si="28"/>
        <v>20.7</v>
      </c>
      <c r="AB28" s="101">
        <f t="shared" si="28"/>
        <v>15</v>
      </c>
      <c r="AC28" s="102">
        <f t="shared" si="28"/>
        <v>13.8</v>
      </c>
      <c r="AD28" s="100">
        <f t="shared" ref="AD28" si="29">ROUND((E28*1.7),1)</f>
        <v>25.5</v>
      </c>
      <c r="AE28" s="102">
        <f t="shared" ref="AE28" si="30">F28+12</f>
        <v>26</v>
      </c>
      <c r="AF28" s="103">
        <f t="shared" si="17"/>
        <v>15</v>
      </c>
      <c r="AG28" s="103"/>
      <c r="AH28" s="100">
        <f t="shared" si="20"/>
        <v>22.5</v>
      </c>
      <c r="AI28" s="101">
        <f t="shared" si="20"/>
        <v>21</v>
      </c>
      <c r="AJ28" s="101">
        <f t="shared" si="20"/>
        <v>19.5</v>
      </c>
      <c r="AK28" s="102">
        <f t="shared" si="20"/>
        <v>18</v>
      </c>
      <c r="AL28" s="104">
        <v>45566</v>
      </c>
    </row>
    <row r="29" spans="1:38" x14ac:dyDescent="0.25">
      <c r="A29" s="123" t="s">
        <v>25</v>
      </c>
      <c r="B29" s="123" t="s">
        <v>65</v>
      </c>
      <c r="C29" s="123" t="s">
        <v>66</v>
      </c>
      <c r="D29" s="124" t="s">
        <v>67</v>
      </c>
      <c r="E29" s="125">
        <f>H29+3</f>
        <v>27.4</v>
      </c>
      <c r="F29" s="126">
        <f>H29+2</f>
        <v>26.4</v>
      </c>
      <c r="G29" s="126">
        <f>H29+1</f>
        <v>25.4</v>
      </c>
      <c r="H29" s="127">
        <v>24.4</v>
      </c>
      <c r="I29" s="128">
        <f>ROUND(IF($E29*VLOOKUP($D29,'Rate Rationale'!$D:$I,6,0)&lt;&gt;0,$E29*VLOOKUP($D29,'Rate Rationale'!$D:$I,6,0),""),1)</f>
        <v>31.5</v>
      </c>
      <c r="J29" s="129">
        <f>ROUND(IF($F29*VLOOKUP($D29,'Rate Rationale'!$D:$J,7,0)&lt;&gt;0,$F29*VLOOKUP($D29,'Rate Rationale'!$D:$J,7,0),""),1)</f>
        <v>30.4</v>
      </c>
      <c r="K29" s="129">
        <f>ROUND(IF($G29*VLOOKUP($D29,'Rate Rationale'!$D:$K,8,0)&lt;&gt;0,$G29*VLOOKUP($D29,'Rate Rationale'!$D:$K,8,0),""),1)</f>
        <v>29.2</v>
      </c>
      <c r="L29" s="130">
        <f>ROUND(IF($H29*VLOOKUP($D29,'Rate Rationale'!$D:$L,9,0)&lt;&gt;0,$H29*VLOOKUP($D29,'Rate Rationale'!$D:$L,9,0),""),1)</f>
        <v>28.1</v>
      </c>
      <c r="M29" s="129">
        <v>56</v>
      </c>
      <c r="N29" s="128">
        <f>ROUND((E29*1.4),1)</f>
        <v>38.4</v>
      </c>
      <c r="O29" s="129">
        <f t="shared" ref="O29:P34" si="31">ROUND((F29+4),1)</f>
        <v>30.4</v>
      </c>
      <c r="P29" s="129">
        <f t="shared" si="31"/>
        <v>29.4</v>
      </c>
      <c r="Q29" s="130">
        <f>ROUND((H29+3),1)</f>
        <v>27.4</v>
      </c>
      <c r="R29" s="128">
        <f t="shared" si="25"/>
        <v>44.2</v>
      </c>
      <c r="S29" s="129">
        <f t="shared" si="25"/>
        <v>35</v>
      </c>
      <c r="T29" s="129">
        <f t="shared" si="25"/>
        <v>33.799999999999997</v>
      </c>
      <c r="U29" s="130">
        <f t="shared" si="25"/>
        <v>31.5</v>
      </c>
      <c r="V29" s="128">
        <f>ROUND((E29*1.4),1)</f>
        <v>38.4</v>
      </c>
      <c r="W29" s="129">
        <f>ROUND((F29+4),1)</f>
        <v>30.4</v>
      </c>
      <c r="X29" s="129">
        <f t="shared" si="12"/>
        <v>25.4</v>
      </c>
      <c r="Y29" s="130">
        <f t="shared" si="12"/>
        <v>24.4</v>
      </c>
      <c r="Z29" s="128">
        <f t="shared" si="28"/>
        <v>44.2</v>
      </c>
      <c r="AA29" s="129">
        <f t="shared" si="28"/>
        <v>35</v>
      </c>
      <c r="AB29" s="129">
        <f t="shared" si="28"/>
        <v>29.2</v>
      </c>
      <c r="AC29" s="130">
        <f t="shared" si="28"/>
        <v>28.1</v>
      </c>
      <c r="AD29" s="128">
        <f>ROUND((E29*1.7),1)</f>
        <v>46.6</v>
      </c>
      <c r="AE29" s="130">
        <f>F29+12</f>
        <v>38.4</v>
      </c>
      <c r="AF29" s="131">
        <f>E29</f>
        <v>27.4</v>
      </c>
      <c r="AG29" s="131"/>
      <c r="AH29" s="128">
        <f t="shared" si="20"/>
        <v>41.1</v>
      </c>
      <c r="AI29" s="129">
        <f t="shared" si="20"/>
        <v>39.6</v>
      </c>
      <c r="AJ29" s="129">
        <f t="shared" si="20"/>
        <v>38.1</v>
      </c>
      <c r="AK29" s="130">
        <f t="shared" si="20"/>
        <v>36.6</v>
      </c>
      <c r="AL29" s="132">
        <v>45594</v>
      </c>
    </row>
    <row r="30" spans="1:38" x14ac:dyDescent="0.25">
      <c r="A30" s="73" t="s">
        <v>25</v>
      </c>
      <c r="B30" s="73" t="s">
        <v>65</v>
      </c>
      <c r="C30" s="73" t="s">
        <v>68</v>
      </c>
      <c r="D30" s="133" t="s">
        <v>69</v>
      </c>
      <c r="E30" s="68">
        <f>H30+3</f>
        <v>26.4</v>
      </c>
      <c r="F30" s="69">
        <f>H30+2</f>
        <v>25.4</v>
      </c>
      <c r="G30" s="69">
        <f>H30+1</f>
        <v>24.4</v>
      </c>
      <c r="H30" s="70">
        <v>23.4</v>
      </c>
      <c r="I30" s="134">
        <f>ROUND(IF($E30*VLOOKUP($D30,'Rate Rationale'!$D:$I,6,0)&lt;&gt;0,$E30*VLOOKUP($D30,'Rate Rationale'!$D:$I,6,0),""),1)</f>
        <v>30.4</v>
      </c>
      <c r="J30" s="135">
        <f>ROUND(IF($F30*VLOOKUP($D30,'Rate Rationale'!$D:$J,7,0)&lt;&gt;0,$F30*VLOOKUP($D30,'Rate Rationale'!$D:$J,7,0),""),1)</f>
        <v>29.2</v>
      </c>
      <c r="K30" s="135">
        <f>ROUND(IF($G30*VLOOKUP($D30,'Rate Rationale'!$D:$K,8,0)&lt;&gt;0,$G30*VLOOKUP($D30,'Rate Rationale'!$D:$K,8,0),""),1)</f>
        <v>28.1</v>
      </c>
      <c r="L30" s="136">
        <f>ROUND(IF($H30*VLOOKUP($D30,'Rate Rationale'!$D:$L,9,0)&lt;&gt;0,$H30*VLOOKUP($D30,'Rate Rationale'!$D:$L,9,0),""),1)</f>
        <v>26.9</v>
      </c>
      <c r="M30" s="135">
        <v>56</v>
      </c>
      <c r="N30" s="134">
        <f>ROUND((E30*1.4),1)</f>
        <v>37</v>
      </c>
      <c r="O30" s="135">
        <f t="shared" si="31"/>
        <v>29.4</v>
      </c>
      <c r="P30" s="135">
        <f t="shared" si="31"/>
        <v>28.4</v>
      </c>
      <c r="Q30" s="136">
        <f>ROUND((H30+3),1)</f>
        <v>26.4</v>
      </c>
      <c r="R30" s="134">
        <f t="shared" si="25"/>
        <v>42.6</v>
      </c>
      <c r="S30" s="135">
        <f t="shared" si="25"/>
        <v>33.799999999999997</v>
      </c>
      <c r="T30" s="135">
        <f t="shared" si="25"/>
        <v>32.700000000000003</v>
      </c>
      <c r="U30" s="136">
        <f t="shared" si="25"/>
        <v>30.4</v>
      </c>
      <c r="V30" s="134">
        <f>ROUND((E30*1.4),1)</f>
        <v>37</v>
      </c>
      <c r="W30" s="135">
        <f>ROUND((F30+4),1)</f>
        <v>29.4</v>
      </c>
      <c r="X30" s="135">
        <f t="shared" ref="X30:Y34" si="32">G30</f>
        <v>24.4</v>
      </c>
      <c r="Y30" s="136">
        <f t="shared" si="32"/>
        <v>23.4</v>
      </c>
      <c r="Z30" s="134">
        <f t="shared" si="28"/>
        <v>42.6</v>
      </c>
      <c r="AA30" s="135">
        <f t="shared" si="28"/>
        <v>33.799999999999997</v>
      </c>
      <c r="AB30" s="135">
        <f t="shared" si="28"/>
        <v>28.1</v>
      </c>
      <c r="AC30" s="136">
        <f t="shared" si="28"/>
        <v>26.9</v>
      </c>
      <c r="AD30" s="134">
        <f>ROUND((E30*1.7),1)</f>
        <v>44.9</v>
      </c>
      <c r="AE30" s="136">
        <f>F30+12</f>
        <v>37.4</v>
      </c>
      <c r="AF30" s="137">
        <f>E30</f>
        <v>26.4</v>
      </c>
      <c r="AG30" s="137"/>
      <c r="AH30" s="134">
        <f t="shared" si="20"/>
        <v>39.6</v>
      </c>
      <c r="AI30" s="135">
        <f t="shared" si="20"/>
        <v>38.1</v>
      </c>
      <c r="AJ30" s="135">
        <f t="shared" si="20"/>
        <v>36.6</v>
      </c>
      <c r="AK30" s="136">
        <f t="shared" si="20"/>
        <v>35.1</v>
      </c>
      <c r="AL30" s="71">
        <v>45594</v>
      </c>
    </row>
    <row r="31" spans="1:38" x14ac:dyDescent="0.25">
      <c r="A31" s="73" t="s">
        <v>25</v>
      </c>
      <c r="B31" s="73" t="s">
        <v>65</v>
      </c>
      <c r="C31" s="73" t="s">
        <v>68</v>
      </c>
      <c r="D31" s="133" t="s">
        <v>70</v>
      </c>
      <c r="E31" s="68">
        <f>H31+3</f>
        <v>27.4</v>
      </c>
      <c r="F31" s="69">
        <f>H31+2</f>
        <v>26.4</v>
      </c>
      <c r="G31" s="69">
        <f>H31+1</f>
        <v>25.4</v>
      </c>
      <c r="H31" s="70">
        <v>24.4</v>
      </c>
      <c r="I31" s="134">
        <f>ROUND(IF($E31*VLOOKUP($D31,'Rate Rationale'!$D:$I,6,0)&lt;&gt;0,$E31*VLOOKUP($D31,'Rate Rationale'!$D:$I,6,0),""),1)</f>
        <v>31.5</v>
      </c>
      <c r="J31" s="135">
        <f>ROUND(IF($F31*VLOOKUP($D31,'Rate Rationale'!$D:$J,7,0)&lt;&gt;0,$F31*VLOOKUP($D31,'Rate Rationale'!$D:$J,7,0),""),1)</f>
        <v>30.4</v>
      </c>
      <c r="K31" s="135">
        <f>ROUND(IF($G31*VLOOKUP($D31,'Rate Rationale'!$D:$K,8,0)&lt;&gt;0,$G31*VLOOKUP($D31,'Rate Rationale'!$D:$K,8,0),""),1)</f>
        <v>29.2</v>
      </c>
      <c r="L31" s="136">
        <f>ROUND(IF($H31*VLOOKUP($D31,'Rate Rationale'!$D:$L,9,0)&lt;&gt;0,$H31*VLOOKUP($D31,'Rate Rationale'!$D:$L,9,0),""),1)</f>
        <v>28.1</v>
      </c>
      <c r="M31" s="135">
        <v>56</v>
      </c>
      <c r="N31" s="134">
        <f>ROUND((E31*1.4),1)</f>
        <v>38.4</v>
      </c>
      <c r="O31" s="135">
        <f t="shared" si="31"/>
        <v>30.4</v>
      </c>
      <c r="P31" s="135">
        <f t="shared" si="31"/>
        <v>29.4</v>
      </c>
      <c r="Q31" s="136">
        <f>ROUND((H31+3),1)</f>
        <v>27.4</v>
      </c>
      <c r="R31" s="134">
        <f t="shared" si="25"/>
        <v>44.2</v>
      </c>
      <c r="S31" s="135">
        <f t="shared" si="25"/>
        <v>35</v>
      </c>
      <c r="T31" s="135">
        <f t="shared" si="25"/>
        <v>33.799999999999997</v>
      </c>
      <c r="U31" s="136">
        <f t="shared" si="25"/>
        <v>31.5</v>
      </c>
      <c r="V31" s="134">
        <f>ROUND((E31*1.4),1)</f>
        <v>38.4</v>
      </c>
      <c r="W31" s="135">
        <f>ROUND((F31+4),1)</f>
        <v>30.4</v>
      </c>
      <c r="X31" s="135">
        <f t="shared" si="32"/>
        <v>25.4</v>
      </c>
      <c r="Y31" s="136">
        <f t="shared" si="32"/>
        <v>24.4</v>
      </c>
      <c r="Z31" s="134">
        <f t="shared" si="28"/>
        <v>44.2</v>
      </c>
      <c r="AA31" s="135">
        <f t="shared" si="28"/>
        <v>35</v>
      </c>
      <c r="AB31" s="135">
        <f t="shared" si="28"/>
        <v>29.2</v>
      </c>
      <c r="AC31" s="136">
        <f t="shared" si="28"/>
        <v>28.1</v>
      </c>
      <c r="AD31" s="134">
        <f>ROUND((E31*1.7),1)</f>
        <v>46.6</v>
      </c>
      <c r="AE31" s="136">
        <f>F31+12</f>
        <v>38.4</v>
      </c>
      <c r="AF31" s="137">
        <f>E31</f>
        <v>27.4</v>
      </c>
      <c r="AG31" s="137"/>
      <c r="AH31" s="134">
        <f t="shared" si="20"/>
        <v>41.1</v>
      </c>
      <c r="AI31" s="135">
        <f t="shared" si="20"/>
        <v>39.6</v>
      </c>
      <c r="AJ31" s="135">
        <f t="shared" si="20"/>
        <v>38.1</v>
      </c>
      <c r="AK31" s="136">
        <f t="shared" si="20"/>
        <v>36.6</v>
      </c>
      <c r="AL31" s="71">
        <v>45594</v>
      </c>
    </row>
    <row r="32" spans="1:38" x14ac:dyDescent="0.25">
      <c r="A32" s="73" t="s">
        <v>25</v>
      </c>
      <c r="B32" s="73" t="s">
        <v>65</v>
      </c>
      <c r="C32" s="73" t="s">
        <v>68</v>
      </c>
      <c r="D32" s="133" t="s">
        <v>71</v>
      </c>
      <c r="E32" s="68">
        <f>H32+3</f>
        <v>20.399999999999999</v>
      </c>
      <c r="F32" s="69">
        <f>H32+2</f>
        <v>19.399999999999999</v>
      </c>
      <c r="G32" s="69">
        <f>H32+1</f>
        <v>18.399999999999999</v>
      </c>
      <c r="H32" s="70">
        <v>17.399999999999999</v>
      </c>
      <c r="I32" s="134">
        <f>ROUND(IF($E32*VLOOKUP($D32,'Rate Rationale'!$D:$I,6,0)&lt;&gt;0,$E32*VLOOKUP($D32,'Rate Rationale'!$D:$I,6,0),""),1)</f>
        <v>23.5</v>
      </c>
      <c r="J32" s="135">
        <f>ROUND(IF($F32*VLOOKUP($D32,'Rate Rationale'!$D:$J,7,0)&lt;&gt;0,$F32*VLOOKUP($D32,'Rate Rationale'!$D:$J,7,0),""),1)</f>
        <v>22.3</v>
      </c>
      <c r="K32" s="135">
        <f>ROUND(IF($G32*VLOOKUP($D32,'Rate Rationale'!$D:$K,8,0)&lt;&gt;0,$G32*VLOOKUP($D32,'Rate Rationale'!$D:$K,8,0),""),1)</f>
        <v>21.2</v>
      </c>
      <c r="L32" s="136">
        <f>ROUND(IF($H32*VLOOKUP($D32,'Rate Rationale'!$D:$L,9,0)&lt;&gt;0,$H32*VLOOKUP($D32,'Rate Rationale'!$D:$L,9,0),""),1)</f>
        <v>20</v>
      </c>
      <c r="M32" s="135">
        <v>56</v>
      </c>
      <c r="N32" s="134">
        <f>ROUND((E32*1.4),1)</f>
        <v>28.6</v>
      </c>
      <c r="O32" s="135">
        <f t="shared" si="31"/>
        <v>23.4</v>
      </c>
      <c r="P32" s="135">
        <f t="shared" si="31"/>
        <v>22.4</v>
      </c>
      <c r="Q32" s="136">
        <f>ROUND((H32+3),1)</f>
        <v>20.399999999999999</v>
      </c>
      <c r="R32" s="134">
        <f t="shared" si="25"/>
        <v>32.9</v>
      </c>
      <c r="S32" s="135">
        <f t="shared" si="25"/>
        <v>26.9</v>
      </c>
      <c r="T32" s="135">
        <f t="shared" si="25"/>
        <v>25.8</v>
      </c>
      <c r="U32" s="136">
        <f t="shared" si="25"/>
        <v>23.5</v>
      </c>
      <c r="V32" s="134">
        <f>ROUND((E32*1.4),1)</f>
        <v>28.6</v>
      </c>
      <c r="W32" s="135">
        <f>ROUND((F32+4),1)</f>
        <v>23.4</v>
      </c>
      <c r="X32" s="135">
        <f t="shared" si="32"/>
        <v>18.399999999999999</v>
      </c>
      <c r="Y32" s="136">
        <f t="shared" si="32"/>
        <v>17.399999999999999</v>
      </c>
      <c r="Z32" s="134">
        <f t="shared" si="28"/>
        <v>32.9</v>
      </c>
      <c r="AA32" s="135">
        <f t="shared" si="28"/>
        <v>26.9</v>
      </c>
      <c r="AB32" s="135">
        <f t="shared" si="28"/>
        <v>21.2</v>
      </c>
      <c r="AC32" s="136">
        <f t="shared" si="28"/>
        <v>20</v>
      </c>
      <c r="AD32" s="134">
        <f>ROUND((E32*1.7),1)</f>
        <v>34.700000000000003</v>
      </c>
      <c r="AE32" s="136">
        <f>F32+12</f>
        <v>31.4</v>
      </c>
      <c r="AF32" s="137">
        <f>E32</f>
        <v>20.399999999999999</v>
      </c>
      <c r="AG32" s="137"/>
      <c r="AH32" s="134">
        <f t="shared" si="20"/>
        <v>30.6</v>
      </c>
      <c r="AI32" s="135">
        <f t="shared" si="20"/>
        <v>29.1</v>
      </c>
      <c r="AJ32" s="135">
        <f t="shared" si="20"/>
        <v>27.6</v>
      </c>
      <c r="AK32" s="136">
        <f t="shared" si="20"/>
        <v>26.1</v>
      </c>
      <c r="AL32" s="71">
        <v>45594</v>
      </c>
    </row>
    <row r="33" spans="1:38" x14ac:dyDescent="0.25">
      <c r="A33" s="74" t="s">
        <v>25</v>
      </c>
      <c r="B33" s="74" t="s">
        <v>65</v>
      </c>
      <c r="C33" s="74" t="s">
        <v>68</v>
      </c>
      <c r="D33" s="75" t="s">
        <v>72</v>
      </c>
      <c r="E33" s="60">
        <f t="shared" ref="E33:E34" si="33">H33+3</f>
        <v>27.4</v>
      </c>
      <c r="F33" s="61">
        <f t="shared" si="1"/>
        <v>26.4</v>
      </c>
      <c r="G33" s="61">
        <f t="shared" si="2"/>
        <v>25.4</v>
      </c>
      <c r="H33" s="62">
        <v>24.4</v>
      </c>
      <c r="I33" s="63">
        <f>ROUND(IF($E33*VLOOKUP($D33,'Rate Rationale'!$D:$I,6,0)&lt;&gt;0,$E33*VLOOKUP($D33,'Rate Rationale'!$D:$I,6,0),""),1)</f>
        <v>31.5</v>
      </c>
      <c r="J33" s="64">
        <f>ROUND(IF($F33*VLOOKUP($D33,'Rate Rationale'!$D:$J,7,0)&lt;&gt;0,$F33*VLOOKUP($D33,'Rate Rationale'!$D:$J,7,0),""),1)</f>
        <v>30.4</v>
      </c>
      <c r="K33" s="64">
        <f>ROUND(IF($G33*VLOOKUP($D33,'Rate Rationale'!$D:$K,8,0)&lt;&gt;0,$G33*VLOOKUP($D33,'Rate Rationale'!$D:$K,8,0),""),1)</f>
        <v>29.2</v>
      </c>
      <c r="L33" s="65">
        <f>ROUND(IF($H33*VLOOKUP($D33,'Rate Rationale'!$D:$L,9,0)&lt;&gt;0,$H33*VLOOKUP($D33,'Rate Rationale'!$D:$L,9,0),""),1)</f>
        <v>28.1</v>
      </c>
      <c r="M33" s="64">
        <v>56</v>
      </c>
      <c r="N33" s="63">
        <f>ROUND((E33*1.4),1)</f>
        <v>38.4</v>
      </c>
      <c r="O33" s="64">
        <f t="shared" si="31"/>
        <v>30.4</v>
      </c>
      <c r="P33" s="64">
        <f t="shared" si="31"/>
        <v>29.4</v>
      </c>
      <c r="Q33" s="65">
        <f>ROUND((H33+3),1)</f>
        <v>27.4</v>
      </c>
      <c r="R33" s="63">
        <f t="shared" si="25"/>
        <v>44.2</v>
      </c>
      <c r="S33" s="64">
        <f t="shared" si="25"/>
        <v>35</v>
      </c>
      <c r="T33" s="64">
        <f t="shared" si="25"/>
        <v>33.799999999999997</v>
      </c>
      <c r="U33" s="65">
        <f t="shared" si="25"/>
        <v>31.5</v>
      </c>
      <c r="V33" s="63">
        <f>ROUND((E33*1.4),1)</f>
        <v>38.4</v>
      </c>
      <c r="W33" s="64">
        <f>ROUND((F33+4),1)</f>
        <v>30.4</v>
      </c>
      <c r="X33" s="64">
        <f t="shared" si="32"/>
        <v>25.4</v>
      </c>
      <c r="Y33" s="65">
        <f t="shared" si="32"/>
        <v>24.4</v>
      </c>
      <c r="Z33" s="63">
        <f t="shared" si="28"/>
        <v>44.2</v>
      </c>
      <c r="AA33" s="64">
        <f t="shared" si="28"/>
        <v>35</v>
      </c>
      <c r="AB33" s="64">
        <f>ROUND((X33*1.15),1)</f>
        <v>29.2</v>
      </c>
      <c r="AC33" s="65">
        <f t="shared" si="28"/>
        <v>28.1</v>
      </c>
      <c r="AD33" s="63">
        <f t="shared" ref="AD33:AD34" si="34">ROUND((E33*1.7),1)</f>
        <v>46.6</v>
      </c>
      <c r="AE33" s="65">
        <f t="shared" ref="AE33:AE34" si="35">F33+12</f>
        <v>38.4</v>
      </c>
      <c r="AF33" s="66">
        <f t="shared" si="17"/>
        <v>27.4</v>
      </c>
      <c r="AG33" s="66"/>
      <c r="AH33" s="63">
        <f t="shared" si="20"/>
        <v>41.1</v>
      </c>
      <c r="AI33" s="64">
        <f t="shared" si="20"/>
        <v>39.6</v>
      </c>
      <c r="AJ33" s="64">
        <f t="shared" si="20"/>
        <v>38.1</v>
      </c>
      <c r="AK33" s="65">
        <f t="shared" si="20"/>
        <v>36.6</v>
      </c>
      <c r="AL33" s="67">
        <v>45594</v>
      </c>
    </row>
    <row r="34" spans="1:38" x14ac:dyDescent="0.25">
      <c r="A34" s="138" t="s">
        <v>25</v>
      </c>
      <c r="B34" s="138" t="s">
        <v>65</v>
      </c>
      <c r="C34" s="138" t="s">
        <v>68</v>
      </c>
      <c r="D34" s="139" t="s">
        <v>73</v>
      </c>
      <c r="E34" s="140">
        <f t="shared" si="33"/>
        <v>27.4</v>
      </c>
      <c r="F34" s="141">
        <f t="shared" si="1"/>
        <v>26.4</v>
      </c>
      <c r="G34" s="141">
        <f t="shared" si="2"/>
        <v>25.4</v>
      </c>
      <c r="H34" s="142">
        <v>24.4</v>
      </c>
      <c r="I34" s="143">
        <f>ROUND(IF($E34*VLOOKUP($D34,'Rate Rationale'!$D:$I,6,0)&lt;&gt;0,$E34*VLOOKUP($D34,'Rate Rationale'!$D:$I,6,0),""),1)</f>
        <v>31.5</v>
      </c>
      <c r="J34" s="144">
        <f>ROUND(IF($F34*VLOOKUP($D34,'Rate Rationale'!$D:$J,7,0)&lt;&gt;0,$F34*VLOOKUP($D34,'Rate Rationale'!$D:$J,7,0),""),1)</f>
        <v>30.4</v>
      </c>
      <c r="K34" s="144">
        <f>ROUND(IF($G34*VLOOKUP($D34,'Rate Rationale'!$D:$K,8,0)&lt;&gt;0,$G34*VLOOKUP($D34,'Rate Rationale'!$D:$K,8,0),""),1)</f>
        <v>29.2</v>
      </c>
      <c r="L34" s="145">
        <f>ROUND(IF($H34*VLOOKUP($D34,'Rate Rationale'!$D:$L,9,0)&lt;&gt;0,$H34*VLOOKUP($D34,'Rate Rationale'!$D:$L,9,0),""),1)</f>
        <v>28.1</v>
      </c>
      <c r="M34" s="144">
        <v>56</v>
      </c>
      <c r="N34" s="143">
        <f t="shared" ref="N34" si="36">ROUND((E34*1.4),1)</f>
        <v>38.4</v>
      </c>
      <c r="O34" s="144">
        <f t="shared" si="31"/>
        <v>30.4</v>
      </c>
      <c r="P34" s="144">
        <f t="shared" si="31"/>
        <v>29.4</v>
      </c>
      <c r="Q34" s="145">
        <f t="shared" ref="Q34" si="37">ROUND((H34+3),1)</f>
        <v>27.4</v>
      </c>
      <c r="R34" s="143">
        <f t="shared" si="25"/>
        <v>44.2</v>
      </c>
      <c r="S34" s="144">
        <f t="shared" si="25"/>
        <v>35</v>
      </c>
      <c r="T34" s="144">
        <f t="shared" si="25"/>
        <v>33.799999999999997</v>
      </c>
      <c r="U34" s="145">
        <f t="shared" si="25"/>
        <v>31.5</v>
      </c>
      <c r="V34" s="143">
        <f t="shared" ref="V34" si="38">ROUND((E34*1.4),1)</f>
        <v>38.4</v>
      </c>
      <c r="W34" s="144">
        <f t="shared" ref="W34" si="39">ROUND((F34+4),1)</f>
        <v>30.4</v>
      </c>
      <c r="X34" s="144">
        <f t="shared" si="32"/>
        <v>25.4</v>
      </c>
      <c r="Y34" s="145">
        <f t="shared" si="32"/>
        <v>24.4</v>
      </c>
      <c r="Z34" s="143">
        <f t="shared" si="28"/>
        <v>44.2</v>
      </c>
      <c r="AA34" s="144">
        <f t="shared" si="28"/>
        <v>35</v>
      </c>
      <c r="AB34" s="144">
        <f t="shared" si="28"/>
        <v>29.2</v>
      </c>
      <c r="AC34" s="145">
        <f t="shared" si="28"/>
        <v>28.1</v>
      </c>
      <c r="AD34" s="143">
        <f t="shared" si="34"/>
        <v>46.6</v>
      </c>
      <c r="AE34" s="145">
        <f t="shared" si="35"/>
        <v>38.4</v>
      </c>
      <c r="AF34" s="146">
        <f t="shared" si="17"/>
        <v>27.4</v>
      </c>
      <c r="AG34" s="146"/>
      <c r="AH34" s="143">
        <f t="shared" si="20"/>
        <v>41.1</v>
      </c>
      <c r="AI34" s="144">
        <f t="shared" si="20"/>
        <v>39.6</v>
      </c>
      <c r="AJ34" s="144">
        <f t="shared" si="20"/>
        <v>38.1</v>
      </c>
      <c r="AK34" s="145">
        <f t="shared" si="20"/>
        <v>36.6</v>
      </c>
      <c r="AL34" s="147">
        <v>45594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"/>
  <sheetViews>
    <sheetView tabSelected="1" zoomScaleNormal="100" workbookViewId="0">
      <selection activeCell="AB2" sqref="AB2"/>
    </sheetView>
  </sheetViews>
  <sheetFormatPr defaultColWidth="11.42578125" defaultRowHeight="14.25" x14ac:dyDescent="0.2"/>
  <cols>
    <col min="1" max="1" width="9.140625" style="9" customWidth="1"/>
    <col min="2" max="2" width="9" style="9" customWidth="1"/>
    <col min="3" max="3" width="6.7109375" style="9" customWidth="1"/>
    <col min="4" max="4" width="6.28515625" style="9" bestFit="1" customWidth="1"/>
    <col min="5" max="13" width="7.7109375" style="58" customWidth="1"/>
    <col min="14" max="14" width="7.7109375" style="59" customWidth="1"/>
    <col min="15" max="17" width="7.7109375" style="58" customWidth="1"/>
    <col min="18" max="18" width="7.7109375" style="59" customWidth="1"/>
    <col min="19" max="21" width="7.7109375" style="58" customWidth="1"/>
    <col min="22" max="22" width="7.7109375" style="59" customWidth="1"/>
    <col min="23" max="23" width="8" style="58" customWidth="1"/>
    <col min="24" max="24" width="10.140625" style="58" customWidth="1"/>
    <col min="25" max="28" width="8" style="58" customWidth="1"/>
    <col min="29" max="29" width="7.7109375" style="58" customWidth="1"/>
    <col min="30" max="30" width="15.7109375" style="10" customWidth="1"/>
    <col min="31" max="16384" width="11.42578125" style="10"/>
  </cols>
  <sheetData>
    <row r="1" spans="1:30" ht="15" customHeight="1" x14ac:dyDescent="0.25">
      <c r="A1" s="1" t="s">
        <v>4</v>
      </c>
      <c r="B1" s="22"/>
      <c r="C1" s="22"/>
      <c r="D1" s="22"/>
      <c r="E1" s="162" t="s">
        <v>5</v>
      </c>
      <c r="F1" s="162"/>
      <c r="G1" s="162"/>
      <c r="H1" s="162"/>
      <c r="I1" s="163" t="s">
        <v>6</v>
      </c>
      <c r="J1" s="163"/>
      <c r="K1" s="163"/>
      <c r="L1" s="163"/>
      <c r="M1" s="23" t="s">
        <v>7</v>
      </c>
      <c r="N1" s="161" t="s">
        <v>8</v>
      </c>
      <c r="O1" s="161"/>
      <c r="P1" s="161"/>
      <c r="Q1" s="161"/>
      <c r="R1" s="161" t="s">
        <v>10</v>
      </c>
      <c r="S1" s="161"/>
      <c r="T1" s="161"/>
      <c r="U1" s="161"/>
      <c r="V1" s="164" t="s">
        <v>12</v>
      </c>
      <c r="W1" s="165"/>
      <c r="X1" s="21" t="s">
        <v>75</v>
      </c>
      <c r="Y1" s="166" t="s">
        <v>15</v>
      </c>
      <c r="Z1" s="167"/>
      <c r="AA1" s="167"/>
      <c r="AB1" s="168"/>
      <c r="AC1" s="24" t="s">
        <v>76</v>
      </c>
      <c r="AD1" s="160" t="s">
        <v>16</v>
      </c>
    </row>
    <row r="2" spans="1:30" x14ac:dyDescent="0.25">
      <c r="A2" s="11" t="s">
        <v>17</v>
      </c>
      <c r="B2" s="11" t="s">
        <v>18</v>
      </c>
      <c r="C2" s="11" t="s">
        <v>19</v>
      </c>
      <c r="D2" s="25" t="s">
        <v>20</v>
      </c>
      <c r="E2" s="26" t="s">
        <v>21</v>
      </c>
      <c r="F2" s="27" t="s">
        <v>22</v>
      </c>
      <c r="G2" s="27" t="s">
        <v>23</v>
      </c>
      <c r="H2" s="28" t="s">
        <v>24</v>
      </c>
      <c r="I2" s="29" t="s">
        <v>21</v>
      </c>
      <c r="J2" s="30" t="s">
        <v>22</v>
      </c>
      <c r="K2" s="30" t="s">
        <v>23</v>
      </c>
      <c r="L2" s="31" t="s">
        <v>24</v>
      </c>
      <c r="M2" s="23" t="s">
        <v>21</v>
      </c>
      <c r="N2" s="32" t="s">
        <v>21</v>
      </c>
      <c r="O2" s="33" t="s">
        <v>22</v>
      </c>
      <c r="P2" s="33" t="s">
        <v>23</v>
      </c>
      <c r="Q2" s="34" t="s">
        <v>24</v>
      </c>
      <c r="R2" s="32" t="s">
        <v>21</v>
      </c>
      <c r="S2" s="33" t="s">
        <v>22</v>
      </c>
      <c r="T2" s="33" t="s">
        <v>23</v>
      </c>
      <c r="U2" s="34" t="s">
        <v>24</v>
      </c>
      <c r="V2" s="32" t="s">
        <v>21</v>
      </c>
      <c r="W2" s="33" t="s">
        <v>22</v>
      </c>
      <c r="X2" s="35" t="s">
        <v>21</v>
      </c>
      <c r="Y2" s="13" t="s">
        <v>21</v>
      </c>
      <c r="Z2" s="13" t="s">
        <v>22</v>
      </c>
      <c r="AA2" s="13" t="s">
        <v>23</v>
      </c>
      <c r="AB2" s="14" t="s">
        <v>24</v>
      </c>
      <c r="AC2" s="24" t="s">
        <v>74</v>
      </c>
      <c r="AD2" s="160"/>
    </row>
    <row r="3" spans="1:30" x14ac:dyDescent="0.25">
      <c r="A3" s="15" t="s">
        <v>25</v>
      </c>
      <c r="B3" s="15" t="s">
        <v>26</v>
      </c>
      <c r="C3" s="15" t="s">
        <v>27</v>
      </c>
      <c r="D3" s="36" t="s">
        <v>26</v>
      </c>
      <c r="E3" s="37">
        <v>1</v>
      </c>
      <c r="F3" s="38">
        <v>1</v>
      </c>
      <c r="G3" s="38">
        <v>1</v>
      </c>
      <c r="H3" s="39">
        <v>1</v>
      </c>
      <c r="I3" s="37">
        <v>1.1499999999999999</v>
      </c>
      <c r="J3" s="38">
        <v>1.1499999999999999</v>
      </c>
      <c r="K3" s="38">
        <v>1.1499999999999999</v>
      </c>
      <c r="L3" s="39">
        <v>1.1499999999999999</v>
      </c>
      <c r="M3" s="40">
        <v>1.5</v>
      </c>
      <c r="N3" s="37">
        <v>1.5</v>
      </c>
      <c r="O3" s="38">
        <v>1.5</v>
      </c>
      <c r="P3" s="41">
        <v>1.2</v>
      </c>
      <c r="Q3" s="42">
        <v>1.2</v>
      </c>
      <c r="R3" s="37">
        <v>1.5</v>
      </c>
      <c r="S3" s="38">
        <v>1.5</v>
      </c>
      <c r="T3" s="38">
        <v>1</v>
      </c>
      <c r="U3" s="39">
        <v>1</v>
      </c>
      <c r="V3" s="37">
        <v>1.8</v>
      </c>
      <c r="W3" s="38">
        <v>1.8</v>
      </c>
      <c r="X3" s="40">
        <v>1</v>
      </c>
      <c r="Y3" s="38">
        <v>1.5</v>
      </c>
      <c r="Z3" s="38">
        <v>1.5</v>
      </c>
      <c r="AA3" s="38">
        <v>1.5</v>
      </c>
      <c r="AB3" s="38">
        <v>1.5</v>
      </c>
      <c r="AC3" s="40">
        <f>35-1.8</f>
        <v>33.200000000000003</v>
      </c>
      <c r="AD3" s="16"/>
    </row>
    <row r="4" spans="1:30" x14ac:dyDescent="0.25">
      <c r="A4" s="15" t="s">
        <v>25</v>
      </c>
      <c r="B4" s="15" t="s">
        <v>28</v>
      </c>
      <c r="C4" s="15" t="s">
        <v>35</v>
      </c>
      <c r="D4" s="36" t="s">
        <v>40</v>
      </c>
      <c r="E4" s="37">
        <v>1</v>
      </c>
      <c r="F4" s="38">
        <v>1</v>
      </c>
      <c r="G4" s="38">
        <v>1</v>
      </c>
      <c r="H4" s="39">
        <v>1</v>
      </c>
      <c r="I4" s="37">
        <v>1.1499999999999999</v>
      </c>
      <c r="J4" s="38">
        <v>1.1499999999999999</v>
      </c>
      <c r="K4" s="38">
        <v>1.1499999999999999</v>
      </c>
      <c r="L4" s="39">
        <v>1.1499999999999999</v>
      </c>
      <c r="M4" s="40">
        <v>1.5</v>
      </c>
      <c r="N4" s="37">
        <v>1.5</v>
      </c>
      <c r="O4" s="38">
        <v>1.5</v>
      </c>
      <c r="P4" s="43">
        <v>1.2</v>
      </c>
      <c r="Q4" s="44">
        <v>1.2</v>
      </c>
      <c r="R4" s="37">
        <v>1.5</v>
      </c>
      <c r="S4" s="38">
        <v>1.5</v>
      </c>
      <c r="T4" s="38">
        <v>1</v>
      </c>
      <c r="U4" s="39">
        <v>1</v>
      </c>
      <c r="V4" s="37">
        <v>1.8</v>
      </c>
      <c r="W4" s="38">
        <v>1.8</v>
      </c>
      <c r="X4" s="40">
        <v>1</v>
      </c>
      <c r="Y4" s="38">
        <v>1.5</v>
      </c>
      <c r="Z4" s="38">
        <v>1.5</v>
      </c>
      <c r="AA4" s="38">
        <v>1.5</v>
      </c>
      <c r="AB4" s="38">
        <v>1.5</v>
      </c>
      <c r="AC4" s="40">
        <v>38.200000000000003</v>
      </c>
      <c r="AD4" s="16"/>
    </row>
    <row r="5" spans="1:30" x14ac:dyDescent="0.25">
      <c r="A5" s="17" t="s">
        <v>25</v>
      </c>
      <c r="B5" s="17" t="s">
        <v>28</v>
      </c>
      <c r="C5" s="17" t="s">
        <v>35</v>
      </c>
      <c r="D5" s="45" t="s">
        <v>36</v>
      </c>
      <c r="E5" s="46">
        <v>1</v>
      </c>
      <c r="F5" s="43">
        <v>1</v>
      </c>
      <c r="G5" s="43">
        <v>1</v>
      </c>
      <c r="H5" s="44">
        <v>1</v>
      </c>
      <c r="I5" s="46">
        <v>1.1499999999999999</v>
      </c>
      <c r="J5" s="43">
        <v>1.1499999999999999</v>
      </c>
      <c r="K5" s="43">
        <v>1.1499999999999999</v>
      </c>
      <c r="L5" s="44">
        <v>1.1499999999999999</v>
      </c>
      <c r="M5" s="47">
        <v>1.5</v>
      </c>
      <c r="N5" s="46">
        <v>1.5</v>
      </c>
      <c r="O5" s="43">
        <v>1.5</v>
      </c>
      <c r="P5" s="43">
        <v>1.2</v>
      </c>
      <c r="Q5" s="44">
        <v>1.2</v>
      </c>
      <c r="R5" s="46">
        <v>1.5</v>
      </c>
      <c r="S5" s="43">
        <v>1.5</v>
      </c>
      <c r="T5" s="43">
        <v>1</v>
      </c>
      <c r="U5" s="44">
        <v>1</v>
      </c>
      <c r="V5" s="46">
        <v>1.8</v>
      </c>
      <c r="W5" s="43">
        <v>1.8</v>
      </c>
      <c r="X5" s="47">
        <v>1</v>
      </c>
      <c r="Y5" s="43">
        <v>1.5</v>
      </c>
      <c r="Z5" s="43">
        <v>1.5</v>
      </c>
      <c r="AA5" s="43">
        <v>1.5</v>
      </c>
      <c r="AB5" s="43">
        <v>1.5</v>
      </c>
      <c r="AC5" s="47">
        <v>38.200000000000003</v>
      </c>
      <c r="AD5" s="18"/>
    </row>
    <row r="6" spans="1:30" x14ac:dyDescent="0.25">
      <c r="A6" s="17" t="s">
        <v>25</v>
      </c>
      <c r="B6" s="17" t="s">
        <v>28</v>
      </c>
      <c r="C6" s="17" t="s">
        <v>29</v>
      </c>
      <c r="D6" s="45" t="s">
        <v>39</v>
      </c>
      <c r="E6" s="46">
        <v>1</v>
      </c>
      <c r="F6" s="43">
        <v>1</v>
      </c>
      <c r="G6" s="43">
        <v>1</v>
      </c>
      <c r="H6" s="44">
        <v>1</v>
      </c>
      <c r="I6" s="46">
        <v>1.1499999999999999</v>
      </c>
      <c r="J6" s="43">
        <v>1.1499999999999999</v>
      </c>
      <c r="K6" s="43">
        <v>1.1499999999999999</v>
      </c>
      <c r="L6" s="44">
        <v>1.1499999999999999</v>
      </c>
      <c r="M6" s="47">
        <v>1.5</v>
      </c>
      <c r="N6" s="46">
        <v>1.5</v>
      </c>
      <c r="O6" s="43">
        <v>1.5</v>
      </c>
      <c r="P6" s="43">
        <v>1.2</v>
      </c>
      <c r="Q6" s="44">
        <v>1.2</v>
      </c>
      <c r="R6" s="46">
        <v>1.5</v>
      </c>
      <c r="S6" s="43">
        <v>1.5</v>
      </c>
      <c r="T6" s="43">
        <v>1</v>
      </c>
      <c r="U6" s="44">
        <v>1</v>
      </c>
      <c r="V6" s="46">
        <v>1.8</v>
      </c>
      <c r="W6" s="43">
        <v>1.8</v>
      </c>
      <c r="X6" s="47">
        <v>1</v>
      </c>
      <c r="Y6" s="43">
        <v>1.5</v>
      </c>
      <c r="Z6" s="43">
        <v>1.5</v>
      </c>
      <c r="AA6" s="43">
        <v>1.5</v>
      </c>
      <c r="AB6" s="43">
        <v>1.5</v>
      </c>
      <c r="AC6" s="47">
        <v>38.200000000000003</v>
      </c>
      <c r="AD6" s="18"/>
    </row>
    <row r="7" spans="1:30" x14ac:dyDescent="0.25">
      <c r="A7" s="17" t="s">
        <v>25</v>
      </c>
      <c r="B7" s="17" t="s">
        <v>28</v>
      </c>
      <c r="C7" s="17" t="s">
        <v>29</v>
      </c>
      <c r="D7" s="45" t="s">
        <v>37</v>
      </c>
      <c r="E7" s="46">
        <v>1</v>
      </c>
      <c r="F7" s="43">
        <v>1</v>
      </c>
      <c r="G7" s="43">
        <v>1</v>
      </c>
      <c r="H7" s="44">
        <v>1</v>
      </c>
      <c r="I7" s="46">
        <v>1.1499999999999999</v>
      </c>
      <c r="J7" s="43">
        <v>1.1499999999999999</v>
      </c>
      <c r="K7" s="43">
        <v>1.1499999999999999</v>
      </c>
      <c r="L7" s="44">
        <v>1.1499999999999999</v>
      </c>
      <c r="M7" s="47">
        <v>1.5</v>
      </c>
      <c r="N7" s="46">
        <v>1.5</v>
      </c>
      <c r="O7" s="43">
        <v>1.5</v>
      </c>
      <c r="P7" s="43">
        <v>1.2</v>
      </c>
      <c r="Q7" s="44">
        <v>1.2</v>
      </c>
      <c r="R7" s="46">
        <v>1.5</v>
      </c>
      <c r="S7" s="43">
        <v>1.5</v>
      </c>
      <c r="T7" s="43">
        <v>1</v>
      </c>
      <c r="U7" s="44">
        <v>1</v>
      </c>
      <c r="V7" s="46">
        <v>1.8</v>
      </c>
      <c r="W7" s="43">
        <v>1.8</v>
      </c>
      <c r="X7" s="47">
        <v>1</v>
      </c>
      <c r="Y7" s="43">
        <v>1.5</v>
      </c>
      <c r="Z7" s="43">
        <v>1.5</v>
      </c>
      <c r="AA7" s="43">
        <v>1.5</v>
      </c>
      <c r="AB7" s="43">
        <v>1.5</v>
      </c>
      <c r="AC7" s="47">
        <v>38.200000000000003</v>
      </c>
      <c r="AD7" s="18"/>
    </row>
    <row r="8" spans="1:30" x14ac:dyDescent="0.25">
      <c r="A8" s="17" t="s">
        <v>25</v>
      </c>
      <c r="B8" s="17" t="s">
        <v>28</v>
      </c>
      <c r="C8" s="17" t="s">
        <v>29</v>
      </c>
      <c r="D8" s="45" t="s">
        <v>31</v>
      </c>
      <c r="E8" s="46">
        <v>1</v>
      </c>
      <c r="F8" s="43">
        <v>1</v>
      </c>
      <c r="G8" s="43">
        <v>1</v>
      </c>
      <c r="H8" s="44">
        <v>1</v>
      </c>
      <c r="I8" s="46">
        <v>1.1499999999999999</v>
      </c>
      <c r="J8" s="43">
        <v>1.1499999999999999</v>
      </c>
      <c r="K8" s="43">
        <v>1.1499999999999999</v>
      </c>
      <c r="L8" s="44">
        <v>1.1499999999999999</v>
      </c>
      <c r="M8" s="47">
        <v>1.5</v>
      </c>
      <c r="N8" s="46">
        <v>1.5</v>
      </c>
      <c r="O8" s="43">
        <v>1.5</v>
      </c>
      <c r="P8" s="43">
        <v>1.2</v>
      </c>
      <c r="Q8" s="44">
        <v>1.2</v>
      </c>
      <c r="R8" s="46">
        <v>1.5</v>
      </c>
      <c r="S8" s="43">
        <v>1.5</v>
      </c>
      <c r="T8" s="43">
        <v>1</v>
      </c>
      <c r="U8" s="44">
        <v>1</v>
      </c>
      <c r="V8" s="46">
        <v>1.8</v>
      </c>
      <c r="W8" s="43">
        <v>1.8</v>
      </c>
      <c r="X8" s="47">
        <v>1</v>
      </c>
      <c r="Y8" s="43">
        <v>1.5</v>
      </c>
      <c r="Z8" s="43">
        <v>1.5</v>
      </c>
      <c r="AA8" s="43">
        <v>1.5</v>
      </c>
      <c r="AB8" s="43">
        <v>1.5</v>
      </c>
      <c r="AC8" s="47">
        <v>38.200000000000003</v>
      </c>
      <c r="AD8" s="18"/>
    </row>
    <row r="9" spans="1:30" x14ac:dyDescent="0.25">
      <c r="A9" s="17" t="s">
        <v>25</v>
      </c>
      <c r="B9" s="17" t="s">
        <v>28</v>
      </c>
      <c r="C9" s="17" t="s">
        <v>29</v>
      </c>
      <c r="D9" s="45" t="s">
        <v>32</v>
      </c>
      <c r="E9" s="46">
        <v>1</v>
      </c>
      <c r="F9" s="43">
        <v>1</v>
      </c>
      <c r="G9" s="43">
        <v>1</v>
      </c>
      <c r="H9" s="44">
        <v>1</v>
      </c>
      <c r="I9" s="46">
        <v>1.1499999999999999</v>
      </c>
      <c r="J9" s="43">
        <v>1.1499999999999999</v>
      </c>
      <c r="K9" s="43">
        <v>1.1499999999999999</v>
      </c>
      <c r="L9" s="44">
        <v>1.1499999999999999</v>
      </c>
      <c r="M9" s="47">
        <v>1.5</v>
      </c>
      <c r="N9" s="46">
        <v>1.5</v>
      </c>
      <c r="O9" s="43">
        <v>1.5</v>
      </c>
      <c r="P9" s="43">
        <v>1.2</v>
      </c>
      <c r="Q9" s="44">
        <v>1.2</v>
      </c>
      <c r="R9" s="46">
        <v>1.5</v>
      </c>
      <c r="S9" s="43">
        <v>1.5</v>
      </c>
      <c r="T9" s="43">
        <v>1</v>
      </c>
      <c r="U9" s="44">
        <v>1</v>
      </c>
      <c r="V9" s="46">
        <v>1.8</v>
      </c>
      <c r="W9" s="43">
        <v>1.8</v>
      </c>
      <c r="X9" s="47">
        <v>1</v>
      </c>
      <c r="Y9" s="43">
        <v>1.5</v>
      </c>
      <c r="Z9" s="43">
        <v>1.5</v>
      </c>
      <c r="AA9" s="43">
        <v>1.5</v>
      </c>
      <c r="AB9" s="43">
        <v>1.5</v>
      </c>
      <c r="AC9" s="47">
        <v>38.200000000000003</v>
      </c>
      <c r="AD9" s="18"/>
    </row>
    <row r="10" spans="1:30" x14ac:dyDescent="0.25">
      <c r="A10" s="17" t="s">
        <v>25</v>
      </c>
      <c r="B10" s="17" t="s">
        <v>28</v>
      </c>
      <c r="C10" s="17" t="s">
        <v>29</v>
      </c>
      <c r="D10" s="45" t="s">
        <v>30</v>
      </c>
      <c r="E10" s="46">
        <v>1</v>
      </c>
      <c r="F10" s="43">
        <v>1</v>
      </c>
      <c r="G10" s="43">
        <v>1</v>
      </c>
      <c r="H10" s="44">
        <v>1</v>
      </c>
      <c r="I10" s="46">
        <v>1.1499999999999999</v>
      </c>
      <c r="J10" s="43">
        <v>1.1499999999999999</v>
      </c>
      <c r="K10" s="43">
        <v>1.1499999999999999</v>
      </c>
      <c r="L10" s="44">
        <v>1.1499999999999999</v>
      </c>
      <c r="M10" s="47">
        <v>1.5</v>
      </c>
      <c r="N10" s="46">
        <v>1.5</v>
      </c>
      <c r="O10" s="43">
        <v>1.5</v>
      </c>
      <c r="P10" s="43">
        <v>1.2</v>
      </c>
      <c r="Q10" s="44">
        <v>1.2</v>
      </c>
      <c r="R10" s="46">
        <v>1.5</v>
      </c>
      <c r="S10" s="43">
        <v>1.5</v>
      </c>
      <c r="T10" s="43">
        <v>1</v>
      </c>
      <c r="U10" s="44">
        <v>1</v>
      </c>
      <c r="V10" s="46">
        <v>1.8</v>
      </c>
      <c r="W10" s="43">
        <v>1.8</v>
      </c>
      <c r="X10" s="47">
        <v>1</v>
      </c>
      <c r="Y10" s="43">
        <v>1.5</v>
      </c>
      <c r="Z10" s="43">
        <v>1.5</v>
      </c>
      <c r="AA10" s="43">
        <v>1.5</v>
      </c>
      <c r="AB10" s="43">
        <v>1.5</v>
      </c>
      <c r="AC10" s="47">
        <v>38.200000000000003</v>
      </c>
      <c r="AD10" s="18"/>
    </row>
    <row r="11" spans="1:30" x14ac:dyDescent="0.25">
      <c r="A11" s="17" t="s">
        <v>25</v>
      </c>
      <c r="B11" s="17" t="s">
        <v>28</v>
      </c>
      <c r="C11" s="17" t="s">
        <v>29</v>
      </c>
      <c r="D11" s="45" t="s">
        <v>38</v>
      </c>
      <c r="E11" s="46">
        <v>1</v>
      </c>
      <c r="F11" s="43">
        <v>1</v>
      </c>
      <c r="G11" s="43">
        <v>1</v>
      </c>
      <c r="H11" s="44">
        <v>1</v>
      </c>
      <c r="I11" s="46">
        <v>1.1499999999999999</v>
      </c>
      <c r="J11" s="43">
        <v>1.1499999999999999</v>
      </c>
      <c r="K11" s="43">
        <v>1.1499999999999999</v>
      </c>
      <c r="L11" s="44">
        <v>1.1499999999999999</v>
      </c>
      <c r="M11" s="47">
        <v>1.5</v>
      </c>
      <c r="N11" s="46">
        <v>1.5</v>
      </c>
      <c r="O11" s="43">
        <v>1.5</v>
      </c>
      <c r="P11" s="43">
        <v>1.2</v>
      </c>
      <c r="Q11" s="44">
        <v>1.2</v>
      </c>
      <c r="R11" s="46">
        <v>1.5</v>
      </c>
      <c r="S11" s="43">
        <v>1.5</v>
      </c>
      <c r="T11" s="43">
        <v>1</v>
      </c>
      <c r="U11" s="44">
        <v>1</v>
      </c>
      <c r="V11" s="46">
        <v>1.8</v>
      </c>
      <c r="W11" s="43">
        <v>1.8</v>
      </c>
      <c r="X11" s="47">
        <v>1</v>
      </c>
      <c r="Y11" s="43">
        <v>1.5</v>
      </c>
      <c r="Z11" s="43">
        <v>1.5</v>
      </c>
      <c r="AA11" s="43">
        <v>1.5</v>
      </c>
      <c r="AB11" s="43">
        <v>1.5</v>
      </c>
      <c r="AC11" s="47">
        <v>38.200000000000003</v>
      </c>
      <c r="AD11" s="18"/>
    </row>
    <row r="12" spans="1:30" x14ac:dyDescent="0.25">
      <c r="A12" s="19" t="s">
        <v>25</v>
      </c>
      <c r="B12" s="19" t="s">
        <v>28</v>
      </c>
      <c r="C12" s="19" t="s">
        <v>33</v>
      </c>
      <c r="D12" s="48" t="s">
        <v>34</v>
      </c>
      <c r="E12" s="49">
        <v>1</v>
      </c>
      <c r="F12" s="50">
        <v>1</v>
      </c>
      <c r="G12" s="50">
        <v>1</v>
      </c>
      <c r="H12" s="51">
        <v>1</v>
      </c>
      <c r="I12" s="49">
        <v>1.1499999999999999</v>
      </c>
      <c r="J12" s="50">
        <v>1.1499999999999999</v>
      </c>
      <c r="K12" s="50">
        <v>1.1499999999999999</v>
      </c>
      <c r="L12" s="51">
        <v>1.1499999999999999</v>
      </c>
      <c r="M12" s="52">
        <v>1.5</v>
      </c>
      <c r="N12" s="49">
        <v>1.5</v>
      </c>
      <c r="O12" s="50">
        <v>1.5</v>
      </c>
      <c r="P12" s="50">
        <v>1.2</v>
      </c>
      <c r="Q12" s="51">
        <v>1.2</v>
      </c>
      <c r="R12" s="49">
        <v>1.5</v>
      </c>
      <c r="S12" s="50">
        <v>1.5</v>
      </c>
      <c r="T12" s="50">
        <v>1</v>
      </c>
      <c r="U12" s="51">
        <v>1</v>
      </c>
      <c r="V12" s="49">
        <v>1.8</v>
      </c>
      <c r="W12" s="50">
        <v>1.8</v>
      </c>
      <c r="X12" s="52">
        <v>1</v>
      </c>
      <c r="Y12" s="50">
        <v>1.5</v>
      </c>
      <c r="Z12" s="50">
        <v>1.5</v>
      </c>
      <c r="AA12" s="50">
        <v>1.5</v>
      </c>
      <c r="AB12" s="50">
        <v>1.5</v>
      </c>
      <c r="AC12" s="52">
        <v>38.200000000000003</v>
      </c>
      <c r="AD12" s="20"/>
    </row>
    <row r="13" spans="1:30" x14ac:dyDescent="0.25">
      <c r="A13" s="17" t="s">
        <v>25</v>
      </c>
      <c r="B13" s="17" t="s">
        <v>41</v>
      </c>
      <c r="C13" s="17" t="s">
        <v>46</v>
      </c>
      <c r="D13" s="45" t="s">
        <v>47</v>
      </c>
      <c r="E13" s="46">
        <v>1</v>
      </c>
      <c r="F13" s="43">
        <v>1</v>
      </c>
      <c r="G13" s="43">
        <v>1</v>
      </c>
      <c r="H13" s="44">
        <v>1</v>
      </c>
      <c r="I13" s="46">
        <v>1.1499999999999999</v>
      </c>
      <c r="J13" s="43">
        <v>1.1499999999999999</v>
      </c>
      <c r="K13" s="43">
        <v>1.1499999999999999</v>
      </c>
      <c r="L13" s="44">
        <v>1.1499999999999999</v>
      </c>
      <c r="M13" s="47">
        <v>1.5</v>
      </c>
      <c r="N13" s="46">
        <v>1.5</v>
      </c>
      <c r="O13" s="43">
        <v>1.5</v>
      </c>
      <c r="P13" s="43">
        <v>1.2</v>
      </c>
      <c r="Q13" s="44">
        <v>1.2</v>
      </c>
      <c r="R13" s="46">
        <v>1.5</v>
      </c>
      <c r="S13" s="43">
        <v>1.5</v>
      </c>
      <c r="T13" s="43">
        <v>1</v>
      </c>
      <c r="U13" s="44">
        <v>1</v>
      </c>
      <c r="V13" s="46">
        <v>1.8</v>
      </c>
      <c r="W13" s="43">
        <v>1.8</v>
      </c>
      <c r="X13" s="47">
        <v>1</v>
      </c>
      <c r="Y13" s="43">
        <v>1.5</v>
      </c>
      <c r="Z13" s="43">
        <v>1.5</v>
      </c>
      <c r="AA13" s="43">
        <v>1.5</v>
      </c>
      <c r="AB13" s="43">
        <v>1.5</v>
      </c>
      <c r="AC13" s="47">
        <v>38.200000000000003</v>
      </c>
      <c r="AD13" s="18"/>
    </row>
    <row r="14" spans="1:30" x14ac:dyDescent="0.25">
      <c r="A14" s="17" t="s">
        <v>25</v>
      </c>
      <c r="B14" s="17" t="s">
        <v>41</v>
      </c>
      <c r="C14" s="17" t="s">
        <v>52</v>
      </c>
      <c r="D14" s="45" t="s">
        <v>53</v>
      </c>
      <c r="E14" s="46">
        <v>1</v>
      </c>
      <c r="F14" s="43">
        <v>1</v>
      </c>
      <c r="G14" s="43">
        <v>1</v>
      </c>
      <c r="H14" s="44">
        <v>1</v>
      </c>
      <c r="I14" s="46">
        <v>1.1499999999999999</v>
      </c>
      <c r="J14" s="43">
        <v>1.1499999999999999</v>
      </c>
      <c r="K14" s="43">
        <v>1.1499999999999999</v>
      </c>
      <c r="L14" s="44">
        <v>1.1499999999999999</v>
      </c>
      <c r="M14" s="47">
        <v>1.5</v>
      </c>
      <c r="N14" s="46">
        <v>1.5</v>
      </c>
      <c r="O14" s="43">
        <v>1.5</v>
      </c>
      <c r="P14" s="43">
        <v>1.2</v>
      </c>
      <c r="Q14" s="44">
        <v>1.2</v>
      </c>
      <c r="R14" s="46">
        <v>1.5</v>
      </c>
      <c r="S14" s="43">
        <v>1.5</v>
      </c>
      <c r="T14" s="43">
        <v>1</v>
      </c>
      <c r="U14" s="44">
        <v>1</v>
      </c>
      <c r="V14" s="46">
        <v>1.8</v>
      </c>
      <c r="W14" s="43">
        <v>1.8</v>
      </c>
      <c r="X14" s="47">
        <v>1</v>
      </c>
      <c r="Y14" s="43">
        <v>1.5</v>
      </c>
      <c r="Z14" s="43">
        <v>1.5</v>
      </c>
      <c r="AA14" s="43">
        <v>1.5</v>
      </c>
      <c r="AB14" s="43">
        <v>1.5</v>
      </c>
      <c r="AC14" s="47">
        <v>38.200000000000003</v>
      </c>
      <c r="AD14" s="18"/>
    </row>
    <row r="15" spans="1:30" x14ac:dyDescent="0.25">
      <c r="A15" s="17" t="s">
        <v>25</v>
      </c>
      <c r="B15" s="17" t="s">
        <v>41</v>
      </c>
      <c r="C15" s="17" t="s">
        <v>52</v>
      </c>
      <c r="D15" s="45" t="s">
        <v>55</v>
      </c>
      <c r="E15" s="46">
        <v>1</v>
      </c>
      <c r="F15" s="43">
        <v>1</v>
      </c>
      <c r="G15" s="43">
        <v>1</v>
      </c>
      <c r="H15" s="44">
        <v>1</v>
      </c>
      <c r="I15" s="46">
        <v>1.1499999999999999</v>
      </c>
      <c r="J15" s="43">
        <v>1.1499999999999999</v>
      </c>
      <c r="K15" s="43">
        <v>1.1499999999999999</v>
      </c>
      <c r="L15" s="44">
        <v>1.1499999999999999</v>
      </c>
      <c r="M15" s="47">
        <v>1.5</v>
      </c>
      <c r="N15" s="46">
        <v>1.5</v>
      </c>
      <c r="O15" s="43">
        <v>1.5</v>
      </c>
      <c r="P15" s="43">
        <v>1.2</v>
      </c>
      <c r="Q15" s="44">
        <v>1.2</v>
      </c>
      <c r="R15" s="46">
        <v>1.5</v>
      </c>
      <c r="S15" s="43">
        <v>1.5</v>
      </c>
      <c r="T15" s="43">
        <v>1</v>
      </c>
      <c r="U15" s="44">
        <v>1</v>
      </c>
      <c r="V15" s="46">
        <v>1.8</v>
      </c>
      <c r="W15" s="43">
        <v>1.8</v>
      </c>
      <c r="X15" s="47">
        <v>1</v>
      </c>
      <c r="Y15" s="43">
        <v>1.5</v>
      </c>
      <c r="Z15" s="43">
        <v>1.5</v>
      </c>
      <c r="AA15" s="43">
        <v>1.5</v>
      </c>
      <c r="AB15" s="43">
        <v>1.5</v>
      </c>
      <c r="AC15" s="47">
        <v>38.200000000000003</v>
      </c>
      <c r="AD15" s="18"/>
    </row>
    <row r="16" spans="1:30" x14ac:dyDescent="0.25">
      <c r="A16" s="17" t="s">
        <v>25</v>
      </c>
      <c r="B16" s="17" t="s">
        <v>41</v>
      </c>
      <c r="C16" s="17" t="s">
        <v>44</v>
      </c>
      <c r="D16" s="45" t="s">
        <v>54</v>
      </c>
      <c r="E16" s="46">
        <v>1</v>
      </c>
      <c r="F16" s="43">
        <v>1</v>
      </c>
      <c r="G16" s="43">
        <v>1</v>
      </c>
      <c r="H16" s="44">
        <v>1</v>
      </c>
      <c r="I16" s="46">
        <v>1.1499999999999999</v>
      </c>
      <c r="J16" s="43">
        <v>1.1499999999999999</v>
      </c>
      <c r="K16" s="43">
        <v>1.1499999999999999</v>
      </c>
      <c r="L16" s="44">
        <v>1.1499999999999999</v>
      </c>
      <c r="M16" s="47">
        <v>1.5</v>
      </c>
      <c r="N16" s="46">
        <v>1.5</v>
      </c>
      <c r="O16" s="43">
        <v>1.5</v>
      </c>
      <c r="P16" s="43">
        <v>1.2</v>
      </c>
      <c r="Q16" s="44">
        <v>1.2</v>
      </c>
      <c r="R16" s="46">
        <v>1.5</v>
      </c>
      <c r="S16" s="43">
        <v>1.5</v>
      </c>
      <c r="T16" s="43">
        <v>1</v>
      </c>
      <c r="U16" s="44">
        <v>1</v>
      </c>
      <c r="V16" s="46">
        <v>1.8</v>
      </c>
      <c r="W16" s="43">
        <v>1.8</v>
      </c>
      <c r="X16" s="47">
        <v>1</v>
      </c>
      <c r="Y16" s="43">
        <v>1.5</v>
      </c>
      <c r="Z16" s="43">
        <v>1.5</v>
      </c>
      <c r="AA16" s="43">
        <v>1.5</v>
      </c>
      <c r="AB16" s="43">
        <v>1.5</v>
      </c>
      <c r="AC16" s="47">
        <v>38.200000000000003</v>
      </c>
      <c r="AD16" s="18"/>
    </row>
    <row r="17" spans="1:30" x14ac:dyDescent="0.25">
      <c r="A17" s="17" t="s">
        <v>25</v>
      </c>
      <c r="B17" s="17" t="s">
        <v>41</v>
      </c>
      <c r="C17" s="17" t="s">
        <v>44</v>
      </c>
      <c r="D17" s="45" t="s">
        <v>45</v>
      </c>
      <c r="E17" s="46">
        <v>1</v>
      </c>
      <c r="F17" s="43">
        <v>1</v>
      </c>
      <c r="G17" s="43">
        <v>1</v>
      </c>
      <c r="H17" s="44">
        <v>1</v>
      </c>
      <c r="I17" s="46">
        <v>1.1499999999999999</v>
      </c>
      <c r="J17" s="43">
        <v>1.1499999999999999</v>
      </c>
      <c r="K17" s="43">
        <v>1.1499999999999999</v>
      </c>
      <c r="L17" s="44">
        <v>1.1499999999999999</v>
      </c>
      <c r="M17" s="47">
        <v>1.5</v>
      </c>
      <c r="N17" s="46">
        <v>1.5</v>
      </c>
      <c r="O17" s="43">
        <v>1.5</v>
      </c>
      <c r="P17" s="43">
        <v>1.2</v>
      </c>
      <c r="Q17" s="44">
        <v>1.2</v>
      </c>
      <c r="R17" s="46">
        <v>1.5</v>
      </c>
      <c r="S17" s="43">
        <v>1.5</v>
      </c>
      <c r="T17" s="43">
        <v>1</v>
      </c>
      <c r="U17" s="44">
        <v>1</v>
      </c>
      <c r="V17" s="46">
        <v>1.8</v>
      </c>
      <c r="W17" s="43">
        <v>1.8</v>
      </c>
      <c r="X17" s="47">
        <v>1</v>
      </c>
      <c r="Y17" s="43">
        <v>1.5</v>
      </c>
      <c r="Z17" s="43">
        <v>1.5</v>
      </c>
      <c r="AA17" s="43">
        <v>1.5</v>
      </c>
      <c r="AB17" s="43">
        <v>1.5</v>
      </c>
      <c r="AC17" s="47">
        <v>38.200000000000003</v>
      </c>
      <c r="AD17" s="18"/>
    </row>
    <row r="18" spans="1:30" x14ac:dyDescent="0.25">
      <c r="A18" s="17" t="s">
        <v>25</v>
      </c>
      <c r="B18" s="17" t="s">
        <v>41</v>
      </c>
      <c r="C18" s="17" t="s">
        <v>59</v>
      </c>
      <c r="D18" s="45" t="s">
        <v>60</v>
      </c>
      <c r="E18" s="46">
        <v>1</v>
      </c>
      <c r="F18" s="43">
        <v>1</v>
      </c>
      <c r="G18" s="43">
        <v>1</v>
      </c>
      <c r="H18" s="44">
        <v>1</v>
      </c>
      <c r="I18" s="46">
        <v>1.1499999999999999</v>
      </c>
      <c r="J18" s="43">
        <v>1.1499999999999999</v>
      </c>
      <c r="K18" s="43">
        <v>1.1499999999999999</v>
      </c>
      <c r="L18" s="44">
        <v>1.1499999999999999</v>
      </c>
      <c r="M18" s="47">
        <v>1.5</v>
      </c>
      <c r="N18" s="46">
        <v>1.5</v>
      </c>
      <c r="O18" s="43">
        <v>1.5</v>
      </c>
      <c r="P18" s="43">
        <v>1.2</v>
      </c>
      <c r="Q18" s="44">
        <v>1.2</v>
      </c>
      <c r="R18" s="46">
        <v>1.5</v>
      </c>
      <c r="S18" s="43">
        <v>1.5</v>
      </c>
      <c r="T18" s="43">
        <v>1</v>
      </c>
      <c r="U18" s="44">
        <v>1</v>
      </c>
      <c r="V18" s="46">
        <v>1.8</v>
      </c>
      <c r="W18" s="43">
        <v>1.8</v>
      </c>
      <c r="X18" s="47">
        <v>1</v>
      </c>
      <c r="Y18" s="43">
        <v>1.5</v>
      </c>
      <c r="Z18" s="43">
        <v>1.5</v>
      </c>
      <c r="AA18" s="43">
        <v>1.5</v>
      </c>
      <c r="AB18" s="43">
        <v>1.5</v>
      </c>
      <c r="AC18" s="47">
        <v>38.200000000000003</v>
      </c>
      <c r="AD18" s="18"/>
    </row>
    <row r="19" spans="1:30" x14ac:dyDescent="0.25">
      <c r="A19" s="17" t="s">
        <v>25</v>
      </c>
      <c r="B19" s="17" t="s">
        <v>41</v>
      </c>
      <c r="C19" s="17" t="s">
        <v>42</v>
      </c>
      <c r="D19" s="45" t="s">
        <v>43</v>
      </c>
      <c r="E19" s="46">
        <v>1</v>
      </c>
      <c r="F19" s="43">
        <v>1</v>
      </c>
      <c r="G19" s="43">
        <v>1</v>
      </c>
      <c r="H19" s="44">
        <v>1</v>
      </c>
      <c r="I19" s="46">
        <v>1.1499999999999999</v>
      </c>
      <c r="J19" s="43">
        <v>1.1499999999999999</v>
      </c>
      <c r="K19" s="43">
        <v>1.1499999999999999</v>
      </c>
      <c r="L19" s="44">
        <v>1.1499999999999999</v>
      </c>
      <c r="M19" s="47">
        <v>1.5</v>
      </c>
      <c r="N19" s="46">
        <v>1.5</v>
      </c>
      <c r="O19" s="43">
        <v>1.5</v>
      </c>
      <c r="P19" s="43">
        <v>1.2</v>
      </c>
      <c r="Q19" s="44">
        <v>1.2</v>
      </c>
      <c r="R19" s="46">
        <v>1.5</v>
      </c>
      <c r="S19" s="43">
        <v>1.5</v>
      </c>
      <c r="T19" s="43">
        <v>1</v>
      </c>
      <c r="U19" s="44">
        <v>1</v>
      </c>
      <c r="V19" s="46">
        <v>1.8</v>
      </c>
      <c r="W19" s="43">
        <v>1.8</v>
      </c>
      <c r="X19" s="47">
        <v>1</v>
      </c>
      <c r="Y19" s="43">
        <v>1.5</v>
      </c>
      <c r="Z19" s="43">
        <v>1.5</v>
      </c>
      <c r="AA19" s="43">
        <v>1.5</v>
      </c>
      <c r="AB19" s="43">
        <v>1.5</v>
      </c>
      <c r="AC19" s="47">
        <v>38.200000000000003</v>
      </c>
      <c r="AD19" s="18"/>
    </row>
    <row r="20" spans="1:30" x14ac:dyDescent="0.25">
      <c r="A20" s="17" t="s">
        <v>25</v>
      </c>
      <c r="B20" s="17" t="s">
        <v>41</v>
      </c>
      <c r="C20" s="17" t="s">
        <v>42</v>
      </c>
      <c r="D20" s="45" t="s">
        <v>51</v>
      </c>
      <c r="E20" s="46">
        <v>1</v>
      </c>
      <c r="F20" s="43">
        <v>1</v>
      </c>
      <c r="G20" s="43">
        <v>1</v>
      </c>
      <c r="H20" s="44">
        <v>1</v>
      </c>
      <c r="I20" s="46">
        <v>1.1499999999999999</v>
      </c>
      <c r="J20" s="43">
        <v>1.1499999999999999</v>
      </c>
      <c r="K20" s="43">
        <v>1.1499999999999999</v>
      </c>
      <c r="L20" s="44">
        <v>1.1499999999999999</v>
      </c>
      <c r="M20" s="47">
        <v>1.5</v>
      </c>
      <c r="N20" s="46">
        <v>1.5</v>
      </c>
      <c r="O20" s="43">
        <v>1.5</v>
      </c>
      <c r="P20" s="43">
        <v>1.2</v>
      </c>
      <c r="Q20" s="44">
        <v>1.2</v>
      </c>
      <c r="R20" s="46">
        <v>1.5</v>
      </c>
      <c r="S20" s="43">
        <v>1.5</v>
      </c>
      <c r="T20" s="43">
        <v>1</v>
      </c>
      <c r="U20" s="44">
        <v>1</v>
      </c>
      <c r="V20" s="46">
        <v>1.8</v>
      </c>
      <c r="W20" s="43">
        <v>1.8</v>
      </c>
      <c r="X20" s="47">
        <v>1</v>
      </c>
      <c r="Y20" s="43">
        <v>1.5</v>
      </c>
      <c r="Z20" s="43">
        <v>1.5</v>
      </c>
      <c r="AA20" s="43">
        <v>1.5</v>
      </c>
      <c r="AB20" s="43">
        <v>1.5</v>
      </c>
      <c r="AC20" s="47">
        <v>38.200000000000003</v>
      </c>
      <c r="AD20" s="18"/>
    </row>
    <row r="21" spans="1:30" x14ac:dyDescent="0.25">
      <c r="A21" s="17" t="s">
        <v>25</v>
      </c>
      <c r="B21" s="17" t="s">
        <v>41</v>
      </c>
      <c r="C21" s="17" t="s">
        <v>49</v>
      </c>
      <c r="D21" s="45" t="s">
        <v>50</v>
      </c>
      <c r="E21" s="46">
        <v>1</v>
      </c>
      <c r="F21" s="43">
        <v>1</v>
      </c>
      <c r="G21" s="43">
        <v>1</v>
      </c>
      <c r="H21" s="44">
        <v>1</v>
      </c>
      <c r="I21" s="46">
        <v>1.1499999999999999</v>
      </c>
      <c r="J21" s="43">
        <v>1.1499999999999999</v>
      </c>
      <c r="K21" s="43">
        <v>1.1499999999999999</v>
      </c>
      <c r="L21" s="44">
        <v>1.1499999999999999</v>
      </c>
      <c r="M21" s="47">
        <v>1.5</v>
      </c>
      <c r="N21" s="46">
        <v>1.5</v>
      </c>
      <c r="O21" s="43">
        <v>1.5</v>
      </c>
      <c r="P21" s="43">
        <v>1.2</v>
      </c>
      <c r="Q21" s="44">
        <v>1.2</v>
      </c>
      <c r="R21" s="46">
        <v>1.5</v>
      </c>
      <c r="S21" s="43">
        <v>1.5</v>
      </c>
      <c r="T21" s="43">
        <v>1</v>
      </c>
      <c r="U21" s="44">
        <v>1</v>
      </c>
      <c r="V21" s="46">
        <v>1.8</v>
      </c>
      <c r="W21" s="43">
        <v>1.8</v>
      </c>
      <c r="X21" s="47">
        <v>1</v>
      </c>
      <c r="Y21" s="43">
        <v>1.5</v>
      </c>
      <c r="Z21" s="43">
        <v>1.5</v>
      </c>
      <c r="AA21" s="43">
        <v>1.5</v>
      </c>
      <c r="AB21" s="43">
        <v>1.5</v>
      </c>
      <c r="AC21" s="47">
        <v>38.200000000000003</v>
      </c>
      <c r="AD21" s="18"/>
    </row>
    <row r="22" spans="1:30" x14ac:dyDescent="0.25">
      <c r="A22" s="17" t="s">
        <v>25</v>
      </c>
      <c r="B22" s="17" t="s">
        <v>41</v>
      </c>
      <c r="C22" s="17" t="s">
        <v>49</v>
      </c>
      <c r="D22" s="45" t="s">
        <v>58</v>
      </c>
      <c r="E22" s="46">
        <v>1</v>
      </c>
      <c r="F22" s="43">
        <v>1</v>
      </c>
      <c r="G22" s="43">
        <v>1</v>
      </c>
      <c r="H22" s="44">
        <v>1</v>
      </c>
      <c r="I22" s="46">
        <v>1.1499999999999999</v>
      </c>
      <c r="J22" s="43">
        <v>1.1499999999999999</v>
      </c>
      <c r="K22" s="43">
        <v>1.1499999999999999</v>
      </c>
      <c r="L22" s="44">
        <v>1.1499999999999999</v>
      </c>
      <c r="M22" s="47">
        <v>1.5</v>
      </c>
      <c r="N22" s="46">
        <v>1.5</v>
      </c>
      <c r="O22" s="43">
        <v>1.5</v>
      </c>
      <c r="P22" s="43">
        <v>1.2</v>
      </c>
      <c r="Q22" s="44">
        <v>1.2</v>
      </c>
      <c r="R22" s="46">
        <v>1.5</v>
      </c>
      <c r="S22" s="43">
        <v>1.5</v>
      </c>
      <c r="T22" s="43">
        <v>1</v>
      </c>
      <c r="U22" s="44">
        <v>1</v>
      </c>
      <c r="V22" s="46">
        <v>1.8</v>
      </c>
      <c r="W22" s="43">
        <v>1.8</v>
      </c>
      <c r="X22" s="47">
        <v>1</v>
      </c>
      <c r="Y22" s="43">
        <v>1.5</v>
      </c>
      <c r="Z22" s="43">
        <v>1.5</v>
      </c>
      <c r="AA22" s="43">
        <v>1.5</v>
      </c>
      <c r="AB22" s="43">
        <v>1.5</v>
      </c>
      <c r="AC22" s="47">
        <v>38.200000000000003</v>
      </c>
      <c r="AD22" s="18"/>
    </row>
    <row r="23" spans="1:30" x14ac:dyDescent="0.25">
      <c r="A23" s="17" t="s">
        <v>25</v>
      </c>
      <c r="B23" s="17" t="s">
        <v>41</v>
      </c>
      <c r="C23" s="17" t="s">
        <v>56</v>
      </c>
      <c r="D23" s="45" t="s">
        <v>57</v>
      </c>
      <c r="E23" s="46">
        <v>1</v>
      </c>
      <c r="F23" s="43">
        <v>1</v>
      </c>
      <c r="G23" s="43">
        <v>1</v>
      </c>
      <c r="H23" s="44">
        <v>1</v>
      </c>
      <c r="I23" s="46">
        <v>1.1499999999999999</v>
      </c>
      <c r="J23" s="43">
        <v>1.1499999999999999</v>
      </c>
      <c r="K23" s="43">
        <v>1.1499999999999999</v>
      </c>
      <c r="L23" s="44">
        <v>1.1499999999999999</v>
      </c>
      <c r="M23" s="47">
        <v>1.5</v>
      </c>
      <c r="N23" s="46">
        <v>1.5</v>
      </c>
      <c r="O23" s="43">
        <v>1.5</v>
      </c>
      <c r="P23" s="43">
        <v>1.2</v>
      </c>
      <c r="Q23" s="44">
        <v>1.2</v>
      </c>
      <c r="R23" s="46">
        <v>1.5</v>
      </c>
      <c r="S23" s="43">
        <v>1.5</v>
      </c>
      <c r="T23" s="43">
        <v>1</v>
      </c>
      <c r="U23" s="44">
        <v>1</v>
      </c>
      <c r="V23" s="46">
        <v>1.8</v>
      </c>
      <c r="W23" s="43">
        <v>1.8</v>
      </c>
      <c r="X23" s="47">
        <v>1</v>
      </c>
      <c r="Y23" s="43">
        <v>1.5</v>
      </c>
      <c r="Z23" s="43">
        <v>1.5</v>
      </c>
      <c r="AA23" s="43">
        <v>1.5</v>
      </c>
      <c r="AB23" s="43">
        <v>1.5</v>
      </c>
      <c r="AC23" s="47">
        <v>38.200000000000003</v>
      </c>
      <c r="AD23" s="18"/>
    </row>
    <row r="24" spans="1:30" x14ac:dyDescent="0.25">
      <c r="A24" s="17" t="s">
        <v>25</v>
      </c>
      <c r="B24" s="17" t="s">
        <v>41</v>
      </c>
      <c r="C24" s="17" t="s">
        <v>46</v>
      </c>
      <c r="D24" s="45" t="s">
        <v>48</v>
      </c>
      <c r="E24" s="46">
        <v>1</v>
      </c>
      <c r="F24" s="43">
        <v>1</v>
      </c>
      <c r="G24" s="43">
        <v>1</v>
      </c>
      <c r="H24" s="44">
        <v>1</v>
      </c>
      <c r="I24" s="46">
        <v>1.1499999999999999</v>
      </c>
      <c r="J24" s="43">
        <v>1.1499999999999999</v>
      </c>
      <c r="K24" s="43">
        <v>1.1499999999999999</v>
      </c>
      <c r="L24" s="44">
        <v>1.1499999999999999</v>
      </c>
      <c r="M24" s="47">
        <v>1.5</v>
      </c>
      <c r="N24" s="46">
        <v>1.5</v>
      </c>
      <c r="O24" s="43">
        <v>1.5</v>
      </c>
      <c r="P24" s="43">
        <v>1.2</v>
      </c>
      <c r="Q24" s="44">
        <v>1.2</v>
      </c>
      <c r="R24" s="46">
        <v>1.5</v>
      </c>
      <c r="S24" s="43">
        <v>1.5</v>
      </c>
      <c r="T24" s="43">
        <v>1</v>
      </c>
      <c r="U24" s="44">
        <v>1</v>
      </c>
      <c r="V24" s="46">
        <v>1.8</v>
      </c>
      <c r="W24" s="43">
        <v>1.8</v>
      </c>
      <c r="X24" s="47">
        <v>1</v>
      </c>
      <c r="Y24" s="43">
        <v>1.5</v>
      </c>
      <c r="Z24" s="43">
        <v>1.5</v>
      </c>
      <c r="AA24" s="43">
        <v>1.5</v>
      </c>
      <c r="AB24" s="43">
        <v>1.5</v>
      </c>
      <c r="AC24" s="47">
        <v>38.200000000000003</v>
      </c>
      <c r="AD24" s="18"/>
    </row>
    <row r="25" spans="1:30" x14ac:dyDescent="0.25">
      <c r="A25" s="17" t="s">
        <v>25</v>
      </c>
      <c r="B25" s="17" t="s">
        <v>41</v>
      </c>
      <c r="C25" s="17" t="s">
        <v>46</v>
      </c>
      <c r="D25" s="45" t="s">
        <v>61</v>
      </c>
      <c r="E25" s="46">
        <v>1</v>
      </c>
      <c r="F25" s="43">
        <v>1</v>
      </c>
      <c r="G25" s="43">
        <v>1</v>
      </c>
      <c r="H25" s="44">
        <v>1</v>
      </c>
      <c r="I25" s="46">
        <v>1.1499999999999999</v>
      </c>
      <c r="J25" s="43">
        <v>1.1499999999999999</v>
      </c>
      <c r="K25" s="43">
        <v>1.1499999999999999</v>
      </c>
      <c r="L25" s="44">
        <v>1.1499999999999999</v>
      </c>
      <c r="M25" s="52">
        <v>1.5</v>
      </c>
      <c r="N25" s="46">
        <v>1.5</v>
      </c>
      <c r="O25" s="43">
        <v>1.5</v>
      </c>
      <c r="P25" s="50">
        <v>1.2</v>
      </c>
      <c r="Q25" s="51">
        <v>1.2</v>
      </c>
      <c r="R25" s="46">
        <v>1.5</v>
      </c>
      <c r="S25" s="43">
        <v>1.5</v>
      </c>
      <c r="T25" s="43">
        <v>1</v>
      </c>
      <c r="U25" s="44">
        <v>1</v>
      </c>
      <c r="V25" s="46">
        <v>1.8</v>
      </c>
      <c r="W25" s="43">
        <v>1.8</v>
      </c>
      <c r="X25" s="47">
        <v>1</v>
      </c>
      <c r="Y25" s="43">
        <v>1.5</v>
      </c>
      <c r="Z25" s="43">
        <v>1.5</v>
      </c>
      <c r="AA25" s="43">
        <v>1.5</v>
      </c>
      <c r="AB25" s="43">
        <v>1.5</v>
      </c>
      <c r="AC25" s="47">
        <v>38.200000000000003</v>
      </c>
      <c r="AD25" s="18"/>
    </row>
    <row r="26" spans="1:30" x14ac:dyDescent="0.25">
      <c r="A26" s="11" t="s">
        <v>25</v>
      </c>
      <c r="B26" s="11" t="s">
        <v>62</v>
      </c>
      <c r="C26" s="11" t="s">
        <v>63</v>
      </c>
      <c r="D26" s="25" t="s">
        <v>64</v>
      </c>
      <c r="E26" s="53">
        <v>1</v>
      </c>
      <c r="F26" s="41">
        <v>1</v>
      </c>
      <c r="G26" s="41">
        <v>1</v>
      </c>
      <c r="H26" s="42">
        <v>1</v>
      </c>
      <c r="I26" s="53">
        <v>1.1499999999999999</v>
      </c>
      <c r="J26" s="41">
        <v>1.1499999999999999</v>
      </c>
      <c r="K26" s="41">
        <v>1.1499999999999999</v>
      </c>
      <c r="L26" s="42">
        <v>1.1499999999999999</v>
      </c>
      <c r="M26" s="54">
        <v>1.5</v>
      </c>
      <c r="N26" s="53">
        <v>1.5</v>
      </c>
      <c r="O26" s="41">
        <v>1.5</v>
      </c>
      <c r="P26" s="41">
        <v>1.2</v>
      </c>
      <c r="Q26" s="42">
        <v>1.2</v>
      </c>
      <c r="R26" s="53">
        <v>1.5</v>
      </c>
      <c r="S26" s="41">
        <v>1.5</v>
      </c>
      <c r="T26" s="41">
        <v>1</v>
      </c>
      <c r="U26" s="42">
        <v>1</v>
      </c>
      <c r="V26" s="53">
        <v>1.8</v>
      </c>
      <c r="W26" s="41">
        <v>1.8</v>
      </c>
      <c r="X26" s="54">
        <v>1</v>
      </c>
      <c r="Y26" s="41">
        <v>1.5</v>
      </c>
      <c r="Z26" s="41">
        <v>1.5</v>
      </c>
      <c r="AA26" s="41">
        <v>1.5</v>
      </c>
      <c r="AB26" s="41">
        <v>1.5</v>
      </c>
      <c r="AC26" s="54">
        <v>52.6</v>
      </c>
      <c r="AD26" s="12"/>
    </row>
    <row r="27" spans="1:30" x14ac:dyDescent="0.25">
      <c r="A27" s="17" t="s">
        <v>25</v>
      </c>
      <c r="B27" s="17" t="s">
        <v>65</v>
      </c>
      <c r="C27" s="17" t="s">
        <v>68</v>
      </c>
      <c r="D27" s="45" t="s">
        <v>72</v>
      </c>
      <c r="E27" s="46">
        <v>1</v>
      </c>
      <c r="F27" s="43">
        <v>1</v>
      </c>
      <c r="G27" s="43">
        <v>1</v>
      </c>
      <c r="H27" s="44">
        <v>1</v>
      </c>
      <c r="I27" s="46">
        <v>1.1499999999999999</v>
      </c>
      <c r="J27" s="43">
        <v>1.1499999999999999</v>
      </c>
      <c r="K27" s="43">
        <v>1.1499999999999999</v>
      </c>
      <c r="L27" s="44">
        <v>1.1499999999999999</v>
      </c>
      <c r="M27" s="47">
        <v>1.5</v>
      </c>
      <c r="N27" s="46">
        <v>1.4</v>
      </c>
      <c r="O27" s="55">
        <v>4</v>
      </c>
      <c r="P27" s="55">
        <v>4</v>
      </c>
      <c r="Q27" s="55">
        <v>3</v>
      </c>
      <c r="R27" s="46">
        <v>1.4</v>
      </c>
      <c r="S27" s="55">
        <v>4</v>
      </c>
      <c r="T27" s="43">
        <v>1</v>
      </c>
      <c r="U27" s="44">
        <v>1</v>
      </c>
      <c r="V27" s="46">
        <v>1.7</v>
      </c>
      <c r="W27" s="55">
        <v>12</v>
      </c>
      <c r="X27" s="47">
        <v>1</v>
      </c>
      <c r="Y27" s="43">
        <v>1.5</v>
      </c>
      <c r="Z27" s="43">
        <v>1.5</v>
      </c>
      <c r="AA27" s="43">
        <v>1.5</v>
      </c>
      <c r="AB27" s="43">
        <v>1.5</v>
      </c>
      <c r="AC27" s="47">
        <v>87.6</v>
      </c>
      <c r="AD27" s="18"/>
    </row>
    <row r="28" spans="1:30" x14ac:dyDescent="0.25">
      <c r="A28" s="17" t="s">
        <v>25</v>
      </c>
      <c r="B28" s="17" t="s">
        <v>65</v>
      </c>
      <c r="C28" s="17" t="s">
        <v>68</v>
      </c>
      <c r="D28" s="45" t="s">
        <v>70</v>
      </c>
      <c r="E28" s="46">
        <v>1</v>
      </c>
      <c r="F28" s="43">
        <v>1</v>
      </c>
      <c r="G28" s="43">
        <v>1</v>
      </c>
      <c r="H28" s="44">
        <v>1</v>
      </c>
      <c r="I28" s="46">
        <v>1.1499999999999999</v>
      </c>
      <c r="J28" s="43">
        <v>1.1499999999999999</v>
      </c>
      <c r="K28" s="43">
        <v>1.1499999999999999</v>
      </c>
      <c r="L28" s="44">
        <v>1.1499999999999999</v>
      </c>
      <c r="M28" s="47">
        <v>1.5</v>
      </c>
      <c r="N28" s="46">
        <v>1.4</v>
      </c>
      <c r="O28" s="55">
        <v>4</v>
      </c>
      <c r="P28" s="55">
        <v>4</v>
      </c>
      <c r="Q28" s="55">
        <v>3</v>
      </c>
      <c r="R28" s="46">
        <v>1.4</v>
      </c>
      <c r="S28" s="55">
        <v>4</v>
      </c>
      <c r="T28" s="43">
        <v>1</v>
      </c>
      <c r="U28" s="44">
        <v>1</v>
      </c>
      <c r="V28" s="46">
        <v>1.7</v>
      </c>
      <c r="W28" s="55">
        <v>12</v>
      </c>
      <c r="X28" s="47">
        <v>1</v>
      </c>
      <c r="Y28" s="43">
        <v>1.5</v>
      </c>
      <c r="Z28" s="43">
        <v>1.5</v>
      </c>
      <c r="AA28" s="43">
        <v>1.5</v>
      </c>
      <c r="AB28" s="43">
        <v>1.5</v>
      </c>
      <c r="AC28" s="47">
        <v>87.6</v>
      </c>
      <c r="AD28" s="18"/>
    </row>
    <row r="29" spans="1:30" x14ac:dyDescent="0.25">
      <c r="A29" s="17" t="s">
        <v>25</v>
      </c>
      <c r="B29" s="17" t="s">
        <v>65</v>
      </c>
      <c r="C29" s="17" t="s">
        <v>68</v>
      </c>
      <c r="D29" s="45" t="s">
        <v>71</v>
      </c>
      <c r="E29" s="46">
        <v>1</v>
      </c>
      <c r="F29" s="43">
        <v>1</v>
      </c>
      <c r="G29" s="43">
        <v>1</v>
      </c>
      <c r="H29" s="44">
        <v>1</v>
      </c>
      <c r="I29" s="46">
        <v>1.1499999999999999</v>
      </c>
      <c r="J29" s="43">
        <v>1.1499999999999999</v>
      </c>
      <c r="K29" s="43">
        <v>1.1499999999999999</v>
      </c>
      <c r="L29" s="44">
        <v>1.1499999999999999</v>
      </c>
      <c r="M29" s="47">
        <v>1.5</v>
      </c>
      <c r="N29" s="46">
        <v>1.4</v>
      </c>
      <c r="O29" s="55">
        <v>4</v>
      </c>
      <c r="P29" s="55">
        <v>4</v>
      </c>
      <c r="Q29" s="55">
        <v>3</v>
      </c>
      <c r="R29" s="46">
        <v>1.4</v>
      </c>
      <c r="S29" s="55">
        <v>4</v>
      </c>
      <c r="T29" s="43">
        <v>1</v>
      </c>
      <c r="U29" s="44">
        <v>1</v>
      </c>
      <c r="V29" s="46">
        <v>1.7</v>
      </c>
      <c r="W29" s="55">
        <v>12</v>
      </c>
      <c r="X29" s="47">
        <v>1</v>
      </c>
      <c r="Y29" s="43">
        <v>1.5</v>
      </c>
      <c r="Z29" s="43">
        <v>1.5</v>
      </c>
      <c r="AA29" s="43">
        <v>1.5</v>
      </c>
      <c r="AB29" s="43">
        <v>1.5</v>
      </c>
      <c r="AC29" s="47">
        <v>87.6</v>
      </c>
      <c r="AD29" s="18"/>
    </row>
    <row r="30" spans="1:30" x14ac:dyDescent="0.25">
      <c r="A30" s="17" t="s">
        <v>25</v>
      </c>
      <c r="B30" s="17" t="s">
        <v>65</v>
      </c>
      <c r="C30" s="17" t="s">
        <v>68</v>
      </c>
      <c r="D30" s="45" t="s">
        <v>73</v>
      </c>
      <c r="E30" s="46">
        <v>1</v>
      </c>
      <c r="F30" s="43">
        <v>1</v>
      </c>
      <c r="G30" s="43">
        <v>1</v>
      </c>
      <c r="H30" s="44">
        <v>1</v>
      </c>
      <c r="I30" s="46">
        <v>1.1499999999999999</v>
      </c>
      <c r="J30" s="43">
        <v>1.1499999999999999</v>
      </c>
      <c r="K30" s="43">
        <v>1.1499999999999999</v>
      </c>
      <c r="L30" s="44">
        <v>1.1499999999999999</v>
      </c>
      <c r="M30" s="47">
        <v>1.5</v>
      </c>
      <c r="N30" s="46">
        <v>1.4</v>
      </c>
      <c r="O30" s="55">
        <v>4</v>
      </c>
      <c r="P30" s="55">
        <v>4</v>
      </c>
      <c r="Q30" s="55">
        <v>3</v>
      </c>
      <c r="R30" s="46">
        <v>1.4</v>
      </c>
      <c r="S30" s="55">
        <v>4</v>
      </c>
      <c r="T30" s="43">
        <v>1</v>
      </c>
      <c r="U30" s="44">
        <v>1</v>
      </c>
      <c r="V30" s="46">
        <v>1.7</v>
      </c>
      <c r="W30" s="55">
        <v>12</v>
      </c>
      <c r="X30" s="47">
        <v>1</v>
      </c>
      <c r="Y30" s="43">
        <v>1.5</v>
      </c>
      <c r="Z30" s="43">
        <v>1.5</v>
      </c>
      <c r="AA30" s="43">
        <v>1.5</v>
      </c>
      <c r="AB30" s="43">
        <v>1.5</v>
      </c>
      <c r="AC30" s="47">
        <v>87.6</v>
      </c>
      <c r="AD30" s="18"/>
    </row>
    <row r="31" spans="1:30" x14ac:dyDescent="0.25">
      <c r="A31" s="17" t="s">
        <v>25</v>
      </c>
      <c r="B31" s="17" t="s">
        <v>65</v>
      </c>
      <c r="C31" s="17" t="s">
        <v>66</v>
      </c>
      <c r="D31" s="45" t="s">
        <v>67</v>
      </c>
      <c r="E31" s="46">
        <v>1</v>
      </c>
      <c r="F31" s="43">
        <v>1</v>
      </c>
      <c r="G31" s="43">
        <v>1</v>
      </c>
      <c r="H31" s="44">
        <v>1</v>
      </c>
      <c r="I31" s="46">
        <v>1.1499999999999999</v>
      </c>
      <c r="J31" s="43">
        <v>1.1499999999999999</v>
      </c>
      <c r="K31" s="43">
        <v>1.1499999999999999</v>
      </c>
      <c r="L31" s="44">
        <v>1.1499999999999999</v>
      </c>
      <c r="M31" s="47">
        <v>1.5</v>
      </c>
      <c r="N31" s="46">
        <v>1.4</v>
      </c>
      <c r="O31" s="55">
        <v>4</v>
      </c>
      <c r="P31" s="55">
        <v>4</v>
      </c>
      <c r="Q31" s="55">
        <v>3</v>
      </c>
      <c r="R31" s="46">
        <v>1.4</v>
      </c>
      <c r="S31" s="55">
        <v>4</v>
      </c>
      <c r="T31" s="43">
        <v>1</v>
      </c>
      <c r="U31" s="44">
        <v>1</v>
      </c>
      <c r="V31" s="46">
        <v>1.7</v>
      </c>
      <c r="W31" s="55">
        <v>12</v>
      </c>
      <c r="X31" s="47">
        <v>1</v>
      </c>
      <c r="Y31" s="43">
        <v>1.5</v>
      </c>
      <c r="Z31" s="43">
        <v>1.5</v>
      </c>
      <c r="AA31" s="43">
        <v>1.5</v>
      </c>
      <c r="AB31" s="43">
        <v>1.5</v>
      </c>
      <c r="AC31" s="47">
        <v>87.6</v>
      </c>
      <c r="AD31" s="18"/>
    </row>
    <row r="32" spans="1:30" x14ac:dyDescent="0.25">
      <c r="A32" s="19" t="s">
        <v>25</v>
      </c>
      <c r="B32" s="19" t="s">
        <v>65</v>
      </c>
      <c r="C32" s="19" t="s">
        <v>68</v>
      </c>
      <c r="D32" s="48" t="s">
        <v>69</v>
      </c>
      <c r="E32" s="49">
        <v>1</v>
      </c>
      <c r="F32" s="50">
        <v>1</v>
      </c>
      <c r="G32" s="50">
        <v>1</v>
      </c>
      <c r="H32" s="51">
        <v>1</v>
      </c>
      <c r="I32" s="49">
        <v>1.1499999999999999</v>
      </c>
      <c r="J32" s="50">
        <v>1.1499999999999999</v>
      </c>
      <c r="K32" s="50">
        <v>1.1499999999999999</v>
      </c>
      <c r="L32" s="51">
        <v>1.1499999999999999</v>
      </c>
      <c r="M32" s="52">
        <v>1.5</v>
      </c>
      <c r="N32" s="49">
        <v>1.4</v>
      </c>
      <c r="O32" s="56">
        <v>4</v>
      </c>
      <c r="P32" s="56">
        <v>4</v>
      </c>
      <c r="Q32" s="56">
        <v>3</v>
      </c>
      <c r="R32" s="49">
        <v>1.4</v>
      </c>
      <c r="S32" s="56">
        <v>4</v>
      </c>
      <c r="T32" s="50">
        <v>1</v>
      </c>
      <c r="U32" s="51">
        <v>1</v>
      </c>
      <c r="V32" s="49">
        <v>1.7</v>
      </c>
      <c r="W32" s="57">
        <v>12</v>
      </c>
      <c r="X32" s="52">
        <v>1</v>
      </c>
      <c r="Y32" s="50">
        <v>1.5</v>
      </c>
      <c r="Z32" s="50">
        <v>1.5</v>
      </c>
      <c r="AA32" s="50">
        <v>1.5</v>
      </c>
      <c r="AB32" s="50">
        <v>1.5</v>
      </c>
      <c r="AC32" s="52">
        <v>87.6</v>
      </c>
      <c r="AD32" s="20"/>
    </row>
    <row r="34" spans="1:1" x14ac:dyDescent="0.2">
      <c r="A34" s="2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</sheetData>
  <customSheetViews>
    <customSheetView guid="{9F4D8C31-4BA9-4930-9DBD-0ADB0B6704CD}" scale="90">
      <selection activeCell="Q4" sqref="Q4"/>
      <pageMargins left="0" right="0" top="0" bottom="0" header="0" footer="0"/>
      <pageSetup paperSize="9" orientation="portrait" r:id="rId1"/>
    </customSheetView>
  </customSheetViews>
  <mergeCells count="7">
    <mergeCell ref="AD1:AD2"/>
    <mergeCell ref="N1:Q1"/>
    <mergeCell ref="E1:H1"/>
    <mergeCell ref="I1:L1"/>
    <mergeCell ref="R1:U1"/>
    <mergeCell ref="V1:W1"/>
    <mergeCell ref="Y1:AB1"/>
  </mergeCells>
  <phoneticPr fontId="8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784BC270A2B458FD6DC47BBDD8083" ma:contentTypeVersion="19" ma:contentTypeDescription="Create a new document." ma:contentTypeScope="" ma:versionID="d0b5628bed754749cf53d2271575fbf9">
  <xsd:schema xmlns:xsd="http://www.w3.org/2001/XMLSchema" xmlns:xs="http://www.w3.org/2001/XMLSchema" xmlns:p="http://schemas.microsoft.com/office/2006/metadata/properties" xmlns:ns1="http://schemas.microsoft.com/sharepoint/v3" xmlns:ns2="75c5e37f-bc1e-40b7-ac00-1ab7acfb489c" xmlns:ns3="c5381946-f1d1-449f-b695-d98d204cc1c9" targetNamespace="http://schemas.microsoft.com/office/2006/metadata/properties" ma:root="true" ma:fieldsID="7fae9e5550cb33a7bb119824a5700ac8" ns1:_="" ns2:_="" ns3:_="">
    <xsd:import namespace="http://schemas.microsoft.com/sharepoint/v3"/>
    <xsd:import namespace="75c5e37f-bc1e-40b7-ac00-1ab7acfb489c"/>
    <xsd:import namespace="c5381946-f1d1-449f-b695-d98d204cc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5e37f-bc1e-40b7-ac00-1ab7acfb4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f78910-a52f-407f-a602-4453637a6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81946-f1d1-449f-b695-d98d204cc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8fba460-8482-44a9-b2c4-31c9147e007b}" ma:internalName="TaxCatchAll" ma:showField="CatchAllData" ma:web="c5381946-f1d1-449f-b695-d98d204cc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381946-f1d1-449f-b695-d98d204cc1c9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TaxCatchAll xmlns="c5381946-f1d1-449f-b695-d98d204cc1c9" xsi:nil="true"/>
    <lcf76f155ced4ddcb4097134ff3c332f xmlns="75c5e37f-bc1e-40b7-ac00-1ab7acfb489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BDA860-E7BE-4FA0-B022-CDB54E247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c5e37f-bc1e-40b7-ac00-1ab7acfb489c"/>
    <ds:schemaRef ds:uri="c5381946-f1d1-449f-b695-d98d204cc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0DCB4B-FBBF-4997-8C1B-1027DBEC0554}">
  <ds:schemaRefs>
    <ds:schemaRef ds:uri="http://schemas.microsoft.com/office/2006/metadata/properties"/>
    <ds:schemaRef ds:uri="http://schemas.microsoft.com/office/infopath/2007/PartnerControls"/>
    <ds:schemaRef ds:uri="c5381946-f1d1-449f-b695-d98d204cc1c9"/>
    <ds:schemaRef ds:uri="http://schemas.microsoft.com/sharepoint/v3"/>
    <ds:schemaRef ds:uri="75c5e37f-bc1e-40b7-ac00-1ab7acfb489c"/>
  </ds:schemaRefs>
</ds:datastoreItem>
</file>

<file path=customXml/itemProps3.xml><?xml version="1.0" encoding="utf-8"?>
<ds:datastoreItem xmlns:ds="http://schemas.openxmlformats.org/officeDocument/2006/customXml" ds:itemID="{47809CAB-73CD-4E13-B718-ADA289F0A22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Rate (RM)</vt:lpstr>
      <vt:lpstr>Standard Rate (RM) - Formula</vt:lpstr>
      <vt:lpstr>Rate Rationale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Conan Gu</dc:creator>
  <cp:keywords/>
  <dc:description/>
  <cp:lastModifiedBy>LUK Chun San</cp:lastModifiedBy>
  <cp:revision/>
  <dcterms:created xsi:type="dcterms:W3CDTF">2015-06-05T18:17:20Z</dcterms:created>
  <dcterms:modified xsi:type="dcterms:W3CDTF">2025-01-08T18:18:53Z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0x0101009D8784BC270A2B458FD6DC47BBDD8083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