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csluk2001\cathay-cargo\rate-sheet\cathay-cargo-harpy\public\assets\testing\"/>
    </mc:Choice>
  </mc:AlternateContent>
  <xr:revisionPtr revIDLastSave="0" documentId="13_ncr:1_{169A41BC-ABDF-4977-8E7B-CF7C1A1017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ndard Rate (RM)" sheetId="1" r:id="rId1"/>
    <sheet name="Standard Rate Formula (RM)" sheetId="12" r:id="rId2"/>
    <sheet name="PPK &amp; ULD Rate (RM)" sheetId="9" r:id="rId3"/>
    <sheet name="Rate Rationale" sheetId="2" r:id="rId4"/>
    <sheet name="TCS &amp; Agreed Rate (RM)" sheetId="5" r:id="rId5"/>
    <sheet name="C Rate (RM)" sheetId="4" r:id="rId6"/>
    <sheet name="BSA &amp; HBA (RM)" sheetId="3" r:id="rId7"/>
    <sheet name="exCGO(RM)" sheetId="11" r:id="rId8"/>
    <sheet name="Agent Profile" sheetId="8" r:id="rId9"/>
  </sheets>
  <externalReferences>
    <externalReference r:id="rId10"/>
  </externalReferences>
  <calcPr calcId="191028"/>
  <customWorkbookViews>
    <customWorkbookView name="Ken Huang - Personal View" guid="{9F4D8C31-4BA9-4930-9DBD-0ADB0B6704CD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5" i="12" l="1"/>
  <c r="AL35" i="12"/>
  <c r="AH35" i="12"/>
  <c r="AF35" i="12"/>
  <c r="AE35" i="12"/>
  <c r="AB35" i="12"/>
  <c r="AA35" i="12"/>
  <c r="X35" i="12"/>
  <c r="T35" i="12"/>
  <c r="S35" i="12"/>
  <c r="W35" i="12" s="1"/>
  <c r="R35" i="12"/>
  <c r="V35" i="12" s="1"/>
  <c r="Q35" i="12"/>
  <c r="U35" i="12" s="1"/>
  <c r="P35" i="12"/>
  <c r="N35" i="12"/>
  <c r="M35" i="12"/>
  <c r="K35" i="12"/>
  <c r="I35" i="12"/>
  <c r="Z35" i="12" s="1"/>
  <c r="AD35" i="12" s="1"/>
  <c r="H35" i="12"/>
  <c r="L35" i="12" s="1"/>
  <c r="G35" i="12"/>
  <c r="AJ35" i="12" s="1"/>
  <c r="AM34" i="12"/>
  <c r="AG34" i="12"/>
  <c r="AA34" i="12"/>
  <c r="AE34" i="12" s="1"/>
  <c r="W34" i="12"/>
  <c r="S34" i="12"/>
  <c r="R34" i="12"/>
  <c r="V34" i="12" s="1"/>
  <c r="N34" i="12"/>
  <c r="I34" i="12"/>
  <c r="M34" i="12" s="1"/>
  <c r="H34" i="12"/>
  <c r="Q34" i="12" s="1"/>
  <c r="U34" i="12" s="1"/>
  <c r="G34" i="12"/>
  <c r="P34" i="12" s="1"/>
  <c r="T34" i="12" s="1"/>
  <c r="AM33" i="12"/>
  <c r="AL33" i="12"/>
  <c r="AG33" i="12"/>
  <c r="AF33" i="12"/>
  <c r="AC33" i="12"/>
  <c r="AA33" i="12"/>
  <c r="AE33" i="12" s="1"/>
  <c r="Z33" i="12"/>
  <c r="AD33" i="12" s="1"/>
  <c r="Y33" i="12"/>
  <c r="X33" i="12"/>
  <c r="AB33" i="12" s="1"/>
  <c r="U33" i="12"/>
  <c r="S33" i="12"/>
  <c r="W33" i="12" s="1"/>
  <c r="Q33" i="12"/>
  <c r="P33" i="12"/>
  <c r="T33" i="12" s="1"/>
  <c r="N33" i="12"/>
  <c r="M33" i="12"/>
  <c r="I33" i="12"/>
  <c r="R33" i="12" s="1"/>
  <c r="V33" i="12" s="1"/>
  <c r="H33" i="12"/>
  <c r="L33" i="12" s="1"/>
  <c r="G33" i="12"/>
  <c r="K33" i="12" s="1"/>
  <c r="AM32" i="12"/>
  <c r="AK32" i="12"/>
  <c r="AG32" i="12"/>
  <c r="AA32" i="12"/>
  <c r="AE32" i="12" s="1"/>
  <c r="W32" i="12"/>
  <c r="S32" i="12"/>
  <c r="N32" i="12"/>
  <c r="L32" i="12"/>
  <c r="I32" i="12"/>
  <c r="Z32" i="12" s="1"/>
  <c r="AD32" i="12" s="1"/>
  <c r="H32" i="12"/>
  <c r="Y32" i="12" s="1"/>
  <c r="AC32" i="12" s="1"/>
  <c r="G32" i="12"/>
  <c r="AF32" i="12" s="1"/>
  <c r="AM31" i="12"/>
  <c r="AL31" i="12"/>
  <c r="AK31" i="12"/>
  <c r="AG31" i="12"/>
  <c r="AA31" i="12"/>
  <c r="AE31" i="12" s="1"/>
  <c r="Z31" i="12"/>
  <c r="AD31" i="12" s="1"/>
  <c r="U31" i="12"/>
  <c r="S31" i="12"/>
  <c r="W31" i="12" s="1"/>
  <c r="R31" i="12"/>
  <c r="V31" i="12" s="1"/>
  <c r="Q31" i="12"/>
  <c r="N31" i="12"/>
  <c r="M31" i="12"/>
  <c r="K31" i="12"/>
  <c r="I31" i="12"/>
  <c r="H31" i="12"/>
  <c r="L31" i="12" s="1"/>
  <c r="G31" i="12"/>
  <c r="AJ31" i="12" s="1"/>
  <c r="AM30" i="12"/>
  <c r="AG30" i="12"/>
  <c r="AA30" i="12"/>
  <c r="AE30" i="12" s="1"/>
  <c r="Y30" i="12"/>
  <c r="AC30" i="12" s="1"/>
  <c r="W30" i="12"/>
  <c r="S30" i="12"/>
  <c r="R30" i="12"/>
  <c r="V30" i="12" s="1"/>
  <c r="N30" i="12"/>
  <c r="I30" i="12"/>
  <c r="M30" i="12" s="1"/>
  <c r="H30" i="12"/>
  <c r="Q30" i="12" s="1"/>
  <c r="U30" i="12" s="1"/>
  <c r="G30" i="12"/>
  <c r="P30" i="12" s="1"/>
  <c r="T30" i="12" s="1"/>
  <c r="AM29" i="12"/>
  <c r="AA29" i="12"/>
  <c r="AE29" i="12" s="1"/>
  <c r="Z29" i="12"/>
  <c r="AD29" i="12" s="1"/>
  <c r="X29" i="12"/>
  <c r="AB29" i="12" s="1"/>
  <c r="S29" i="12"/>
  <c r="W29" i="12" s="1"/>
  <c r="P29" i="12"/>
  <c r="T29" i="12" s="1"/>
  <c r="O29" i="12"/>
  <c r="N29" i="12"/>
  <c r="I29" i="12"/>
  <c r="R29" i="12" s="1"/>
  <c r="V29" i="12" s="1"/>
  <c r="H29" i="12"/>
  <c r="Y29" i="12" s="1"/>
  <c r="AC29" i="12" s="1"/>
  <c r="G29" i="12"/>
  <c r="AJ29" i="12" s="1"/>
  <c r="AM28" i="12"/>
  <c r="AJ28" i="12"/>
  <c r="AH28" i="12"/>
  <c r="AE28" i="12"/>
  <c r="AB28" i="12"/>
  <c r="AA28" i="12"/>
  <c r="X28" i="12"/>
  <c r="S28" i="12"/>
  <c r="W28" i="12" s="1"/>
  <c r="P28" i="12"/>
  <c r="T28" i="12" s="1"/>
  <c r="O28" i="12"/>
  <c r="N28" i="12"/>
  <c r="K28" i="12"/>
  <c r="I28" i="12"/>
  <c r="Z28" i="12" s="1"/>
  <c r="H28" i="12"/>
  <c r="AG28" i="12" s="1"/>
  <c r="G28" i="12"/>
  <c r="AF28" i="12" s="1"/>
  <c r="AM27" i="12"/>
  <c r="AJ27" i="12"/>
  <c r="AH27" i="12"/>
  <c r="AE27" i="12"/>
  <c r="AD27" i="12"/>
  <c r="AA27" i="12"/>
  <c r="Z27" i="12"/>
  <c r="S27" i="12"/>
  <c r="W27" i="12" s="1"/>
  <c r="Q27" i="12"/>
  <c r="U27" i="12" s="1"/>
  <c r="P27" i="12"/>
  <c r="T27" i="12" s="1"/>
  <c r="O27" i="12"/>
  <c r="M27" i="12"/>
  <c r="L27" i="12"/>
  <c r="K27" i="12"/>
  <c r="I27" i="12"/>
  <c r="AL27" i="12" s="1"/>
  <c r="H27" i="12"/>
  <c r="AK27" i="12" s="1"/>
  <c r="G27" i="12"/>
  <c r="AF27" i="12" s="1"/>
  <c r="AM26" i="12"/>
  <c r="AK26" i="12"/>
  <c r="AJ26" i="12"/>
  <c r="AA26" i="12"/>
  <c r="AE26" i="12" s="1"/>
  <c r="Y26" i="12"/>
  <c r="AC26" i="12" s="1"/>
  <c r="S26" i="12"/>
  <c r="W26" i="12" s="1"/>
  <c r="Q26" i="12"/>
  <c r="U26" i="12" s="1"/>
  <c r="N26" i="12"/>
  <c r="L26" i="12"/>
  <c r="K26" i="12"/>
  <c r="I26" i="12"/>
  <c r="R26" i="12" s="1"/>
  <c r="H26" i="12"/>
  <c r="AG26" i="12" s="1"/>
  <c r="G26" i="12"/>
  <c r="P26" i="12" s="1"/>
  <c r="T26" i="12" s="1"/>
  <c r="AM25" i="12"/>
  <c r="AK25" i="12"/>
  <c r="AJ25" i="12"/>
  <c r="AA25" i="12"/>
  <c r="AE25" i="12" s="1"/>
  <c r="Z25" i="12"/>
  <c r="U25" i="12"/>
  <c r="S25" i="12"/>
  <c r="W25" i="12" s="1"/>
  <c r="R25" i="12"/>
  <c r="Q25" i="12"/>
  <c r="O25" i="12"/>
  <c r="N25" i="12"/>
  <c r="L25" i="12"/>
  <c r="K25" i="12"/>
  <c r="I25" i="12"/>
  <c r="AL25" i="12" s="1"/>
  <c r="H25" i="12"/>
  <c r="Y25" i="12" s="1"/>
  <c r="AC25" i="12" s="1"/>
  <c r="G25" i="12"/>
  <c r="X25" i="12" s="1"/>
  <c r="AB25" i="12" s="1"/>
  <c r="AM24" i="12"/>
  <c r="AJ24" i="12"/>
  <c r="AH24" i="12"/>
  <c r="AG24" i="12"/>
  <c r="AE24" i="12"/>
  <c r="AB24" i="12"/>
  <c r="AA24" i="12"/>
  <c r="Z24" i="12"/>
  <c r="Y24" i="12"/>
  <c r="X24" i="12"/>
  <c r="S24" i="12"/>
  <c r="W24" i="12" s="1"/>
  <c r="R24" i="12"/>
  <c r="P24" i="12"/>
  <c r="T24" i="12" s="1"/>
  <c r="O24" i="12"/>
  <c r="N24" i="12"/>
  <c r="K24" i="12"/>
  <c r="I24" i="12"/>
  <c r="AL24" i="12" s="1"/>
  <c r="H24" i="12"/>
  <c r="AK24" i="12" s="1"/>
  <c r="G24" i="12"/>
  <c r="AF24" i="12" s="1"/>
  <c r="AM23" i="12"/>
  <c r="AA23" i="12"/>
  <c r="Z23" i="12"/>
  <c r="S23" i="12"/>
  <c r="W23" i="12" s="1"/>
  <c r="R23" i="12"/>
  <c r="N23" i="12"/>
  <c r="AE23" i="12" s="1"/>
  <c r="I23" i="12"/>
  <c r="AL23" i="12" s="1"/>
  <c r="H23" i="12"/>
  <c r="AG23" i="12" s="1"/>
  <c r="G23" i="12"/>
  <c r="P23" i="12" s="1"/>
  <c r="AM22" i="12"/>
  <c r="AK22" i="12"/>
  <c r="AJ22" i="12"/>
  <c r="AA22" i="12"/>
  <c r="AE22" i="12" s="1"/>
  <c r="Z22" i="12"/>
  <c r="S22" i="12"/>
  <c r="W22" i="12" s="1"/>
  <c r="R22" i="12"/>
  <c r="P22" i="12"/>
  <c r="T22" i="12" s="1"/>
  <c r="O22" i="12"/>
  <c r="N22" i="12"/>
  <c r="L22" i="12"/>
  <c r="K22" i="12"/>
  <c r="I22" i="12"/>
  <c r="AL22" i="12" s="1"/>
  <c r="H22" i="12"/>
  <c r="Y22" i="12" s="1"/>
  <c r="AC22" i="12" s="1"/>
  <c r="G22" i="12"/>
  <c r="X22" i="12" s="1"/>
  <c r="AB22" i="12" s="1"/>
  <c r="AM21" i="12"/>
  <c r="AK21" i="12"/>
  <c r="AH21" i="12"/>
  <c r="AE21" i="12"/>
  <c r="AA21" i="12"/>
  <c r="Y21" i="12"/>
  <c r="AC21" i="12" s="1"/>
  <c r="S21" i="12"/>
  <c r="W21" i="12" s="1"/>
  <c r="R21" i="12"/>
  <c r="P21" i="12"/>
  <c r="O21" i="12"/>
  <c r="N21" i="12"/>
  <c r="L21" i="12"/>
  <c r="I21" i="12"/>
  <c r="Z21" i="12" s="1"/>
  <c r="H21" i="12"/>
  <c r="AG21" i="12" s="1"/>
  <c r="G21" i="12"/>
  <c r="AF21" i="12" s="1"/>
  <c r="AM20" i="12"/>
  <c r="AL20" i="12"/>
  <c r="AJ20" i="12"/>
  <c r="AH20" i="12"/>
  <c r="AA20" i="12"/>
  <c r="AE20" i="12" s="1"/>
  <c r="Z20" i="12"/>
  <c r="X20" i="12"/>
  <c r="S20" i="12"/>
  <c r="R20" i="12"/>
  <c r="P20" i="12"/>
  <c r="O20" i="12"/>
  <c r="AI20" i="12" s="1"/>
  <c r="N20" i="12"/>
  <c r="W20" i="12" s="1"/>
  <c r="L20" i="12"/>
  <c r="I20" i="12"/>
  <c r="M20" i="12" s="1"/>
  <c r="H20" i="12"/>
  <c r="Q20" i="12" s="1"/>
  <c r="U20" i="12" s="1"/>
  <c r="G20" i="12"/>
  <c r="K20" i="12" s="1"/>
  <c r="T20" i="12" s="1"/>
  <c r="AM19" i="12"/>
  <c r="AL19" i="12"/>
  <c r="AJ19" i="12"/>
  <c r="AH19" i="12"/>
  <c r="AA19" i="12"/>
  <c r="AE19" i="12" s="1"/>
  <c r="X19" i="12"/>
  <c r="AB19" i="12" s="1"/>
  <c r="S19" i="12"/>
  <c r="W19" i="12" s="1"/>
  <c r="P19" i="12"/>
  <c r="T19" i="12" s="1"/>
  <c r="O19" i="12"/>
  <c r="N19" i="12"/>
  <c r="M19" i="12"/>
  <c r="K19" i="12"/>
  <c r="I19" i="12"/>
  <c r="R19" i="12" s="1"/>
  <c r="V19" i="12" s="1"/>
  <c r="H19" i="12"/>
  <c r="AG19" i="12" s="1"/>
  <c r="G19" i="12"/>
  <c r="AF19" i="12" s="1"/>
  <c r="AM18" i="12"/>
  <c r="AL18" i="12"/>
  <c r="AJ18" i="12"/>
  <c r="AH18" i="12"/>
  <c r="AF18" i="12"/>
  <c r="AE18" i="12"/>
  <c r="AA18" i="12"/>
  <c r="Z18" i="12"/>
  <c r="AD18" i="12" s="1"/>
  <c r="W18" i="12"/>
  <c r="V18" i="12"/>
  <c r="S18" i="12"/>
  <c r="R18" i="12"/>
  <c r="Q18" i="12"/>
  <c r="U18" i="12" s="1"/>
  <c r="P18" i="12"/>
  <c r="T18" i="12" s="1"/>
  <c r="M18" i="12"/>
  <c r="L18" i="12"/>
  <c r="K18" i="12"/>
  <c r="I18" i="12"/>
  <c r="H18" i="12"/>
  <c r="Y18" i="12" s="1"/>
  <c r="AC18" i="12" s="1"/>
  <c r="G18" i="12"/>
  <c r="X18" i="12" s="1"/>
  <c r="AB18" i="12" s="1"/>
  <c r="AM17" i="12"/>
  <c r="AL17" i="12"/>
  <c r="AJ17" i="12"/>
  <c r="AI17" i="12"/>
  <c r="AD17" i="12"/>
  <c r="AA17" i="12"/>
  <c r="AE17" i="12" s="1"/>
  <c r="Z17" i="12"/>
  <c r="X17" i="12"/>
  <c r="AB17" i="12" s="1"/>
  <c r="W17" i="12"/>
  <c r="S17" i="12"/>
  <c r="R17" i="12"/>
  <c r="V17" i="12" s="1"/>
  <c r="P17" i="12"/>
  <c r="O17" i="12"/>
  <c r="N17" i="12"/>
  <c r="M17" i="12"/>
  <c r="L17" i="12"/>
  <c r="K17" i="12"/>
  <c r="T17" i="12" s="1"/>
  <c r="I17" i="12"/>
  <c r="H17" i="12"/>
  <c r="AK17" i="12" s="1"/>
  <c r="G17" i="12"/>
  <c r="AH17" i="12" s="1"/>
  <c r="AM16" i="12"/>
  <c r="AK16" i="12"/>
  <c r="AJ16" i="12"/>
  <c r="AH16" i="12"/>
  <c r="AE16" i="12"/>
  <c r="AA16" i="12"/>
  <c r="S16" i="12"/>
  <c r="W16" i="12" s="1"/>
  <c r="P16" i="12"/>
  <c r="T16" i="12" s="1"/>
  <c r="N16" i="12"/>
  <c r="L16" i="12"/>
  <c r="K16" i="12"/>
  <c r="I16" i="12"/>
  <c r="R16" i="12" s="1"/>
  <c r="H16" i="12"/>
  <c r="Q16" i="12" s="1"/>
  <c r="U16" i="12" s="1"/>
  <c r="G16" i="12"/>
  <c r="O16" i="12" s="1"/>
  <c r="AM15" i="12"/>
  <c r="AL15" i="12"/>
  <c r="AJ15" i="12"/>
  <c r="AH15" i="12"/>
  <c r="AA15" i="12"/>
  <c r="Y15" i="12"/>
  <c r="T15" i="12"/>
  <c r="S15" i="12"/>
  <c r="W15" i="12" s="1"/>
  <c r="R15" i="12"/>
  <c r="V15" i="12" s="1"/>
  <c r="Q15" i="12"/>
  <c r="P15" i="12"/>
  <c r="O15" i="12"/>
  <c r="N15" i="12"/>
  <c r="AE15" i="12" s="1"/>
  <c r="M15" i="12"/>
  <c r="K15" i="12"/>
  <c r="I15" i="12"/>
  <c r="Z15" i="12" s="1"/>
  <c r="AD15" i="12" s="1"/>
  <c r="H15" i="12"/>
  <c r="AK15" i="12" s="1"/>
  <c r="G15" i="12"/>
  <c r="X15" i="12" s="1"/>
  <c r="AB15" i="12" s="1"/>
  <c r="AM14" i="12"/>
  <c r="AA14" i="12"/>
  <c r="AE14" i="12" s="1"/>
  <c r="Z14" i="12"/>
  <c r="Y14" i="12"/>
  <c r="X14" i="12"/>
  <c r="W14" i="12"/>
  <c r="S14" i="12"/>
  <c r="R14" i="12"/>
  <c r="Q14" i="12"/>
  <c r="N14" i="12"/>
  <c r="I14" i="12"/>
  <c r="AL14" i="12" s="1"/>
  <c r="H14" i="12"/>
  <c r="AG14" i="12" s="1"/>
  <c r="G14" i="12"/>
  <c r="AJ14" i="12" s="1"/>
  <c r="AM13" i="12"/>
  <c r="AL13" i="12"/>
  <c r="AA13" i="12"/>
  <c r="AE13" i="12" s="1"/>
  <c r="S13" i="12"/>
  <c r="W13" i="12" s="1"/>
  <c r="R13" i="12"/>
  <c r="V13" i="12" s="1"/>
  <c r="N13" i="12"/>
  <c r="M13" i="12"/>
  <c r="I13" i="12"/>
  <c r="Z13" i="12" s="1"/>
  <c r="AD13" i="12" s="1"/>
  <c r="H13" i="12"/>
  <c r="Q13" i="12" s="1"/>
  <c r="G13" i="12"/>
  <c r="P13" i="12" s="1"/>
  <c r="AM12" i="12"/>
  <c r="AK12" i="12"/>
  <c r="AJ12" i="12"/>
  <c r="AH12" i="12"/>
  <c r="AA12" i="12"/>
  <c r="Y12" i="12"/>
  <c r="AC12" i="12" s="1"/>
  <c r="S12" i="12"/>
  <c r="Q12" i="12"/>
  <c r="U12" i="12" s="1"/>
  <c r="P12" i="12"/>
  <c r="T12" i="12" s="1"/>
  <c r="O12" i="12"/>
  <c r="N12" i="12"/>
  <c r="AE12" i="12" s="1"/>
  <c r="L12" i="12"/>
  <c r="K12" i="12"/>
  <c r="I12" i="12"/>
  <c r="R12" i="12" s="1"/>
  <c r="H12" i="12"/>
  <c r="AG12" i="12" s="1"/>
  <c r="G12" i="12"/>
  <c r="X12" i="12" s="1"/>
  <c r="AB12" i="12" s="1"/>
  <c r="AM11" i="12"/>
  <c r="AA11" i="12"/>
  <c r="AE11" i="12" s="1"/>
  <c r="S11" i="12"/>
  <c r="R11" i="12"/>
  <c r="Q11" i="12"/>
  <c r="N11" i="12"/>
  <c r="W11" i="12" s="1"/>
  <c r="I11" i="12"/>
  <c r="Z11" i="12" s="1"/>
  <c r="H11" i="12"/>
  <c r="Y11" i="12" s="1"/>
  <c r="G11" i="12"/>
  <c r="AF11" i="12" s="1"/>
  <c r="AM10" i="12"/>
  <c r="AK10" i="12"/>
  <c r="AH10" i="12"/>
  <c r="AE10" i="12"/>
  <c r="AA10" i="12"/>
  <c r="Y10" i="12"/>
  <c r="AC10" i="12" s="1"/>
  <c r="X10" i="12"/>
  <c r="U10" i="12"/>
  <c r="S10" i="12"/>
  <c r="W10" i="12" s="1"/>
  <c r="Q10" i="12"/>
  <c r="P10" i="12"/>
  <c r="O10" i="12"/>
  <c r="N10" i="12"/>
  <c r="L10" i="12"/>
  <c r="I10" i="12"/>
  <c r="M10" i="12" s="1"/>
  <c r="H10" i="12"/>
  <c r="AG10" i="12" s="1"/>
  <c r="G10" i="12"/>
  <c r="AJ10" i="12" s="1"/>
  <c r="AM9" i="12"/>
  <c r="AL9" i="12"/>
  <c r="AK9" i="12"/>
  <c r="AE9" i="12"/>
  <c r="AA9" i="12"/>
  <c r="S9" i="12"/>
  <c r="W9" i="12" s="1"/>
  <c r="Q9" i="12"/>
  <c r="U9" i="12" s="1"/>
  <c r="N9" i="12"/>
  <c r="M9" i="12"/>
  <c r="L9" i="12"/>
  <c r="I9" i="12"/>
  <c r="R9" i="12" s="1"/>
  <c r="V9" i="12" s="1"/>
  <c r="H9" i="12"/>
  <c r="AG9" i="12" s="1"/>
  <c r="G9" i="12"/>
  <c r="P9" i="12" s="1"/>
  <c r="AM8" i="12"/>
  <c r="AK8" i="12"/>
  <c r="AJ8" i="12"/>
  <c r="AA8" i="12"/>
  <c r="AE8" i="12" s="1"/>
  <c r="Z8" i="12"/>
  <c r="X8" i="12"/>
  <c r="AB8" i="12" s="1"/>
  <c r="U8" i="12"/>
  <c r="S8" i="12"/>
  <c r="W8" i="12" s="1"/>
  <c r="R8" i="12"/>
  <c r="Q8" i="12"/>
  <c r="P8" i="12"/>
  <c r="O8" i="12"/>
  <c r="N8" i="12"/>
  <c r="L8" i="12"/>
  <c r="K8" i="12"/>
  <c r="T8" i="12" s="1"/>
  <c r="I8" i="12"/>
  <c r="AL8" i="12" s="1"/>
  <c r="H8" i="12"/>
  <c r="Y8" i="12" s="1"/>
  <c r="AC8" i="12" s="1"/>
  <c r="G8" i="12"/>
  <c r="AH8" i="12" s="1"/>
  <c r="AM7" i="12"/>
  <c r="AJ7" i="12"/>
  <c r="AH7" i="12"/>
  <c r="AB7" i="12"/>
  <c r="AA7" i="12"/>
  <c r="AE7" i="12" s="1"/>
  <c r="Z7" i="12"/>
  <c r="Y7" i="12"/>
  <c r="X7" i="12"/>
  <c r="W7" i="12"/>
  <c r="S7" i="12"/>
  <c r="R7" i="12"/>
  <c r="P7" i="12"/>
  <c r="T7" i="12" s="1"/>
  <c r="O7" i="12"/>
  <c r="N7" i="12"/>
  <c r="K7" i="12"/>
  <c r="I7" i="12"/>
  <c r="AL7" i="12" s="1"/>
  <c r="H7" i="12"/>
  <c r="AG7" i="12" s="1"/>
  <c r="G7" i="12"/>
  <c r="AF7" i="12" s="1"/>
  <c r="AM6" i="12"/>
  <c r="AG6" i="12"/>
  <c r="AF6" i="12"/>
  <c r="AE6" i="12"/>
  <c r="AC6" i="12"/>
  <c r="AA6" i="12"/>
  <c r="Y6" i="12"/>
  <c r="S6" i="12"/>
  <c r="W6" i="12" s="1"/>
  <c r="M6" i="12"/>
  <c r="L6" i="12"/>
  <c r="K6" i="12"/>
  <c r="I6" i="12"/>
  <c r="R6" i="12" s="1"/>
  <c r="V6" i="12" s="1"/>
  <c r="H6" i="12"/>
  <c r="Q6" i="12" s="1"/>
  <c r="U6" i="12" s="1"/>
  <c r="G6" i="12"/>
  <c r="P6" i="12" s="1"/>
  <c r="T6" i="12" s="1"/>
  <c r="B25" i="5"/>
  <c r="G93" i="3"/>
  <c r="F93" i="3"/>
  <c r="E93" i="3"/>
  <c r="F53" i="3"/>
  <c r="J55" i="1"/>
  <c r="J51" i="1"/>
  <c r="J49" i="1"/>
  <c r="J48" i="1"/>
  <c r="G79" i="3"/>
  <c r="F79" i="3"/>
  <c r="E79" i="3"/>
  <c r="G90" i="3"/>
  <c r="F90" i="3"/>
  <c r="E90" i="3"/>
  <c r="D59" i="4"/>
  <c r="D81" i="4"/>
  <c r="E81" i="4" s="1"/>
  <c r="F81" i="4" s="1"/>
  <c r="D23" i="4"/>
  <c r="E23" i="4" s="1"/>
  <c r="F23" i="4" s="1"/>
  <c r="D22" i="4"/>
  <c r="E22" i="4" s="1"/>
  <c r="F22" i="4" s="1"/>
  <c r="AM6" i="1"/>
  <c r="AA6" i="1"/>
  <c r="AE6" i="1" s="1"/>
  <c r="S6" i="1"/>
  <c r="W6" i="1" s="1"/>
  <c r="M6" i="1"/>
  <c r="L6" i="1"/>
  <c r="K6" i="1"/>
  <c r="I6" i="1"/>
  <c r="H6" i="1"/>
  <c r="G6" i="1"/>
  <c r="F51" i="3"/>
  <c r="AB20" i="12" l="1"/>
  <c r="AC11" i="12"/>
  <c r="T13" i="12"/>
  <c r="AD20" i="12"/>
  <c r="AB10" i="12"/>
  <c r="AD28" i="12"/>
  <c r="AD7" i="12"/>
  <c r="AD23" i="12"/>
  <c r="T10" i="12"/>
  <c r="U13" i="12"/>
  <c r="V22" i="12"/>
  <c r="U15" i="12"/>
  <c r="V20" i="12"/>
  <c r="AC24" i="12"/>
  <c r="AB14" i="12"/>
  <c r="AJ9" i="12"/>
  <c r="W12" i="12"/>
  <c r="Y19" i="12"/>
  <c r="AC19" i="12" s="1"/>
  <c r="M24" i="12"/>
  <c r="V24" i="12" s="1"/>
  <c r="X9" i="12"/>
  <c r="AB9" i="12" s="1"/>
  <c r="AH11" i="12"/>
  <c r="M14" i="12"/>
  <c r="V14" i="12" s="1"/>
  <c r="AG18" i="12"/>
  <c r="Z19" i="12"/>
  <c r="AD19" i="12" s="1"/>
  <c r="K21" i="12"/>
  <c r="T21" i="12" s="1"/>
  <c r="AJ21" i="12"/>
  <c r="X26" i="12"/>
  <c r="AB26" i="12" s="1"/>
  <c r="R27" i="12"/>
  <c r="V27" i="12" s="1"/>
  <c r="P31" i="12"/>
  <c r="T31" i="12" s="1"/>
  <c r="AH32" i="12"/>
  <c r="L28" i="12"/>
  <c r="AK28" i="12"/>
  <c r="AJ32" i="12"/>
  <c r="AG25" i="12"/>
  <c r="Z26" i="12"/>
  <c r="M28" i="12"/>
  <c r="AL28" i="12"/>
  <c r="X30" i="12"/>
  <c r="AB30" i="12" s="1"/>
  <c r="K32" i="12"/>
  <c r="X34" i="12"/>
  <c r="AB34" i="12" s="1"/>
  <c r="L7" i="12"/>
  <c r="AC7" i="12" s="1"/>
  <c r="AK7" i="12"/>
  <c r="M7" i="12"/>
  <c r="V7" i="12" s="1"/>
  <c r="AG11" i="12"/>
  <c r="Z12" i="12"/>
  <c r="AD12" i="12" s="1"/>
  <c r="L14" i="12"/>
  <c r="U14" i="12" s="1"/>
  <c r="AK14" i="12"/>
  <c r="AF8" i="12"/>
  <c r="Y9" i="12"/>
  <c r="AC9" i="12" s="1"/>
  <c r="R10" i="12"/>
  <c r="V10" i="12" s="1"/>
  <c r="K11" i="12"/>
  <c r="AJ11" i="12"/>
  <c r="X16" i="12"/>
  <c r="AB16" i="12" s="1"/>
  <c r="Q17" i="12"/>
  <c r="U17" i="12" s="1"/>
  <c r="AF25" i="12"/>
  <c r="AG8" i="12"/>
  <c r="Z9" i="12"/>
  <c r="AD9" i="12" s="1"/>
  <c r="L11" i="12"/>
  <c r="U11" i="12" s="1"/>
  <c r="AK11" i="12"/>
  <c r="O14" i="12"/>
  <c r="AF15" i="12"/>
  <c r="Y16" i="12"/>
  <c r="AC16" i="12" s="1"/>
  <c r="M21" i="12"/>
  <c r="V21" i="12" s="1"/>
  <c r="AL21" i="12"/>
  <c r="X6" i="12"/>
  <c r="AB6" i="12" s="1"/>
  <c r="Q7" i="12"/>
  <c r="U7" i="12" s="1"/>
  <c r="M11" i="12"/>
  <c r="V11" i="12" s="1"/>
  <c r="AL11" i="12"/>
  <c r="P14" i="12"/>
  <c r="T14" i="12" s="1"/>
  <c r="AG15" i="12"/>
  <c r="Z16" i="12"/>
  <c r="AK18" i="12"/>
  <c r="X23" i="12"/>
  <c r="Q24" i="12"/>
  <c r="U24" i="12" s="1"/>
  <c r="AH25" i="12"/>
  <c r="AL32" i="12"/>
  <c r="Y34" i="12"/>
  <c r="AC34" i="12" s="1"/>
  <c r="AF29" i="12"/>
  <c r="Z30" i="12"/>
  <c r="AD30" i="12" s="1"/>
  <c r="M32" i="12"/>
  <c r="Z34" i="12"/>
  <c r="AD34" i="12" s="1"/>
  <c r="X13" i="12"/>
  <c r="AF22" i="12"/>
  <c r="Y23" i="12"/>
  <c r="AC23" i="12" s="1"/>
  <c r="Z6" i="12"/>
  <c r="AD6" i="12" s="1"/>
  <c r="O11" i="12"/>
  <c r="AF12" i="12"/>
  <c r="Y13" i="12"/>
  <c r="AC13" i="12" s="1"/>
  <c r="AG22" i="12"/>
  <c r="AG29" i="12"/>
  <c r="M8" i="12"/>
  <c r="AD8" i="12" s="1"/>
  <c r="P11" i="12"/>
  <c r="L15" i="12"/>
  <c r="AC15" i="12" s="1"/>
  <c r="O18" i="12"/>
  <c r="Y20" i="12"/>
  <c r="AC20" i="12" s="1"/>
  <c r="Q21" i="12"/>
  <c r="U21" i="12" s="1"/>
  <c r="AH22" i="12"/>
  <c r="M25" i="12"/>
  <c r="V25" i="12" s="1"/>
  <c r="X27" i="12"/>
  <c r="AB27" i="12" s="1"/>
  <c r="Q28" i="12"/>
  <c r="AH29" i="12"/>
  <c r="P32" i="12"/>
  <c r="T32" i="12" s="1"/>
  <c r="AH33" i="12"/>
  <c r="Y27" i="12"/>
  <c r="AC27" i="12" s="1"/>
  <c r="R28" i="12"/>
  <c r="K29" i="12"/>
  <c r="Q32" i="12"/>
  <c r="U32" i="12" s="1"/>
  <c r="AJ33" i="12"/>
  <c r="L29" i="12"/>
  <c r="AK29" i="12"/>
  <c r="X31" i="12"/>
  <c r="AB31" i="12" s="1"/>
  <c r="R32" i="12"/>
  <c r="V32" i="12" s="1"/>
  <c r="AK33" i="12"/>
  <c r="M22" i="12"/>
  <c r="AD22" i="12" s="1"/>
  <c r="P25" i="12"/>
  <c r="T25" i="12" s="1"/>
  <c r="M29" i="12"/>
  <c r="AL29" i="12"/>
  <c r="Y31" i="12"/>
  <c r="AC31" i="12" s="1"/>
  <c r="Y35" i="12"/>
  <c r="AC35" i="12" s="1"/>
  <c r="AF26" i="12"/>
  <c r="Z10" i="12"/>
  <c r="AD10" i="12" s="1"/>
  <c r="AF16" i="12"/>
  <c r="Y17" i="12"/>
  <c r="AC17" i="12" s="1"/>
  <c r="AH9" i="12"/>
  <c r="M12" i="12"/>
  <c r="V12" i="12" s="1"/>
  <c r="AL12" i="12"/>
  <c r="AG16" i="12"/>
  <c r="L19" i="12"/>
  <c r="AK19" i="12"/>
  <c r="AH26" i="12"/>
  <c r="AF30" i="12"/>
  <c r="AF34" i="12"/>
  <c r="AH30" i="12"/>
  <c r="AH34" i="12"/>
  <c r="AF20" i="12"/>
  <c r="X21" i="12"/>
  <c r="Q22" i="12"/>
  <c r="U22" i="12" s="1"/>
  <c r="AH23" i="12"/>
  <c r="M26" i="12"/>
  <c r="V26" i="12" s="1"/>
  <c r="AL26" i="12"/>
  <c r="Q29" i="12"/>
  <c r="U29" i="12" s="1"/>
  <c r="AJ30" i="12"/>
  <c r="AJ34" i="12"/>
  <c r="Y28" i="12"/>
  <c r="AC28" i="12" s="1"/>
  <c r="K30" i="12"/>
  <c r="AK30" i="12"/>
  <c r="X32" i="12"/>
  <c r="AB32" i="12" s="1"/>
  <c r="K34" i="12"/>
  <c r="AK34" i="12"/>
  <c r="L23" i="12"/>
  <c r="AK23" i="12"/>
  <c r="O26" i="12"/>
  <c r="AG27" i="12"/>
  <c r="L30" i="12"/>
  <c r="AL30" i="12"/>
  <c r="L34" i="12"/>
  <c r="AL34" i="12"/>
  <c r="AF9" i="12"/>
  <c r="K9" i="12"/>
  <c r="T9" i="12" s="1"/>
  <c r="AF23" i="12"/>
  <c r="AH6" i="12"/>
  <c r="AG13" i="12"/>
  <c r="AJ6" i="12"/>
  <c r="X11" i="12"/>
  <c r="AH13" i="12"/>
  <c r="M16" i="12"/>
  <c r="V16" i="12" s="1"/>
  <c r="AL16" i="12"/>
  <c r="AG20" i="12"/>
  <c r="K23" i="12"/>
  <c r="T23" i="12" s="1"/>
  <c r="AJ23" i="12"/>
  <c r="AK6" i="12"/>
  <c r="O9" i="12"/>
  <c r="AF10" i="12"/>
  <c r="K13" i="12"/>
  <c r="AJ13" i="12"/>
  <c r="Q19" i="12"/>
  <c r="U19" i="12" s="1"/>
  <c r="AL6" i="12"/>
  <c r="L13" i="12"/>
  <c r="AK13" i="12"/>
  <c r="AF17" i="12"/>
  <c r="M23" i="12"/>
  <c r="V23" i="12" s="1"/>
  <c r="AF31" i="12"/>
  <c r="AG17" i="12"/>
  <c r="AG35" i="12"/>
  <c r="O6" i="12"/>
  <c r="K10" i="12"/>
  <c r="AK20" i="12"/>
  <c r="O23" i="12"/>
  <c r="AH31" i="12"/>
  <c r="AK35" i="12"/>
  <c r="AF13" i="12"/>
  <c r="AL10" i="12"/>
  <c r="Q23" i="12"/>
  <c r="U23" i="12" s="1"/>
  <c r="AH14" i="12"/>
  <c r="O13" i="12"/>
  <c r="AF14" i="12"/>
  <c r="K14" i="12"/>
  <c r="L24" i="12"/>
  <c r="X6" i="1"/>
  <c r="AB6" i="1" s="1"/>
  <c r="AJ6" i="1"/>
  <c r="O6" i="1"/>
  <c r="Y6" i="1"/>
  <c r="AC6" i="1" s="1"/>
  <c r="AK6" i="1"/>
  <c r="AG6" i="1"/>
  <c r="Q6" i="1"/>
  <c r="U6" i="1" s="1"/>
  <c r="AL6" i="1"/>
  <c r="Z6" i="1"/>
  <c r="AD6" i="1" s="1"/>
  <c r="P6" i="1"/>
  <c r="T6" i="1" s="1"/>
  <c r="AF6" i="1"/>
  <c r="R6" i="1"/>
  <c r="V6" i="1" s="1"/>
  <c r="AH6" i="1"/>
  <c r="B27" i="5"/>
  <c r="B26" i="5"/>
  <c r="F21" i="3"/>
  <c r="I21" i="3" s="1"/>
  <c r="D87" i="4"/>
  <c r="J45" i="1"/>
  <c r="F20" i="3"/>
  <c r="G20" i="3" s="1"/>
  <c r="H20" i="3" s="1"/>
  <c r="F61" i="3"/>
  <c r="I61" i="3" s="1"/>
  <c r="E59" i="4"/>
  <c r="F59" i="4" s="1"/>
  <c r="D58" i="4"/>
  <c r="E58" i="4" s="1"/>
  <c r="F58" i="4" s="1"/>
  <c r="D57" i="4"/>
  <c r="E57" i="4" s="1"/>
  <c r="F57" i="4" s="1"/>
  <c r="D56" i="4"/>
  <c r="E56" i="4" s="1"/>
  <c r="F56" i="4" s="1"/>
  <c r="D55" i="4"/>
  <c r="E55" i="4" s="1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28" i="9"/>
  <c r="G28" i="9" s="1"/>
  <c r="E27" i="9"/>
  <c r="F27" i="9" s="1"/>
  <c r="E26" i="9"/>
  <c r="F26" i="9" s="1"/>
  <c r="E25" i="9"/>
  <c r="F25" i="9" s="1"/>
  <c r="E24" i="9"/>
  <c r="G24" i="9" s="1"/>
  <c r="E23" i="9"/>
  <c r="G23" i="9" s="1"/>
  <c r="D71" i="4"/>
  <c r="E71" i="4" s="1"/>
  <c r="F71" i="4" s="1"/>
  <c r="D70" i="4"/>
  <c r="E70" i="4" s="1"/>
  <c r="F70" i="4" s="1"/>
  <c r="D69" i="4"/>
  <c r="E69" i="4" s="1"/>
  <c r="F69" i="4" s="1"/>
  <c r="D68" i="4"/>
  <c r="E68" i="4" s="1"/>
  <c r="F68" i="4" s="1"/>
  <c r="D67" i="4"/>
  <c r="E67" i="4" s="1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42" i="4"/>
  <c r="F42" i="4" s="1"/>
  <c r="E41" i="4"/>
  <c r="F41" i="4" s="1"/>
  <c r="E40" i="4"/>
  <c r="F40" i="4" s="1"/>
  <c r="E39" i="4"/>
  <c r="F39" i="4" s="1"/>
  <c r="E38" i="4"/>
  <c r="F38" i="4" s="1"/>
  <c r="D47" i="4"/>
  <c r="E47" i="4" s="1"/>
  <c r="F47" i="4" s="1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E27" i="4"/>
  <c r="F27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1" i="4"/>
  <c r="AD26" i="12" l="1"/>
  <c r="AD25" i="12"/>
  <c r="AB23" i="12"/>
  <c r="V8" i="12"/>
  <c r="AB13" i="12"/>
  <c r="AB11" i="12"/>
  <c r="V28" i="12"/>
  <c r="AD11" i="12"/>
  <c r="AD14" i="12"/>
  <c r="AD24" i="12"/>
  <c r="AC14" i="12"/>
  <c r="AD16" i="12"/>
  <c r="AD21" i="12"/>
  <c r="T11" i="12"/>
  <c r="AB21" i="12"/>
  <c r="U28" i="12"/>
  <c r="G25" i="9"/>
  <c r="G27" i="9"/>
  <c r="G26" i="9"/>
  <c r="G21" i="3"/>
  <c r="H21" i="3" s="1"/>
  <c r="I20" i="3"/>
  <c r="G61" i="3"/>
  <c r="H61" i="3" s="1"/>
  <c r="F24" i="9"/>
  <c r="F28" i="9"/>
  <c r="F23" i="9"/>
  <c r="F60" i="3"/>
  <c r="I60" i="3" s="1"/>
  <c r="E86" i="4"/>
  <c r="F86" i="4" s="1"/>
  <c r="E85" i="4"/>
  <c r="F85" i="4" s="1"/>
  <c r="E84" i="4"/>
  <c r="F84" i="4" s="1"/>
  <c r="E83" i="4"/>
  <c r="F83" i="4" s="1"/>
  <c r="E82" i="4"/>
  <c r="F82" i="4" s="1"/>
  <c r="E80" i="4"/>
  <c r="F80" i="4" s="1"/>
  <c r="E79" i="4"/>
  <c r="F79" i="4" s="1"/>
  <c r="E78" i="4"/>
  <c r="F78" i="4" s="1"/>
  <c r="G87" i="3"/>
  <c r="F87" i="3"/>
  <c r="E87" i="3"/>
  <c r="G83" i="3"/>
  <c r="F83" i="3"/>
  <c r="E83" i="3"/>
  <c r="E84" i="3"/>
  <c r="F84" i="3"/>
  <c r="G84" i="3"/>
  <c r="E85" i="3"/>
  <c r="F85" i="3"/>
  <c r="G85" i="3"/>
  <c r="G86" i="3"/>
  <c r="F86" i="3"/>
  <c r="E86" i="3"/>
  <c r="G82" i="3"/>
  <c r="F82" i="3"/>
  <c r="E82" i="3"/>
  <c r="G60" i="3" l="1"/>
  <c r="H60" i="3" s="1"/>
  <c r="D99" i="4"/>
  <c r="E99" i="4" s="1"/>
  <c r="F99" i="4" s="1"/>
  <c r="E98" i="4"/>
  <c r="F98" i="4" s="1"/>
  <c r="N29" i="1"/>
  <c r="D75" i="4"/>
  <c r="E26" i="4"/>
  <c r="F26" i="4" s="1"/>
  <c r="D95" i="4"/>
  <c r="E95" i="4" s="1"/>
  <c r="F95" i="4" s="1"/>
  <c r="D94" i="4"/>
  <c r="E94" i="4" s="1"/>
  <c r="F94" i="4" s="1"/>
  <c r="D93" i="4"/>
  <c r="E93" i="4" s="1"/>
  <c r="F93" i="4" s="1"/>
  <c r="D92" i="4"/>
  <c r="E92" i="4" s="1"/>
  <c r="F92" i="4" s="1"/>
  <c r="D91" i="4"/>
  <c r="E91" i="4" s="1"/>
  <c r="F91" i="4" s="1"/>
  <c r="D89" i="4"/>
  <c r="D88" i="4"/>
  <c r="E88" i="4" s="1"/>
  <c r="F88" i="4" s="1"/>
  <c r="E87" i="4"/>
  <c r="F87" i="4" s="1"/>
  <c r="E89" i="4" l="1"/>
  <c r="F89" i="4" s="1"/>
  <c r="D90" i="4"/>
  <c r="E90" i="4" s="1"/>
  <c r="F90" i="4" s="1"/>
  <c r="E75" i="4"/>
  <c r="F75" i="4" s="1"/>
  <c r="E74" i="4"/>
  <c r="F74" i="4" s="1"/>
  <c r="F68" i="3"/>
  <c r="I68" i="3" s="1"/>
  <c r="F64" i="3"/>
  <c r="I64" i="3" s="1"/>
  <c r="F56" i="3"/>
  <c r="I56" i="3" s="1"/>
  <c r="F52" i="3"/>
  <c r="I52" i="3" s="1"/>
  <c r="I53" i="3"/>
  <c r="F47" i="3"/>
  <c r="I47" i="3" s="1"/>
  <c r="F41" i="3"/>
  <c r="I41" i="3" s="1"/>
  <c r="F35" i="3"/>
  <c r="I35" i="3" s="1"/>
  <c r="F31" i="3"/>
  <c r="I31" i="3" s="1"/>
  <c r="F65" i="3"/>
  <c r="G65" i="3" s="1"/>
  <c r="H65" i="3" s="1"/>
  <c r="G74" i="3"/>
  <c r="F74" i="3"/>
  <c r="E74" i="3"/>
  <c r="G72" i="3"/>
  <c r="F72" i="3"/>
  <c r="E72" i="3"/>
  <c r="G71" i="3"/>
  <c r="F71" i="3"/>
  <c r="E71" i="3"/>
  <c r="F25" i="3"/>
  <c r="G25" i="3" s="1"/>
  <c r="H25" i="3" s="1"/>
  <c r="F27" i="3"/>
  <c r="I27" i="3" s="1"/>
  <c r="F26" i="3"/>
  <c r="G26" i="3" s="1"/>
  <c r="H26" i="3" s="1"/>
  <c r="B84" i="5"/>
  <c r="B85" i="5"/>
  <c r="B86" i="5"/>
  <c r="B87" i="5"/>
  <c r="B88" i="5"/>
  <c r="B89" i="5"/>
  <c r="G68" i="3" l="1"/>
  <c r="H68" i="3" s="1"/>
  <c r="G64" i="3"/>
  <c r="H64" i="3" s="1"/>
  <c r="G56" i="3"/>
  <c r="H56" i="3" s="1"/>
  <c r="G52" i="3"/>
  <c r="H52" i="3" s="1"/>
  <c r="G53" i="3"/>
  <c r="H53" i="3" s="1"/>
  <c r="G47" i="3"/>
  <c r="H47" i="3" s="1"/>
  <c r="G41" i="3"/>
  <c r="H41" i="3" s="1"/>
  <c r="G35" i="3"/>
  <c r="H35" i="3" s="1"/>
  <c r="G31" i="3"/>
  <c r="H31" i="3" s="1"/>
  <c r="I65" i="3"/>
  <c r="G27" i="3"/>
  <c r="H27" i="3" s="1"/>
  <c r="I25" i="3"/>
  <c r="I26" i="3"/>
  <c r="F24" i="3"/>
  <c r="I24" i="3" s="1"/>
  <c r="F28" i="3"/>
  <c r="I28" i="3" s="1"/>
  <c r="E31" i="4"/>
  <c r="F31" i="4" s="1"/>
  <c r="E29" i="4"/>
  <c r="F29" i="4" s="1"/>
  <c r="J57" i="1"/>
  <c r="J56" i="1"/>
  <c r="J54" i="1"/>
  <c r="J53" i="1"/>
  <c r="J52" i="1"/>
  <c r="J50" i="1"/>
  <c r="J47" i="1"/>
  <c r="J46" i="1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G28" i="3" l="1"/>
  <c r="H28" i="3" s="1"/>
  <c r="G24" i="3"/>
  <c r="H24" i="3" s="1"/>
  <c r="S31" i="1"/>
  <c r="W31" i="1" s="1"/>
  <c r="AA31" i="1"/>
  <c r="AA30" i="1"/>
  <c r="AA35" i="1"/>
  <c r="AA33" i="1"/>
  <c r="AA32" i="1"/>
  <c r="AA34" i="1"/>
  <c r="S30" i="1"/>
  <c r="S35" i="1"/>
  <c r="S33" i="1"/>
  <c r="S32" i="1"/>
  <c r="S34" i="1"/>
  <c r="S28" i="1" l="1"/>
  <c r="S19" i="1"/>
  <c r="S25" i="1"/>
  <c r="S26" i="1"/>
  <c r="S20" i="1"/>
  <c r="S21" i="1"/>
  <c r="S16" i="1"/>
  <c r="S27" i="1"/>
  <c r="S17" i="1"/>
  <c r="S23" i="1"/>
  <c r="S24" i="1"/>
  <c r="S22" i="1"/>
  <c r="S18" i="1"/>
  <c r="S10" i="1"/>
  <c r="S13" i="1"/>
  <c r="S7" i="1"/>
  <c r="S9" i="1"/>
  <c r="S8" i="1"/>
  <c r="S12" i="1"/>
  <c r="S14" i="1"/>
  <c r="S11" i="1"/>
  <c r="S15" i="1"/>
  <c r="W27" i="1" l="1"/>
  <c r="W18" i="1"/>
  <c r="E21" i="4" l="1"/>
  <c r="F21" i="4" s="1"/>
  <c r="F57" i="3"/>
  <c r="F48" i="3"/>
  <c r="F44" i="3"/>
  <c r="F40" i="3"/>
  <c r="F39" i="3"/>
  <c r="F36" i="3"/>
  <c r="F34" i="3"/>
  <c r="F19" i="3"/>
  <c r="I51" i="3" l="1"/>
  <c r="G51" i="3"/>
  <c r="H51" i="3" s="1"/>
  <c r="I40" i="3"/>
  <c r="I39" i="3"/>
  <c r="G39" i="3"/>
  <c r="H39" i="3" s="1"/>
  <c r="AM29" i="1"/>
  <c r="AA29" i="1"/>
  <c r="AE29" i="1" s="1"/>
  <c r="S29" i="1"/>
  <c r="W29" i="1" s="1"/>
  <c r="N32" i="1"/>
  <c r="I41" i="1"/>
  <c r="K27" i="1"/>
  <c r="L27" i="1"/>
  <c r="M27" i="1"/>
  <c r="K18" i="1"/>
  <c r="L18" i="1"/>
  <c r="M18" i="1"/>
  <c r="C34" i="5"/>
  <c r="C35" i="5"/>
  <c r="I40" i="1"/>
  <c r="B24" i="5"/>
  <c r="B23" i="5"/>
  <c r="N24" i="1"/>
  <c r="W24" i="1" s="1"/>
  <c r="I48" i="3"/>
  <c r="G45" i="1"/>
  <c r="AM21" i="1"/>
  <c r="AA21" i="1"/>
  <c r="N21" i="1"/>
  <c r="W21" i="1" s="1"/>
  <c r="AM19" i="1"/>
  <c r="AA19" i="1"/>
  <c r="N19" i="1"/>
  <c r="W19" i="1" s="1"/>
  <c r="AM10" i="1"/>
  <c r="AA10" i="1"/>
  <c r="N10" i="1"/>
  <c r="W10" i="1" s="1"/>
  <c r="AM13" i="1"/>
  <c r="AA13" i="1"/>
  <c r="N13" i="1"/>
  <c r="W13" i="1" s="1"/>
  <c r="AM7" i="1"/>
  <c r="AA7" i="1"/>
  <c r="N7" i="1"/>
  <c r="W7" i="1" s="1"/>
  <c r="AM9" i="1"/>
  <c r="AA9" i="1"/>
  <c r="N9" i="1"/>
  <c r="W9" i="1" s="1"/>
  <c r="AM8" i="1"/>
  <c r="AA8" i="1"/>
  <c r="N8" i="1"/>
  <c r="W8" i="1" s="1"/>
  <c r="AM12" i="1"/>
  <c r="AA12" i="1"/>
  <c r="N12" i="1"/>
  <c r="W12" i="1" s="1"/>
  <c r="AM14" i="1"/>
  <c r="AA14" i="1"/>
  <c r="N14" i="1"/>
  <c r="W14" i="1" s="1"/>
  <c r="AM11" i="1"/>
  <c r="AA11" i="1"/>
  <c r="N11" i="1"/>
  <c r="W11" i="1" s="1"/>
  <c r="I29" i="1"/>
  <c r="M29" i="1" s="1"/>
  <c r="H29" i="1"/>
  <c r="L29" i="1" s="1"/>
  <c r="G29" i="1"/>
  <c r="P29" i="1" s="1"/>
  <c r="T29" i="1" s="1"/>
  <c r="G57" i="1"/>
  <c r="H56" i="1"/>
  <c r="I55" i="1"/>
  <c r="G54" i="1"/>
  <c r="I53" i="1"/>
  <c r="H52" i="1"/>
  <c r="G51" i="1"/>
  <c r="G50" i="1"/>
  <c r="I50" i="1"/>
  <c r="H49" i="1"/>
  <c r="G48" i="1"/>
  <c r="G47" i="1"/>
  <c r="I46" i="1"/>
  <c r="I39" i="1"/>
  <c r="H10" i="1"/>
  <c r="Q10" i="1" s="1"/>
  <c r="I36" i="3"/>
  <c r="G44" i="3"/>
  <c r="H44" i="3" s="1"/>
  <c r="I44" i="3"/>
  <c r="G36" i="3"/>
  <c r="H36" i="3" s="1"/>
  <c r="E22" i="9"/>
  <c r="F22" i="9" s="1"/>
  <c r="E21" i="9"/>
  <c r="F21" i="9" s="1"/>
  <c r="E20" i="9"/>
  <c r="G20" i="9" s="1"/>
  <c r="E19" i="9"/>
  <c r="F19" i="9" s="1"/>
  <c r="E18" i="9"/>
  <c r="F18" i="9" s="1"/>
  <c r="E17" i="9"/>
  <c r="G17" i="9" s="1"/>
  <c r="E16" i="9"/>
  <c r="G16" i="9" s="1"/>
  <c r="E15" i="9"/>
  <c r="G15" i="9" s="1"/>
  <c r="E14" i="9"/>
  <c r="F14" i="9" s="1"/>
  <c r="E13" i="9"/>
  <c r="F13" i="9" s="1"/>
  <c r="E12" i="9"/>
  <c r="G12" i="9" s="1"/>
  <c r="E7" i="9"/>
  <c r="F7" i="9" s="1"/>
  <c r="E6" i="9"/>
  <c r="G6" i="9" s="1"/>
  <c r="E5" i="9"/>
  <c r="F5" i="9" s="1"/>
  <c r="W32" i="1"/>
  <c r="W34" i="1"/>
  <c r="N34" i="1"/>
  <c r="N28" i="1"/>
  <c r="W28" i="1" s="1"/>
  <c r="G73" i="3"/>
  <c r="G75" i="3"/>
  <c r="G76" i="3"/>
  <c r="N25" i="1"/>
  <c r="W25" i="1" s="1"/>
  <c r="N26" i="1"/>
  <c r="W26" i="1" s="1"/>
  <c r="N20" i="1"/>
  <c r="W20" i="1" s="1"/>
  <c r="N16" i="1"/>
  <c r="W16" i="1" s="1"/>
  <c r="N17" i="1"/>
  <c r="W17" i="1" s="1"/>
  <c r="N23" i="1"/>
  <c r="W23" i="1" s="1"/>
  <c r="N22" i="1"/>
  <c r="W22" i="1" s="1"/>
  <c r="N15" i="1"/>
  <c r="W15" i="1" s="1"/>
  <c r="G15" i="1"/>
  <c r="AF15" i="1" s="1"/>
  <c r="H15" i="1"/>
  <c r="Q15" i="1" s="1"/>
  <c r="I15" i="1"/>
  <c r="M15" i="1" s="1"/>
  <c r="G11" i="1"/>
  <c r="X11" i="1" s="1"/>
  <c r="H11" i="1"/>
  <c r="Q11" i="1" s="1"/>
  <c r="I11" i="1"/>
  <c r="G14" i="1"/>
  <c r="K14" i="1" s="1"/>
  <c r="H14" i="1"/>
  <c r="L14" i="1" s="1"/>
  <c r="I14" i="1"/>
  <c r="G12" i="1"/>
  <c r="P12" i="1" s="1"/>
  <c r="H12" i="1"/>
  <c r="AG12" i="1" s="1"/>
  <c r="I12" i="1"/>
  <c r="R12" i="1" s="1"/>
  <c r="G8" i="1"/>
  <c r="P8" i="1" s="1"/>
  <c r="H8" i="1"/>
  <c r="AK8" i="1" s="1"/>
  <c r="I8" i="1"/>
  <c r="R8" i="1" s="1"/>
  <c r="G9" i="1"/>
  <c r="AJ9" i="1" s="1"/>
  <c r="H9" i="1"/>
  <c r="AG9" i="1" s="1"/>
  <c r="I9" i="1"/>
  <c r="Z9" i="1" s="1"/>
  <c r="G7" i="1"/>
  <c r="H7" i="1"/>
  <c r="Y7" i="1" s="1"/>
  <c r="I7" i="1"/>
  <c r="R7" i="1" s="1"/>
  <c r="G13" i="1"/>
  <c r="P13" i="1" s="1"/>
  <c r="H13" i="1"/>
  <c r="Y13" i="1" s="1"/>
  <c r="I13" i="1"/>
  <c r="R13" i="1" s="1"/>
  <c r="G10" i="1"/>
  <c r="P10" i="1" s="1"/>
  <c r="I10" i="1"/>
  <c r="R10" i="1" s="1"/>
  <c r="G18" i="1"/>
  <c r="P18" i="1" s="1"/>
  <c r="H18" i="1"/>
  <c r="Q18" i="1" s="1"/>
  <c r="I18" i="1"/>
  <c r="R18" i="1" s="1"/>
  <c r="G22" i="1"/>
  <c r="H22" i="1"/>
  <c r="I22" i="1"/>
  <c r="G24" i="1"/>
  <c r="AF24" i="1" s="1"/>
  <c r="H24" i="1"/>
  <c r="AG24" i="1" s="1"/>
  <c r="I24" i="1"/>
  <c r="AL24" i="1" s="1"/>
  <c r="G23" i="1"/>
  <c r="AJ23" i="1" s="1"/>
  <c r="H23" i="1"/>
  <c r="Q23" i="1" s="1"/>
  <c r="I23" i="1"/>
  <c r="G17" i="1"/>
  <c r="H17" i="1"/>
  <c r="I17" i="1"/>
  <c r="AL17" i="1" s="1"/>
  <c r="G27" i="1"/>
  <c r="H27" i="1"/>
  <c r="I27" i="1"/>
  <c r="R27" i="1" s="1"/>
  <c r="G16" i="1"/>
  <c r="P16" i="1" s="1"/>
  <c r="H16" i="1"/>
  <c r="L16" i="1" s="1"/>
  <c r="I16" i="1"/>
  <c r="G21" i="1"/>
  <c r="H21" i="1"/>
  <c r="Y21" i="1" s="1"/>
  <c r="I21" i="1"/>
  <c r="G20" i="1"/>
  <c r="P20" i="1" s="1"/>
  <c r="H20" i="1"/>
  <c r="I20" i="1"/>
  <c r="M20" i="1" s="1"/>
  <c r="G26" i="1"/>
  <c r="P26" i="1" s="1"/>
  <c r="H26" i="1"/>
  <c r="I26" i="1"/>
  <c r="M26" i="1" s="1"/>
  <c r="G25" i="1"/>
  <c r="AJ25" i="1" s="1"/>
  <c r="H25" i="1"/>
  <c r="I25" i="1"/>
  <c r="AL25" i="1" s="1"/>
  <c r="G28" i="1"/>
  <c r="O28" i="1" s="1"/>
  <c r="H28" i="1"/>
  <c r="Q28" i="1" s="1"/>
  <c r="I28" i="1"/>
  <c r="AL28" i="1" s="1"/>
  <c r="G34" i="1"/>
  <c r="H34" i="1"/>
  <c r="I34" i="1"/>
  <c r="G32" i="1"/>
  <c r="AJ32" i="1" s="1"/>
  <c r="H32" i="1"/>
  <c r="I32" i="1"/>
  <c r="N33" i="1"/>
  <c r="W33" i="1"/>
  <c r="H31" i="1"/>
  <c r="N31" i="1"/>
  <c r="H30" i="1"/>
  <c r="AG30" i="1" s="1"/>
  <c r="W30" i="1"/>
  <c r="N30" i="1"/>
  <c r="G35" i="1"/>
  <c r="AJ35" i="1" s="1"/>
  <c r="W35" i="1"/>
  <c r="N35" i="1"/>
  <c r="I30" i="1"/>
  <c r="G30" i="1"/>
  <c r="I35" i="1"/>
  <c r="H33" i="1"/>
  <c r="I33" i="1"/>
  <c r="G33" i="1"/>
  <c r="H35" i="1"/>
  <c r="I31" i="1"/>
  <c r="G31" i="1"/>
  <c r="I19" i="1"/>
  <c r="H19" i="1"/>
  <c r="G19" i="1"/>
  <c r="AM25" i="1"/>
  <c r="AM26" i="1"/>
  <c r="AM20" i="1"/>
  <c r="AM28" i="1"/>
  <c r="AA28" i="1"/>
  <c r="AE31" i="1"/>
  <c r="AE30" i="1"/>
  <c r="AE35" i="1"/>
  <c r="AE33" i="1"/>
  <c r="AE32" i="1"/>
  <c r="AE34" i="1"/>
  <c r="AA25" i="1"/>
  <c r="AA26" i="1"/>
  <c r="AA20" i="1"/>
  <c r="AA16" i="1"/>
  <c r="AA27" i="1"/>
  <c r="AE27" i="1" s="1"/>
  <c r="AA17" i="1"/>
  <c r="AA23" i="1"/>
  <c r="AA24" i="1"/>
  <c r="AA22" i="1"/>
  <c r="AA18" i="1"/>
  <c r="AE18" i="1" s="1"/>
  <c r="AA15" i="1"/>
  <c r="I57" i="3"/>
  <c r="G57" i="3"/>
  <c r="H57" i="3" s="1"/>
  <c r="AM31" i="1"/>
  <c r="AM30" i="1"/>
  <c r="AM35" i="1"/>
  <c r="AM33" i="1"/>
  <c r="AM32" i="1"/>
  <c r="AM34" i="1"/>
  <c r="AM16" i="1"/>
  <c r="AM27" i="1"/>
  <c r="AM17" i="1"/>
  <c r="AM23" i="1"/>
  <c r="AM24" i="1"/>
  <c r="AM22" i="1"/>
  <c r="AM18" i="1"/>
  <c r="AM15" i="1"/>
  <c r="F73" i="3"/>
  <c r="E73" i="3"/>
  <c r="F75" i="3"/>
  <c r="E75" i="3"/>
  <c r="I34" i="3"/>
  <c r="A3" i="8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E20" i="4"/>
  <c r="F20" i="4" s="1"/>
  <c r="F76" i="3"/>
  <c r="E76" i="3"/>
  <c r="E8" i="9"/>
  <c r="G8" i="9" s="1"/>
  <c r="E9" i="9"/>
  <c r="F9" i="9" s="1"/>
  <c r="E10" i="9"/>
  <c r="F10" i="9" s="1"/>
  <c r="E11" i="9"/>
  <c r="F11" i="9" s="1"/>
  <c r="E28" i="4"/>
  <c r="F28" i="4" s="1"/>
  <c r="E30" i="4"/>
  <c r="F30" i="4" s="1"/>
  <c r="AC3" i="2"/>
  <c r="G19" i="3"/>
  <c r="H19" i="3" s="1"/>
  <c r="I19" i="3"/>
  <c r="G34" i="3"/>
  <c r="H34" i="3" s="1"/>
  <c r="C36" i="5" l="1"/>
  <c r="AK15" i="1"/>
  <c r="V27" i="1"/>
  <c r="V18" i="1"/>
  <c r="H50" i="1"/>
  <c r="T18" i="1"/>
  <c r="U18" i="1"/>
  <c r="AE24" i="1"/>
  <c r="AJ15" i="1"/>
  <c r="O8" i="1"/>
  <c r="G14" i="9"/>
  <c r="X15" i="1"/>
  <c r="AH8" i="1"/>
  <c r="K8" i="1"/>
  <c r="AE8" i="1"/>
  <c r="AE10" i="1"/>
  <c r="AJ8" i="1"/>
  <c r="AE15" i="1"/>
  <c r="K10" i="1"/>
  <c r="T10" i="1" s="1"/>
  <c r="X25" i="1"/>
  <c r="Z12" i="1"/>
  <c r="AL12" i="1"/>
  <c r="Y23" i="1"/>
  <c r="AJ10" i="1"/>
  <c r="O10" i="1"/>
  <c r="L23" i="1"/>
  <c r="U23" i="1" s="1"/>
  <c r="Z7" i="1"/>
  <c r="AJ24" i="1"/>
  <c r="I49" i="1"/>
  <c r="L8" i="1"/>
  <c r="Y15" i="1"/>
  <c r="G5" i="9"/>
  <c r="F6" i="9"/>
  <c r="G21" i="9"/>
  <c r="AK11" i="1"/>
  <c r="AG11" i="1"/>
  <c r="Y11" i="1"/>
  <c r="AE17" i="1"/>
  <c r="AK30" i="1"/>
  <c r="F16" i="9"/>
  <c r="G7" i="9"/>
  <c r="K9" i="1"/>
  <c r="AG10" i="1"/>
  <c r="R29" i="1"/>
  <c r="V29" i="1" s="1"/>
  <c r="Z27" i="1"/>
  <c r="AD27" i="1" s="1"/>
  <c r="X26" i="1"/>
  <c r="AH10" i="1"/>
  <c r="Y18" i="1"/>
  <c r="AC18" i="1" s="1"/>
  <c r="AG18" i="1"/>
  <c r="AG23" i="1"/>
  <c r="AE20" i="1"/>
  <c r="AK23" i="1"/>
  <c r="AF25" i="1"/>
  <c r="K12" i="1"/>
  <c r="T12" i="1" s="1"/>
  <c r="Q29" i="1"/>
  <c r="U29" i="1" s="1"/>
  <c r="F8" i="9"/>
  <c r="AF18" i="1"/>
  <c r="X8" i="1"/>
  <c r="X10" i="1"/>
  <c r="AJ18" i="1"/>
  <c r="M8" i="1"/>
  <c r="V8" i="1" s="1"/>
  <c r="O18" i="1"/>
  <c r="Z8" i="1"/>
  <c r="AE26" i="1"/>
  <c r="AL8" i="1"/>
  <c r="X18" i="1"/>
  <c r="AB18" i="1" s="1"/>
  <c r="AH25" i="1"/>
  <c r="O9" i="1"/>
  <c r="L15" i="1"/>
  <c r="U15" i="1" s="1"/>
  <c r="AH18" i="1"/>
  <c r="AF10" i="1"/>
  <c r="M7" i="1"/>
  <c r="V7" i="1" s="1"/>
  <c r="AE22" i="1"/>
  <c r="AE23" i="1"/>
  <c r="AH14" i="1"/>
  <c r="Y8" i="1"/>
  <c r="L11" i="1"/>
  <c r="G49" i="1"/>
  <c r="AG29" i="1"/>
  <c r="H47" i="1"/>
  <c r="AG15" i="1"/>
  <c r="AE16" i="1"/>
  <c r="AL13" i="1"/>
  <c r="AK21" i="1"/>
  <c r="L21" i="1"/>
  <c r="AC21" i="1" s="1"/>
  <c r="G11" i="9"/>
  <c r="Z25" i="1"/>
  <c r="AG7" i="1"/>
  <c r="AK10" i="1"/>
  <c r="H41" i="1"/>
  <c r="G10" i="9"/>
  <c r="AK7" i="1"/>
  <c r="L10" i="1"/>
  <c r="U10" i="1" s="1"/>
  <c r="AE25" i="1"/>
  <c r="M19" i="1"/>
  <c r="R19" i="1"/>
  <c r="M34" i="1"/>
  <c r="Z34" i="1"/>
  <c r="AD34" i="1" s="1"/>
  <c r="R34" i="1"/>
  <c r="V34" i="1" s="1"/>
  <c r="K24" i="1"/>
  <c r="P24" i="1"/>
  <c r="Z14" i="1"/>
  <c r="R14" i="1"/>
  <c r="AH29" i="1"/>
  <c r="M30" i="1"/>
  <c r="R30" i="1"/>
  <c r="V30" i="1" s="1"/>
  <c r="Z30" i="1"/>
  <c r="AD30" i="1" s="1"/>
  <c r="O13" i="1"/>
  <c r="AH31" i="1"/>
  <c r="X31" i="1"/>
  <c r="AB31" i="1" s="1"/>
  <c r="P31" i="1"/>
  <c r="T31" i="1" s="1"/>
  <c r="AF13" i="1"/>
  <c r="L34" i="1"/>
  <c r="Y34" i="1"/>
  <c r="AC34" i="1" s="1"/>
  <c r="Q34" i="1"/>
  <c r="U34" i="1" s="1"/>
  <c r="AK27" i="1"/>
  <c r="Q27" i="1"/>
  <c r="U27" i="1" s="1"/>
  <c r="Z22" i="1"/>
  <c r="R22" i="1"/>
  <c r="L7" i="1"/>
  <c r="AC7" i="1" s="1"/>
  <c r="Q7" i="1"/>
  <c r="Y14" i="1"/>
  <c r="AC14" i="1" s="1"/>
  <c r="Q14" i="1"/>
  <c r="U14" i="1" s="1"/>
  <c r="Y10" i="1"/>
  <c r="AE14" i="1"/>
  <c r="AE7" i="1"/>
  <c r="AE21" i="1"/>
  <c r="G41" i="1"/>
  <c r="AJ29" i="1"/>
  <c r="AK29" i="1"/>
  <c r="AG26" i="1"/>
  <c r="Q26" i="1"/>
  <c r="X14" i="1"/>
  <c r="AB14" i="1" s="1"/>
  <c r="X13" i="1"/>
  <c r="AL10" i="1"/>
  <c r="M28" i="1"/>
  <c r="R28" i="1"/>
  <c r="L20" i="1"/>
  <c r="Q20" i="1"/>
  <c r="Z17" i="1"/>
  <c r="R17" i="1"/>
  <c r="X22" i="1"/>
  <c r="P22" i="1"/>
  <c r="M9" i="1"/>
  <c r="AD9" i="1" s="1"/>
  <c r="R9" i="1"/>
  <c r="AL11" i="1"/>
  <c r="R11" i="1"/>
  <c r="X29" i="1"/>
  <c r="AB29" i="1" s="1"/>
  <c r="AL29" i="1"/>
  <c r="Z31" i="1"/>
  <c r="AD31" i="1" s="1"/>
  <c r="R31" i="1"/>
  <c r="V31" i="1" s="1"/>
  <c r="X35" i="1"/>
  <c r="AB35" i="1" s="1"/>
  <c r="P35" i="1"/>
  <c r="T35" i="1" s="1"/>
  <c r="AH13" i="1"/>
  <c r="X34" i="1"/>
  <c r="AB34" i="1" s="1"/>
  <c r="P34" i="1"/>
  <c r="T34" i="1" s="1"/>
  <c r="K34" i="1"/>
  <c r="AF27" i="1"/>
  <c r="P27" i="1"/>
  <c r="T27" i="1" s="1"/>
  <c r="L22" i="1"/>
  <c r="Q22" i="1"/>
  <c r="X33" i="1"/>
  <c r="AB33" i="1" s="1"/>
  <c r="P33" i="1"/>
  <c r="T33" i="1" s="1"/>
  <c r="AJ13" i="1"/>
  <c r="AG17" i="1"/>
  <c r="Q17" i="1"/>
  <c r="AK9" i="1"/>
  <c r="Q9" i="1"/>
  <c r="AE12" i="1"/>
  <c r="AE13" i="1"/>
  <c r="Y29" i="1"/>
  <c r="AC29" i="1" s="1"/>
  <c r="P32" i="1"/>
  <c r="T32" i="1" s="1"/>
  <c r="X32" i="1"/>
  <c r="AB32" i="1" s="1"/>
  <c r="AL20" i="1"/>
  <c r="R20" i="1"/>
  <c r="V20" i="1" s="1"/>
  <c r="O14" i="1"/>
  <c r="P14" i="1"/>
  <c r="T14" i="1" s="1"/>
  <c r="L35" i="1"/>
  <c r="Y35" i="1"/>
  <c r="AC35" i="1" s="1"/>
  <c r="Q35" i="1"/>
  <c r="U35" i="1" s="1"/>
  <c r="Z10" i="1"/>
  <c r="AL30" i="1"/>
  <c r="AE28" i="1"/>
  <c r="AL33" i="1"/>
  <c r="R33" i="1"/>
  <c r="V33" i="1" s="1"/>
  <c r="Z33" i="1"/>
  <c r="AD33" i="1" s="1"/>
  <c r="L30" i="1"/>
  <c r="Y30" i="1"/>
  <c r="AC30" i="1" s="1"/>
  <c r="Q30" i="1"/>
  <c r="U30" i="1" s="1"/>
  <c r="K13" i="1"/>
  <c r="T13" i="1" s="1"/>
  <c r="M10" i="1"/>
  <c r="V10" i="1" s="1"/>
  <c r="K28" i="1"/>
  <c r="P28" i="1"/>
  <c r="AL21" i="1"/>
  <c r="R21" i="1"/>
  <c r="AJ17" i="1"/>
  <c r="P17" i="1"/>
  <c r="X9" i="1"/>
  <c r="P9" i="1"/>
  <c r="AJ11" i="1"/>
  <c r="P11" i="1"/>
  <c r="Z29" i="1"/>
  <c r="AD29" i="1" s="1"/>
  <c r="O29" i="1"/>
  <c r="AJ7" i="1"/>
  <c r="P7" i="1"/>
  <c r="AL34" i="1"/>
  <c r="AK26" i="1"/>
  <c r="Y33" i="1"/>
  <c r="AC33" i="1" s="1"/>
  <c r="Q33" i="1"/>
  <c r="U33" i="1" s="1"/>
  <c r="O12" i="1"/>
  <c r="M13" i="1"/>
  <c r="V13" i="1" s="1"/>
  <c r="M25" i="1"/>
  <c r="AD25" i="1" s="1"/>
  <c r="R25" i="1"/>
  <c r="AG21" i="1"/>
  <c r="Q21" i="1"/>
  <c r="M23" i="1"/>
  <c r="R23" i="1"/>
  <c r="I48" i="1"/>
  <c r="K29" i="1"/>
  <c r="AL35" i="1"/>
  <c r="R35" i="1"/>
  <c r="V35" i="1" s="1"/>
  <c r="Z35" i="1"/>
  <c r="AD35" i="1" s="1"/>
  <c r="AF12" i="1"/>
  <c r="L19" i="1"/>
  <c r="Q19" i="1"/>
  <c r="L24" i="1"/>
  <c r="Q24" i="1"/>
  <c r="Y25" i="1"/>
  <c r="Q25" i="1"/>
  <c r="K21" i="1"/>
  <c r="P21" i="1"/>
  <c r="AG8" i="1"/>
  <c r="Q8" i="1"/>
  <c r="AL15" i="1"/>
  <c r="R15" i="1"/>
  <c r="V15" i="1" s="1"/>
  <c r="AL27" i="1"/>
  <c r="Y26" i="1"/>
  <c r="Y31" i="1"/>
  <c r="AC31" i="1" s="1"/>
  <c r="Q31" i="1"/>
  <c r="U31" i="1" s="1"/>
  <c r="AH12" i="1"/>
  <c r="Z13" i="1"/>
  <c r="M12" i="1"/>
  <c r="M11" i="1"/>
  <c r="K25" i="1"/>
  <c r="P25" i="1"/>
  <c r="M16" i="1"/>
  <c r="R16" i="1"/>
  <c r="T8" i="1"/>
  <c r="AJ12" i="1"/>
  <c r="Z32" i="1"/>
  <c r="AD32" i="1" s="1"/>
  <c r="R32" i="1"/>
  <c r="V32" i="1" s="1"/>
  <c r="AH23" i="1"/>
  <c r="P23" i="1"/>
  <c r="O15" i="1"/>
  <c r="P15" i="1"/>
  <c r="AF19" i="1"/>
  <c r="P19" i="1"/>
  <c r="K30" i="1"/>
  <c r="P30" i="1"/>
  <c r="T30" i="1" s="1"/>
  <c r="X30" i="1"/>
  <c r="AB30" i="1" s="1"/>
  <c r="X12" i="1"/>
  <c r="AF8" i="1"/>
  <c r="L9" i="1"/>
  <c r="X7" i="1"/>
  <c r="AL7" i="1"/>
  <c r="AG32" i="1"/>
  <c r="Y32" i="1"/>
  <c r="AC32" i="1" s="1"/>
  <c r="Q32" i="1"/>
  <c r="U32" i="1" s="1"/>
  <c r="Z26" i="1"/>
  <c r="AD26" i="1" s="1"/>
  <c r="R26" i="1"/>
  <c r="V26" i="1" s="1"/>
  <c r="Y16" i="1"/>
  <c r="AC16" i="1" s="1"/>
  <c r="Q16" i="1"/>
  <c r="U16" i="1" s="1"/>
  <c r="M24" i="1"/>
  <c r="R24" i="1"/>
  <c r="AK13" i="1"/>
  <c r="Q13" i="1"/>
  <c r="Y12" i="1"/>
  <c r="Q12" i="1"/>
  <c r="AE11" i="1"/>
  <c r="AE9" i="1"/>
  <c r="AE19" i="1"/>
  <c r="L32" i="1"/>
  <c r="AF29" i="1"/>
  <c r="L28" i="1"/>
  <c r="U28" i="1" s="1"/>
  <c r="Z28" i="1"/>
  <c r="I56" i="1"/>
  <c r="O25" i="1"/>
  <c r="H55" i="1"/>
  <c r="F20" i="9"/>
  <c r="H53" i="1"/>
  <c r="M17" i="1"/>
  <c r="AK17" i="1"/>
  <c r="Y17" i="1"/>
  <c r="L17" i="1"/>
  <c r="G56" i="1"/>
  <c r="G52" i="1"/>
  <c r="H57" i="1"/>
  <c r="AG20" i="1"/>
  <c r="AK25" i="1"/>
  <c r="AG19" i="1"/>
  <c r="I57" i="1"/>
  <c r="AK19" i="1"/>
  <c r="Y20" i="1"/>
  <c r="AG25" i="1"/>
  <c r="G55" i="1"/>
  <c r="G22" i="9"/>
  <c r="I54" i="1"/>
  <c r="H54" i="1"/>
  <c r="AJ26" i="1"/>
  <c r="O23" i="1"/>
  <c r="H45" i="1"/>
  <c r="I45" i="1"/>
  <c r="AK18" i="1"/>
  <c r="F12" i="9"/>
  <c r="AL18" i="1"/>
  <c r="AH27" i="1"/>
  <c r="O27" i="1"/>
  <c r="AJ27" i="1"/>
  <c r="X27" i="1"/>
  <c r="AB27" i="1" s="1"/>
  <c r="F17" i="9"/>
  <c r="Y27" i="1"/>
  <c r="AC27" i="1" s="1"/>
  <c r="Z24" i="1"/>
  <c r="Y24" i="1"/>
  <c r="AF31" i="1"/>
  <c r="AJ30" i="1"/>
  <c r="K32" i="1"/>
  <c r="G40" i="3"/>
  <c r="H40" i="3" s="1"/>
  <c r="G48" i="3"/>
  <c r="H48" i="3" s="1"/>
  <c r="AK22" i="1"/>
  <c r="AH22" i="1"/>
  <c r="O22" i="1"/>
  <c r="AG28" i="1"/>
  <c r="X28" i="1"/>
  <c r="AK28" i="1"/>
  <c r="Y28" i="1"/>
  <c r="AJ28" i="1"/>
  <c r="AH28" i="1"/>
  <c r="AF28" i="1"/>
  <c r="AH19" i="1"/>
  <c r="AL19" i="1"/>
  <c r="AJ19" i="1"/>
  <c r="Z19" i="1"/>
  <c r="X19" i="1"/>
  <c r="K19" i="1"/>
  <c r="Y19" i="1"/>
  <c r="O19" i="1"/>
  <c r="L25" i="1"/>
  <c r="X21" i="1"/>
  <c r="I52" i="1"/>
  <c r="X17" i="1"/>
  <c r="AF17" i="1"/>
  <c r="AH17" i="1"/>
  <c r="O17" i="1"/>
  <c r="AI17" i="1" s="1"/>
  <c r="K17" i="1"/>
  <c r="M32" i="1"/>
  <c r="AH26" i="1"/>
  <c r="AL26" i="1"/>
  <c r="K20" i="1"/>
  <c r="T20" i="1" s="1"/>
  <c r="O20" i="1"/>
  <c r="AI20" i="1" s="1"/>
  <c r="X20" i="1"/>
  <c r="AH20" i="1"/>
  <c r="AJ20" i="1"/>
  <c r="AK20" i="1"/>
  <c r="AF20" i="1"/>
  <c r="AG16" i="1"/>
  <c r="AK16" i="1"/>
  <c r="H51" i="1"/>
  <c r="O16" i="1"/>
  <c r="X16" i="1"/>
  <c r="AG27" i="1"/>
  <c r="AL23" i="1"/>
  <c r="Z23" i="1"/>
  <c r="X23" i="1"/>
  <c r="H48" i="1"/>
  <c r="AF23" i="1"/>
  <c r="K23" i="1"/>
  <c r="AK24" i="1"/>
  <c r="I47" i="1"/>
  <c r="M22" i="1"/>
  <c r="G46" i="1"/>
  <c r="AF22" i="1"/>
  <c r="H46" i="1"/>
  <c r="AJ22" i="1"/>
  <c r="K22" i="1"/>
  <c r="Y22" i="1"/>
  <c r="AG22" i="1"/>
  <c r="AL22" i="1"/>
  <c r="Z18" i="1"/>
  <c r="AD18" i="1" s="1"/>
  <c r="AL31" i="1"/>
  <c r="K31" i="1"/>
  <c r="AH30" i="1"/>
  <c r="AK32" i="1"/>
  <c r="G13" i="9"/>
  <c r="F15" i="9"/>
  <c r="AH32" i="1"/>
  <c r="AL32" i="1"/>
  <c r="AF32" i="1"/>
  <c r="AJ33" i="1"/>
  <c r="AG33" i="1"/>
  <c r="M31" i="1"/>
  <c r="M33" i="1"/>
  <c r="AK33" i="1"/>
  <c r="AH33" i="1"/>
  <c r="M35" i="1"/>
  <c r="K33" i="1"/>
  <c r="AF33" i="1"/>
  <c r="L33" i="1"/>
  <c r="AK34" i="1"/>
  <c r="AF21" i="1"/>
  <c r="O21" i="1"/>
  <c r="Z21" i="1"/>
  <c r="AJ21" i="1"/>
  <c r="M21" i="1"/>
  <c r="AH21" i="1"/>
  <c r="Y9" i="1"/>
  <c r="G9" i="9"/>
  <c r="L13" i="1"/>
  <c r="AC13" i="1" s="1"/>
  <c r="K7" i="1"/>
  <c r="L12" i="1"/>
  <c r="AK12" i="1"/>
  <c r="O7" i="1"/>
  <c r="AL9" i="1"/>
  <c r="AF9" i="1"/>
  <c r="AH9" i="1"/>
  <c r="AF7" i="1"/>
  <c r="AG13" i="1"/>
  <c r="AH7" i="1"/>
  <c r="M14" i="1"/>
  <c r="AL14" i="1"/>
  <c r="AG14" i="1"/>
  <c r="AK14" i="1"/>
  <c r="AF14" i="1"/>
  <c r="AJ14" i="1"/>
  <c r="AG31" i="1"/>
  <c r="L31" i="1"/>
  <c r="AK31" i="1"/>
  <c r="AJ31" i="1"/>
  <c r="AF30" i="1"/>
  <c r="AK35" i="1"/>
  <c r="AG35" i="1"/>
  <c r="K35" i="1"/>
  <c r="AF35" i="1"/>
  <c r="AH35" i="1"/>
  <c r="AJ34" i="1"/>
  <c r="AF34" i="1"/>
  <c r="AG34" i="1"/>
  <c r="AH34" i="1"/>
  <c r="K26" i="1"/>
  <c r="T26" i="1" s="1"/>
  <c r="L26" i="1"/>
  <c r="O26" i="1"/>
  <c r="AF26" i="1"/>
  <c r="Z20" i="1"/>
  <c r="AD20" i="1" s="1"/>
  <c r="G53" i="1"/>
  <c r="G19" i="9"/>
  <c r="AH16" i="1"/>
  <c r="G18" i="9"/>
  <c r="AL16" i="1"/>
  <c r="Z16" i="1"/>
  <c r="K16" i="1"/>
  <c r="T16" i="1" s="1"/>
  <c r="AF16" i="1"/>
  <c r="I51" i="1"/>
  <c r="AJ16" i="1"/>
  <c r="X24" i="1"/>
  <c r="AH24" i="1"/>
  <c r="O24" i="1"/>
  <c r="AH11" i="1"/>
  <c r="K11" i="1"/>
  <c r="AB11" i="1" s="1"/>
  <c r="Z11" i="1"/>
  <c r="G40" i="1"/>
  <c r="O11" i="1"/>
  <c r="H40" i="1"/>
  <c r="AF11" i="1"/>
  <c r="AH15" i="1"/>
  <c r="Z15" i="1"/>
  <c r="AD15" i="1" s="1"/>
  <c r="K15" i="1"/>
  <c r="H39" i="1"/>
  <c r="G39" i="1"/>
  <c r="AB15" i="1" l="1"/>
  <c r="AD12" i="1"/>
  <c r="AC23" i="1"/>
  <c r="AB8" i="1"/>
  <c r="AB10" i="1"/>
  <c r="AB25" i="1"/>
  <c r="AC11" i="1"/>
  <c r="T9" i="1"/>
  <c r="U8" i="1"/>
  <c r="AC8" i="1"/>
  <c r="AC15" i="1"/>
  <c r="AD8" i="1"/>
  <c r="AC20" i="1"/>
  <c r="U7" i="1"/>
  <c r="AB24" i="1"/>
  <c r="AB9" i="1"/>
  <c r="AD16" i="1"/>
  <c r="AB12" i="1"/>
  <c r="U24" i="1"/>
  <c r="U11" i="1"/>
  <c r="AD7" i="1"/>
  <c r="AC10" i="1"/>
  <c r="AD19" i="1"/>
  <c r="AC24" i="1"/>
  <c r="AC22" i="1"/>
  <c r="U21" i="1"/>
  <c r="T21" i="1"/>
  <c r="AD28" i="1"/>
  <c r="AD13" i="1"/>
  <c r="U26" i="1"/>
  <c r="V22" i="1"/>
  <c r="AB23" i="1"/>
  <c r="AD11" i="1"/>
  <c r="AD23" i="1"/>
  <c r="AB21" i="1"/>
  <c r="V23" i="1"/>
  <c r="AB22" i="1"/>
  <c r="AC9" i="1"/>
  <c r="V16" i="1"/>
  <c r="U12" i="1"/>
  <c r="V28" i="1"/>
  <c r="V14" i="1"/>
  <c r="AB20" i="1"/>
  <c r="V25" i="1"/>
  <c r="T22" i="1"/>
  <c r="AD10" i="1"/>
  <c r="AC17" i="1"/>
  <c r="T19" i="1"/>
  <c r="AB26" i="1"/>
  <c r="T11" i="1"/>
  <c r="V17" i="1"/>
  <c r="AD22" i="1"/>
  <c r="AD14" i="1"/>
  <c r="AB16" i="1"/>
  <c r="AC19" i="1"/>
  <c r="AB28" i="1"/>
  <c r="AD17" i="1"/>
  <c r="T15" i="1"/>
  <c r="U22" i="1"/>
  <c r="U20" i="1"/>
  <c r="T24" i="1"/>
  <c r="U25" i="1"/>
  <c r="AD21" i="1"/>
  <c r="AC12" i="1"/>
  <c r="V12" i="1"/>
  <c r="AC25" i="1"/>
  <c r="T17" i="1"/>
  <c r="U9" i="1"/>
  <c r="AB19" i="1"/>
  <c r="U13" i="1"/>
  <c r="AB7" i="1"/>
  <c r="T23" i="1"/>
  <c r="AC26" i="1"/>
  <c r="V21" i="1"/>
  <c r="U17" i="1"/>
  <c r="V11" i="1"/>
  <c r="AC28" i="1"/>
  <c r="AD24" i="1"/>
  <c r="V24" i="1"/>
  <c r="T7" i="1"/>
  <c r="AB13" i="1"/>
  <c r="V19" i="1"/>
  <c r="AB17" i="1"/>
  <c r="T25" i="1"/>
  <c r="U19" i="1"/>
  <c r="T28" i="1"/>
  <c r="V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 He</author>
  </authors>
  <commentList>
    <comment ref="B1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Helen He:</t>
        </r>
        <r>
          <rPr>
            <sz val="9"/>
            <color indexed="81"/>
            <rFont val="Tahoma"/>
            <family val="2"/>
          </rPr>
          <t xml:space="preserve">
MAIL AGT CODE; FCOSPVG</t>
        </r>
      </text>
    </comment>
  </commentList>
</comments>
</file>

<file path=xl/sharedStrings.xml><?xml version="1.0" encoding="utf-8"?>
<sst xmlns="http://schemas.openxmlformats.org/spreadsheetml/2006/main" count="2457" uniqueCount="480">
  <si>
    <t>Contract#</t>
  </si>
  <si>
    <t>692WB</t>
  </si>
  <si>
    <t>T&amp;C code</t>
  </si>
  <si>
    <t>CHNGEN01</t>
  </si>
  <si>
    <t>NET</t>
  </si>
  <si>
    <t>PR3</t>
  </si>
  <si>
    <t>PR2</t>
  </si>
  <si>
    <t>PR1</t>
  </si>
  <si>
    <t>DG (except RMD/RLI/RLM/RBI)</t>
  </si>
  <si>
    <t>PR2+DG (except RMD/RLI/RLM/RBI)</t>
    <phoneticPr fontId="8" type="noConversion"/>
  </si>
  <si>
    <t>Only for DG Class 9 (RMD RLI RLM)</t>
  </si>
  <si>
    <t>PR2+Only for DG Class 9 (RMD RLI RLM)</t>
    <phoneticPr fontId="8" type="noConversion"/>
  </si>
  <si>
    <t>Only for DG (RBI)</t>
  </si>
  <si>
    <t>General goods with DRY ICE</t>
  </si>
  <si>
    <t>PR1 with DRY ICE</t>
  </si>
  <si>
    <t xml:space="preserve">Perishables </t>
  </si>
  <si>
    <t>Eff</t>
  </si>
  <si>
    <t>Origin</t>
  </si>
  <si>
    <t>Region</t>
  </si>
  <si>
    <t>Ctry</t>
  </si>
  <si>
    <t>Dest</t>
  </si>
  <si>
    <t>45kg</t>
  </si>
  <si>
    <t>100kg</t>
  </si>
  <si>
    <t>500kg</t>
  </si>
  <si>
    <t>1000kg</t>
  </si>
  <si>
    <t>PVG</t>
  </si>
  <si>
    <t>HKG</t>
  </si>
  <si>
    <t>HK</t>
  </si>
  <si>
    <t>NEA</t>
  </si>
  <si>
    <t>JP</t>
  </si>
  <si>
    <t>CTS</t>
  </si>
  <si>
    <t>FUK</t>
  </si>
  <si>
    <t>HND</t>
  </si>
  <si>
    <t>KR</t>
  </si>
  <si>
    <t>ICN</t>
  </si>
  <si>
    <t>TW</t>
  </si>
  <si>
    <t>KHH</t>
  </si>
  <si>
    <t>KIX</t>
  </si>
  <si>
    <t>NGO</t>
  </si>
  <si>
    <t>NRT</t>
  </si>
  <si>
    <t>TPE</t>
  </si>
  <si>
    <t>SEA</t>
  </si>
  <si>
    <t>TH</t>
  </si>
  <si>
    <t>BKK</t>
  </si>
  <si>
    <t>PH</t>
  </si>
  <si>
    <t>CEB</t>
  </si>
  <si>
    <t>ID</t>
  </si>
  <si>
    <t>CGK</t>
  </si>
  <si>
    <t>DPS</t>
  </si>
  <si>
    <t>VN</t>
  </si>
  <si>
    <t>HAN</t>
  </si>
  <si>
    <t>HKT</t>
  </si>
  <si>
    <t>MY</t>
  </si>
  <si>
    <t>KUL</t>
  </si>
  <si>
    <t>MNL</t>
  </si>
  <si>
    <t>PEN</t>
  </si>
  <si>
    <t>KH</t>
  </si>
  <si>
    <t>PNH</t>
  </si>
  <si>
    <t>SGN</t>
  </si>
  <si>
    <t>SG</t>
  </si>
  <si>
    <t>SIN</t>
  </si>
  <si>
    <t>SUB</t>
  </si>
  <si>
    <t>SAMEA</t>
  </si>
  <si>
    <t>BD</t>
  </si>
  <si>
    <t>DAC</t>
  </si>
  <si>
    <t>SWP</t>
  </si>
  <si>
    <t>NZ</t>
  </si>
  <si>
    <t>AKL</t>
  </si>
  <si>
    <t>AU</t>
  </si>
  <si>
    <t>BNE</t>
  </si>
  <si>
    <t>MEL</t>
  </si>
  <si>
    <t>PER</t>
  </si>
  <si>
    <t>SYD</t>
  </si>
  <si>
    <t>WTB</t>
  </si>
  <si>
    <t>SHA</t>
  </si>
  <si>
    <t>Change summary:</t>
  </si>
  <si>
    <t xml:space="preserve">1. </t>
  </si>
  <si>
    <t>2.</t>
  </si>
  <si>
    <t>3.</t>
  </si>
  <si>
    <t>4.</t>
  </si>
  <si>
    <t>Applicable to FOC, XMN, SHA only</t>
  </si>
  <si>
    <t>Ctry/Terr</t>
  </si>
  <si>
    <t>Pivot Rate</t>
  </si>
  <si>
    <t>Over-Pivot</t>
  </si>
  <si>
    <t>Over-Flow</t>
  </si>
  <si>
    <t>Pivot</t>
  </si>
  <si>
    <t>Contour</t>
  </si>
  <si>
    <t>SEA</t>
    <phoneticPr fontId="8" type="noConversion"/>
  </si>
  <si>
    <t>NEA</t>
    <phoneticPr fontId="8" type="noConversion"/>
  </si>
  <si>
    <t>HKG</t>
    <phoneticPr fontId="8" type="noConversion"/>
  </si>
  <si>
    <t>Q7</t>
  </si>
  <si>
    <t>Q6</t>
  </si>
  <si>
    <t>LDP</t>
  </si>
  <si>
    <t>LDC</t>
  </si>
  <si>
    <t>1.</t>
  </si>
  <si>
    <t>5.</t>
  </si>
  <si>
    <t>GC with ICE</t>
  </si>
  <si>
    <t>PRS</t>
  </si>
  <si>
    <t>Agent</t>
  </si>
  <si>
    <t>Contract #</t>
  </si>
  <si>
    <t>T &amp; C code</t>
  </si>
  <si>
    <t>VTL</t>
  </si>
  <si>
    <t>692XV</t>
  </si>
  <si>
    <t>CHNTCS01</t>
  </si>
  <si>
    <t>APL</t>
  </si>
  <si>
    <t>692Y9</t>
  </si>
  <si>
    <t>6937E</t>
  </si>
  <si>
    <t>DHL</t>
  </si>
  <si>
    <t>6937L</t>
  </si>
  <si>
    <t>DIM</t>
  </si>
  <si>
    <t>EFL</t>
  </si>
  <si>
    <t>6931Y</t>
  </si>
  <si>
    <t>KSF</t>
  </si>
  <si>
    <t>FBC</t>
  </si>
  <si>
    <t>6938K</t>
  </si>
  <si>
    <t>GTL</t>
  </si>
  <si>
    <t>6938Y</t>
  </si>
  <si>
    <t>KWE</t>
  </si>
  <si>
    <t>LYE</t>
  </si>
  <si>
    <t>6939C</t>
  </si>
  <si>
    <t>WFF</t>
  </si>
  <si>
    <t>6932Q</t>
  </si>
  <si>
    <t>SZT</t>
  </si>
  <si>
    <t>6939J</t>
  </si>
  <si>
    <t>SEC</t>
  </si>
  <si>
    <t>6939Q</t>
  </si>
  <si>
    <t>TAE</t>
  </si>
  <si>
    <t>6939X</t>
  </si>
  <si>
    <t xml:space="preserve"> </t>
  </si>
  <si>
    <t>SEC,KWE,</t>
  </si>
  <si>
    <t>NET rate</t>
  </si>
  <si>
    <t>Commitment ID</t>
  </si>
  <si>
    <t>Monthly Commitment</t>
  </si>
  <si>
    <t>Remarks</t>
  </si>
  <si>
    <t>PVGHKG 5T TO 15T</t>
    <phoneticPr fontId="8" type="noConversion"/>
  </si>
  <si>
    <t>≥5T&lt;15T</t>
    <phoneticPr fontId="8" type="noConversion"/>
  </si>
  <si>
    <t>PVGHKG 15T TO 30T BASIC</t>
  </si>
  <si>
    <t>≥ 15T &lt; 30T(basic)</t>
  </si>
  <si>
    <t>PVGHKG OVER 30T</t>
    <phoneticPr fontId="8" type="noConversion"/>
  </si>
  <si>
    <t>≥30T</t>
    <phoneticPr fontId="8" type="noConversion"/>
  </si>
  <si>
    <t>PVGTPE 5T TO 30T</t>
  </si>
  <si>
    <t>≥ 5T &lt; 30T(basic)</t>
  </si>
  <si>
    <t>PVGTPE OVER 30T</t>
    <phoneticPr fontId="8" type="noConversion"/>
  </si>
  <si>
    <r>
      <rPr>
        <sz val="11"/>
        <rFont val="微软雅黑"/>
        <family val="2"/>
        <charset val="134"/>
      </rPr>
      <t>≥</t>
    </r>
    <r>
      <rPr>
        <sz val="11"/>
        <rFont val="Arial"/>
        <family val="2"/>
      </rPr>
      <t xml:space="preserve"> 30T</t>
    </r>
  </si>
  <si>
    <t xml:space="preserve">PVGTPE </t>
  </si>
  <si>
    <t>LDP(PMC)</t>
  </si>
  <si>
    <t>LDP(PAG)</t>
  </si>
  <si>
    <t>X</t>
  </si>
  <si>
    <t>CEV</t>
  </si>
  <si>
    <t>PVGHKG 20T TO 40T</t>
  </si>
  <si>
    <t xml:space="preserve">≥ 20T &lt; 40T </t>
  </si>
  <si>
    <t xml:space="preserve">NRT / KIX / ICN / FUK </t>
  </si>
  <si>
    <t xml:space="preserve"> TPE / KHH </t>
  </si>
  <si>
    <t>PVGHKG 40T TO 60T</t>
  </si>
  <si>
    <t>≥ 40T &lt; 60T (basic)</t>
  </si>
  <si>
    <t>PVGHKG Over 60T</t>
  </si>
  <si>
    <t>≥ 60T</t>
  </si>
  <si>
    <t>≥ 20T &lt; 40T (basic)</t>
  </si>
  <si>
    <t>DSV</t>
  </si>
  <si>
    <t>HKG/TPE/KHH/SGN/HAN/BKK/KUL/SIN/PEN/MNL/CGK/SUB/CEB/ICN</t>
  </si>
  <si>
    <t>Applicable to ports with BSA/HBA only</t>
  </si>
  <si>
    <t>CHNFLO01</t>
  </si>
  <si>
    <t>693AW</t>
  </si>
  <si>
    <t>CSL</t>
  </si>
  <si>
    <t>6933B</t>
  </si>
  <si>
    <t>CHR</t>
  </si>
  <si>
    <t>TGF</t>
  </si>
  <si>
    <t>693AI</t>
  </si>
  <si>
    <t>DGF</t>
  </si>
  <si>
    <t>695S5</t>
  </si>
  <si>
    <t>TCI</t>
  </si>
  <si>
    <t>6934V</t>
  </si>
  <si>
    <t>SCH</t>
  </si>
  <si>
    <t>GPL</t>
  </si>
  <si>
    <t>6930E</t>
  </si>
  <si>
    <t>INF</t>
  </si>
  <si>
    <t>6938D</t>
  </si>
  <si>
    <t>695VG</t>
  </si>
  <si>
    <t>693BH</t>
  </si>
  <si>
    <t>693BO</t>
  </si>
  <si>
    <t>C Rate 
(All-in)</t>
  </si>
  <si>
    <t>Over-Pivot
(All-in)</t>
  </si>
  <si>
    <t>Over-Flow
(All-in)</t>
  </si>
  <si>
    <t>PR2, C rate only</t>
  </si>
  <si>
    <t>CHR, HYL</t>
  </si>
  <si>
    <t>PR2, C rate only</t>
    <phoneticPr fontId="8" type="noConversion"/>
  </si>
  <si>
    <t xml:space="preserve"> DHL</t>
  </si>
  <si>
    <t>C rate only</t>
  </si>
  <si>
    <t>KSF, SZT, VTL , EFL</t>
  </si>
  <si>
    <t>C Rate 
(all in)</t>
  </si>
  <si>
    <t>Over-Pivot
(all in)</t>
  </si>
  <si>
    <t>Over-Flow
(all in)</t>
  </si>
  <si>
    <t>SIN</t>
    <phoneticPr fontId="8" type="noConversion"/>
  </si>
  <si>
    <t>BKK</t>
    <phoneticPr fontId="8" type="noConversion"/>
  </si>
  <si>
    <t>CGK</t>
    <phoneticPr fontId="8" type="noConversion"/>
  </si>
  <si>
    <t>MNL</t>
    <phoneticPr fontId="8" type="noConversion"/>
  </si>
  <si>
    <t>HAN</t>
    <phoneticPr fontId="8" type="noConversion"/>
  </si>
  <si>
    <t>SGN</t>
    <phoneticPr fontId="8" type="noConversion"/>
  </si>
  <si>
    <t>FBC, AGC</t>
  </si>
  <si>
    <t>Pivot except DHL</t>
  </si>
  <si>
    <t>SWP</t>
    <phoneticPr fontId="8" type="noConversion"/>
  </si>
  <si>
    <t>DAC</t>
    <phoneticPr fontId="8" type="noConversion"/>
  </si>
  <si>
    <t>DHL Pivot</t>
  </si>
  <si>
    <t>SGN / SIN</t>
  </si>
  <si>
    <t>SYD/MEL</t>
  </si>
  <si>
    <t>6938R</t>
  </si>
  <si>
    <t>CHNBSA02</t>
  </si>
  <si>
    <t>693AP</t>
  </si>
  <si>
    <t>6937Z</t>
  </si>
  <si>
    <t>695RR</t>
  </si>
  <si>
    <t>693A4</t>
  </si>
  <si>
    <t>692ZT</t>
  </si>
  <si>
    <t>692Y2</t>
  </si>
  <si>
    <t>CHNCOP01</t>
  </si>
  <si>
    <t>693AB</t>
  </si>
  <si>
    <t>693BA</t>
  </si>
  <si>
    <t>693BV</t>
  </si>
  <si>
    <t>695UO</t>
  </si>
  <si>
    <t>695UV</t>
  </si>
  <si>
    <t>A Rate
(net)</t>
  </si>
  <si>
    <t>B Rate
(net)</t>
  </si>
  <si>
    <t>BSA Average 
Rate (net)</t>
  </si>
  <si>
    <t>Over-Pivot
(net)</t>
  </si>
  <si>
    <t>Over-Flow
(net)</t>
  </si>
  <si>
    <t>Basic Rate (Net)</t>
  </si>
  <si>
    <t>-3~+5</t>
  </si>
  <si>
    <t>CHR,HYL</t>
  </si>
  <si>
    <t>-10~+20</t>
  </si>
  <si>
    <t>MEL</t>
    <phoneticPr fontId="8" type="noConversion"/>
  </si>
  <si>
    <t>SYD</t>
    <phoneticPr fontId="8" type="noConversion"/>
  </si>
  <si>
    <t>09Apr24-31Mar25</t>
  </si>
  <si>
    <t>AGC</t>
  </si>
  <si>
    <t>BSA Average 
Rate (net)</t>
    <phoneticPr fontId="8" type="noConversion"/>
  </si>
  <si>
    <t>CAS</t>
  </si>
  <si>
    <t>KSF,DIM</t>
  </si>
  <si>
    <t>PEN</t>
    <phoneticPr fontId="8" type="noConversion"/>
  </si>
  <si>
    <t>Basic Rate
(net)</t>
  </si>
  <si>
    <t>01Apr24-31Mar25</t>
  </si>
  <si>
    <t xml:space="preserve">2. </t>
  </si>
  <si>
    <t>S/N</t>
  </si>
  <si>
    <t>Short Name</t>
  </si>
  <si>
    <t>Name Of Agent (in English)</t>
    <phoneticPr fontId="8" type="noConversion"/>
  </si>
  <si>
    <t>Master Agent Code</t>
  </si>
  <si>
    <t>Agent Type</t>
  </si>
  <si>
    <t>Settle with CASS/CX</t>
  </si>
  <si>
    <t>Collateral Type</t>
  </si>
  <si>
    <t>Remark</t>
  </si>
  <si>
    <t>In-House Agent Code</t>
  </si>
  <si>
    <t>Agent Status</t>
  </si>
  <si>
    <t>ABL</t>
  </si>
  <si>
    <t>ALL BENEFITS LOGISTICS CO LTD</t>
  </si>
  <si>
    <t>08377220213</t>
  </si>
  <si>
    <t>GC</t>
  </si>
  <si>
    <t>CASS</t>
  </si>
  <si>
    <t>A</t>
  </si>
  <si>
    <t>ADS</t>
  </si>
  <si>
    <t>SHENZHEN ANDA SHUN INTERNATIONAL LOGISTICS CO.,LTD SHANGHAI BRANCH</t>
  </si>
  <si>
    <t>08316490210</t>
  </si>
  <si>
    <t>AWOT GLOBAL CORPORATION SHANGHAI BRANCH</t>
  </si>
  <si>
    <t>08316510215</t>
  </si>
  <si>
    <t>ZCL</t>
    <phoneticPr fontId="8" type="noConversion"/>
  </si>
  <si>
    <t>ANGEROAD (SHENZHEN)SUPPLY CHAIN CO.,LTD.SHANGHAI BRANCH</t>
  </si>
  <si>
    <t>0801012SHA</t>
  </si>
  <si>
    <t>NON-CASS</t>
  </si>
  <si>
    <t>LOCAL BG</t>
  </si>
  <si>
    <t>ALL</t>
  </si>
  <si>
    <t>ALL-LINK LOGISTICS LTD.</t>
  </si>
  <si>
    <t>08304210213</t>
  </si>
  <si>
    <t>AOE</t>
  </si>
  <si>
    <t>AOE FREIGHT (SHANGHAI) LTD</t>
  </si>
  <si>
    <t>08308750214</t>
  </si>
  <si>
    <t>APEX LOGISTICS INTERNATIONAL (CN) LIMITED</t>
  </si>
  <si>
    <t>08329470214</t>
  </si>
  <si>
    <t>BAO</t>
  </si>
  <si>
    <t>SHANGHAI BAOLIN INTERNATIONAL DANGEROUS GOODS LOGOISTICS CO., LTD</t>
  </si>
  <si>
    <t>08371230210</t>
  </si>
  <si>
    <t>CEVA FREIGHT SHANGHAI LIMITED</t>
  </si>
  <si>
    <t>08331480216</t>
  </si>
  <si>
    <t>C.H.ROBINSON WORLDWIDE (SHANGHAI) CO., LTD</t>
  </si>
  <si>
    <t>08304610215</t>
  </si>
  <si>
    <t>COS</t>
  </si>
  <si>
    <t>COSCO SHIPPING AIR FREIGHT CO., LTD.</t>
  </si>
  <si>
    <t>C0801081SH</t>
  </si>
  <si>
    <t>Mail</t>
  </si>
  <si>
    <t>CARGO SERVICE AIRFREIGHT SHAGNHAI LTD</t>
  </si>
  <si>
    <t>08370610216</t>
  </si>
  <si>
    <t>CTS INTERNATIONAL LOGISTICS CRPORATION LIMITED</t>
  </si>
  <si>
    <t>08303610000</t>
  </si>
  <si>
    <t>DHL GLOBAL FORWARDING (CHINA) CO., LTD</t>
  </si>
  <si>
    <t>08306960211</t>
  </si>
  <si>
    <t>DHL AVIATION SERVICE SHANGHAI CO., LTD</t>
  </si>
  <si>
    <t>08006160352</t>
  </si>
  <si>
    <t>HO-BG</t>
  </si>
  <si>
    <t>DIMERCO ZHONGJING INT'L EXPRESS CO., LTD</t>
  </si>
  <si>
    <t>08306540211</t>
  </si>
  <si>
    <t>DSV AIR &amp; SEA CO., LTD</t>
  </si>
  <si>
    <t>08373700215</t>
  </si>
  <si>
    <t>KERRY EAS LOGISTICS LTD SHAGNHAI BRANCH</t>
  </si>
  <si>
    <t>08301130213</t>
  </si>
  <si>
    <t>EXPO FREIGHT (SHANGHAI) LIMITED</t>
  </si>
  <si>
    <t>08337600213</t>
  </si>
  <si>
    <t>EPL</t>
  </si>
  <si>
    <t>EVER PROFIT INTERNATIONAL LOGISTICS (SHA) CO.,LTD</t>
  </si>
  <si>
    <t>08372500216</t>
  </si>
  <si>
    <t>FEX</t>
  </si>
  <si>
    <t>SHANGHAI FIRST EXPRESS CO., LTD</t>
  </si>
  <si>
    <t>0801064</t>
  </si>
  <si>
    <t>MAIL</t>
  </si>
  <si>
    <t>SHANGHAI FUNBAY INTERNATIONAL FREIGHT FORWARDING CO.,LTD</t>
  </si>
  <si>
    <t>FLP</t>
  </si>
  <si>
    <t>FLEXPORT INTERNATIONAL (SHANGHAI) CO., LTD.</t>
  </si>
  <si>
    <t>08304710212</t>
  </si>
  <si>
    <t>FTN</t>
  </si>
  <si>
    <t>FedEx  International Freight Forwarding Agency Services (Shanghai) Company Limited</t>
  </si>
  <si>
    <t>08374490213</t>
  </si>
  <si>
    <t>FST</t>
  </si>
  <si>
    <t>Beijing chemfast international transportation co., ltd shanghai branch</t>
  </si>
  <si>
    <t>08370500213</t>
  </si>
  <si>
    <t>Global Partner Logistics Company Limited</t>
  </si>
  <si>
    <t>08303470210</t>
  </si>
  <si>
    <t>SHANGHAI GOLDEN-TOP INTERNATIONAL LOGISTICS CO., LTD</t>
  </si>
  <si>
    <t>08337580215</t>
    <phoneticPr fontId="9" type="noConversion"/>
  </si>
  <si>
    <t>HAS</t>
  </si>
  <si>
    <t>HUZHOU XIN YUAN INTERNATIONAL FREIGH CO., LTD</t>
  </si>
  <si>
    <t>08370070214</t>
  </si>
  <si>
    <t>HTL</t>
  </si>
  <si>
    <t>HECNY TRANSPORTATION (SHANGHAI) LTD</t>
  </si>
  <si>
    <t>08370890216</t>
  </si>
  <si>
    <t>HELLMANN WORLDWIDE LOGISTICS (SHANGHAI) CO.,</t>
  </si>
  <si>
    <t>08308700212</t>
  </si>
  <si>
    <t>INFINITY CARGO LOGISTICS(CHINA) LIMIT</t>
  </si>
  <si>
    <t>08371330214</t>
  </si>
  <si>
    <t>JHD</t>
  </si>
  <si>
    <t>JIANGSU HONGDA INT'L TRANSPORTATION CO.,LTD</t>
  </si>
  <si>
    <t>08371850255</t>
  </si>
  <si>
    <t>JJB</t>
  </si>
  <si>
    <t>JJB LINK LOGISTICS COMPANY LIMITED</t>
  </si>
  <si>
    <t>08306220215</t>
  </si>
  <si>
    <t>BEIJING KANG-JIE-KONG INTERNATIONAL CARGO AGENT CO., LTD. SHANGHAI BRANCH</t>
  </si>
  <si>
    <t>08304480214</t>
  </si>
  <si>
    <t>KNN</t>
  </si>
  <si>
    <t>KUEHNE &amp; NAGEL LIMITED SHANGHAI BRANCH</t>
  </si>
  <si>
    <t>08323980210</t>
  </si>
  <si>
    <t>SHANGHAI FEILIKS INTERNATIONAL LOGISTICS CO., LTD</t>
  </si>
  <si>
    <t>08319210211</t>
  </si>
  <si>
    <t>KSU</t>
  </si>
  <si>
    <t>BEIJING KINSHIP-UNITED INTERNATIONAL LOGISTICS CO.,LTD</t>
  </si>
  <si>
    <t>0801063</t>
  </si>
  <si>
    <t>SHANGHAI KINTETSU WORLD EXP CO LTD</t>
  </si>
  <si>
    <t>08324670211</t>
  </si>
  <si>
    <t>LNX</t>
  </si>
  <si>
    <t>LINEHAUL EXPRESS(ZHENGZHOU) LTD.SHANGHAI BRANCH</t>
  </si>
  <si>
    <t>08009840425</t>
  </si>
  <si>
    <t>LPD</t>
  </si>
  <si>
    <t>SICHUAN LEOPARD LOGISTICS CO., LTD</t>
  </si>
  <si>
    <t>0801004</t>
  </si>
  <si>
    <t>LANGYUE LOGISTICS CO LTD SHANGHAI BRANCH</t>
  </si>
  <si>
    <t>08010740356</t>
  </si>
  <si>
    <t>MEC</t>
  </si>
  <si>
    <t>MORRISON EXPRESS CORP (SHANGHAI) LTD</t>
  </si>
  <si>
    <t>08306710215</t>
  </si>
  <si>
    <t>MEG</t>
  </si>
  <si>
    <t>SHANGHAI MEGACAP AVIATION SERVICES CO, LTD</t>
  </si>
  <si>
    <t>08374300211</t>
  </si>
  <si>
    <t>MKY</t>
  </si>
  <si>
    <t>SHANGHAI MILKYWAY INT'L LOGISTICS CO.,LTD</t>
  </si>
  <si>
    <t>08372960212</t>
  </si>
  <si>
    <t>OTE</t>
  </si>
  <si>
    <t>ON TIME EXPRESS CO.,LTD</t>
  </si>
  <si>
    <t>08370470216</t>
  </si>
  <si>
    <t>PGC</t>
  </si>
  <si>
    <t>PANDA GLOBAL (BEIJING) CO., LTD SHANGHAI BRANCH</t>
  </si>
  <si>
    <t>08329050214</t>
  </si>
  <si>
    <t>PNP</t>
  </si>
  <si>
    <t>P&amp;P INTERNATIONAL TRANSPORTATION CO.,LTD</t>
  </si>
  <si>
    <t>08311210213</t>
  </si>
  <si>
    <t>QZF</t>
  </si>
  <si>
    <t>Shanghai Qizhan International Freight Forwarding Co. , Ltd.</t>
  </si>
  <si>
    <t>08338220214</t>
  </si>
  <si>
    <t>SBW</t>
  </si>
  <si>
    <t>SHANGHAI PILOTRANS INTERNATIONAL LOGISTICS CO.,LTD</t>
  </si>
  <si>
    <t>08302530003</t>
  </si>
  <si>
    <t>SCHENKER CHINA LTD</t>
  </si>
  <si>
    <t>08370450211</t>
  </si>
  <si>
    <t>SOONEST (CHINA) EXPRESS Co., Ltd</t>
  </si>
  <si>
    <t>08370940211</t>
  </si>
  <si>
    <t>SEF</t>
  </si>
  <si>
    <t>SHANGHAI ETERNAL INTERNATIONAL FREIGHT CO.,LTD</t>
  </si>
  <si>
    <t>08374140213</t>
  </si>
  <si>
    <t>SEL</t>
  </si>
  <si>
    <t>SHIPAIR EXPRESS (CHINA) LTD</t>
  </si>
  <si>
    <t>08372070210</t>
  </si>
  <si>
    <t>SYN</t>
  </si>
  <si>
    <t>SHANGHAI SHENYUE INTERNATIONAL TRANSPORTATION CO., LTD</t>
  </si>
  <si>
    <t>08303480216</t>
  </si>
  <si>
    <t>SYX</t>
  </si>
  <si>
    <t>SHA XIANG YUN INTERNATIONAL LOG</t>
  </si>
  <si>
    <t>08306190211</t>
  </si>
  <si>
    <t xml:space="preserve">SHANGHAI ZHONGTAI INT'L FORWARDING </t>
  </si>
  <si>
    <t>08308850211</t>
  </si>
  <si>
    <t>TAE LOGISTICS CO.,LTD</t>
  </si>
  <si>
    <t>08370270215</t>
  </si>
  <si>
    <t>TAF</t>
  </si>
  <si>
    <t>TRANS-AM FREIGHT (SHENZHEN) LTD SHA BRANCH</t>
  </si>
  <si>
    <t>08371030216</t>
  </si>
  <si>
    <t>TCI FREIGHT FORWARDING CO., LTD</t>
  </si>
  <si>
    <t>08373170212</t>
  </si>
  <si>
    <t>TOLL GLOBAL FORWARDING (CHINA) LIMITED SHANGHAI BRANCH</t>
  </si>
  <si>
    <t>08307020212</t>
  </si>
  <si>
    <t>THF</t>
  </si>
  <si>
    <t>TIANJIN HUAFENG TRANSPORT AGENCY CO.,LTD.SHANGHAI BRANCH</t>
  </si>
  <si>
    <t>08010750355</t>
  </si>
  <si>
    <t>UFL</t>
  </si>
  <si>
    <t>U-FREIGHT (SHANGHAI) LIMITED</t>
  </si>
  <si>
    <t>08373860213</t>
  </si>
  <si>
    <t>UPS</t>
  </si>
  <si>
    <t>UPS SCS (CHINA) LTD</t>
  </si>
  <si>
    <t>08370260216</t>
  </si>
  <si>
    <t>VINFLAIR TRANSPORT LIMITED</t>
  </si>
  <si>
    <t>08009510353</t>
  </si>
  <si>
    <t>SHANGHAI WECAN FREIGHT FORWARDING CO., LTD</t>
  </si>
  <si>
    <t>08314880210</t>
  </si>
  <si>
    <t>WWG</t>
  </si>
  <si>
    <t>Wiseway International Logistics CO.,Ltd</t>
  </si>
  <si>
    <t>08337870214</t>
  </si>
  <si>
    <t>Yusen Logistics (China) Co.,Ltd.</t>
  </si>
  <si>
    <t>08305110214</t>
  </si>
  <si>
    <t>SCA</t>
  </si>
  <si>
    <t xml:space="preserve">Scan Global Logistics (Shanghai) Co., limited </t>
  </si>
  <si>
    <t>08303630215</t>
  </si>
  <si>
    <t>JNT</t>
  </si>
  <si>
    <t>Jet International Logistics Co., Ltd Shanghai Branch</t>
  </si>
  <si>
    <t>08305980211</t>
  </si>
  <si>
    <t>HYL</t>
  </si>
  <si>
    <t>GUANGZHOU HAYONEX LOGISTICS CO., LTD. SHANGHAI BRANCH</t>
  </si>
  <si>
    <t>08307370212</t>
  </si>
  <si>
    <t>HEL</t>
  </si>
  <si>
    <t>YUS</t>
  </si>
  <si>
    <t>EIF</t>
  </si>
  <si>
    <t>NEC</t>
  </si>
  <si>
    <t>25Jun24-31Mar25</t>
  </si>
  <si>
    <t>KER, YUS</t>
  </si>
  <si>
    <t>KER</t>
  </si>
  <si>
    <t>KER, YUS, TAE, WFF</t>
  </si>
  <si>
    <t>YUS, DIM, GPL, AGC, SCH , EIF, DHL,</t>
  </si>
  <si>
    <t xml:space="preserve">YUS, AGC, SCH, EIF, </t>
  </si>
  <si>
    <t>GTL,KSF,YUS,FBC,SZT,LYE,DIM</t>
  </si>
  <si>
    <t>YUS,GTL,FBC, CAS</t>
  </si>
  <si>
    <t>ALL,FBC,LYE,GPL,KSF,YUS,GTL,QZF, AGC, SCH, EIF, SZT</t>
  </si>
  <si>
    <t>GTL,FBC,KSF,SZT,QZF,LYE,ALL,YUS,GPL, SCH, DHL</t>
  </si>
  <si>
    <t>KSF, DIM, EIF, DGF</t>
  </si>
  <si>
    <t>DIM, EIF</t>
  </si>
  <si>
    <t>YUS, DIM, GPL, DSV</t>
  </si>
  <si>
    <t>YUS, DSV</t>
  </si>
  <si>
    <t>YUS,GTL,FBC</t>
  </si>
  <si>
    <t>ALL,FBC,LYE,GPL,KSF,YUS,GTL,QZF, SZT</t>
  </si>
  <si>
    <t>GTL,FBC,KSF,SZT,QZF,LYE,ALL,YUS,GPL</t>
  </si>
  <si>
    <t>01Jul24-31Mar25</t>
  </si>
  <si>
    <t>PR3
HBA</t>
  </si>
  <si>
    <t>01Jul24 - 30Apr25</t>
  </si>
  <si>
    <t>16Jul24-31Mar25</t>
  </si>
  <si>
    <t>03Sep24-31Mar25</t>
  </si>
  <si>
    <t>15Sep24 - 15Dec24</t>
  </si>
  <si>
    <t xml:space="preserve">SEC, </t>
  </si>
  <si>
    <t>1Oct24-31Mar25</t>
  </si>
  <si>
    <t>1Oct24-30Apr25</t>
  </si>
  <si>
    <t>22Oct24-31Mar25</t>
  </si>
  <si>
    <t>Adjust HKG / NEA / SWP standard rate wef 29Oct24</t>
  </si>
  <si>
    <t>Adjust HKG / NEA TCS rate wef 29Oct24</t>
  </si>
  <si>
    <t>Adjust HKG / NEA / SWP ULD rate wef 29Oct24</t>
  </si>
  <si>
    <t>Adjust SEA / NEA / SWP rate wef 29Oct24</t>
  </si>
  <si>
    <t>08340690212</t>
  </si>
  <si>
    <t>29Oct24-31Mar25</t>
  </si>
  <si>
    <t>29Oct24-30Apr25</t>
  </si>
  <si>
    <t>29Oct24-31Aug25</t>
  </si>
  <si>
    <t>Adjust HKG / TPE / SWP rate wef 29Oct24</t>
  </si>
  <si>
    <t>Adjust FBC's IATA nbr wef 29Oct24</t>
  </si>
  <si>
    <t>CHN</t>
  </si>
  <si>
    <t>(blank)</t>
  </si>
  <si>
    <t>//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</si>
</sst>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USD]\ #,##0.0"/>
    <numFmt numFmtId="177" formatCode="[$-409]d/mmm/yy;@"/>
    <numFmt numFmtId="178" formatCode="0.0"/>
    <numFmt numFmtId="179" formatCode="[$-409]d\-mmm;@"/>
    <numFmt numFmtId="180" formatCode="#,##0.0"/>
    <numFmt numFmtId="181" formatCode="\+0.00"/>
    <numFmt numFmtId="182" formatCode="0.00_ "/>
  </numFmts>
  <fonts count="21">
    <font>
      <sz val="11"/>
      <color theme="1"/>
      <name val="新細明體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name val="新細明體"/>
      <family val="2"/>
      <scheme val="minor"/>
    </font>
    <font>
      <sz val="12"/>
      <name val="Arial"/>
      <family val="2"/>
    </font>
    <font>
      <b/>
      <i/>
      <sz val="11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  <charset val="134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9"/>
      <name val="新細明體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176" fontId="2" fillId="0" borderId="0"/>
    <xf numFmtId="9" fontId="3" fillId="0" borderId="0" applyFont="0" applyFill="0" applyBorder="0" applyAlignment="0" applyProtection="0"/>
    <xf numFmtId="176" fontId="3" fillId="0" borderId="0"/>
    <xf numFmtId="176" fontId="4" fillId="0" borderId="0"/>
    <xf numFmtId="177" fontId="5" fillId="0" borderId="0">
      <alignment vertical="center"/>
    </xf>
    <xf numFmtId="177" fontId="3" fillId="0" borderId="0">
      <protection locked="0"/>
    </xf>
    <xf numFmtId="0" fontId="1" fillId="0" borderId="0"/>
    <xf numFmtId="179" fontId="1" fillId="0" borderId="0"/>
    <xf numFmtId="0" fontId="3" fillId="0" borderId="0"/>
    <xf numFmtId="0" fontId="7" fillId="0" borderId="0"/>
  </cellStyleXfs>
  <cellXfs count="397">
    <xf numFmtId="0" fontId="0" fillId="0" borderId="0" xfId="0"/>
    <xf numFmtId="0" fontId="6" fillId="0" borderId="2" xfId="5" applyNumberFormat="1" applyFont="1" applyBorder="1" applyAlignment="1">
      <alignment horizontal="center" vertical="center"/>
    </xf>
    <xf numFmtId="49" fontId="5" fillId="0" borderId="0" xfId="5" applyNumberFormat="1" applyAlignment="1"/>
    <xf numFmtId="49" fontId="5" fillId="0" borderId="0" xfId="5" applyNumberFormat="1" applyAlignment="1">
      <alignment horizontal="left" inden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2" borderId="0" xfId="5" applyNumberFormat="1" applyFont="1" applyFill="1" applyAlignment="1">
      <alignment horizontal="center" vertical="center"/>
    </xf>
    <xf numFmtId="178" fontId="11" fillId="0" borderId="0" xfId="5" applyNumberFormat="1" applyFont="1" applyAlignment="1"/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  <xf numFmtId="177" fontId="6" fillId="0" borderId="0" xfId="5" applyFont="1" applyAlignment="1"/>
    <xf numFmtId="0" fontId="6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7" applyFont="1" applyAlignment="1">
      <alignment vertical="center"/>
    </xf>
    <xf numFmtId="0" fontId="5" fillId="7" borderId="0" xfId="0" applyFont="1" applyFill="1" applyAlignment="1">
      <alignment horizontal="center" vertical="center" wrapText="1"/>
    </xf>
    <xf numFmtId="16" fontId="5" fillId="0" borderId="0" xfId="0" applyNumberFormat="1" applyFont="1"/>
    <xf numFmtId="0" fontId="5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6" fillId="2" borderId="0" xfId="10" applyFont="1" applyFill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5" fillId="0" borderId="0" xfId="7" applyFont="1"/>
    <xf numFmtId="0" fontId="6" fillId="0" borderId="2" xfId="7" applyFont="1" applyBorder="1" applyAlignment="1">
      <alignment horizontal="center"/>
    </xf>
    <xf numFmtId="0" fontId="6" fillId="0" borderId="3" xfId="7" applyFont="1" applyBorder="1" applyAlignment="1">
      <alignment horizontal="center"/>
    </xf>
    <xf numFmtId="0" fontId="5" fillId="0" borderId="3" xfId="7" applyFont="1" applyBorder="1"/>
    <xf numFmtId="0" fontId="5" fillId="0" borderId="4" xfId="7" applyFont="1" applyBorder="1"/>
    <xf numFmtId="0" fontId="13" fillId="0" borderId="0" xfId="7" applyFont="1"/>
    <xf numFmtId="179" fontId="6" fillId="0" borderId="1" xfId="8" applyFont="1" applyBorder="1" applyAlignment="1">
      <alignment horizontal="center" vertical="center"/>
    </xf>
    <xf numFmtId="0" fontId="5" fillId="0" borderId="4" xfId="7" quotePrefix="1" applyFont="1" applyBorder="1" applyAlignment="1">
      <alignment horizontal="center" vertical="center"/>
    </xf>
    <xf numFmtId="0" fontId="5" fillId="0" borderId="1" xfId="7" applyFont="1" applyBorder="1" applyAlignment="1">
      <alignment horizontal="center" vertical="center" wrapText="1"/>
    </xf>
    <xf numFmtId="0" fontId="5" fillId="0" borderId="2" xfId="7" applyFont="1" applyBorder="1" applyAlignment="1">
      <alignment horizontal="center" vertical="center" wrapText="1"/>
    </xf>
    <xf numFmtId="179" fontId="5" fillId="0" borderId="8" xfId="8" applyFont="1" applyBorder="1" applyAlignment="1">
      <alignment horizontal="center" vertical="center"/>
    </xf>
    <xf numFmtId="179" fontId="5" fillId="0" borderId="10" xfId="8" applyFont="1" applyBorder="1" applyAlignment="1">
      <alignment horizontal="center" vertical="center"/>
    </xf>
    <xf numFmtId="0" fontId="5" fillId="0" borderId="0" xfId="7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15" fontId="5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2" fillId="0" borderId="0" xfId="0" applyFont="1"/>
    <xf numFmtId="1" fontId="5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5" fillId="0" borderId="0" xfId="5" applyNumberFormat="1">
      <alignment vertical="center"/>
    </xf>
    <xf numFmtId="177" fontId="5" fillId="0" borderId="0" xfId="5">
      <alignment vertical="center"/>
    </xf>
    <xf numFmtId="0" fontId="5" fillId="0" borderId="1" xfId="5" applyNumberFormat="1" applyBorder="1" applyAlignment="1">
      <alignment horizontal="center" vertical="center"/>
    </xf>
    <xf numFmtId="0" fontId="5" fillId="0" borderId="4" xfId="5" applyNumberFormat="1" applyBorder="1" applyAlignment="1">
      <alignment horizontal="center" vertical="center"/>
    </xf>
    <xf numFmtId="178" fontId="5" fillId="5" borderId="3" xfId="5" applyNumberFormat="1" applyFill="1" applyBorder="1" applyAlignment="1">
      <alignment horizontal="center" vertical="center"/>
    </xf>
    <xf numFmtId="178" fontId="5" fillId="5" borderId="4" xfId="5" applyNumberFormat="1" applyFill="1" applyBorder="1" applyAlignment="1">
      <alignment horizontal="center" vertical="center"/>
    </xf>
    <xf numFmtId="0" fontId="5" fillId="0" borderId="7" xfId="5" applyNumberFormat="1" applyBorder="1" applyAlignment="1">
      <alignment horizontal="center" vertical="center"/>
    </xf>
    <xf numFmtId="0" fontId="5" fillId="0" borderId="13" xfId="5" applyNumberFormat="1" applyBorder="1" applyAlignment="1">
      <alignment horizontal="center" vertical="center"/>
    </xf>
    <xf numFmtId="0" fontId="5" fillId="0" borderId="8" xfId="5" applyNumberFormat="1" applyBorder="1" applyAlignment="1">
      <alignment horizontal="center" vertical="center"/>
    </xf>
    <xf numFmtId="0" fontId="5" fillId="0" borderId="9" xfId="5" applyNumberFormat="1" applyBorder="1" applyAlignment="1">
      <alignment horizontal="center" vertical="center"/>
    </xf>
    <xf numFmtId="0" fontId="5" fillId="0" borderId="10" xfId="5" applyNumberFormat="1" applyBorder="1" applyAlignment="1">
      <alignment horizontal="center" vertical="center"/>
    </xf>
    <xf numFmtId="0" fontId="5" fillId="0" borderId="12" xfId="5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182" fontId="5" fillId="0" borderId="0" xfId="0" applyNumberFormat="1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78" fontId="5" fillId="5" borderId="4" xfId="5" applyNumberFormat="1" applyFill="1" applyBorder="1" applyAlignment="1">
      <alignment horizontal="center" vertical="center" wrapText="1"/>
    </xf>
    <xf numFmtId="0" fontId="5" fillId="0" borderId="3" xfId="5" applyNumberFormat="1" applyBorder="1">
      <alignment vertical="center"/>
    </xf>
    <xf numFmtId="2" fontId="5" fillId="2" borderId="1" xfId="5" applyNumberFormat="1" applyFill="1" applyBorder="1" applyAlignment="1">
      <alignment horizontal="center" vertical="center"/>
    </xf>
    <xf numFmtId="2" fontId="5" fillId="6" borderId="1" xfId="5" applyNumberFormat="1" applyFill="1" applyBorder="1" applyAlignment="1">
      <alignment horizontal="center" vertical="center"/>
    </xf>
    <xf numFmtId="0" fontId="5" fillId="0" borderId="3" xfId="5" applyNumberFormat="1" applyBorder="1" applyAlignment="1">
      <alignment horizontal="center" vertical="center"/>
    </xf>
    <xf numFmtId="2" fontId="5" fillId="3" borderId="2" xfId="5" applyNumberFormat="1" applyFill="1" applyBorder="1" applyAlignment="1">
      <alignment horizontal="center" vertical="center"/>
    </xf>
    <xf numFmtId="2" fontId="5" fillId="3" borderId="3" xfId="5" applyNumberFormat="1" applyFill="1" applyBorder="1" applyAlignment="1">
      <alignment horizontal="center" vertical="center"/>
    </xf>
    <xf numFmtId="2" fontId="5" fillId="3" borderId="4" xfId="5" applyNumberFormat="1" applyFill="1" applyBorder="1" applyAlignment="1">
      <alignment horizontal="center" vertical="center"/>
    </xf>
    <xf numFmtId="2" fontId="5" fillId="4" borderId="2" xfId="5" applyNumberFormat="1" applyFill="1" applyBorder="1" applyAlignment="1">
      <alignment horizontal="center" vertical="center"/>
    </xf>
    <xf numFmtId="2" fontId="5" fillId="4" borderId="3" xfId="5" applyNumberFormat="1" applyFill="1" applyBorder="1" applyAlignment="1">
      <alignment horizontal="center" vertical="center"/>
    </xf>
    <xf numFmtId="2" fontId="5" fillId="4" borderId="4" xfId="5" applyNumberFormat="1" applyFill="1" applyBorder="1" applyAlignment="1">
      <alignment horizontal="center" vertical="center"/>
    </xf>
    <xf numFmtId="2" fontId="5" fillId="5" borderId="2" xfId="5" applyNumberFormat="1" applyFill="1" applyBorder="1" applyAlignment="1">
      <alignment horizontal="center" vertical="center"/>
    </xf>
    <xf numFmtId="2" fontId="5" fillId="5" borderId="3" xfId="5" applyNumberFormat="1" applyFill="1" applyBorder="1" applyAlignment="1">
      <alignment horizontal="center" vertical="center"/>
    </xf>
    <xf numFmtId="2" fontId="5" fillId="5" borderId="4" xfId="5" applyNumberFormat="1" applyFill="1" applyBorder="1" applyAlignment="1">
      <alignment horizontal="center" vertical="center"/>
    </xf>
    <xf numFmtId="178" fontId="5" fillId="5" borderId="1" xfId="5" applyNumberFormat="1" applyFill="1" applyBorder="1" applyAlignment="1">
      <alignment horizontal="center" vertical="center"/>
    </xf>
    <xf numFmtId="0" fontId="5" fillId="0" borderId="15" xfId="5" applyNumberFormat="1" applyBorder="1" applyAlignment="1">
      <alignment horizontal="center" vertical="center"/>
    </xf>
    <xf numFmtId="2" fontId="5" fillId="0" borderId="14" xfId="5" applyNumberFormat="1" applyBorder="1" applyAlignment="1">
      <alignment horizontal="center" vertical="center"/>
    </xf>
    <xf numFmtId="2" fontId="5" fillId="0" borderId="15" xfId="5" applyNumberFormat="1" applyBorder="1" applyAlignment="1">
      <alignment horizontal="center" vertical="center"/>
    </xf>
    <xf numFmtId="2" fontId="5" fillId="0" borderId="13" xfId="5" applyNumberFormat="1" applyBorder="1" applyAlignment="1">
      <alignment horizontal="center" vertical="center"/>
    </xf>
    <xf numFmtId="2" fontId="5" fillId="0" borderId="7" xfId="5" applyNumberFormat="1" applyBorder="1" applyAlignment="1">
      <alignment horizontal="center" vertical="center"/>
    </xf>
    <xf numFmtId="2" fontId="5" fillId="0" borderId="3" xfId="5" applyNumberFormat="1" applyBorder="1" applyAlignment="1">
      <alignment horizontal="center" vertical="center"/>
    </xf>
    <xf numFmtId="2" fontId="5" fillId="0" borderId="4" xfId="5" applyNumberFormat="1" applyBorder="1" applyAlignment="1">
      <alignment horizontal="center" vertical="center"/>
    </xf>
    <xf numFmtId="2" fontId="5" fillId="0" borderId="0" xfId="5" applyNumberFormat="1" applyAlignment="1">
      <alignment horizontal="center" vertical="center"/>
    </xf>
    <xf numFmtId="2" fontId="5" fillId="0" borderId="9" xfId="5" applyNumberFormat="1" applyBorder="1" applyAlignment="1">
      <alignment horizontal="center" vertical="center"/>
    </xf>
    <xf numFmtId="0" fontId="5" fillId="0" borderId="0" xfId="5" applyNumberFormat="1" applyAlignment="1">
      <alignment horizontal="center" vertical="center"/>
    </xf>
    <xf numFmtId="2" fontId="5" fillId="0" borderId="6" xfId="5" applyNumberFormat="1" applyBorder="1" applyAlignment="1">
      <alignment horizontal="center" vertical="center"/>
    </xf>
    <xf numFmtId="2" fontId="5" fillId="0" borderId="8" xfId="5" applyNumberFormat="1" applyBorder="1" applyAlignment="1">
      <alignment horizontal="center" vertical="center"/>
    </xf>
    <xf numFmtId="0" fontId="5" fillId="0" borderId="5" xfId="5" applyNumberFormat="1" applyBorder="1" applyAlignment="1">
      <alignment horizontal="center" vertical="center"/>
    </xf>
    <xf numFmtId="2" fontId="5" fillId="0" borderId="11" xfId="5" applyNumberFormat="1" applyBorder="1" applyAlignment="1">
      <alignment horizontal="center" vertical="center"/>
    </xf>
    <xf numFmtId="2" fontId="5" fillId="0" borderId="5" xfId="5" applyNumberFormat="1" applyBorder="1" applyAlignment="1">
      <alignment horizontal="center" vertical="center"/>
    </xf>
    <xf numFmtId="2" fontId="5" fillId="0" borderId="12" xfId="5" applyNumberFormat="1" applyBorder="1" applyAlignment="1">
      <alignment horizontal="center" vertical="center"/>
    </xf>
    <xf numFmtId="2" fontId="5" fillId="0" borderId="10" xfId="5" applyNumberFormat="1" applyBorder="1" applyAlignment="1">
      <alignment horizontal="center" vertical="center"/>
    </xf>
    <xf numFmtId="2" fontId="5" fillId="0" borderId="2" xfId="5" applyNumberFormat="1" applyBorder="1" applyAlignment="1">
      <alignment horizontal="center" vertical="center"/>
    </xf>
    <xf numFmtId="2" fontId="5" fillId="0" borderId="1" xfId="5" applyNumberFormat="1" applyBorder="1" applyAlignment="1">
      <alignment horizontal="center" vertical="center"/>
    </xf>
    <xf numFmtId="181" fontId="5" fillId="0" borderId="0" xfId="5" applyNumberFormat="1" applyAlignment="1">
      <alignment horizontal="center" vertical="center"/>
    </xf>
    <xf numFmtId="181" fontId="5" fillId="0" borderId="5" xfId="5" applyNumberFormat="1" applyBorder="1" applyAlignment="1">
      <alignment horizontal="center" vertical="center"/>
    </xf>
    <xf numFmtId="181" fontId="5" fillId="0" borderId="12" xfId="5" applyNumberFormat="1" applyBorder="1" applyAlignment="1">
      <alignment horizontal="center" vertical="center"/>
    </xf>
    <xf numFmtId="2" fontId="5" fillId="0" borderId="0" xfId="5" applyNumberFormat="1">
      <alignment vertical="center"/>
    </xf>
    <xf numFmtId="2" fontId="5" fillId="0" borderId="0" xfId="5" applyNumberFormat="1" applyAlignment="1"/>
    <xf numFmtId="0" fontId="5" fillId="0" borderId="14" xfId="0" applyFont="1" applyBorder="1" applyAlignment="1">
      <alignment horizontal="center" vertical="center" wrapText="1"/>
    </xf>
    <xf numFmtId="0" fontId="5" fillId="7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2" fontId="5" fillId="7" borderId="0" xfId="0" applyNumberFormat="1" applyFont="1" applyFill="1" applyAlignment="1">
      <alignment horizontal="center" vertical="center"/>
    </xf>
    <xf numFmtId="182" fontId="5" fillId="7" borderId="0" xfId="0" applyNumberFormat="1" applyFont="1" applyFill="1" applyAlignment="1">
      <alignment horizontal="center" vertical="center" wrapText="1"/>
    </xf>
    <xf numFmtId="49" fontId="5" fillId="7" borderId="0" xfId="0" applyNumberFormat="1" applyFont="1" applyFill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82" fontId="5" fillId="8" borderId="0" xfId="0" applyNumberFormat="1" applyFont="1" applyFill="1" applyAlignment="1">
      <alignment horizontal="center" vertical="center" wrapText="1"/>
    </xf>
    <xf numFmtId="15" fontId="5" fillId="0" borderId="0" xfId="0" applyNumberFormat="1" applyFont="1" applyAlignment="1">
      <alignment horizontal="left" vertical="top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7" fontId="11" fillId="0" borderId="0" xfId="5" applyFont="1" applyAlignment="1"/>
    <xf numFmtId="49" fontId="3" fillId="0" borderId="1" xfId="0" quotePrefix="1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5" fontId="5" fillId="7" borderId="0" xfId="0" applyNumberFormat="1" applyFont="1" applyFill="1" applyAlignment="1">
      <alignment horizontal="left" vertical="center"/>
    </xf>
    <xf numFmtId="2" fontId="5" fillId="7" borderId="3" xfId="0" applyNumberFormat="1" applyFont="1" applyFill="1" applyBorder="1" applyAlignment="1">
      <alignment horizontal="center" vertical="center"/>
    </xf>
    <xf numFmtId="182" fontId="5" fillId="7" borderId="3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15" fontId="5" fillId="7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8" fontId="5" fillId="2" borderId="9" xfId="0" applyNumberFormat="1" applyFont="1" applyFill="1" applyBorder="1" applyAlignment="1">
      <alignment horizontal="center" vertical="center" wrapText="1"/>
    </xf>
    <xf numFmtId="178" fontId="5" fillId="0" borderId="8" xfId="0" applyNumberFormat="1" applyFont="1" applyBorder="1" applyAlignment="1">
      <alignment horizontal="center" vertical="center" wrapText="1"/>
    </xf>
    <xf numFmtId="178" fontId="5" fillId="0" borderId="6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182" fontId="5" fillId="2" borderId="1" xfId="0" applyNumberFormat="1" applyFont="1" applyFill="1" applyBorder="1" applyAlignment="1">
      <alignment horizontal="center" vertical="center" wrapText="1"/>
    </xf>
    <xf numFmtId="182" fontId="5" fillId="0" borderId="1" xfId="0" applyNumberFormat="1" applyFont="1" applyBorder="1" applyAlignment="1">
      <alignment horizontal="center" vertical="center" wrapText="1"/>
    </xf>
    <xf numFmtId="182" fontId="5" fillId="8" borderId="2" xfId="0" applyNumberFormat="1" applyFont="1" applyFill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left" vertical="center"/>
    </xf>
    <xf numFmtId="2" fontId="5" fillId="0" borderId="3" xfId="0" applyNumberFormat="1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15" fontId="5" fillId="0" borderId="3" xfId="0" applyNumberFormat="1" applyFont="1" applyBorder="1" applyAlignment="1">
      <alignment horizontal="left" vertical="top"/>
    </xf>
    <xf numFmtId="0" fontId="5" fillId="8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79" fontId="5" fillId="0" borderId="0" xfId="8" applyFont="1" applyAlignment="1">
      <alignment horizontal="center" vertical="center"/>
    </xf>
    <xf numFmtId="2" fontId="5" fillId="0" borderId="0" xfId="7" quotePrefix="1" applyNumberFormat="1" applyFont="1" applyAlignment="1">
      <alignment horizontal="center" vertical="center" wrapText="1"/>
    </xf>
    <xf numFmtId="2" fontId="5" fillId="0" borderId="0" xfId="7" applyNumberFormat="1" applyFont="1" applyAlignment="1">
      <alignment horizontal="center" vertical="center" wrapText="1"/>
    </xf>
    <xf numFmtId="15" fontId="5" fillId="0" borderId="0" xfId="0" applyNumberFormat="1" applyFont="1" applyAlignment="1">
      <alignment horizontal="center" vertical="center"/>
    </xf>
    <xf numFmtId="0" fontId="5" fillId="0" borderId="8" xfId="7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5" fontId="5" fillId="0" borderId="9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5" fontId="5" fillId="0" borderId="12" xfId="0" applyNumberFormat="1" applyFont="1" applyBorder="1" applyAlignment="1">
      <alignment horizontal="center" vertical="center"/>
    </xf>
    <xf numFmtId="178" fontId="5" fillId="2" borderId="10" xfId="0" applyNumberFormat="1" applyFont="1" applyFill="1" applyBorder="1" applyAlignment="1">
      <alignment horizontal="center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1" xfId="0" applyNumberFormat="1" applyFont="1" applyBorder="1" applyAlignment="1">
      <alignment horizontal="center" vertical="center" wrapText="1"/>
    </xf>
    <xf numFmtId="178" fontId="17" fillId="0" borderId="6" xfId="5" applyNumberFormat="1" applyFont="1" applyBorder="1" applyAlignment="1">
      <alignment horizontal="center"/>
    </xf>
    <xf numFmtId="178" fontId="17" fillId="0" borderId="0" xfId="5" applyNumberFormat="1" applyFont="1" applyAlignment="1">
      <alignment horizontal="center"/>
    </xf>
    <xf numFmtId="178" fontId="17" fillId="0" borderId="9" xfId="5" applyNumberFormat="1" applyFont="1" applyBorder="1" applyAlignment="1">
      <alignment horizontal="center"/>
    </xf>
    <xf numFmtId="178" fontId="17" fillId="0" borderId="6" xfId="5" applyNumberFormat="1" applyFont="1" applyBorder="1" applyAlignment="1">
      <alignment horizontal="center" vertical="center"/>
    </xf>
    <xf numFmtId="178" fontId="17" fillId="0" borderId="0" xfId="5" applyNumberFormat="1" applyFont="1" applyAlignment="1">
      <alignment horizontal="center" vertical="center"/>
    </xf>
    <xf numFmtId="178" fontId="17" fillId="0" borderId="9" xfId="5" applyNumberFormat="1" applyFont="1" applyBorder="1" applyAlignment="1">
      <alignment horizontal="center" vertical="center"/>
    </xf>
    <xf numFmtId="178" fontId="17" fillId="0" borderId="8" xfId="5" applyNumberFormat="1" applyFont="1" applyBorder="1" applyAlignment="1">
      <alignment horizontal="center" vertical="center"/>
    </xf>
    <xf numFmtId="15" fontId="17" fillId="0" borderId="8" xfId="5" applyNumberFormat="1" applyFont="1" applyBorder="1" applyAlignment="1">
      <alignment horizontal="center" vertical="center"/>
    </xf>
    <xf numFmtId="15" fontId="17" fillId="0" borderId="8" xfId="0" applyNumberFormat="1" applyFont="1" applyBorder="1" applyAlignment="1">
      <alignment horizontal="center" vertical="center"/>
    </xf>
    <xf numFmtId="2" fontId="17" fillId="0" borderId="8" xfId="7" quotePrefix="1" applyNumberFormat="1" applyFont="1" applyBorder="1" applyAlignment="1">
      <alignment horizontal="center" vertical="center" wrapText="1"/>
    </xf>
    <xf numFmtId="2" fontId="17" fillId="0" borderId="8" xfId="7" applyNumberFormat="1" applyFont="1" applyBorder="1" applyAlignment="1">
      <alignment horizontal="center" vertical="center" wrapText="1"/>
    </xf>
    <xf numFmtId="2" fontId="17" fillId="0" borderId="6" xfId="7" applyNumberFormat="1" applyFont="1" applyBorder="1" applyAlignment="1">
      <alignment horizontal="center" vertical="center" wrapText="1"/>
    </xf>
    <xf numFmtId="2" fontId="17" fillId="0" borderId="10" xfId="7" quotePrefix="1" applyNumberFormat="1" applyFont="1" applyBorder="1" applyAlignment="1">
      <alignment horizontal="center" vertical="center" wrapText="1"/>
    </xf>
    <xf numFmtId="2" fontId="17" fillId="0" borderId="10" xfId="7" applyNumberFormat="1" applyFont="1" applyBorder="1" applyAlignment="1">
      <alignment horizontal="center" vertical="center" wrapText="1"/>
    </xf>
    <xf numFmtId="2" fontId="17" fillId="0" borderId="11" xfId="7" applyNumberFormat="1" applyFont="1" applyBorder="1" applyAlignment="1">
      <alignment horizontal="center" vertical="center" wrapText="1"/>
    </xf>
    <xf numFmtId="15" fontId="17" fillId="0" borderId="10" xfId="0" applyNumberFormat="1" applyFont="1" applyBorder="1" applyAlignment="1">
      <alignment horizontal="center" vertical="center"/>
    </xf>
    <xf numFmtId="178" fontId="17" fillId="7" borderId="6" xfId="5" applyNumberFormat="1" applyFont="1" applyFill="1" applyBorder="1" applyAlignment="1">
      <alignment horizontal="center"/>
    </xf>
    <xf numFmtId="178" fontId="17" fillId="7" borderId="0" xfId="5" applyNumberFormat="1" applyFont="1" applyFill="1" applyAlignment="1">
      <alignment horizontal="center"/>
    </xf>
    <xf numFmtId="178" fontId="17" fillId="7" borderId="9" xfId="5" applyNumberFormat="1" applyFont="1" applyFill="1" applyBorder="1" applyAlignment="1">
      <alignment horizontal="center"/>
    </xf>
    <xf numFmtId="15" fontId="17" fillId="7" borderId="8" xfId="5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5" fontId="17" fillId="0" borderId="1" xfId="0" applyNumberFormat="1" applyFont="1" applyBorder="1" applyAlignment="1">
      <alignment horizontal="center" vertical="center" wrapText="1"/>
    </xf>
    <xf numFmtId="180" fontId="5" fillId="0" borderId="9" xfId="1" applyNumberFormat="1" applyFont="1" applyBorder="1" applyAlignment="1">
      <alignment horizontal="center" vertical="center"/>
    </xf>
    <xf numFmtId="177" fontId="17" fillId="7" borderId="0" xfId="5" applyFont="1" applyFill="1">
      <alignment vertical="center"/>
    </xf>
    <xf numFmtId="0" fontId="17" fillId="7" borderId="8" xfId="5" applyNumberFormat="1" applyFont="1" applyFill="1" applyBorder="1" applyAlignment="1">
      <alignment horizontal="center" vertical="center"/>
    </xf>
    <xf numFmtId="0" fontId="17" fillId="0" borderId="8" xfId="5" applyNumberFormat="1" applyFont="1" applyBorder="1" applyAlignment="1">
      <alignment horizontal="center" vertical="center"/>
    </xf>
    <xf numFmtId="0" fontId="17" fillId="0" borderId="9" xfId="5" applyNumberFormat="1" applyFont="1" applyBorder="1" applyAlignment="1">
      <alignment horizontal="center" vertical="center"/>
    </xf>
    <xf numFmtId="177" fontId="17" fillId="0" borderId="0" xfId="5" applyFont="1">
      <alignment vertical="center"/>
    </xf>
    <xf numFmtId="15" fontId="5" fillId="0" borderId="8" xfId="0" applyNumberFormat="1" applyFont="1" applyBorder="1" applyAlignment="1">
      <alignment horizontal="center" vertical="center"/>
    </xf>
    <xf numFmtId="2" fontId="5" fillId="0" borderId="8" xfId="7" quotePrefix="1" applyNumberFormat="1" applyFont="1" applyBorder="1" applyAlignment="1">
      <alignment horizontal="center" vertical="center" wrapText="1"/>
    </xf>
    <xf numFmtId="2" fontId="5" fillId="0" borderId="8" xfId="7" applyNumberFormat="1" applyFont="1" applyBorder="1" applyAlignment="1">
      <alignment horizontal="center" vertical="center" wrapText="1"/>
    </xf>
    <xf numFmtId="2" fontId="5" fillId="0" borderId="6" xfId="7" applyNumberFormat="1" applyFont="1" applyBorder="1" applyAlignment="1">
      <alignment horizontal="center" vertical="center" wrapText="1"/>
    </xf>
    <xf numFmtId="2" fontId="5" fillId="0" borderId="10" xfId="7" quotePrefix="1" applyNumberFormat="1" applyFont="1" applyBorder="1" applyAlignment="1">
      <alignment horizontal="center" vertical="center" wrapText="1"/>
    </xf>
    <xf numFmtId="2" fontId="5" fillId="0" borderId="10" xfId="7" applyNumberFormat="1" applyFont="1" applyBorder="1" applyAlignment="1">
      <alignment horizontal="center" vertical="center" wrapText="1"/>
    </xf>
    <xf numFmtId="2" fontId="5" fillId="0" borderId="11" xfId="7" applyNumberFormat="1" applyFont="1" applyBorder="1" applyAlignment="1">
      <alignment horizontal="center" vertical="center" wrapText="1"/>
    </xf>
    <xf numFmtId="15" fontId="5" fillId="0" borderId="10" xfId="0" applyNumberFormat="1" applyFont="1" applyBorder="1" applyAlignment="1">
      <alignment horizontal="center" vertical="center"/>
    </xf>
    <xf numFmtId="0" fontId="18" fillId="0" borderId="0" xfId="7" applyFont="1"/>
    <xf numFmtId="182" fontId="5" fillId="8" borderId="1" xfId="0" applyNumberFormat="1" applyFont="1" applyFill="1" applyBorder="1" applyAlignment="1">
      <alignment horizontal="center" vertical="center" wrapText="1"/>
    </xf>
    <xf numFmtId="0" fontId="17" fillId="0" borderId="10" xfId="5" applyNumberFormat="1" applyFont="1" applyBorder="1" applyAlignment="1">
      <alignment horizontal="center" vertical="center"/>
    </xf>
    <xf numFmtId="0" fontId="17" fillId="0" borderId="12" xfId="5" applyNumberFormat="1" applyFont="1" applyBorder="1" applyAlignment="1">
      <alignment horizontal="center" vertical="center"/>
    </xf>
    <xf numFmtId="178" fontId="17" fillId="0" borderId="11" xfId="5" applyNumberFormat="1" applyFont="1" applyBorder="1" applyAlignment="1">
      <alignment horizontal="center"/>
    </xf>
    <xf numFmtId="178" fontId="17" fillId="0" borderId="5" xfId="5" applyNumberFormat="1" applyFont="1" applyBorder="1" applyAlignment="1">
      <alignment horizontal="center"/>
    </xf>
    <xf numFmtId="178" fontId="17" fillId="0" borderId="12" xfId="5" applyNumberFormat="1" applyFont="1" applyBorder="1" applyAlignment="1">
      <alignment horizontal="center"/>
    </xf>
    <xf numFmtId="178" fontId="17" fillId="0" borderId="11" xfId="5" applyNumberFormat="1" applyFont="1" applyBorder="1" applyAlignment="1">
      <alignment horizontal="center" vertical="center"/>
    </xf>
    <xf numFmtId="178" fontId="17" fillId="0" borderId="5" xfId="5" applyNumberFormat="1" applyFont="1" applyBorder="1" applyAlignment="1">
      <alignment horizontal="center" vertical="center"/>
    </xf>
    <xf numFmtId="178" fontId="17" fillId="0" borderId="12" xfId="5" applyNumberFormat="1" applyFont="1" applyBorder="1" applyAlignment="1">
      <alignment horizontal="center" vertical="center"/>
    </xf>
    <xf numFmtId="178" fontId="17" fillId="0" borderId="10" xfId="5" applyNumberFormat="1" applyFont="1" applyBorder="1" applyAlignment="1">
      <alignment horizontal="center" vertical="center"/>
    </xf>
    <xf numFmtId="15" fontId="17" fillId="0" borderId="10" xfId="5" applyNumberFormat="1" applyFont="1" applyBorder="1" applyAlignment="1">
      <alignment horizontal="center" vertical="center"/>
    </xf>
    <xf numFmtId="179" fontId="17" fillId="0" borderId="8" xfId="8" applyFont="1" applyBorder="1" applyAlignment="1">
      <alignment horizontal="center" vertical="center"/>
    </xf>
    <xf numFmtId="179" fontId="17" fillId="0" borderId="10" xfId="8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5" fillId="2" borderId="0" xfId="5" applyNumberFormat="1" applyFill="1">
      <alignment vertical="center"/>
    </xf>
    <xf numFmtId="178" fontId="5" fillId="0" borderId="0" xfId="5" applyNumberFormat="1">
      <alignment vertical="center"/>
    </xf>
    <xf numFmtId="178" fontId="5" fillId="2" borderId="3" xfId="5" applyNumberFormat="1" applyFill="1" applyBorder="1" applyAlignment="1">
      <alignment horizontal="center" vertical="center" wrapText="1"/>
    </xf>
    <xf numFmtId="177" fontId="5" fillId="0" borderId="0" xfId="5" applyAlignment="1">
      <alignment vertical="center" wrapText="1"/>
    </xf>
    <xf numFmtId="178" fontId="5" fillId="3" borderId="14" xfId="5" applyNumberFormat="1" applyFill="1" applyBorder="1" applyAlignment="1">
      <alignment horizontal="center" vertical="center"/>
    </xf>
    <xf numFmtId="178" fontId="5" fillId="3" borderId="15" xfId="5" applyNumberFormat="1" applyFill="1" applyBorder="1" applyAlignment="1">
      <alignment horizontal="center" vertical="center"/>
    </xf>
    <xf numFmtId="178" fontId="5" fillId="3" borderId="13" xfId="5" applyNumberFormat="1" applyFill="1" applyBorder="1" applyAlignment="1">
      <alignment horizontal="center" vertical="center"/>
    </xf>
    <xf numFmtId="178" fontId="5" fillId="4" borderId="2" xfId="5" applyNumberFormat="1" applyFill="1" applyBorder="1" applyAlignment="1">
      <alignment horizontal="center" vertical="center"/>
    </xf>
    <xf numFmtId="178" fontId="5" fillId="4" borderId="3" xfId="5" applyNumberFormat="1" applyFill="1" applyBorder="1" applyAlignment="1">
      <alignment horizontal="center" vertical="center"/>
    </xf>
    <xf numFmtId="178" fontId="5" fillId="4" borderId="4" xfId="5" applyNumberFormat="1" applyFill="1" applyBorder="1" applyAlignment="1">
      <alignment horizontal="center" vertical="center"/>
    </xf>
    <xf numFmtId="178" fontId="5" fillId="2" borderId="3" xfId="5" applyNumberFormat="1" applyFill="1" applyBorder="1" applyAlignment="1">
      <alignment horizontal="center" vertical="center"/>
    </xf>
    <xf numFmtId="178" fontId="5" fillId="5" borderId="2" xfId="5" applyNumberFormat="1" applyFill="1" applyBorder="1" applyAlignment="1">
      <alignment horizontal="center" vertical="center"/>
    </xf>
    <xf numFmtId="178" fontId="5" fillId="0" borderId="14" xfId="5" applyNumberFormat="1" applyBorder="1" applyAlignment="1">
      <alignment horizontal="center"/>
    </xf>
    <xf numFmtId="178" fontId="5" fillId="0" borderId="15" xfId="5" applyNumberFormat="1" applyBorder="1" applyAlignment="1">
      <alignment horizontal="center"/>
    </xf>
    <xf numFmtId="178" fontId="5" fillId="0" borderId="13" xfId="5" applyNumberFormat="1" applyBorder="1" applyAlignment="1">
      <alignment horizontal="center"/>
    </xf>
    <xf numFmtId="15" fontId="5" fillId="0" borderId="7" xfId="5" applyNumberFormat="1" applyBorder="1" applyAlignment="1">
      <alignment horizontal="center" vertical="center"/>
    </xf>
    <xf numFmtId="178" fontId="5" fillId="0" borderId="6" xfId="5" applyNumberFormat="1" applyBorder="1" applyAlignment="1">
      <alignment horizontal="center"/>
    </xf>
    <xf numFmtId="178" fontId="5" fillId="0" borderId="0" xfId="5" applyNumberFormat="1" applyAlignment="1">
      <alignment horizontal="center"/>
    </xf>
    <xf numFmtId="178" fontId="5" fillId="0" borderId="9" xfId="5" applyNumberFormat="1" applyBorder="1" applyAlignment="1">
      <alignment horizontal="center"/>
    </xf>
    <xf numFmtId="178" fontId="5" fillId="0" borderId="6" xfId="5" applyNumberFormat="1" applyBorder="1" applyAlignment="1">
      <alignment horizontal="center" vertical="center"/>
    </xf>
    <xf numFmtId="178" fontId="5" fillId="0" borderId="0" xfId="5" applyNumberFormat="1" applyAlignment="1">
      <alignment horizontal="center" vertical="center"/>
    </xf>
    <xf numFmtId="178" fontId="5" fillId="0" borderId="9" xfId="5" applyNumberFormat="1" applyBorder="1" applyAlignment="1">
      <alignment horizontal="center" vertical="center"/>
    </xf>
    <xf numFmtId="178" fontId="5" fillId="0" borderId="8" xfId="5" applyNumberFormat="1" applyBorder="1" applyAlignment="1">
      <alignment horizontal="center" vertical="center"/>
    </xf>
    <xf numFmtId="15" fontId="5" fillId="0" borderId="8" xfId="5" applyNumberFormat="1" applyBorder="1" applyAlignment="1">
      <alignment horizontal="center" vertical="center"/>
    </xf>
    <xf numFmtId="178" fontId="5" fillId="0" borderId="11" xfId="5" applyNumberFormat="1" applyBorder="1" applyAlignment="1">
      <alignment horizontal="center"/>
    </xf>
    <xf numFmtId="178" fontId="5" fillId="0" borderId="5" xfId="5" applyNumberFormat="1" applyBorder="1" applyAlignment="1">
      <alignment horizontal="center"/>
    </xf>
    <xf numFmtId="178" fontId="5" fillId="0" borderId="12" xfId="5" applyNumberFormat="1" applyBorder="1" applyAlignment="1">
      <alignment horizontal="center"/>
    </xf>
    <xf numFmtId="178" fontId="5" fillId="0" borderId="11" xfId="5" applyNumberFormat="1" applyBorder="1" applyAlignment="1">
      <alignment horizontal="center" vertical="center"/>
    </xf>
    <xf numFmtId="178" fontId="5" fillId="0" borderId="5" xfId="5" applyNumberFormat="1" applyBorder="1" applyAlignment="1">
      <alignment horizontal="center" vertical="center"/>
    </xf>
    <xf numFmtId="178" fontId="5" fillId="0" borderId="12" xfId="5" applyNumberFormat="1" applyBorder="1" applyAlignment="1">
      <alignment horizontal="center" vertical="center"/>
    </xf>
    <xf numFmtId="178" fontId="5" fillId="0" borderId="10" xfId="5" applyNumberFormat="1" applyBorder="1" applyAlignment="1">
      <alignment horizontal="center" vertical="center"/>
    </xf>
    <xf numFmtId="15" fontId="5" fillId="0" borderId="10" xfId="5" applyNumberFormat="1" applyBorder="1" applyAlignment="1">
      <alignment horizontal="center" vertical="center"/>
    </xf>
    <xf numFmtId="177" fontId="5" fillId="7" borderId="0" xfId="5" applyFill="1">
      <alignment vertical="center"/>
    </xf>
    <xf numFmtId="0" fontId="5" fillId="7" borderId="8" xfId="5" applyNumberFormat="1" applyFill="1" applyBorder="1" applyAlignment="1">
      <alignment horizontal="center" vertical="center"/>
    </xf>
    <xf numFmtId="178" fontId="5" fillId="7" borderId="6" xfId="5" applyNumberFormat="1" applyFill="1" applyBorder="1" applyAlignment="1">
      <alignment horizontal="center"/>
    </xf>
    <xf numFmtId="178" fontId="5" fillId="7" borderId="0" xfId="5" applyNumberFormat="1" applyFill="1" applyAlignment="1">
      <alignment horizontal="center"/>
    </xf>
    <xf numFmtId="178" fontId="5" fillId="7" borderId="9" xfId="5" applyNumberFormat="1" applyFill="1" applyBorder="1" applyAlignment="1">
      <alignment horizontal="center"/>
    </xf>
    <xf numFmtId="15" fontId="5" fillId="7" borderId="8" xfId="5" applyNumberFormat="1" applyFill="1" applyBorder="1" applyAlignment="1">
      <alignment horizontal="center" vertical="center"/>
    </xf>
    <xf numFmtId="178" fontId="5" fillId="0" borderId="2" xfId="5" applyNumberFormat="1" applyBorder="1" applyAlignment="1">
      <alignment horizontal="center"/>
    </xf>
    <xf numFmtId="178" fontId="5" fillId="0" borderId="3" xfId="5" applyNumberFormat="1" applyBorder="1" applyAlignment="1">
      <alignment horizontal="center"/>
    </xf>
    <xf numFmtId="178" fontId="5" fillId="0" borderId="4" xfId="5" applyNumberFormat="1" applyBorder="1" applyAlignment="1">
      <alignment horizontal="center"/>
    </xf>
    <xf numFmtId="15" fontId="5" fillId="0" borderId="1" xfId="5" applyNumberFormat="1" applyBorder="1" applyAlignment="1">
      <alignment horizontal="center" vertical="center"/>
    </xf>
    <xf numFmtId="0" fontId="5" fillId="0" borderId="0" xfId="5" applyNumberFormat="1" applyAlignment="1"/>
    <xf numFmtId="0" fontId="5" fillId="0" borderId="0" xfId="5" applyNumberFormat="1" applyAlignment="1">
      <alignment horizontal="center"/>
    </xf>
    <xf numFmtId="0" fontId="5" fillId="0" borderId="0" xfId="5" applyNumberFormat="1" applyAlignment="1">
      <alignment horizontal="left"/>
    </xf>
    <xf numFmtId="0" fontId="5" fillId="2" borderId="13" xfId="0" applyFont="1" applyFill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/>
    </xf>
    <xf numFmtId="0" fontId="17" fillId="0" borderId="7" xfId="5" applyNumberFormat="1" applyFont="1" applyBorder="1" applyAlignment="1">
      <alignment horizontal="center" vertical="center"/>
    </xf>
    <xf numFmtId="0" fontId="17" fillId="0" borderId="13" xfId="5" applyNumberFormat="1" applyFont="1" applyBorder="1" applyAlignment="1">
      <alignment horizontal="center" vertical="center"/>
    </xf>
    <xf numFmtId="178" fontId="17" fillId="0" borderId="14" xfId="5" applyNumberFormat="1" applyFont="1" applyBorder="1" applyAlignment="1">
      <alignment horizontal="center"/>
    </xf>
    <xf numFmtId="178" fontId="17" fillId="0" borderId="15" xfId="5" applyNumberFormat="1" applyFont="1" applyBorder="1" applyAlignment="1">
      <alignment horizontal="center"/>
    </xf>
    <xf numFmtId="178" fontId="17" fillId="0" borderId="13" xfId="5" applyNumberFormat="1" applyFont="1" applyBorder="1" applyAlignment="1">
      <alignment horizontal="center"/>
    </xf>
    <xf numFmtId="178" fontId="17" fillId="0" borderId="14" xfId="5" applyNumberFormat="1" applyFont="1" applyBorder="1" applyAlignment="1">
      <alignment horizontal="center" vertical="center"/>
    </xf>
    <xf numFmtId="178" fontId="17" fillId="0" borderId="15" xfId="5" applyNumberFormat="1" applyFont="1" applyBorder="1" applyAlignment="1">
      <alignment horizontal="center" vertical="center"/>
    </xf>
    <xf numFmtId="178" fontId="17" fillId="0" borderId="13" xfId="5" applyNumberFormat="1" applyFont="1" applyBorder="1" applyAlignment="1">
      <alignment horizontal="center" vertical="center"/>
    </xf>
    <xf numFmtId="178" fontId="17" fillId="0" borderId="7" xfId="5" applyNumberFormat="1" applyFont="1" applyBorder="1" applyAlignment="1">
      <alignment horizontal="center" vertical="center"/>
    </xf>
    <xf numFmtId="15" fontId="17" fillId="0" borderId="7" xfId="5" applyNumberFormat="1" applyFont="1" applyBorder="1" applyAlignment="1">
      <alignment horizontal="center" vertical="center"/>
    </xf>
    <xf numFmtId="0" fontId="17" fillId="7" borderId="7" xfId="5" applyNumberFormat="1" applyFont="1" applyFill="1" applyBorder="1" applyAlignment="1">
      <alignment horizontal="center" vertical="center"/>
    </xf>
    <xf numFmtId="0" fontId="17" fillId="7" borderId="13" xfId="5" applyNumberFormat="1" applyFont="1" applyFill="1" applyBorder="1" applyAlignment="1">
      <alignment horizontal="center" vertical="center"/>
    </xf>
    <xf numFmtId="178" fontId="17" fillId="7" borderId="14" xfId="5" applyNumberFormat="1" applyFont="1" applyFill="1" applyBorder="1" applyAlignment="1">
      <alignment horizontal="center"/>
    </xf>
    <xf numFmtId="178" fontId="17" fillId="7" borderId="15" xfId="5" applyNumberFormat="1" applyFont="1" applyFill="1" applyBorder="1" applyAlignment="1">
      <alignment horizontal="center"/>
    </xf>
    <xf numFmtId="178" fontId="17" fillId="7" borderId="13" xfId="5" applyNumberFormat="1" applyFont="1" applyFill="1" applyBorder="1" applyAlignment="1">
      <alignment horizontal="center"/>
    </xf>
    <xf numFmtId="178" fontId="17" fillId="7" borderId="14" xfId="5" applyNumberFormat="1" applyFont="1" applyFill="1" applyBorder="1" applyAlignment="1">
      <alignment horizontal="center" vertical="center"/>
    </xf>
    <xf numFmtId="178" fontId="17" fillId="7" borderId="15" xfId="5" applyNumberFormat="1" applyFont="1" applyFill="1" applyBorder="1" applyAlignment="1">
      <alignment horizontal="center" vertical="center"/>
    </xf>
    <xf numFmtId="178" fontId="17" fillId="7" borderId="13" xfId="5" applyNumberFormat="1" applyFont="1" applyFill="1" applyBorder="1" applyAlignment="1">
      <alignment horizontal="center" vertical="center"/>
    </xf>
    <xf numFmtId="178" fontId="17" fillId="7" borderId="7" xfId="5" applyNumberFormat="1" applyFont="1" applyFill="1" applyBorder="1" applyAlignment="1">
      <alignment horizontal="center" vertical="center"/>
    </xf>
    <xf numFmtId="15" fontId="17" fillId="7" borderId="7" xfId="5" applyNumberFormat="1" applyFont="1" applyFill="1" applyBorder="1" applyAlignment="1">
      <alignment horizontal="center" vertical="center"/>
    </xf>
    <xf numFmtId="0" fontId="17" fillId="7" borderId="9" xfId="5" applyNumberFormat="1" applyFont="1" applyFill="1" applyBorder="1" applyAlignment="1">
      <alignment horizontal="center" vertical="center"/>
    </xf>
    <xf numFmtId="178" fontId="17" fillId="7" borderId="6" xfId="5" applyNumberFormat="1" applyFont="1" applyFill="1" applyBorder="1" applyAlignment="1">
      <alignment horizontal="center" vertical="center"/>
    </xf>
    <xf numFmtId="178" fontId="17" fillId="7" borderId="0" xfId="5" applyNumberFormat="1" applyFont="1" applyFill="1" applyAlignment="1">
      <alignment horizontal="center" vertical="center"/>
    </xf>
    <xf numFmtId="178" fontId="17" fillId="7" borderId="9" xfId="5" applyNumberFormat="1" applyFont="1" applyFill="1" applyBorder="1" applyAlignment="1">
      <alignment horizontal="center" vertical="center"/>
    </xf>
    <xf numFmtId="178" fontId="17" fillId="7" borderId="8" xfId="5" applyNumberFormat="1" applyFont="1" applyFill="1" applyBorder="1" applyAlignment="1">
      <alignment horizontal="center" vertical="center"/>
    </xf>
    <xf numFmtId="0" fontId="17" fillId="7" borderId="10" xfId="5" applyNumberFormat="1" applyFont="1" applyFill="1" applyBorder="1" applyAlignment="1">
      <alignment horizontal="center" vertical="center"/>
    </xf>
    <xf numFmtId="0" fontId="17" fillId="7" borderId="12" xfId="5" applyNumberFormat="1" applyFont="1" applyFill="1" applyBorder="1" applyAlignment="1">
      <alignment horizontal="center" vertical="center"/>
    </xf>
    <xf numFmtId="178" fontId="17" fillId="7" borderId="11" xfId="5" applyNumberFormat="1" applyFont="1" applyFill="1" applyBorder="1" applyAlignment="1">
      <alignment horizontal="center"/>
    </xf>
    <xf numFmtId="178" fontId="17" fillId="7" borderId="5" xfId="5" applyNumberFormat="1" applyFont="1" applyFill="1" applyBorder="1" applyAlignment="1">
      <alignment horizontal="center"/>
    </xf>
    <xf numFmtId="178" fontId="17" fillId="7" borderId="12" xfId="5" applyNumberFormat="1" applyFont="1" applyFill="1" applyBorder="1" applyAlignment="1">
      <alignment horizontal="center"/>
    </xf>
    <xf numFmtId="178" fontId="17" fillId="7" borderId="11" xfId="5" applyNumberFormat="1" applyFont="1" applyFill="1" applyBorder="1" applyAlignment="1">
      <alignment horizontal="center" vertical="center"/>
    </xf>
    <xf numFmtId="178" fontId="17" fillId="7" borderId="5" xfId="5" applyNumberFormat="1" applyFont="1" applyFill="1" applyBorder="1" applyAlignment="1">
      <alignment horizontal="center" vertical="center"/>
    </xf>
    <xf numFmtId="178" fontId="17" fillId="7" borderId="12" xfId="5" applyNumberFormat="1" applyFont="1" applyFill="1" applyBorder="1" applyAlignment="1">
      <alignment horizontal="center" vertical="center"/>
    </xf>
    <xf numFmtId="178" fontId="17" fillId="7" borderId="10" xfId="5" applyNumberFormat="1" applyFont="1" applyFill="1" applyBorder="1" applyAlignment="1">
      <alignment horizontal="center" vertical="center"/>
    </xf>
    <xf numFmtId="15" fontId="17" fillId="7" borderId="10" xfId="5" applyNumberFormat="1" applyFont="1" applyFill="1" applyBorder="1" applyAlignment="1">
      <alignment horizontal="center" vertical="center"/>
    </xf>
    <xf numFmtId="2" fontId="17" fillId="0" borderId="7" xfId="7" quotePrefix="1" applyNumberFormat="1" applyFont="1" applyBorder="1" applyAlignment="1">
      <alignment horizontal="center" vertical="center" wrapText="1"/>
    </xf>
    <xf numFmtId="2" fontId="17" fillId="0" borderId="7" xfId="7" applyNumberFormat="1" applyFont="1" applyBorder="1" applyAlignment="1">
      <alignment horizontal="center" vertical="center" wrapText="1"/>
    </xf>
    <xf numFmtId="2" fontId="17" fillId="0" borderId="14" xfId="7" applyNumberFormat="1" applyFont="1" applyBorder="1" applyAlignment="1">
      <alignment horizontal="center" vertical="center" wrapText="1"/>
    </xf>
    <xf numFmtId="15" fontId="17" fillId="0" borderId="7" xfId="0" applyNumberFormat="1" applyFont="1" applyBorder="1" applyAlignment="1">
      <alignment horizontal="center" vertical="center"/>
    </xf>
    <xf numFmtId="179" fontId="17" fillId="0" borderId="7" xfId="8" applyFont="1" applyBorder="1" applyAlignment="1">
      <alignment horizontal="center" vertical="center"/>
    </xf>
    <xf numFmtId="2" fontId="17" fillId="0" borderId="13" xfId="7" quotePrefix="1" applyNumberFormat="1" applyFont="1" applyBorder="1" applyAlignment="1">
      <alignment horizontal="center" vertical="center" wrapText="1"/>
    </xf>
    <xf numFmtId="15" fontId="17" fillId="0" borderId="1" xfId="0" applyNumberFormat="1" applyFont="1" applyBorder="1" applyAlignment="1">
      <alignment horizontal="center" vertical="center"/>
    </xf>
    <xf numFmtId="0" fontId="17" fillId="0" borderId="10" xfId="9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15" fontId="17" fillId="0" borderId="7" xfId="0" applyNumberFormat="1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5" fontId="17" fillId="0" borderId="10" xfId="0" applyNumberFormat="1" applyFont="1" applyBorder="1" applyAlignment="1">
      <alignment horizontal="center" vertical="center" wrapText="1"/>
    </xf>
    <xf numFmtId="2" fontId="17" fillId="7" borderId="10" xfId="0" applyNumberFormat="1" applyFont="1" applyFill="1" applyBorder="1" applyAlignment="1">
      <alignment horizontal="center" vertical="center"/>
    </xf>
    <xf numFmtId="182" fontId="17" fillId="2" borderId="10" xfId="0" applyNumberFormat="1" applyFont="1" applyFill="1" applyBorder="1" applyAlignment="1">
      <alignment horizontal="center" vertical="center" wrapText="1"/>
    </xf>
    <xf numFmtId="182" fontId="17" fillId="0" borderId="10" xfId="0" applyNumberFormat="1" applyFont="1" applyBorder="1" applyAlignment="1">
      <alignment horizontal="center" vertical="center" wrapText="1"/>
    </xf>
    <xf numFmtId="182" fontId="17" fillId="8" borderId="11" xfId="0" applyNumberFormat="1" applyFont="1" applyFill="1" applyBorder="1" applyAlignment="1">
      <alignment horizontal="center" vertical="center" wrapText="1"/>
    </xf>
    <xf numFmtId="15" fontId="17" fillId="0" borderId="1" xfId="0" applyNumberFormat="1" applyFont="1" applyBorder="1" applyAlignment="1">
      <alignment horizontal="left" vertical="top"/>
    </xf>
    <xf numFmtId="2" fontId="17" fillId="7" borderId="1" xfId="0" applyNumberFormat="1" applyFont="1" applyFill="1" applyBorder="1" applyAlignment="1">
      <alignment horizontal="center" vertical="center"/>
    </xf>
    <xf numFmtId="182" fontId="17" fillId="2" borderId="1" xfId="0" applyNumberFormat="1" applyFont="1" applyFill="1" applyBorder="1" applyAlignment="1">
      <alignment horizontal="center" vertical="center" wrapText="1"/>
    </xf>
    <xf numFmtId="182" fontId="17" fillId="0" borderId="1" xfId="0" applyNumberFormat="1" applyFont="1" applyBorder="1" applyAlignment="1">
      <alignment horizontal="center" vertical="center" wrapText="1"/>
    </xf>
    <xf numFmtId="182" fontId="17" fillId="8" borderId="2" xfId="0" applyNumberFormat="1" applyFont="1" applyFill="1" applyBorder="1" applyAlignment="1">
      <alignment horizontal="center" vertical="center" wrapText="1"/>
    </xf>
    <xf numFmtId="15" fontId="17" fillId="0" borderId="1" xfId="0" applyNumberFormat="1" applyFont="1" applyBorder="1" applyAlignment="1">
      <alignment horizontal="left" vertical="center"/>
    </xf>
    <xf numFmtId="182" fontId="17" fillId="8" borderId="1" xfId="0" applyNumberFormat="1" applyFont="1" applyFill="1" applyBorder="1" applyAlignment="1">
      <alignment horizontal="center" vertical="center" wrapText="1"/>
    </xf>
    <xf numFmtId="177" fontId="5" fillId="6" borderId="4" xfId="5" applyFill="1" applyBorder="1" applyAlignment="1">
      <alignment horizontal="center" vertical="center" wrapText="1"/>
    </xf>
    <xf numFmtId="178" fontId="5" fillId="5" borderId="2" xfId="5" applyNumberFormat="1" applyFill="1" applyBorder="1" applyAlignment="1">
      <alignment horizontal="center" vertical="center" wrapText="1"/>
    </xf>
    <xf numFmtId="178" fontId="5" fillId="5" borderId="1" xfId="5" applyNumberFormat="1" applyFill="1" applyBorder="1" applyAlignment="1">
      <alignment horizontal="center" vertical="center" wrapText="1"/>
    </xf>
    <xf numFmtId="178" fontId="5" fillId="3" borderId="4" xfId="5" applyNumberFormat="1" applyFill="1" applyBorder="1" applyAlignment="1">
      <alignment horizontal="center" vertical="center" wrapText="1"/>
    </xf>
    <xf numFmtId="178" fontId="5" fillId="4" borderId="1" xfId="5" applyNumberFormat="1" applyFill="1" applyBorder="1" applyAlignment="1">
      <alignment horizontal="center" vertical="center" wrapText="1"/>
    </xf>
    <xf numFmtId="178" fontId="5" fillId="10" borderId="2" xfId="5" applyNumberFormat="1" applyFill="1" applyBorder="1" applyAlignment="1">
      <alignment horizontal="center" vertical="center"/>
    </xf>
    <xf numFmtId="178" fontId="5" fillId="10" borderId="3" xfId="5" applyNumberFormat="1" applyFill="1" applyBorder="1" applyAlignment="1">
      <alignment horizontal="center" vertical="center"/>
    </xf>
    <xf numFmtId="178" fontId="5" fillId="10" borderId="4" xfId="5" applyNumberFormat="1" applyFill="1" applyBorder="1" applyAlignment="1">
      <alignment horizontal="center" vertical="center"/>
    </xf>
    <xf numFmtId="178" fontId="5" fillId="10" borderId="4" xfId="5" applyNumberFormat="1" applyFill="1" applyBorder="1" applyAlignment="1">
      <alignment horizontal="center" vertical="center" wrapText="1"/>
    </xf>
    <xf numFmtId="178" fontId="5" fillId="10" borderId="2" xfId="5" applyNumberFormat="1" applyFill="1" applyBorder="1" applyAlignment="1">
      <alignment horizontal="center" vertical="center" wrapText="1"/>
    </xf>
    <xf numFmtId="178" fontId="5" fillId="10" borderId="1" xfId="5" applyNumberFormat="1" applyFill="1" applyBorder="1" applyAlignment="1">
      <alignment horizontal="center" vertical="center" wrapText="1"/>
    </xf>
    <xf numFmtId="177" fontId="5" fillId="0" borderId="0" xfId="5" applyAlignment="1">
      <alignment horizontal="center" vertical="center" wrapText="1"/>
    </xf>
    <xf numFmtId="177" fontId="5" fillId="6" borderId="4" xfId="5" applyFill="1" applyBorder="1" applyAlignment="1">
      <alignment vertical="center" wrapText="1"/>
    </xf>
    <xf numFmtId="0" fontId="13" fillId="6" borderId="1" xfId="7" applyFont="1" applyFill="1" applyBorder="1" applyAlignment="1">
      <alignment horizontal="center" vertical="center"/>
    </xf>
    <xf numFmtId="0" fontId="5" fillId="0" borderId="3" xfId="7" applyFont="1" applyBorder="1" applyAlignment="1">
      <alignment horizontal="center"/>
    </xf>
    <xf numFmtId="177" fontId="5" fillId="6" borderId="4" xfId="5" applyFill="1" applyBorder="1" applyAlignment="1">
      <alignment horizontal="center" vertical="center"/>
    </xf>
    <xf numFmtId="2" fontId="5" fillId="5" borderId="1" xfId="5" applyNumberFormat="1" applyFill="1" applyBorder="1" applyAlignment="1">
      <alignment horizontal="center" vertical="center" wrapText="1"/>
    </xf>
    <xf numFmtId="2" fontId="5" fillId="3" borderId="1" xfId="5" applyNumberFormat="1" applyFill="1" applyBorder="1" applyAlignment="1">
      <alignment horizontal="center" vertical="center"/>
    </xf>
    <xf numFmtId="2" fontId="5" fillId="4" borderId="1" xfId="5" applyNumberFormat="1" applyFill="1" applyBorder="1" applyAlignment="1">
      <alignment horizontal="center" vertical="center"/>
    </xf>
    <xf numFmtId="2" fontId="5" fillId="5" borderId="2" xfId="5" applyNumberFormat="1" applyFill="1" applyBorder="1" applyAlignment="1">
      <alignment horizontal="center" vertical="center" wrapText="1"/>
    </xf>
    <xf numFmtId="2" fontId="5" fillId="5" borderId="4" xfId="5" applyNumberFormat="1" applyFill="1" applyBorder="1" applyAlignment="1">
      <alignment horizontal="center" vertical="center" wrapText="1"/>
    </xf>
    <xf numFmtId="178" fontId="5" fillId="5" borderId="2" xfId="5" applyNumberFormat="1" applyFill="1" applyBorder="1" applyAlignment="1">
      <alignment horizontal="center" vertical="center" wrapText="1"/>
    </xf>
    <xf numFmtId="178" fontId="5" fillId="5" borderId="3" xfId="5" applyNumberFormat="1" applyFill="1" applyBorder="1" applyAlignment="1">
      <alignment horizontal="center" vertical="center" wrapText="1"/>
    </xf>
    <xf numFmtId="178" fontId="5" fillId="5" borderId="4" xfId="5" applyNumberForma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</cellXfs>
  <cellStyles count="11">
    <cellStyle name="Normal" xfId="0" builtinId="0"/>
    <cellStyle name="Normal 2" xfId="4" xr:uid="{00000000-0005-0000-0000-000001000000}"/>
    <cellStyle name="Normal 2 2" xfId="6" xr:uid="{00000000-0005-0000-0000-000002000000}"/>
    <cellStyle name="Normal 2 3" xfId="9" xr:uid="{00000000-0005-0000-0000-000003000000}"/>
    <cellStyle name="Normal 2 4" xfId="3" xr:uid="{00000000-0005-0000-0000-000004000000}"/>
    <cellStyle name="Normal 3" xfId="5" xr:uid="{00000000-0005-0000-0000-000005000000}"/>
    <cellStyle name="Normal 3 2" xfId="10" xr:uid="{00000000-0005-0000-0000-000006000000}"/>
    <cellStyle name="Normal 4" xfId="7" xr:uid="{00000000-0005-0000-0000-000007000000}"/>
    <cellStyle name="Normal 7" xfId="1" xr:uid="{00000000-0005-0000-0000-000008000000}"/>
    <cellStyle name="Percent 2" xfId="2" xr:uid="{00000000-0005-0000-0000-000009000000}"/>
    <cellStyle name="常规 18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athaypacificairways-my.sharepoint.com/personal/luke_l_wang_cathaypacific_com/Documents/&#26700;&#38754;/Temporary/SHA%20Ratesheet%20eff%2020240611%20-%20APAC.xlsx" TargetMode="External"/><Relationship Id="rId1" Type="http://schemas.openxmlformats.org/officeDocument/2006/relationships/externalLinkPath" Target="https://cathaypacificairways-my.sharepoint.com/personal/luke_l_wang_cathaypacific_com/Documents/&#26700;&#38754;/Temporary/SHA%20Ratesheet%20eff%2020240611%20-%20AP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 Rate (RM)"/>
      <sheetName val="PPK &amp; ULD Rate (RM)"/>
      <sheetName val="Rate Rationale"/>
      <sheetName val="TCS &amp; Agreed Rate (RM)"/>
      <sheetName val="C Rate (RM)"/>
      <sheetName val="BSA &amp; HBA (RM)"/>
      <sheetName val="exCGO(RM)"/>
      <sheetName val="Agent Profile"/>
    </sheetNames>
    <sheetDataSet>
      <sheetData sheetId="0" refreshError="1"/>
      <sheetData sheetId="1" refreshError="1"/>
      <sheetData sheetId="2" refreshError="1">
        <row r="1">
          <cell r="D1"/>
          <cell r="E1" t="str">
            <v>PR3</v>
          </cell>
          <cell r="F1"/>
          <cell r="G1"/>
          <cell r="H1"/>
          <cell r="I1" t="str">
            <v>PR2</v>
          </cell>
          <cell r="J1"/>
          <cell r="K1"/>
          <cell r="L1"/>
          <cell r="M1" t="str">
            <v>PR1</v>
          </cell>
        </row>
        <row r="2">
          <cell r="D2" t="str">
            <v>Dest</v>
          </cell>
          <cell r="E2" t="str">
            <v>45kg</v>
          </cell>
          <cell r="F2" t="str">
            <v>100kg</v>
          </cell>
          <cell r="G2" t="str">
            <v>500kg</v>
          </cell>
          <cell r="H2" t="str">
            <v>1000kg</v>
          </cell>
          <cell r="I2" t="str">
            <v>45kg</v>
          </cell>
          <cell r="J2" t="str">
            <v>100kg</v>
          </cell>
          <cell r="K2" t="str">
            <v>500kg</v>
          </cell>
          <cell r="L2" t="str">
            <v>1000kg</v>
          </cell>
          <cell r="M2" t="str">
            <v>45kg</v>
          </cell>
        </row>
        <row r="3">
          <cell r="D3" t="str">
            <v>HKG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1.1499999999999999</v>
          </cell>
          <cell r="J3">
            <v>1.1499999999999999</v>
          </cell>
          <cell r="K3">
            <v>1.1499999999999999</v>
          </cell>
          <cell r="L3">
            <v>1.1499999999999999</v>
          </cell>
          <cell r="M3">
            <v>1.5</v>
          </cell>
          <cell r="N3">
            <v>1.5</v>
          </cell>
          <cell r="O3">
            <v>1.5</v>
          </cell>
          <cell r="P3">
            <v>1.2</v>
          </cell>
          <cell r="Q3">
            <v>1.2</v>
          </cell>
          <cell r="R3">
            <v>1.5</v>
          </cell>
          <cell r="S3">
            <v>1.5</v>
          </cell>
          <cell r="T3">
            <v>1</v>
          </cell>
          <cell r="U3">
            <v>1</v>
          </cell>
          <cell r="V3">
            <v>1.8</v>
          </cell>
          <cell r="W3">
            <v>1.8</v>
          </cell>
          <cell r="X3">
            <v>1</v>
          </cell>
          <cell r="Y3">
            <v>1.5</v>
          </cell>
          <cell r="Z3">
            <v>1.5</v>
          </cell>
          <cell r="AA3">
            <v>1.5</v>
          </cell>
          <cell r="AB3">
            <v>1.5</v>
          </cell>
        </row>
        <row r="4">
          <cell r="D4" t="str">
            <v>TPE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1.1499999999999999</v>
          </cell>
          <cell r="J4">
            <v>1.1499999999999999</v>
          </cell>
          <cell r="K4">
            <v>1.1499999999999999</v>
          </cell>
          <cell r="L4">
            <v>1.1499999999999999</v>
          </cell>
          <cell r="M4">
            <v>1.5</v>
          </cell>
          <cell r="N4">
            <v>1.5</v>
          </cell>
          <cell r="O4">
            <v>1.5</v>
          </cell>
          <cell r="P4">
            <v>1.2</v>
          </cell>
          <cell r="Q4">
            <v>1.2</v>
          </cell>
          <cell r="R4">
            <v>1.5</v>
          </cell>
          <cell r="S4">
            <v>1.5</v>
          </cell>
          <cell r="T4">
            <v>1</v>
          </cell>
          <cell r="U4">
            <v>1</v>
          </cell>
          <cell r="V4">
            <v>1.8</v>
          </cell>
          <cell r="W4">
            <v>1.8</v>
          </cell>
          <cell r="X4">
            <v>1</v>
          </cell>
          <cell r="Y4">
            <v>1.5</v>
          </cell>
          <cell r="Z4">
            <v>1.5</v>
          </cell>
          <cell r="AA4">
            <v>1.5</v>
          </cell>
          <cell r="AB4">
            <v>1.5</v>
          </cell>
        </row>
        <row r="5">
          <cell r="D5" t="str">
            <v>KHH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1.1499999999999999</v>
          </cell>
          <cell r="J5">
            <v>1.1499999999999999</v>
          </cell>
          <cell r="K5">
            <v>1.1499999999999999</v>
          </cell>
          <cell r="L5">
            <v>1.1499999999999999</v>
          </cell>
          <cell r="M5">
            <v>1.5</v>
          </cell>
          <cell r="N5">
            <v>1.5</v>
          </cell>
          <cell r="O5">
            <v>1.5</v>
          </cell>
          <cell r="P5">
            <v>1.2</v>
          </cell>
          <cell r="Q5">
            <v>1.2</v>
          </cell>
          <cell r="R5">
            <v>1.5</v>
          </cell>
          <cell r="S5">
            <v>1.5</v>
          </cell>
          <cell r="T5">
            <v>1</v>
          </cell>
          <cell r="U5">
            <v>1</v>
          </cell>
          <cell r="V5">
            <v>1.8</v>
          </cell>
          <cell r="W5">
            <v>1.8</v>
          </cell>
          <cell r="X5">
            <v>1</v>
          </cell>
          <cell r="Y5">
            <v>1.5</v>
          </cell>
          <cell r="Z5">
            <v>1.5</v>
          </cell>
          <cell r="AA5">
            <v>1.5</v>
          </cell>
          <cell r="AB5">
            <v>1.5</v>
          </cell>
        </row>
        <row r="6">
          <cell r="D6" t="str">
            <v>NRT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1.1499999999999999</v>
          </cell>
          <cell r="J6">
            <v>1.1499999999999999</v>
          </cell>
          <cell r="K6">
            <v>1.1499999999999999</v>
          </cell>
          <cell r="L6">
            <v>1.1499999999999999</v>
          </cell>
          <cell r="M6">
            <v>1.5</v>
          </cell>
          <cell r="N6">
            <v>1.5</v>
          </cell>
          <cell r="O6">
            <v>1.5</v>
          </cell>
          <cell r="P6">
            <v>1.2</v>
          </cell>
          <cell r="Q6">
            <v>1.2</v>
          </cell>
          <cell r="R6">
            <v>1.5</v>
          </cell>
          <cell r="S6">
            <v>1.5</v>
          </cell>
          <cell r="T6">
            <v>1</v>
          </cell>
          <cell r="U6">
            <v>1</v>
          </cell>
          <cell r="V6">
            <v>1.8</v>
          </cell>
          <cell r="W6">
            <v>1.8</v>
          </cell>
          <cell r="X6">
            <v>1</v>
          </cell>
          <cell r="Y6">
            <v>1.5</v>
          </cell>
          <cell r="Z6">
            <v>1.5</v>
          </cell>
          <cell r="AA6">
            <v>1.5</v>
          </cell>
          <cell r="AB6">
            <v>1.5</v>
          </cell>
        </row>
        <row r="7">
          <cell r="D7" t="str">
            <v>KIX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1.1499999999999999</v>
          </cell>
          <cell r="J7">
            <v>1.1499999999999999</v>
          </cell>
          <cell r="K7">
            <v>1.1499999999999999</v>
          </cell>
          <cell r="L7">
            <v>1.1499999999999999</v>
          </cell>
          <cell r="M7">
            <v>1.5</v>
          </cell>
          <cell r="N7">
            <v>1.5</v>
          </cell>
          <cell r="O7">
            <v>1.5</v>
          </cell>
          <cell r="P7">
            <v>1.2</v>
          </cell>
          <cell r="Q7">
            <v>1.2</v>
          </cell>
          <cell r="R7">
            <v>1.5</v>
          </cell>
          <cell r="S7">
            <v>1.5</v>
          </cell>
          <cell r="T7">
            <v>1</v>
          </cell>
          <cell r="U7">
            <v>1</v>
          </cell>
          <cell r="V7">
            <v>1.8</v>
          </cell>
          <cell r="W7">
            <v>1.8</v>
          </cell>
          <cell r="X7">
            <v>1</v>
          </cell>
          <cell r="Y7">
            <v>1.5</v>
          </cell>
          <cell r="Z7">
            <v>1.5</v>
          </cell>
          <cell r="AA7">
            <v>1.5</v>
          </cell>
          <cell r="AB7">
            <v>1.5</v>
          </cell>
        </row>
        <row r="8">
          <cell r="D8" t="str">
            <v>FUK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1.1499999999999999</v>
          </cell>
          <cell r="J8">
            <v>1.1499999999999999</v>
          </cell>
          <cell r="K8">
            <v>1.1499999999999999</v>
          </cell>
          <cell r="L8">
            <v>1.1499999999999999</v>
          </cell>
          <cell r="M8">
            <v>1.5</v>
          </cell>
          <cell r="N8">
            <v>1.5</v>
          </cell>
          <cell r="O8">
            <v>1.5</v>
          </cell>
          <cell r="P8">
            <v>1.2</v>
          </cell>
          <cell r="Q8">
            <v>1.2</v>
          </cell>
          <cell r="R8">
            <v>1.5</v>
          </cell>
          <cell r="S8">
            <v>1.5</v>
          </cell>
          <cell r="T8">
            <v>1</v>
          </cell>
          <cell r="U8">
            <v>1</v>
          </cell>
          <cell r="V8">
            <v>1.8</v>
          </cell>
          <cell r="W8">
            <v>1.8</v>
          </cell>
          <cell r="X8">
            <v>1</v>
          </cell>
          <cell r="Y8">
            <v>1.5</v>
          </cell>
          <cell r="Z8">
            <v>1.5</v>
          </cell>
          <cell r="AA8">
            <v>1.5</v>
          </cell>
          <cell r="AB8">
            <v>1.5</v>
          </cell>
        </row>
        <row r="9">
          <cell r="D9" t="str">
            <v>HND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1.1499999999999999</v>
          </cell>
          <cell r="J9">
            <v>1.1499999999999999</v>
          </cell>
          <cell r="K9">
            <v>1.1499999999999999</v>
          </cell>
          <cell r="L9">
            <v>1.1499999999999999</v>
          </cell>
          <cell r="M9">
            <v>1.5</v>
          </cell>
          <cell r="N9">
            <v>1.5</v>
          </cell>
          <cell r="O9">
            <v>1.5</v>
          </cell>
          <cell r="P9">
            <v>1.2</v>
          </cell>
          <cell r="Q9">
            <v>1.2</v>
          </cell>
          <cell r="R9">
            <v>1.5</v>
          </cell>
          <cell r="S9">
            <v>1.5</v>
          </cell>
          <cell r="T9">
            <v>1</v>
          </cell>
          <cell r="U9">
            <v>1</v>
          </cell>
          <cell r="V9">
            <v>1.8</v>
          </cell>
          <cell r="W9">
            <v>1.8</v>
          </cell>
          <cell r="X9">
            <v>1</v>
          </cell>
          <cell r="Y9">
            <v>1.5</v>
          </cell>
          <cell r="Z9">
            <v>1.5</v>
          </cell>
          <cell r="AA9">
            <v>1.5</v>
          </cell>
          <cell r="AB9">
            <v>1.5</v>
          </cell>
        </row>
        <row r="10">
          <cell r="D10" t="str">
            <v>CTS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1.1499999999999999</v>
          </cell>
          <cell r="J10">
            <v>1.1499999999999999</v>
          </cell>
          <cell r="K10">
            <v>1.1499999999999999</v>
          </cell>
          <cell r="L10">
            <v>1.1499999999999999</v>
          </cell>
          <cell r="M10">
            <v>1.5</v>
          </cell>
          <cell r="N10">
            <v>1.5</v>
          </cell>
          <cell r="O10">
            <v>1.5</v>
          </cell>
          <cell r="P10">
            <v>1.2</v>
          </cell>
          <cell r="Q10">
            <v>1.2</v>
          </cell>
          <cell r="R10">
            <v>1.5</v>
          </cell>
          <cell r="S10">
            <v>1.5</v>
          </cell>
          <cell r="T10">
            <v>1</v>
          </cell>
          <cell r="U10">
            <v>1</v>
          </cell>
          <cell r="V10">
            <v>1.8</v>
          </cell>
          <cell r="W10">
            <v>1.8</v>
          </cell>
          <cell r="X10">
            <v>1</v>
          </cell>
          <cell r="Y10">
            <v>1.5</v>
          </cell>
          <cell r="Z10">
            <v>1.5</v>
          </cell>
          <cell r="AA10">
            <v>1.5</v>
          </cell>
          <cell r="AB10">
            <v>1.5</v>
          </cell>
        </row>
        <row r="11">
          <cell r="D11" t="str">
            <v>NGO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1.1499999999999999</v>
          </cell>
          <cell r="J11">
            <v>1.1499999999999999</v>
          </cell>
          <cell r="K11">
            <v>1.1499999999999999</v>
          </cell>
          <cell r="L11">
            <v>1.1499999999999999</v>
          </cell>
          <cell r="M11">
            <v>1.5</v>
          </cell>
          <cell r="N11">
            <v>1.5</v>
          </cell>
          <cell r="O11">
            <v>1.5</v>
          </cell>
          <cell r="P11">
            <v>1.2</v>
          </cell>
          <cell r="Q11">
            <v>1.2</v>
          </cell>
          <cell r="R11">
            <v>1.5</v>
          </cell>
          <cell r="S11">
            <v>1.5</v>
          </cell>
          <cell r="T11">
            <v>1</v>
          </cell>
          <cell r="U11">
            <v>1</v>
          </cell>
          <cell r="V11">
            <v>1.8</v>
          </cell>
          <cell r="W11">
            <v>1.8</v>
          </cell>
          <cell r="X11">
            <v>1</v>
          </cell>
          <cell r="Y11">
            <v>1.5</v>
          </cell>
          <cell r="Z11">
            <v>1.5</v>
          </cell>
          <cell r="AA11">
            <v>1.5</v>
          </cell>
          <cell r="AB11">
            <v>1.5</v>
          </cell>
        </row>
        <row r="12">
          <cell r="D12" t="str">
            <v>ICN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1.1499999999999999</v>
          </cell>
          <cell r="J12">
            <v>1.1499999999999999</v>
          </cell>
          <cell r="K12">
            <v>1.1499999999999999</v>
          </cell>
          <cell r="L12">
            <v>1.1499999999999999</v>
          </cell>
          <cell r="M12">
            <v>1.5</v>
          </cell>
          <cell r="N12">
            <v>1.5</v>
          </cell>
          <cell r="O12">
            <v>1.5</v>
          </cell>
          <cell r="P12">
            <v>1.2</v>
          </cell>
          <cell r="Q12">
            <v>1.2</v>
          </cell>
          <cell r="R12">
            <v>1.5</v>
          </cell>
          <cell r="S12">
            <v>1.5</v>
          </cell>
          <cell r="T12">
            <v>1</v>
          </cell>
          <cell r="U12">
            <v>1</v>
          </cell>
          <cell r="V12">
            <v>1.8</v>
          </cell>
          <cell r="W12">
            <v>1.8</v>
          </cell>
          <cell r="X12">
            <v>1</v>
          </cell>
          <cell r="Y12">
            <v>1.5</v>
          </cell>
          <cell r="Z12">
            <v>1.5</v>
          </cell>
          <cell r="AA12">
            <v>1.5</v>
          </cell>
          <cell r="AB12">
            <v>1.5</v>
          </cell>
        </row>
        <row r="13">
          <cell r="D13" t="str">
            <v>CGK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1.1499999999999999</v>
          </cell>
          <cell r="J13">
            <v>1.1499999999999999</v>
          </cell>
          <cell r="K13">
            <v>1.1499999999999999</v>
          </cell>
          <cell r="L13">
            <v>1.1499999999999999</v>
          </cell>
          <cell r="M13">
            <v>1.5</v>
          </cell>
          <cell r="N13">
            <v>1.5</v>
          </cell>
          <cell r="O13">
            <v>1.5</v>
          </cell>
          <cell r="P13">
            <v>1.2</v>
          </cell>
          <cell r="Q13">
            <v>1.2</v>
          </cell>
          <cell r="R13">
            <v>1.5</v>
          </cell>
          <cell r="S13">
            <v>1.5</v>
          </cell>
          <cell r="T13">
            <v>1</v>
          </cell>
          <cell r="U13">
            <v>1</v>
          </cell>
          <cell r="V13">
            <v>1.8</v>
          </cell>
          <cell r="W13">
            <v>1.8</v>
          </cell>
          <cell r="X13">
            <v>1</v>
          </cell>
          <cell r="Y13">
            <v>1.5</v>
          </cell>
          <cell r="Z13">
            <v>1.5</v>
          </cell>
          <cell r="AA13">
            <v>1.5</v>
          </cell>
          <cell r="AB13">
            <v>1.5</v>
          </cell>
        </row>
        <row r="14">
          <cell r="D14" t="str">
            <v>KUL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1.1499999999999999</v>
          </cell>
          <cell r="J14">
            <v>1.1499999999999999</v>
          </cell>
          <cell r="K14">
            <v>1.1499999999999999</v>
          </cell>
          <cell r="L14">
            <v>1.1499999999999999</v>
          </cell>
          <cell r="M14">
            <v>1.5</v>
          </cell>
          <cell r="N14">
            <v>1.5</v>
          </cell>
          <cell r="O14">
            <v>1.5</v>
          </cell>
          <cell r="P14">
            <v>1.2</v>
          </cell>
          <cell r="Q14">
            <v>1.2</v>
          </cell>
          <cell r="R14">
            <v>1.5</v>
          </cell>
          <cell r="S14">
            <v>1.5</v>
          </cell>
          <cell r="T14">
            <v>1</v>
          </cell>
          <cell r="U14">
            <v>1</v>
          </cell>
          <cell r="V14">
            <v>1.8</v>
          </cell>
          <cell r="W14">
            <v>1.8</v>
          </cell>
          <cell r="X14">
            <v>1</v>
          </cell>
          <cell r="Y14">
            <v>1.5</v>
          </cell>
          <cell r="Z14">
            <v>1.5</v>
          </cell>
          <cell r="AA14">
            <v>1.5</v>
          </cell>
          <cell r="AB14">
            <v>1.5</v>
          </cell>
        </row>
        <row r="15">
          <cell r="D15" t="str">
            <v>PEN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1.1499999999999999</v>
          </cell>
          <cell r="J15">
            <v>1.1499999999999999</v>
          </cell>
          <cell r="K15">
            <v>1.1499999999999999</v>
          </cell>
          <cell r="L15">
            <v>1.1499999999999999</v>
          </cell>
          <cell r="M15">
            <v>1.5</v>
          </cell>
          <cell r="N15">
            <v>1.5</v>
          </cell>
          <cell r="O15">
            <v>1.5</v>
          </cell>
          <cell r="P15">
            <v>1.2</v>
          </cell>
          <cell r="Q15">
            <v>1.2</v>
          </cell>
          <cell r="R15">
            <v>1.5</v>
          </cell>
          <cell r="S15">
            <v>1.5</v>
          </cell>
          <cell r="T15">
            <v>1</v>
          </cell>
          <cell r="U15">
            <v>1</v>
          </cell>
          <cell r="V15">
            <v>1.8</v>
          </cell>
          <cell r="W15">
            <v>1.8</v>
          </cell>
          <cell r="X15">
            <v>1</v>
          </cell>
          <cell r="Y15">
            <v>1.5</v>
          </cell>
          <cell r="Z15">
            <v>1.5</v>
          </cell>
          <cell r="AA15">
            <v>1.5</v>
          </cell>
          <cell r="AB15">
            <v>1.5</v>
          </cell>
        </row>
        <row r="16">
          <cell r="D16" t="str">
            <v>MNL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1.1499999999999999</v>
          </cell>
          <cell r="J16">
            <v>1.1499999999999999</v>
          </cell>
          <cell r="K16">
            <v>1.1499999999999999</v>
          </cell>
          <cell r="L16">
            <v>1.1499999999999999</v>
          </cell>
          <cell r="M16">
            <v>1.5</v>
          </cell>
          <cell r="N16">
            <v>1.5</v>
          </cell>
          <cell r="O16">
            <v>1.5</v>
          </cell>
          <cell r="P16">
            <v>1.2</v>
          </cell>
          <cell r="Q16">
            <v>1.2</v>
          </cell>
          <cell r="R16">
            <v>1.5</v>
          </cell>
          <cell r="S16">
            <v>1.5</v>
          </cell>
          <cell r="T16">
            <v>1</v>
          </cell>
          <cell r="U16">
            <v>1</v>
          </cell>
          <cell r="V16">
            <v>1.8</v>
          </cell>
          <cell r="W16">
            <v>1.8</v>
          </cell>
          <cell r="X16">
            <v>1</v>
          </cell>
          <cell r="Y16">
            <v>1.5</v>
          </cell>
          <cell r="Z16">
            <v>1.5</v>
          </cell>
          <cell r="AA16">
            <v>1.5</v>
          </cell>
          <cell r="AB16">
            <v>1.5</v>
          </cell>
        </row>
        <row r="17">
          <cell r="D17" t="str">
            <v>CEB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1.1499999999999999</v>
          </cell>
          <cell r="J17">
            <v>1.1499999999999999</v>
          </cell>
          <cell r="K17">
            <v>1.1499999999999999</v>
          </cell>
          <cell r="L17">
            <v>1.1499999999999999</v>
          </cell>
          <cell r="M17">
            <v>1.5</v>
          </cell>
          <cell r="N17">
            <v>1.5</v>
          </cell>
          <cell r="O17">
            <v>1.5</v>
          </cell>
          <cell r="P17">
            <v>1.2</v>
          </cell>
          <cell r="Q17">
            <v>1.2</v>
          </cell>
          <cell r="R17">
            <v>1.5</v>
          </cell>
          <cell r="S17">
            <v>1.5</v>
          </cell>
          <cell r="T17">
            <v>1</v>
          </cell>
          <cell r="U17">
            <v>1</v>
          </cell>
          <cell r="V17">
            <v>1.8</v>
          </cell>
          <cell r="W17">
            <v>1.8</v>
          </cell>
          <cell r="X17">
            <v>1</v>
          </cell>
          <cell r="Y17">
            <v>1.5</v>
          </cell>
          <cell r="Z17">
            <v>1.5</v>
          </cell>
          <cell r="AA17">
            <v>1.5</v>
          </cell>
          <cell r="AB17">
            <v>1.5</v>
          </cell>
        </row>
        <row r="18">
          <cell r="D18" t="str">
            <v>SIN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1.1499999999999999</v>
          </cell>
          <cell r="J18">
            <v>1.1499999999999999</v>
          </cell>
          <cell r="K18">
            <v>1.1499999999999999</v>
          </cell>
          <cell r="L18">
            <v>1.1499999999999999</v>
          </cell>
          <cell r="M18">
            <v>1.5</v>
          </cell>
          <cell r="N18">
            <v>1.5</v>
          </cell>
          <cell r="O18">
            <v>1.5</v>
          </cell>
          <cell r="P18">
            <v>1.2</v>
          </cell>
          <cell r="Q18">
            <v>1.2</v>
          </cell>
          <cell r="R18">
            <v>1.5</v>
          </cell>
          <cell r="S18">
            <v>1.5</v>
          </cell>
          <cell r="T18">
            <v>1</v>
          </cell>
          <cell r="U18">
            <v>1</v>
          </cell>
          <cell r="V18">
            <v>1.8</v>
          </cell>
          <cell r="W18">
            <v>1.8</v>
          </cell>
          <cell r="X18">
            <v>1</v>
          </cell>
          <cell r="Y18">
            <v>1.5</v>
          </cell>
          <cell r="Z18">
            <v>1.5</v>
          </cell>
          <cell r="AA18">
            <v>1.5</v>
          </cell>
          <cell r="AB18">
            <v>1.5</v>
          </cell>
        </row>
        <row r="19">
          <cell r="D19" t="str">
            <v>BKK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1.1499999999999999</v>
          </cell>
          <cell r="J19">
            <v>1.1499999999999999</v>
          </cell>
          <cell r="K19">
            <v>1.1499999999999999</v>
          </cell>
          <cell r="L19">
            <v>1.1499999999999999</v>
          </cell>
          <cell r="M19">
            <v>1.5</v>
          </cell>
          <cell r="N19">
            <v>1.5</v>
          </cell>
          <cell r="O19">
            <v>1.5</v>
          </cell>
          <cell r="P19">
            <v>1.2</v>
          </cell>
          <cell r="Q19">
            <v>1.2</v>
          </cell>
          <cell r="R19">
            <v>1.5</v>
          </cell>
          <cell r="S19">
            <v>1.5</v>
          </cell>
          <cell r="T19">
            <v>1</v>
          </cell>
          <cell r="U19">
            <v>1</v>
          </cell>
          <cell r="V19">
            <v>1.8</v>
          </cell>
          <cell r="W19">
            <v>1.8</v>
          </cell>
          <cell r="X19">
            <v>1</v>
          </cell>
          <cell r="Y19">
            <v>1.5</v>
          </cell>
          <cell r="Z19">
            <v>1.5</v>
          </cell>
          <cell r="AA19">
            <v>1.5</v>
          </cell>
          <cell r="AB19">
            <v>1.5</v>
          </cell>
        </row>
        <row r="20">
          <cell r="D20" t="str">
            <v>HKT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1.1499999999999999</v>
          </cell>
          <cell r="J20">
            <v>1.1499999999999999</v>
          </cell>
          <cell r="K20">
            <v>1.1499999999999999</v>
          </cell>
          <cell r="L20">
            <v>1.1499999999999999</v>
          </cell>
          <cell r="M20">
            <v>1.5</v>
          </cell>
          <cell r="N20">
            <v>1.5</v>
          </cell>
          <cell r="O20">
            <v>1.5</v>
          </cell>
          <cell r="P20">
            <v>1.2</v>
          </cell>
          <cell r="Q20">
            <v>1.2</v>
          </cell>
          <cell r="R20">
            <v>1.5</v>
          </cell>
          <cell r="S20">
            <v>1.5</v>
          </cell>
          <cell r="T20">
            <v>1</v>
          </cell>
          <cell r="U20">
            <v>1</v>
          </cell>
          <cell r="V20">
            <v>1.8</v>
          </cell>
          <cell r="W20">
            <v>1.8</v>
          </cell>
          <cell r="X20">
            <v>1</v>
          </cell>
          <cell r="Y20">
            <v>1.5</v>
          </cell>
          <cell r="Z20">
            <v>1.5</v>
          </cell>
          <cell r="AA20">
            <v>1.5</v>
          </cell>
          <cell r="AB20">
            <v>1.5</v>
          </cell>
        </row>
        <row r="21">
          <cell r="D21" t="str">
            <v>HAN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1.1499999999999999</v>
          </cell>
          <cell r="J21">
            <v>1.1499999999999999</v>
          </cell>
          <cell r="K21">
            <v>1.1499999999999999</v>
          </cell>
          <cell r="L21">
            <v>1.1499999999999999</v>
          </cell>
          <cell r="M21">
            <v>1.5</v>
          </cell>
          <cell r="N21">
            <v>1.5</v>
          </cell>
          <cell r="O21">
            <v>1.5</v>
          </cell>
          <cell r="P21">
            <v>1.2</v>
          </cell>
          <cell r="Q21">
            <v>1.2</v>
          </cell>
          <cell r="R21">
            <v>1.5</v>
          </cell>
          <cell r="S21">
            <v>1.5</v>
          </cell>
          <cell r="T21">
            <v>1</v>
          </cell>
          <cell r="U21">
            <v>1</v>
          </cell>
          <cell r="V21">
            <v>1.8</v>
          </cell>
          <cell r="W21">
            <v>1.8</v>
          </cell>
          <cell r="X21">
            <v>1</v>
          </cell>
          <cell r="Y21">
            <v>1.5</v>
          </cell>
          <cell r="Z21">
            <v>1.5</v>
          </cell>
          <cell r="AA21">
            <v>1.5</v>
          </cell>
          <cell r="AB21">
            <v>1.5</v>
          </cell>
        </row>
        <row r="22">
          <cell r="D22" t="str">
            <v>SGN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1.1499999999999999</v>
          </cell>
          <cell r="J22">
            <v>1.1499999999999999</v>
          </cell>
          <cell r="K22">
            <v>1.1499999999999999</v>
          </cell>
          <cell r="L22">
            <v>1.1499999999999999</v>
          </cell>
          <cell r="M22">
            <v>1.5</v>
          </cell>
          <cell r="N22">
            <v>1.5</v>
          </cell>
          <cell r="O22">
            <v>1.5</v>
          </cell>
          <cell r="P22">
            <v>1.2</v>
          </cell>
          <cell r="Q22">
            <v>1.2</v>
          </cell>
          <cell r="R22">
            <v>1.5</v>
          </cell>
          <cell r="S22">
            <v>1.5</v>
          </cell>
          <cell r="T22">
            <v>1</v>
          </cell>
          <cell r="U22">
            <v>1</v>
          </cell>
          <cell r="V22">
            <v>1.8</v>
          </cell>
          <cell r="W22">
            <v>1.8</v>
          </cell>
          <cell r="X22">
            <v>1</v>
          </cell>
          <cell r="Y22">
            <v>1.5</v>
          </cell>
          <cell r="Z22">
            <v>1.5</v>
          </cell>
          <cell r="AA22">
            <v>1.5</v>
          </cell>
          <cell r="AB22">
            <v>1.5</v>
          </cell>
        </row>
        <row r="23">
          <cell r="D23" t="str">
            <v>PNH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1.1499999999999999</v>
          </cell>
          <cell r="J23">
            <v>1.1499999999999999</v>
          </cell>
          <cell r="K23">
            <v>1.1499999999999999</v>
          </cell>
          <cell r="L23">
            <v>1.1499999999999999</v>
          </cell>
          <cell r="M23">
            <v>1.5</v>
          </cell>
          <cell r="N23">
            <v>1.5</v>
          </cell>
          <cell r="O23">
            <v>1.5</v>
          </cell>
          <cell r="P23">
            <v>1.2</v>
          </cell>
          <cell r="Q23">
            <v>1.2</v>
          </cell>
          <cell r="R23">
            <v>1.5</v>
          </cell>
          <cell r="S23">
            <v>1.5</v>
          </cell>
          <cell r="T23">
            <v>1</v>
          </cell>
          <cell r="U23">
            <v>1</v>
          </cell>
          <cell r="V23">
            <v>1.8</v>
          </cell>
          <cell r="W23">
            <v>1.8</v>
          </cell>
          <cell r="X23">
            <v>1</v>
          </cell>
          <cell r="Y23">
            <v>1.5</v>
          </cell>
          <cell r="Z23">
            <v>1.5</v>
          </cell>
          <cell r="AA23">
            <v>1.5</v>
          </cell>
          <cell r="AB23">
            <v>1.5</v>
          </cell>
        </row>
        <row r="24">
          <cell r="D24" t="str">
            <v>DPS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1.1499999999999999</v>
          </cell>
          <cell r="J24">
            <v>1.1499999999999999</v>
          </cell>
          <cell r="K24">
            <v>1.1499999999999999</v>
          </cell>
          <cell r="L24">
            <v>1.1499999999999999</v>
          </cell>
          <cell r="M24">
            <v>1.5</v>
          </cell>
          <cell r="N24">
            <v>1.5</v>
          </cell>
          <cell r="O24">
            <v>1.5</v>
          </cell>
          <cell r="P24">
            <v>1.2</v>
          </cell>
          <cell r="Q24">
            <v>1.2</v>
          </cell>
          <cell r="R24">
            <v>1.5</v>
          </cell>
          <cell r="S24">
            <v>1.5</v>
          </cell>
          <cell r="T24">
            <v>1</v>
          </cell>
          <cell r="U24">
            <v>1</v>
          </cell>
          <cell r="V24">
            <v>1.8</v>
          </cell>
          <cell r="W24">
            <v>1.8</v>
          </cell>
          <cell r="X24">
            <v>1</v>
          </cell>
          <cell r="Y24">
            <v>1.5</v>
          </cell>
          <cell r="Z24">
            <v>1.5</v>
          </cell>
          <cell r="AA24">
            <v>1.5</v>
          </cell>
          <cell r="AB24">
            <v>1.5</v>
          </cell>
        </row>
        <row r="25">
          <cell r="D25" t="str">
            <v>SUB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1.1499999999999999</v>
          </cell>
          <cell r="J25">
            <v>1.1499999999999999</v>
          </cell>
          <cell r="K25">
            <v>1.1499999999999999</v>
          </cell>
          <cell r="L25">
            <v>1.1499999999999999</v>
          </cell>
          <cell r="M25">
            <v>1.5</v>
          </cell>
          <cell r="N25">
            <v>1.5</v>
          </cell>
          <cell r="O25">
            <v>1.5</v>
          </cell>
          <cell r="P25">
            <v>1.2</v>
          </cell>
          <cell r="Q25">
            <v>1.2</v>
          </cell>
          <cell r="R25">
            <v>1.5</v>
          </cell>
          <cell r="S25">
            <v>1.5</v>
          </cell>
          <cell r="T25">
            <v>1</v>
          </cell>
          <cell r="U25">
            <v>1</v>
          </cell>
          <cell r="V25">
            <v>1.8</v>
          </cell>
          <cell r="W25">
            <v>1.8</v>
          </cell>
          <cell r="X25">
            <v>1</v>
          </cell>
          <cell r="Y25">
            <v>1.5</v>
          </cell>
          <cell r="Z25">
            <v>1.5</v>
          </cell>
          <cell r="AA25">
            <v>1.5</v>
          </cell>
          <cell r="AB25">
            <v>1.5</v>
          </cell>
        </row>
        <row r="26">
          <cell r="D26" t="str">
            <v>DAC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1.1499999999999999</v>
          </cell>
          <cell r="J26">
            <v>1.1499999999999999</v>
          </cell>
          <cell r="K26">
            <v>1.1499999999999999</v>
          </cell>
          <cell r="L26">
            <v>1.1499999999999999</v>
          </cell>
          <cell r="M26">
            <v>1.5</v>
          </cell>
          <cell r="N26">
            <v>1.5</v>
          </cell>
          <cell r="O26">
            <v>1.5</v>
          </cell>
          <cell r="P26">
            <v>1.2</v>
          </cell>
          <cell r="Q26">
            <v>1.2</v>
          </cell>
          <cell r="R26">
            <v>1.5</v>
          </cell>
          <cell r="S26">
            <v>1.5</v>
          </cell>
          <cell r="T26">
            <v>1</v>
          </cell>
          <cell r="U26">
            <v>1</v>
          </cell>
          <cell r="V26">
            <v>1.8</v>
          </cell>
          <cell r="W26">
            <v>1.8</v>
          </cell>
          <cell r="X26">
            <v>1</v>
          </cell>
          <cell r="Y26">
            <v>1.5</v>
          </cell>
          <cell r="Z26">
            <v>1.5</v>
          </cell>
          <cell r="AA26">
            <v>1.5</v>
          </cell>
          <cell r="AB26">
            <v>1.5</v>
          </cell>
        </row>
        <row r="27">
          <cell r="D27" t="str">
            <v>SYD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1.1499999999999999</v>
          </cell>
          <cell r="J27">
            <v>1.1499999999999999</v>
          </cell>
          <cell r="K27">
            <v>1.1499999999999999</v>
          </cell>
          <cell r="L27">
            <v>1.1499999999999999</v>
          </cell>
          <cell r="M27">
            <v>1.5</v>
          </cell>
          <cell r="N27">
            <v>1.4</v>
          </cell>
          <cell r="O27">
            <v>4</v>
          </cell>
          <cell r="P27">
            <v>4</v>
          </cell>
          <cell r="Q27">
            <v>3</v>
          </cell>
          <cell r="R27">
            <v>1.4</v>
          </cell>
          <cell r="S27">
            <v>4</v>
          </cell>
          <cell r="T27">
            <v>1</v>
          </cell>
          <cell r="U27">
            <v>1</v>
          </cell>
          <cell r="V27">
            <v>1.7</v>
          </cell>
          <cell r="W27">
            <v>12</v>
          </cell>
          <cell r="X27">
            <v>1</v>
          </cell>
          <cell r="Y27">
            <v>1.5</v>
          </cell>
          <cell r="Z27">
            <v>1.5</v>
          </cell>
          <cell r="AA27">
            <v>1.5</v>
          </cell>
          <cell r="AB27">
            <v>1.5</v>
          </cell>
        </row>
        <row r="28">
          <cell r="D28" t="str">
            <v>MEL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1.1499999999999999</v>
          </cell>
          <cell r="J28">
            <v>1.1499999999999999</v>
          </cell>
          <cell r="K28">
            <v>1.1499999999999999</v>
          </cell>
          <cell r="L28">
            <v>1.1499999999999999</v>
          </cell>
          <cell r="M28">
            <v>1.5</v>
          </cell>
          <cell r="N28">
            <v>1.4</v>
          </cell>
          <cell r="O28">
            <v>4</v>
          </cell>
          <cell r="P28">
            <v>4</v>
          </cell>
          <cell r="Q28">
            <v>3</v>
          </cell>
          <cell r="R28">
            <v>1.4</v>
          </cell>
          <cell r="S28">
            <v>4</v>
          </cell>
          <cell r="T28">
            <v>1</v>
          </cell>
          <cell r="U28">
            <v>1</v>
          </cell>
          <cell r="V28">
            <v>1.7</v>
          </cell>
          <cell r="W28">
            <v>12</v>
          </cell>
          <cell r="X28">
            <v>1</v>
          </cell>
          <cell r="Y28">
            <v>1.5</v>
          </cell>
          <cell r="Z28">
            <v>1.5</v>
          </cell>
          <cell r="AA28">
            <v>1.5</v>
          </cell>
          <cell r="AB28">
            <v>1.5</v>
          </cell>
        </row>
        <row r="29">
          <cell r="D29" t="str">
            <v>PER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1.1499999999999999</v>
          </cell>
          <cell r="J29">
            <v>1.1499999999999999</v>
          </cell>
          <cell r="K29">
            <v>1.1499999999999999</v>
          </cell>
          <cell r="L29">
            <v>1.1499999999999999</v>
          </cell>
          <cell r="M29">
            <v>1.5</v>
          </cell>
          <cell r="N29">
            <v>1.4</v>
          </cell>
          <cell r="O29">
            <v>4</v>
          </cell>
          <cell r="P29">
            <v>4</v>
          </cell>
          <cell r="Q29">
            <v>3</v>
          </cell>
          <cell r="R29">
            <v>1.4</v>
          </cell>
          <cell r="S29">
            <v>4</v>
          </cell>
          <cell r="T29">
            <v>1</v>
          </cell>
          <cell r="U29">
            <v>1</v>
          </cell>
          <cell r="V29">
            <v>1.7</v>
          </cell>
          <cell r="W29">
            <v>12</v>
          </cell>
          <cell r="X29">
            <v>1</v>
          </cell>
          <cell r="Y29">
            <v>1.5</v>
          </cell>
          <cell r="Z29">
            <v>1.5</v>
          </cell>
          <cell r="AA29">
            <v>1.5</v>
          </cell>
          <cell r="AB29">
            <v>1.5</v>
          </cell>
        </row>
        <row r="30">
          <cell r="D30" t="str">
            <v>WTB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1.1499999999999999</v>
          </cell>
          <cell r="J30">
            <v>1.1499999999999999</v>
          </cell>
          <cell r="K30">
            <v>1.1499999999999999</v>
          </cell>
          <cell r="L30">
            <v>1.1499999999999999</v>
          </cell>
          <cell r="M30">
            <v>1.5</v>
          </cell>
          <cell r="N30">
            <v>1.4</v>
          </cell>
          <cell r="O30">
            <v>4</v>
          </cell>
          <cell r="P30">
            <v>4</v>
          </cell>
          <cell r="Q30">
            <v>3</v>
          </cell>
          <cell r="R30">
            <v>1.4</v>
          </cell>
          <cell r="S30">
            <v>4</v>
          </cell>
          <cell r="T30">
            <v>1</v>
          </cell>
          <cell r="U30">
            <v>1</v>
          </cell>
          <cell r="V30">
            <v>1.7</v>
          </cell>
          <cell r="W30">
            <v>12</v>
          </cell>
          <cell r="X30">
            <v>1</v>
          </cell>
          <cell r="Y30">
            <v>1.5</v>
          </cell>
          <cell r="Z30">
            <v>1.5</v>
          </cell>
          <cell r="AA30">
            <v>1.5</v>
          </cell>
          <cell r="AB30">
            <v>1.5</v>
          </cell>
        </row>
        <row r="31">
          <cell r="D31" t="str">
            <v>AKL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1.1499999999999999</v>
          </cell>
          <cell r="J31">
            <v>1.1499999999999999</v>
          </cell>
          <cell r="K31">
            <v>1.1499999999999999</v>
          </cell>
          <cell r="L31">
            <v>1.1499999999999999</v>
          </cell>
          <cell r="M31">
            <v>1.5</v>
          </cell>
          <cell r="N31">
            <v>1.4</v>
          </cell>
          <cell r="O31">
            <v>4</v>
          </cell>
          <cell r="P31">
            <v>4</v>
          </cell>
          <cell r="Q31">
            <v>3</v>
          </cell>
          <cell r="R31">
            <v>1.4</v>
          </cell>
          <cell r="S31">
            <v>4</v>
          </cell>
          <cell r="T31">
            <v>1</v>
          </cell>
          <cell r="U31">
            <v>1</v>
          </cell>
          <cell r="V31">
            <v>1.7</v>
          </cell>
          <cell r="W31">
            <v>12</v>
          </cell>
          <cell r="X31">
            <v>1</v>
          </cell>
          <cell r="Y31">
            <v>1.5</v>
          </cell>
          <cell r="Z31">
            <v>1.5</v>
          </cell>
          <cell r="AA31">
            <v>1.5</v>
          </cell>
          <cell r="AB31">
            <v>1.5</v>
          </cell>
        </row>
        <row r="32">
          <cell r="D32" t="str">
            <v>BNE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1.1499999999999999</v>
          </cell>
          <cell r="J32">
            <v>1.1499999999999999</v>
          </cell>
          <cell r="K32">
            <v>1.1499999999999999</v>
          </cell>
          <cell r="L32">
            <v>1.1499999999999999</v>
          </cell>
          <cell r="M32">
            <v>1.5</v>
          </cell>
          <cell r="N32">
            <v>1.4</v>
          </cell>
          <cell r="O32">
            <v>4</v>
          </cell>
          <cell r="P32">
            <v>4</v>
          </cell>
          <cell r="Q32">
            <v>3</v>
          </cell>
          <cell r="R32">
            <v>1.4</v>
          </cell>
          <cell r="S32">
            <v>4</v>
          </cell>
          <cell r="T32">
            <v>1</v>
          </cell>
          <cell r="U32">
            <v>1</v>
          </cell>
          <cell r="V32">
            <v>1.7</v>
          </cell>
          <cell r="W32">
            <v>12</v>
          </cell>
          <cell r="X32">
            <v>1</v>
          </cell>
          <cell r="Y32">
            <v>1.5</v>
          </cell>
          <cell r="Z32">
            <v>1.5</v>
          </cell>
          <cell r="AA32">
            <v>1.5</v>
          </cell>
          <cell r="AB32">
            <v>1.5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5"/>
  <sheetViews>
    <sheetView tabSelected="1" zoomScaleNormal="100" workbookViewId="0">
      <pane xSplit="1" topLeftCell="B1" activePane="topRight" state="frozen"/>
      <selection pane="topRight" activeCell="E16" sqref="E16"/>
    </sheetView>
  </sheetViews>
  <sheetFormatPr defaultColWidth="8" defaultRowHeight="15"/>
  <cols>
    <col min="1" max="3" width="12.42578125" style="68" customWidth="1"/>
    <col min="4" max="4" width="12.5703125" style="68" customWidth="1"/>
    <col min="5" max="6" width="7.7109375" style="68" customWidth="1"/>
    <col min="7" max="10" width="8.85546875" style="15" customWidth="1"/>
    <col min="11" max="11" width="12.5703125" style="15" customWidth="1"/>
    <col min="12" max="15" width="8.85546875" style="15" customWidth="1"/>
    <col min="16" max="34" width="8.85546875" style="248" customWidth="1"/>
    <col min="35" max="35" width="10.5703125" style="248" customWidth="1"/>
    <col min="36" max="36" width="9.42578125" style="248" customWidth="1"/>
    <col min="37" max="37" width="9.7109375" style="248" customWidth="1"/>
    <col min="38" max="38" width="8.28515625" style="248" customWidth="1"/>
    <col min="39" max="39" width="8.5703125" style="248" customWidth="1"/>
    <col min="40" max="40" width="16" style="69" customWidth="1"/>
    <col min="41" max="16384" width="8" style="69"/>
  </cols>
  <sheetData>
    <row r="1" spans="1:40">
      <c r="A1" s="109" t="s">
        <v>478</v>
      </c>
    </row>
    <row r="2" spans="1:40">
      <c r="A2" s="14" t="s">
        <v>0</v>
      </c>
      <c r="B2" s="247" t="s">
        <v>1</v>
      </c>
    </row>
    <row r="3" spans="1:40">
      <c r="A3" s="14" t="s">
        <v>2</v>
      </c>
      <c r="B3" s="247" t="s">
        <v>3</v>
      </c>
    </row>
    <row r="4" spans="1:40" s="363" customFormat="1" ht="71.25" customHeight="1">
      <c r="A4" s="16" t="s">
        <v>4</v>
      </c>
      <c r="B4" s="17"/>
      <c r="C4" s="17"/>
      <c r="D4" s="17"/>
      <c r="E4" s="17"/>
      <c r="F4" s="18"/>
      <c r="G4" s="355" t="s">
        <v>5</v>
      </c>
      <c r="H4" s="355" t="s">
        <v>5</v>
      </c>
      <c r="I4" s="355" t="s">
        <v>5</v>
      </c>
      <c r="J4" s="355" t="s">
        <v>5</v>
      </c>
      <c r="K4" s="356" t="s">
        <v>6</v>
      </c>
      <c r="L4" s="356" t="s">
        <v>6</v>
      </c>
      <c r="M4" s="356" t="s">
        <v>6</v>
      </c>
      <c r="N4" s="356" t="s">
        <v>6</v>
      </c>
      <c r="O4" s="249" t="s">
        <v>7</v>
      </c>
      <c r="P4" s="354" t="s">
        <v>8</v>
      </c>
      <c r="Q4" s="354" t="s">
        <v>8</v>
      </c>
      <c r="R4" s="354" t="s">
        <v>8</v>
      </c>
      <c r="S4" s="354" t="s">
        <v>8</v>
      </c>
      <c r="T4" s="362" t="s">
        <v>9</v>
      </c>
      <c r="U4" s="362" t="s">
        <v>9</v>
      </c>
      <c r="V4" s="362" t="s">
        <v>9</v>
      </c>
      <c r="W4" s="362" t="s">
        <v>9</v>
      </c>
      <c r="X4" s="353" t="s">
        <v>10</v>
      </c>
      <c r="Y4" s="353" t="s">
        <v>10</v>
      </c>
      <c r="Z4" s="353" t="s">
        <v>10</v>
      </c>
      <c r="AA4" s="353" t="s">
        <v>10</v>
      </c>
      <c r="AB4" s="361" t="s">
        <v>11</v>
      </c>
      <c r="AC4" s="361" t="s">
        <v>11</v>
      </c>
      <c r="AD4" s="361" t="s">
        <v>11</v>
      </c>
      <c r="AE4" s="361" t="s">
        <v>11</v>
      </c>
      <c r="AF4" s="353" t="s">
        <v>12</v>
      </c>
      <c r="AG4" s="353" t="s">
        <v>12</v>
      </c>
      <c r="AH4" s="360" t="s">
        <v>13</v>
      </c>
      <c r="AI4" s="85" t="s">
        <v>14</v>
      </c>
      <c r="AJ4" s="361" t="s">
        <v>15</v>
      </c>
      <c r="AK4" s="361" t="s">
        <v>15</v>
      </c>
      <c r="AL4" s="361" t="s">
        <v>15</v>
      </c>
      <c r="AM4" s="361" t="s">
        <v>15</v>
      </c>
      <c r="AN4" s="352" t="s">
        <v>16</v>
      </c>
    </row>
    <row r="5" spans="1:40" ht="14.25">
      <c r="A5" s="70" t="s">
        <v>18</v>
      </c>
      <c r="B5" s="70" t="s">
        <v>19</v>
      </c>
      <c r="C5" s="70" t="s">
        <v>17</v>
      </c>
      <c r="D5" s="70" t="s">
        <v>18</v>
      </c>
      <c r="E5" s="70" t="s">
        <v>19</v>
      </c>
      <c r="F5" s="71" t="s">
        <v>20</v>
      </c>
      <c r="G5" s="251" t="s">
        <v>21</v>
      </c>
      <c r="H5" s="252" t="s">
        <v>22</v>
      </c>
      <c r="I5" s="252" t="s">
        <v>23</v>
      </c>
      <c r="J5" s="253" t="s">
        <v>24</v>
      </c>
      <c r="K5" s="254" t="s">
        <v>21</v>
      </c>
      <c r="L5" s="255" t="s">
        <v>22</v>
      </c>
      <c r="M5" s="255" t="s">
        <v>23</v>
      </c>
      <c r="N5" s="256" t="s">
        <v>24</v>
      </c>
      <c r="O5" s="257" t="s">
        <v>21</v>
      </c>
      <c r="P5" s="258" t="s">
        <v>21</v>
      </c>
      <c r="Q5" s="72" t="s">
        <v>22</v>
      </c>
      <c r="R5" s="72" t="s">
        <v>23</v>
      </c>
      <c r="S5" s="73" t="s">
        <v>24</v>
      </c>
      <c r="T5" s="357" t="s">
        <v>21</v>
      </c>
      <c r="U5" s="358" t="s">
        <v>22</v>
      </c>
      <c r="V5" s="358" t="s">
        <v>23</v>
      </c>
      <c r="W5" s="359" t="s">
        <v>24</v>
      </c>
      <c r="X5" s="258" t="s">
        <v>21</v>
      </c>
      <c r="Y5" s="72" t="s">
        <v>22</v>
      </c>
      <c r="Z5" s="72" t="s">
        <v>23</v>
      </c>
      <c r="AA5" s="73" t="s">
        <v>24</v>
      </c>
      <c r="AB5" s="258" t="s">
        <v>21</v>
      </c>
      <c r="AC5" s="72" t="s">
        <v>22</v>
      </c>
      <c r="AD5" s="72" t="s">
        <v>23</v>
      </c>
      <c r="AE5" s="73" t="s">
        <v>24</v>
      </c>
      <c r="AF5" s="258" t="s">
        <v>21</v>
      </c>
      <c r="AG5" s="73" t="s">
        <v>22</v>
      </c>
      <c r="AH5" s="73" t="s">
        <v>21</v>
      </c>
      <c r="AI5" s="73" t="s">
        <v>21</v>
      </c>
      <c r="AJ5" s="258" t="s">
        <v>21</v>
      </c>
      <c r="AK5" s="72" t="s">
        <v>22</v>
      </c>
      <c r="AL5" s="72" t="s">
        <v>23</v>
      </c>
      <c r="AM5" s="73" t="s">
        <v>24</v>
      </c>
      <c r="AN5" s="364"/>
    </row>
    <row r="6" spans="1:40" s="223" customFormat="1" ht="14.25">
      <c r="A6" s="294" t="s">
        <v>477</v>
      </c>
      <c r="B6" s="294" t="s">
        <v>477</v>
      </c>
      <c r="C6" s="294" t="s">
        <v>25</v>
      </c>
      <c r="D6" s="294" t="s">
        <v>26</v>
      </c>
      <c r="E6" s="294" t="s">
        <v>27</v>
      </c>
      <c r="F6" s="295" t="s">
        <v>26</v>
      </c>
      <c r="G6" s="296">
        <f t="shared" ref="G6" si="0">J6+5</f>
        <v>11.7</v>
      </c>
      <c r="H6" s="297">
        <f t="shared" ref="H6" si="1">J6+2</f>
        <v>8.6999999999999993</v>
      </c>
      <c r="I6" s="297">
        <f t="shared" ref="I6" si="2">J6+1</f>
        <v>7.7</v>
      </c>
      <c r="J6" s="298">
        <v>6.7</v>
      </c>
      <c r="K6" s="299">
        <f>N6+3</f>
        <v>11.5</v>
      </c>
      <c r="L6" s="300">
        <f>N6+2</f>
        <v>10.5</v>
      </c>
      <c r="M6" s="300">
        <f>N6+1</f>
        <v>9.5</v>
      </c>
      <c r="N6" s="301">
        <v>8.5</v>
      </c>
      <c r="O6" s="300">
        <f>ROUND(IF($G6*VLOOKUP($F6,'[1]Rate Rationale'!$D:$M,10,0)&lt;&gt;0,$G6*VLOOKUP($F6,'[1]Rate Rationale'!$D:$M,10,0),""),1)</f>
        <v>17.600000000000001</v>
      </c>
      <c r="P6" s="299">
        <f>ROUND(G6*VLOOKUP(F6,'[1]Rate Rationale'!$D$3:$AB$45,11,0),1)</f>
        <v>17.600000000000001</v>
      </c>
      <c r="Q6" s="300">
        <f>ROUND(H6*VLOOKUP(F6,'[1]Rate Rationale'!$D$3:$AB$45,12,0),1)</f>
        <v>13.1</v>
      </c>
      <c r="R6" s="300">
        <f>ROUND(I6*VLOOKUP(F6,'[1]Rate Rationale'!$D$3:$AB$45,13,0),1)</f>
        <v>9.1999999999999993</v>
      </c>
      <c r="S6" s="300">
        <f>ROUND(J6*VLOOKUP(F6,'[1]Rate Rationale'!$D$3:$AB$45,14,0),1)</f>
        <v>8</v>
      </c>
      <c r="T6" s="299">
        <f t="shared" ref="T6:W6" si="3">IF(ROUND(P6*1.15,1)&gt;K6,ROUND(P6*1.15,1),ROUND(K6*1.15,1))</f>
        <v>20.2</v>
      </c>
      <c r="U6" s="300">
        <f t="shared" si="3"/>
        <v>15.1</v>
      </c>
      <c r="V6" s="300">
        <f t="shared" si="3"/>
        <v>10.6</v>
      </c>
      <c r="W6" s="301">
        <f t="shared" si="3"/>
        <v>9.1999999999999993</v>
      </c>
      <c r="X6" s="299">
        <f t="shared" ref="X6:Y6" si="4">ROUND((G6*1.5),1)</f>
        <v>17.600000000000001</v>
      </c>
      <c r="Y6" s="300">
        <f t="shared" si="4"/>
        <v>13.1</v>
      </c>
      <c r="Z6" s="300">
        <f t="shared" ref="Z6:AA6" si="5">I6</f>
        <v>7.7</v>
      </c>
      <c r="AA6" s="301">
        <f t="shared" si="5"/>
        <v>6.7</v>
      </c>
      <c r="AB6" s="299">
        <f t="shared" ref="AB6:AE6" si="6">IF(ROUND(X6*1.15,1)&gt;K6,ROUND(X6*1.15,1),K6)</f>
        <v>20.2</v>
      </c>
      <c r="AC6" s="300">
        <f t="shared" si="6"/>
        <v>15.1</v>
      </c>
      <c r="AD6" s="300">
        <f t="shared" si="6"/>
        <v>9.5</v>
      </c>
      <c r="AE6" s="301">
        <f t="shared" si="6"/>
        <v>8.5</v>
      </c>
      <c r="AF6" s="299">
        <f t="shared" ref="AF6:AG6" si="7">ROUND((G6*1.8),1)</f>
        <v>21.1</v>
      </c>
      <c r="AG6" s="301">
        <f t="shared" si="7"/>
        <v>15.7</v>
      </c>
      <c r="AH6" s="302">
        <f t="shared" ref="AH6" si="8">G6</f>
        <v>11.7</v>
      </c>
      <c r="AI6" s="302"/>
      <c r="AJ6" s="299">
        <f t="shared" ref="AJ6:AM6" si="9">ROUND(G6*1.5,1)</f>
        <v>17.600000000000001</v>
      </c>
      <c r="AK6" s="300">
        <f t="shared" si="9"/>
        <v>13.1</v>
      </c>
      <c r="AL6" s="300">
        <f t="shared" si="9"/>
        <v>11.6</v>
      </c>
      <c r="AM6" s="301">
        <f t="shared" si="9"/>
        <v>10.1</v>
      </c>
      <c r="AN6" s="303">
        <v>45594</v>
      </c>
    </row>
    <row r="7" spans="1:40" s="223" customFormat="1" ht="14.25">
      <c r="A7" s="294" t="s">
        <v>477</v>
      </c>
      <c r="B7" s="294" t="s">
        <v>477</v>
      </c>
      <c r="C7" s="294" t="s">
        <v>25</v>
      </c>
      <c r="D7" s="294" t="s">
        <v>28</v>
      </c>
      <c r="E7" s="294" t="s">
        <v>29</v>
      </c>
      <c r="F7" s="295" t="s">
        <v>30</v>
      </c>
      <c r="G7" s="296">
        <f t="shared" ref="G7:G14" si="10">J7+5</f>
        <v>12.7</v>
      </c>
      <c r="H7" s="297">
        <f t="shared" ref="H7:H14" si="11">J7+2</f>
        <v>9.6999999999999993</v>
      </c>
      <c r="I7" s="297">
        <f t="shared" ref="I7:I14" si="12">J7+1</f>
        <v>8.6999999999999993</v>
      </c>
      <c r="J7" s="298">
        <v>7.7</v>
      </c>
      <c r="K7" s="299">
        <f>ROUND(IF($G7*VLOOKUP($F7,'Rate Rationale'!$D:$I,6,0)&lt;&gt;0,$G7*VLOOKUP($F7,'Rate Rationale'!$D:$I,6,0),""),1)</f>
        <v>14.6</v>
      </c>
      <c r="L7" s="300">
        <f>ROUND(IF($H7*VLOOKUP($F7,'Rate Rationale'!$D:$J,7,0)&lt;&gt;0,$H7*VLOOKUP($F7,'Rate Rationale'!$D:$J,7,0),""),1)</f>
        <v>11.2</v>
      </c>
      <c r="M7" s="300">
        <f>ROUND(IF($I7*VLOOKUP($F7,'Rate Rationale'!$D:$K,8,0)&lt;&gt;0,$I7*VLOOKUP($F7,'Rate Rationale'!$D:$K,8,0),""),1)</f>
        <v>10</v>
      </c>
      <c r="N7" s="301">
        <f>ROUND(IF($J7*VLOOKUP($F7,'Rate Rationale'!$D:$L,9,0)&lt;&gt;0,$J7*VLOOKUP($F7,'Rate Rationale'!$D:$L,9,0),""),1)</f>
        <v>8.9</v>
      </c>
      <c r="O7" s="300">
        <f>ROUND(IF($G7*VLOOKUP($F7,'Rate Rationale'!$D:$M,10,0)&lt;&gt;0,$G7*VLOOKUP($F7,'Rate Rationale'!$D:$M,10,0),""),1)</f>
        <v>19.100000000000001</v>
      </c>
      <c r="P7" s="299">
        <f>ROUND(G7*VLOOKUP(F7,'Rate Rationale'!$D$3:$AB$45,11,0),1)</f>
        <v>19.100000000000001</v>
      </c>
      <c r="Q7" s="300">
        <f>ROUND(H7*VLOOKUP(F7,'Rate Rationale'!$D$3:$AB$45,12,0),1)</f>
        <v>14.6</v>
      </c>
      <c r="R7" s="300">
        <f>ROUND(I7*VLOOKUP(F7,'Rate Rationale'!$D$3:$AB$45,13,0),1)</f>
        <v>10.4</v>
      </c>
      <c r="S7" s="301">
        <f>ROUND(J7*VLOOKUP(F7,'Rate Rationale'!$D$3:$AB$45,14,0),1)</f>
        <v>9.1999999999999993</v>
      </c>
      <c r="T7" s="299">
        <f t="shared" ref="T7:T14" si="13">IF(ROUND(P7*1.15,1)&gt;K7,ROUND(P7*1.15,1),ROUND(K7*1.15,1))</f>
        <v>22</v>
      </c>
      <c r="U7" s="300">
        <f t="shared" ref="U7:W14" si="14">IF(ROUND(Q7*1.15,1)&gt;L7,ROUND(Q7*1.15,1),ROUND(L7*1.15,1))</f>
        <v>16.8</v>
      </c>
      <c r="V7" s="300">
        <f t="shared" si="14"/>
        <v>12</v>
      </c>
      <c r="W7" s="301">
        <f t="shared" si="14"/>
        <v>10.6</v>
      </c>
      <c r="X7" s="299">
        <f t="shared" ref="X7:Y11" si="15">ROUND((G7*1.5),1)</f>
        <v>19.100000000000001</v>
      </c>
      <c r="Y7" s="300">
        <f t="shared" si="15"/>
        <v>14.6</v>
      </c>
      <c r="Z7" s="300">
        <f t="shared" ref="Z7:AA11" si="16">I7</f>
        <v>8.6999999999999993</v>
      </c>
      <c r="AA7" s="301">
        <f t="shared" si="16"/>
        <v>7.7</v>
      </c>
      <c r="AB7" s="299">
        <f t="shared" ref="AB7:AB14" si="17">IF(ROUND(X7*1.15,1)&gt;K7,ROUND(X7*1.15,1),K7)</f>
        <v>22</v>
      </c>
      <c r="AC7" s="300">
        <f t="shared" ref="AC7:AE14" si="18">IF(ROUND(Y7*1.15,1)&gt;L7,ROUND(Y7*1.15,1),L7)</f>
        <v>16.8</v>
      </c>
      <c r="AD7" s="300">
        <f t="shared" si="18"/>
        <v>10</v>
      </c>
      <c r="AE7" s="301">
        <f t="shared" si="18"/>
        <v>8.9</v>
      </c>
      <c r="AF7" s="299">
        <f t="shared" ref="AF7:AG11" si="19">ROUND((G7*1.8),1)</f>
        <v>22.9</v>
      </c>
      <c r="AG7" s="301">
        <f t="shared" si="19"/>
        <v>17.5</v>
      </c>
      <c r="AH7" s="302">
        <f>G7</f>
        <v>12.7</v>
      </c>
      <c r="AI7" s="302"/>
      <c r="AJ7" s="299">
        <f t="shared" ref="AJ7:AM11" si="20">ROUND(G7*1.5,1)</f>
        <v>19.100000000000001</v>
      </c>
      <c r="AK7" s="300">
        <f t="shared" si="20"/>
        <v>14.6</v>
      </c>
      <c r="AL7" s="300">
        <f t="shared" si="20"/>
        <v>13.1</v>
      </c>
      <c r="AM7" s="301">
        <f t="shared" si="20"/>
        <v>11.6</v>
      </c>
      <c r="AN7" s="303">
        <v>45594</v>
      </c>
    </row>
    <row r="8" spans="1:40" s="223" customFormat="1" ht="14.25">
      <c r="A8" s="221" t="s">
        <v>477</v>
      </c>
      <c r="B8" s="221" t="s">
        <v>477</v>
      </c>
      <c r="C8" s="221" t="s">
        <v>25</v>
      </c>
      <c r="D8" s="221" t="s">
        <v>28</v>
      </c>
      <c r="E8" s="221" t="s">
        <v>29</v>
      </c>
      <c r="F8" s="222" t="s">
        <v>31</v>
      </c>
      <c r="G8" s="196">
        <f t="shared" si="10"/>
        <v>12.7</v>
      </c>
      <c r="H8" s="197">
        <f t="shared" si="11"/>
        <v>9.6999999999999993</v>
      </c>
      <c r="I8" s="197">
        <f t="shared" si="12"/>
        <v>8.6999999999999993</v>
      </c>
      <c r="J8" s="198">
        <v>7.7</v>
      </c>
      <c r="K8" s="199">
        <f>ROUND(IF($G8*VLOOKUP($F8,'Rate Rationale'!$D:$I,6,0)&lt;&gt;0,$G8*VLOOKUP($F8,'Rate Rationale'!$D:$I,6,0),""),1)</f>
        <v>14.6</v>
      </c>
      <c r="L8" s="200">
        <f>ROUND(IF($H8*VLOOKUP($F8,'Rate Rationale'!$D:$J,7,0)&lt;&gt;0,$H8*VLOOKUP($F8,'Rate Rationale'!$D:$J,7,0),""),1)</f>
        <v>11.2</v>
      </c>
      <c r="M8" s="200">
        <f>ROUND(IF($I8*VLOOKUP($F8,'Rate Rationale'!$D:$K,8,0)&lt;&gt;0,$I8*VLOOKUP($F8,'Rate Rationale'!$D:$K,8,0),""),1)</f>
        <v>10</v>
      </c>
      <c r="N8" s="201">
        <f>ROUND(IF($J8*VLOOKUP($F8,'Rate Rationale'!$D:$L,9,0)&lt;&gt;0,$J8*VLOOKUP($F8,'Rate Rationale'!$D:$L,9,0),""),1)</f>
        <v>8.9</v>
      </c>
      <c r="O8" s="200">
        <f>ROUND(IF($G8*VLOOKUP($F8,'Rate Rationale'!$D:$M,10,0)&lt;&gt;0,$G8*VLOOKUP($F8,'Rate Rationale'!$D:$M,10,0),""),1)</f>
        <v>19.100000000000001</v>
      </c>
      <c r="P8" s="199">
        <f>ROUND(G8*VLOOKUP(F8,'Rate Rationale'!$D$3:$AB$45,11,0),1)</f>
        <v>19.100000000000001</v>
      </c>
      <c r="Q8" s="200">
        <f>ROUND(H8*VLOOKUP(F8,'Rate Rationale'!$D$3:$AB$45,12,0),1)</f>
        <v>14.6</v>
      </c>
      <c r="R8" s="200">
        <f>ROUND(I8*VLOOKUP(F8,'Rate Rationale'!$D$3:$AB$45,13,0),1)</f>
        <v>10.4</v>
      </c>
      <c r="S8" s="201">
        <f>ROUND(J8*VLOOKUP(F8,'Rate Rationale'!$D$3:$AB$45,14,0),1)</f>
        <v>9.1999999999999993</v>
      </c>
      <c r="T8" s="199">
        <f t="shared" si="13"/>
        <v>22</v>
      </c>
      <c r="U8" s="200">
        <f t="shared" si="14"/>
        <v>16.8</v>
      </c>
      <c r="V8" s="200">
        <f t="shared" si="14"/>
        <v>12</v>
      </c>
      <c r="W8" s="201">
        <f t="shared" si="14"/>
        <v>10.6</v>
      </c>
      <c r="X8" s="199">
        <f t="shared" si="15"/>
        <v>19.100000000000001</v>
      </c>
      <c r="Y8" s="200">
        <f t="shared" si="15"/>
        <v>14.6</v>
      </c>
      <c r="Z8" s="200">
        <f t="shared" si="16"/>
        <v>8.6999999999999993</v>
      </c>
      <c r="AA8" s="201">
        <f t="shared" si="16"/>
        <v>7.7</v>
      </c>
      <c r="AB8" s="199">
        <f t="shared" si="17"/>
        <v>22</v>
      </c>
      <c r="AC8" s="200">
        <f t="shared" si="18"/>
        <v>16.8</v>
      </c>
      <c r="AD8" s="200">
        <f t="shared" si="18"/>
        <v>10</v>
      </c>
      <c r="AE8" s="201">
        <f t="shared" si="18"/>
        <v>8.9</v>
      </c>
      <c r="AF8" s="199">
        <f t="shared" si="19"/>
        <v>22.9</v>
      </c>
      <c r="AG8" s="201">
        <f t="shared" si="19"/>
        <v>17.5</v>
      </c>
      <c r="AH8" s="202">
        <f>G8</f>
        <v>12.7</v>
      </c>
      <c r="AI8" s="202"/>
      <c r="AJ8" s="199">
        <f t="shared" si="20"/>
        <v>19.100000000000001</v>
      </c>
      <c r="AK8" s="200">
        <f t="shared" si="20"/>
        <v>14.6</v>
      </c>
      <c r="AL8" s="200">
        <f t="shared" si="20"/>
        <v>13.1</v>
      </c>
      <c r="AM8" s="201">
        <f t="shared" si="20"/>
        <v>11.6</v>
      </c>
      <c r="AN8" s="203">
        <v>45594</v>
      </c>
    </row>
    <row r="9" spans="1:40" s="223" customFormat="1" ht="14.25">
      <c r="A9" s="221" t="s">
        <v>477</v>
      </c>
      <c r="B9" s="221" t="s">
        <v>477</v>
      </c>
      <c r="C9" s="221" t="s">
        <v>25</v>
      </c>
      <c r="D9" s="221" t="s">
        <v>28</v>
      </c>
      <c r="E9" s="221" t="s">
        <v>29</v>
      </c>
      <c r="F9" s="222" t="s">
        <v>32</v>
      </c>
      <c r="G9" s="196">
        <f t="shared" si="10"/>
        <v>12.7</v>
      </c>
      <c r="H9" s="197">
        <f t="shared" si="11"/>
        <v>9.6999999999999993</v>
      </c>
      <c r="I9" s="197">
        <f t="shared" si="12"/>
        <v>8.6999999999999993</v>
      </c>
      <c r="J9" s="198">
        <v>7.7</v>
      </c>
      <c r="K9" s="199">
        <f>ROUND(IF($G9*VLOOKUP($F9,'Rate Rationale'!$D:$I,6,0)&lt;&gt;0,$G9*VLOOKUP($F9,'Rate Rationale'!$D:$I,6,0),""),1)</f>
        <v>14.6</v>
      </c>
      <c r="L9" s="200">
        <f>ROUND(IF($H9*VLOOKUP($F9,'Rate Rationale'!$D:$J,7,0)&lt;&gt;0,$H9*VLOOKUP($F9,'Rate Rationale'!$D:$J,7,0),""),1)</f>
        <v>11.2</v>
      </c>
      <c r="M9" s="200">
        <f>ROUND(IF($I9*VLOOKUP($F9,'Rate Rationale'!$D:$K,8,0)&lt;&gt;0,$I9*VLOOKUP($F9,'Rate Rationale'!$D:$K,8,0),""),1)</f>
        <v>10</v>
      </c>
      <c r="N9" s="201">
        <f>ROUND(IF($J9*VLOOKUP($F9,'Rate Rationale'!$D:$L,9,0)&lt;&gt;0,$J9*VLOOKUP($F9,'Rate Rationale'!$D:$L,9,0),""),1)</f>
        <v>8.9</v>
      </c>
      <c r="O9" s="200">
        <f>ROUND(IF($G9*VLOOKUP($F9,'Rate Rationale'!$D:$M,10,0)&lt;&gt;0,$G9*VLOOKUP($F9,'Rate Rationale'!$D:$M,10,0),""),1)</f>
        <v>19.100000000000001</v>
      </c>
      <c r="P9" s="199">
        <f>ROUND(G9*VLOOKUP(F9,'Rate Rationale'!$D$3:$AB$45,11,0),1)</f>
        <v>19.100000000000001</v>
      </c>
      <c r="Q9" s="200">
        <f>ROUND(H9*VLOOKUP(F9,'Rate Rationale'!$D$3:$AB$45,12,0),1)</f>
        <v>14.6</v>
      </c>
      <c r="R9" s="200">
        <f>ROUND(I9*VLOOKUP(F9,'Rate Rationale'!$D$3:$AB$45,13,0),1)</f>
        <v>10.4</v>
      </c>
      <c r="S9" s="201">
        <f>ROUND(J9*VLOOKUP(F9,'Rate Rationale'!$D$3:$AB$45,14,0),1)</f>
        <v>9.1999999999999993</v>
      </c>
      <c r="T9" s="199">
        <f t="shared" si="13"/>
        <v>22</v>
      </c>
      <c r="U9" s="200">
        <f t="shared" si="14"/>
        <v>16.8</v>
      </c>
      <c r="V9" s="200">
        <f t="shared" si="14"/>
        <v>12</v>
      </c>
      <c r="W9" s="201">
        <f t="shared" si="14"/>
        <v>10.6</v>
      </c>
      <c r="X9" s="199">
        <f t="shared" si="15"/>
        <v>19.100000000000001</v>
      </c>
      <c r="Y9" s="200">
        <f t="shared" si="15"/>
        <v>14.6</v>
      </c>
      <c r="Z9" s="200">
        <f t="shared" si="16"/>
        <v>8.6999999999999993</v>
      </c>
      <c r="AA9" s="201">
        <f t="shared" si="16"/>
        <v>7.7</v>
      </c>
      <c r="AB9" s="199">
        <f t="shared" si="17"/>
        <v>22</v>
      </c>
      <c r="AC9" s="200">
        <f t="shared" si="18"/>
        <v>16.8</v>
      </c>
      <c r="AD9" s="200">
        <f t="shared" si="18"/>
        <v>10</v>
      </c>
      <c r="AE9" s="201">
        <f t="shared" si="18"/>
        <v>8.9</v>
      </c>
      <c r="AF9" s="199">
        <f t="shared" si="19"/>
        <v>22.9</v>
      </c>
      <c r="AG9" s="201">
        <f t="shared" si="19"/>
        <v>17.5</v>
      </c>
      <c r="AH9" s="202">
        <f>G9</f>
        <v>12.7</v>
      </c>
      <c r="AI9" s="202"/>
      <c r="AJ9" s="199">
        <f t="shared" si="20"/>
        <v>19.100000000000001</v>
      </c>
      <c r="AK9" s="200">
        <f t="shared" si="20"/>
        <v>14.6</v>
      </c>
      <c r="AL9" s="200">
        <f t="shared" si="20"/>
        <v>13.1</v>
      </c>
      <c r="AM9" s="201">
        <f t="shared" si="20"/>
        <v>11.6</v>
      </c>
      <c r="AN9" s="203">
        <v>45594</v>
      </c>
    </row>
    <row r="10" spans="1:40" s="223" customFormat="1" ht="14.25">
      <c r="A10" s="221" t="s">
        <v>477</v>
      </c>
      <c r="B10" s="221" t="s">
        <v>477</v>
      </c>
      <c r="C10" s="221" t="s">
        <v>25</v>
      </c>
      <c r="D10" s="221" t="s">
        <v>28</v>
      </c>
      <c r="E10" s="221" t="s">
        <v>33</v>
      </c>
      <c r="F10" s="222" t="s">
        <v>34</v>
      </c>
      <c r="G10" s="196">
        <f t="shared" si="10"/>
        <v>12.7</v>
      </c>
      <c r="H10" s="197">
        <f t="shared" si="11"/>
        <v>9.6999999999999993</v>
      </c>
      <c r="I10" s="197">
        <f t="shared" si="12"/>
        <v>8.6999999999999993</v>
      </c>
      <c r="J10" s="198">
        <v>7.7</v>
      </c>
      <c r="K10" s="199">
        <f>ROUND(IF($G10*VLOOKUP($F10,'Rate Rationale'!$D:$I,6,0)&lt;&gt;0,$G10*VLOOKUP($F10,'Rate Rationale'!$D:$I,6,0),""),1)</f>
        <v>14.6</v>
      </c>
      <c r="L10" s="200">
        <f>ROUND(IF($H10*VLOOKUP($F10,'Rate Rationale'!$D:$J,7,0)&lt;&gt;0,$H10*VLOOKUP($F10,'Rate Rationale'!$D:$J,7,0),""),1)</f>
        <v>11.2</v>
      </c>
      <c r="M10" s="200">
        <f>ROUND(IF($I10*VLOOKUP($F10,'Rate Rationale'!$D:$K,8,0)&lt;&gt;0,$I10*VLOOKUP($F10,'Rate Rationale'!$D:$K,8,0),""),1)</f>
        <v>10</v>
      </c>
      <c r="N10" s="201">
        <f>ROUND(IF($J10*VLOOKUP($F10,'Rate Rationale'!$D:$L,9,0)&lt;&gt;0,$J10*VLOOKUP($F10,'Rate Rationale'!$D:$L,9,0),""),1)</f>
        <v>8.9</v>
      </c>
      <c r="O10" s="200">
        <f>ROUND(IF($G10*VLOOKUP($F10,'Rate Rationale'!$D:$M,10,0)&lt;&gt;0,$G10*VLOOKUP($F10,'Rate Rationale'!$D:$M,10,0),""),1)</f>
        <v>19.100000000000001</v>
      </c>
      <c r="P10" s="199">
        <f>ROUND(G10*VLOOKUP(F10,'Rate Rationale'!$D$3:$AB$45,11,0),1)</f>
        <v>19.100000000000001</v>
      </c>
      <c r="Q10" s="200">
        <f>ROUND(H10*VLOOKUP(F10,'Rate Rationale'!$D$3:$AB$45,12,0),1)</f>
        <v>14.6</v>
      </c>
      <c r="R10" s="200">
        <f>ROUND(I10*VLOOKUP(F10,'Rate Rationale'!$D$3:$AB$45,13,0),1)</f>
        <v>10.4</v>
      </c>
      <c r="S10" s="201">
        <f>ROUND(J10*VLOOKUP(F10,'Rate Rationale'!$D$3:$AB$45,14,0),1)</f>
        <v>9.1999999999999993</v>
      </c>
      <c r="T10" s="199">
        <f t="shared" si="13"/>
        <v>22</v>
      </c>
      <c r="U10" s="200">
        <f t="shared" si="14"/>
        <v>16.8</v>
      </c>
      <c r="V10" s="200">
        <f t="shared" si="14"/>
        <v>12</v>
      </c>
      <c r="W10" s="201">
        <f t="shared" si="14"/>
        <v>10.6</v>
      </c>
      <c r="X10" s="199">
        <f t="shared" si="15"/>
        <v>19.100000000000001</v>
      </c>
      <c r="Y10" s="200">
        <f t="shared" si="15"/>
        <v>14.6</v>
      </c>
      <c r="Z10" s="200">
        <f t="shared" si="16"/>
        <v>8.6999999999999993</v>
      </c>
      <c r="AA10" s="201">
        <f t="shared" si="16"/>
        <v>7.7</v>
      </c>
      <c r="AB10" s="199">
        <f t="shared" si="17"/>
        <v>22</v>
      </c>
      <c r="AC10" s="200">
        <f t="shared" si="18"/>
        <v>16.8</v>
      </c>
      <c r="AD10" s="200">
        <f t="shared" si="18"/>
        <v>10</v>
      </c>
      <c r="AE10" s="201">
        <f t="shared" si="18"/>
        <v>8.9</v>
      </c>
      <c r="AF10" s="199">
        <f t="shared" si="19"/>
        <v>22.9</v>
      </c>
      <c r="AG10" s="201">
        <f t="shared" si="19"/>
        <v>17.5</v>
      </c>
      <c r="AH10" s="202">
        <f>G10</f>
        <v>12.7</v>
      </c>
      <c r="AI10" s="202"/>
      <c r="AJ10" s="199">
        <f t="shared" si="20"/>
        <v>19.100000000000001</v>
      </c>
      <c r="AK10" s="200">
        <f t="shared" si="20"/>
        <v>14.6</v>
      </c>
      <c r="AL10" s="200">
        <f t="shared" si="20"/>
        <v>13.1</v>
      </c>
      <c r="AM10" s="201">
        <f t="shared" si="20"/>
        <v>11.6</v>
      </c>
      <c r="AN10" s="203">
        <v>45594</v>
      </c>
    </row>
    <row r="11" spans="1:40" s="223" customFormat="1" ht="12.75" customHeight="1">
      <c r="A11" s="221" t="s">
        <v>477</v>
      </c>
      <c r="B11" s="221" t="s">
        <v>477</v>
      </c>
      <c r="C11" s="221" t="s">
        <v>25</v>
      </c>
      <c r="D11" s="221" t="s">
        <v>28</v>
      </c>
      <c r="E11" s="221" t="s">
        <v>35</v>
      </c>
      <c r="F11" s="222" t="s">
        <v>36</v>
      </c>
      <c r="G11" s="196">
        <f t="shared" si="10"/>
        <v>12.7</v>
      </c>
      <c r="H11" s="197">
        <f t="shared" si="11"/>
        <v>9.6999999999999993</v>
      </c>
      <c r="I11" s="197">
        <f t="shared" si="12"/>
        <v>8.6999999999999993</v>
      </c>
      <c r="J11" s="198">
        <v>7.7</v>
      </c>
      <c r="K11" s="199">
        <f>ROUND(IF($G11*VLOOKUP($F11,'Rate Rationale'!$D:$I,6,0)&lt;&gt;0,$G11*VLOOKUP($F11,'Rate Rationale'!$D:$I,6,0),""),1)</f>
        <v>14.6</v>
      </c>
      <c r="L11" s="200">
        <f>ROUND(IF($H11*VLOOKUP($F11,'Rate Rationale'!$D:$J,7,0)&lt;&gt;0,$H11*VLOOKUP($F11,'Rate Rationale'!$D:$J,7,0),""),1)</f>
        <v>11.2</v>
      </c>
      <c r="M11" s="200">
        <f>ROUND(IF($I11*VLOOKUP($F11,'Rate Rationale'!$D:$K,8,0)&lt;&gt;0,$I11*VLOOKUP($F11,'Rate Rationale'!$D:$K,8,0),""),1)</f>
        <v>10</v>
      </c>
      <c r="N11" s="201">
        <f>ROUND(IF($J11*VLOOKUP($F11,'Rate Rationale'!$D:$L,9,0)&lt;&gt;0,$J11*VLOOKUP($F11,'Rate Rationale'!$D:$L,9,0),""),1)</f>
        <v>8.9</v>
      </c>
      <c r="O11" s="200">
        <f>ROUND(IF($G11*VLOOKUP($F11,'Rate Rationale'!$D:$M,10,0)&lt;&gt;0,$G11*VLOOKUP($F11,'Rate Rationale'!$D:$M,10,0),""),1)</f>
        <v>19.100000000000001</v>
      </c>
      <c r="P11" s="199">
        <f>ROUND(G11*VLOOKUP(F11,'Rate Rationale'!$D$3:$AB$45,11,0),1)</f>
        <v>19.100000000000001</v>
      </c>
      <c r="Q11" s="200">
        <f>ROUND(H11*VLOOKUP(F11,'Rate Rationale'!$D$3:$AB$45,12,0),1)</f>
        <v>14.6</v>
      </c>
      <c r="R11" s="200">
        <f>ROUND(I11*VLOOKUP(F11,'Rate Rationale'!$D$3:$AB$45,13,0),1)</f>
        <v>10.4</v>
      </c>
      <c r="S11" s="201">
        <f>ROUND(J11*VLOOKUP(F11,'Rate Rationale'!$D$3:$AB$45,14,0),1)</f>
        <v>9.1999999999999993</v>
      </c>
      <c r="T11" s="199">
        <f t="shared" si="13"/>
        <v>22</v>
      </c>
      <c r="U11" s="200">
        <f t="shared" si="14"/>
        <v>16.8</v>
      </c>
      <c r="V11" s="200">
        <f t="shared" si="14"/>
        <v>12</v>
      </c>
      <c r="W11" s="201">
        <f t="shared" si="14"/>
        <v>10.6</v>
      </c>
      <c r="X11" s="199">
        <f t="shared" si="15"/>
        <v>19.100000000000001</v>
      </c>
      <c r="Y11" s="200">
        <f t="shared" si="15"/>
        <v>14.6</v>
      </c>
      <c r="Z11" s="200">
        <f t="shared" si="16"/>
        <v>8.6999999999999993</v>
      </c>
      <c r="AA11" s="201">
        <f t="shared" si="16"/>
        <v>7.7</v>
      </c>
      <c r="AB11" s="199">
        <f t="shared" si="17"/>
        <v>22</v>
      </c>
      <c r="AC11" s="200">
        <f t="shared" si="18"/>
        <v>16.8</v>
      </c>
      <c r="AD11" s="200">
        <f t="shared" si="18"/>
        <v>10</v>
      </c>
      <c r="AE11" s="201">
        <f t="shared" si="18"/>
        <v>8.9</v>
      </c>
      <c r="AF11" s="199">
        <f t="shared" si="19"/>
        <v>22.9</v>
      </c>
      <c r="AG11" s="201">
        <f t="shared" si="19"/>
        <v>17.5</v>
      </c>
      <c r="AH11" s="202">
        <f>G11</f>
        <v>12.7</v>
      </c>
      <c r="AI11" s="202"/>
      <c r="AJ11" s="199">
        <f t="shared" si="20"/>
        <v>19.100000000000001</v>
      </c>
      <c r="AK11" s="200">
        <f t="shared" si="20"/>
        <v>14.6</v>
      </c>
      <c r="AL11" s="200">
        <f t="shared" si="20"/>
        <v>13.1</v>
      </c>
      <c r="AM11" s="201">
        <f t="shared" si="20"/>
        <v>11.6</v>
      </c>
      <c r="AN11" s="203">
        <v>45594</v>
      </c>
    </row>
    <row r="12" spans="1:40" s="223" customFormat="1" ht="14.25">
      <c r="A12" s="221" t="s">
        <v>477</v>
      </c>
      <c r="B12" s="221" t="s">
        <v>477</v>
      </c>
      <c r="C12" s="221" t="s">
        <v>25</v>
      </c>
      <c r="D12" s="221" t="s">
        <v>28</v>
      </c>
      <c r="E12" s="221" t="s">
        <v>29</v>
      </c>
      <c r="F12" s="222" t="s">
        <v>37</v>
      </c>
      <c r="G12" s="196">
        <f t="shared" si="10"/>
        <v>12.7</v>
      </c>
      <c r="H12" s="197">
        <f t="shared" si="11"/>
        <v>9.6999999999999993</v>
      </c>
      <c r="I12" s="197">
        <f t="shared" si="12"/>
        <v>8.6999999999999993</v>
      </c>
      <c r="J12" s="198">
        <v>7.7</v>
      </c>
      <c r="K12" s="199">
        <f>ROUND(IF($G12*VLOOKUP($F12,'Rate Rationale'!$D:$I,6,0)&lt;&gt;0,$G12*VLOOKUP($F12,'Rate Rationale'!$D:$I,6,0),""),1)</f>
        <v>14.6</v>
      </c>
      <c r="L12" s="200">
        <f>ROUND(IF($H12*VLOOKUP($F12,'Rate Rationale'!$D:$J,7,0)&lt;&gt;0,$H12*VLOOKUP($F12,'Rate Rationale'!$D:$J,7,0),""),1)</f>
        <v>11.2</v>
      </c>
      <c r="M12" s="200">
        <f>ROUND(IF($I12*VLOOKUP($F12,'Rate Rationale'!$D:$K,8,0)&lt;&gt;0,$I12*VLOOKUP($F12,'Rate Rationale'!$D:$K,8,0),""),1)</f>
        <v>10</v>
      </c>
      <c r="N12" s="201">
        <f>ROUND(IF($J12*VLOOKUP($F12,'Rate Rationale'!$D:$L,9,0)&lt;&gt;0,$J12*VLOOKUP($F12,'Rate Rationale'!$D:$L,9,0),""),1)</f>
        <v>8.9</v>
      </c>
      <c r="O12" s="200">
        <f>ROUND(IF($G12*VLOOKUP($F12,'Rate Rationale'!$D:$M,10,0)&lt;&gt;0,$G12*VLOOKUP($F12,'Rate Rationale'!$D:$M,10,0),""),1)</f>
        <v>19.100000000000001</v>
      </c>
      <c r="P12" s="199">
        <f>ROUND(G12*VLOOKUP(F12,'Rate Rationale'!$D$3:$AB$45,11,0),1)</f>
        <v>19.100000000000001</v>
      </c>
      <c r="Q12" s="200">
        <f>ROUND(H12*VLOOKUP(F12,'Rate Rationale'!$D$3:$AB$45,12,0),1)</f>
        <v>14.6</v>
      </c>
      <c r="R12" s="200">
        <f>ROUND(I12*VLOOKUP(F12,'Rate Rationale'!$D$3:$AB$45,13,0),1)</f>
        <v>10.4</v>
      </c>
      <c r="S12" s="201">
        <f>ROUND(J12*VLOOKUP(F12,'Rate Rationale'!$D$3:$AB$45,14,0),1)</f>
        <v>9.1999999999999993</v>
      </c>
      <c r="T12" s="199">
        <f t="shared" si="13"/>
        <v>22</v>
      </c>
      <c r="U12" s="200">
        <f t="shared" si="14"/>
        <v>16.8</v>
      </c>
      <c r="V12" s="200">
        <f t="shared" si="14"/>
        <v>12</v>
      </c>
      <c r="W12" s="201">
        <f t="shared" si="14"/>
        <v>10.6</v>
      </c>
      <c r="X12" s="199">
        <f t="shared" ref="X12" si="21">ROUND((G12*1.5),1)</f>
        <v>19.100000000000001</v>
      </c>
      <c r="Y12" s="200">
        <f t="shared" ref="Y12" si="22">ROUND((H12*1.5),1)</f>
        <v>14.6</v>
      </c>
      <c r="Z12" s="200">
        <f t="shared" ref="Z12" si="23">I12</f>
        <v>8.6999999999999993</v>
      </c>
      <c r="AA12" s="201">
        <f t="shared" ref="AA12" si="24">J12</f>
        <v>7.7</v>
      </c>
      <c r="AB12" s="199">
        <f t="shared" si="17"/>
        <v>22</v>
      </c>
      <c r="AC12" s="200">
        <f t="shared" si="18"/>
        <v>16.8</v>
      </c>
      <c r="AD12" s="200">
        <f t="shared" si="18"/>
        <v>10</v>
      </c>
      <c r="AE12" s="201">
        <f t="shared" si="18"/>
        <v>8.9</v>
      </c>
      <c r="AF12" s="199">
        <f t="shared" ref="AF12" si="25">ROUND((G12*1.8),1)</f>
        <v>22.9</v>
      </c>
      <c r="AG12" s="201">
        <f t="shared" ref="AG12" si="26">ROUND((H12*1.8),1)</f>
        <v>17.5</v>
      </c>
      <c r="AH12" s="202">
        <f t="shared" ref="AH12" si="27">G12</f>
        <v>12.7</v>
      </c>
      <c r="AI12" s="202"/>
      <c r="AJ12" s="199">
        <f t="shared" ref="AJ12" si="28">ROUND(G12*1.5,1)</f>
        <v>19.100000000000001</v>
      </c>
      <c r="AK12" s="200">
        <f t="shared" ref="AK12" si="29">ROUND(H12*1.5,1)</f>
        <v>14.6</v>
      </c>
      <c r="AL12" s="200">
        <f t="shared" ref="AL12" si="30">ROUND(I12*1.5,1)</f>
        <v>13.1</v>
      </c>
      <c r="AM12" s="201">
        <f t="shared" ref="AM12" si="31">ROUND(J12*1.5,1)</f>
        <v>11.6</v>
      </c>
      <c r="AN12" s="203">
        <v>45594</v>
      </c>
    </row>
    <row r="13" spans="1:40" s="223" customFormat="1" ht="14.25">
      <c r="A13" s="221" t="s">
        <v>477</v>
      </c>
      <c r="B13" s="221" t="s">
        <v>477</v>
      </c>
      <c r="C13" s="221" t="s">
        <v>25</v>
      </c>
      <c r="D13" s="221" t="s">
        <v>28</v>
      </c>
      <c r="E13" s="221" t="s">
        <v>29</v>
      </c>
      <c r="F13" s="222" t="s">
        <v>38</v>
      </c>
      <c r="G13" s="196">
        <f t="shared" si="10"/>
        <v>12.7</v>
      </c>
      <c r="H13" s="197">
        <f t="shared" si="11"/>
        <v>9.6999999999999993</v>
      </c>
      <c r="I13" s="197">
        <f t="shared" si="12"/>
        <v>8.6999999999999993</v>
      </c>
      <c r="J13" s="198">
        <v>7.7</v>
      </c>
      <c r="K13" s="199">
        <f>ROUND(IF($G13*VLOOKUP($F13,'Rate Rationale'!$D:$I,6,0)&lt;&gt;0,$G13*VLOOKUP($F13,'Rate Rationale'!$D:$I,6,0),""),1)</f>
        <v>14.6</v>
      </c>
      <c r="L13" s="200">
        <f>ROUND(IF($H13*VLOOKUP($F13,'Rate Rationale'!$D:$J,7,0)&lt;&gt;0,$H13*VLOOKUP($F13,'Rate Rationale'!$D:$J,7,0),""),1)</f>
        <v>11.2</v>
      </c>
      <c r="M13" s="200">
        <f>ROUND(IF($I13*VLOOKUP($F13,'Rate Rationale'!$D:$K,8,0)&lt;&gt;0,$I13*VLOOKUP($F13,'Rate Rationale'!$D:$K,8,0),""),1)</f>
        <v>10</v>
      </c>
      <c r="N13" s="201">
        <f>ROUND(IF($J13*VLOOKUP($F13,'Rate Rationale'!$D:$L,9,0)&lt;&gt;0,$J13*VLOOKUP($F13,'Rate Rationale'!$D:$L,9,0),""),1)</f>
        <v>8.9</v>
      </c>
      <c r="O13" s="200">
        <f>ROUND(IF($G13*VLOOKUP($F13,'Rate Rationale'!$D:$M,10,0)&lt;&gt;0,$G13*VLOOKUP($F13,'Rate Rationale'!$D:$M,10,0),""),1)</f>
        <v>19.100000000000001</v>
      </c>
      <c r="P13" s="199">
        <f>ROUND(G13*VLOOKUP(F13,'Rate Rationale'!$D$3:$AB$45,11,0),1)</f>
        <v>19.100000000000001</v>
      </c>
      <c r="Q13" s="200">
        <f>ROUND(H13*VLOOKUP(F13,'Rate Rationale'!$D$3:$AB$45,12,0),1)</f>
        <v>14.6</v>
      </c>
      <c r="R13" s="200">
        <f>ROUND(I13*VLOOKUP(F13,'Rate Rationale'!$D$3:$AB$45,13,0),1)</f>
        <v>10.4</v>
      </c>
      <c r="S13" s="201">
        <f>ROUND(J13*VLOOKUP(F13,'Rate Rationale'!$D$3:$AB$45,14,0),1)</f>
        <v>9.1999999999999993</v>
      </c>
      <c r="T13" s="199">
        <f t="shared" si="13"/>
        <v>22</v>
      </c>
      <c r="U13" s="200">
        <f t="shared" si="14"/>
        <v>16.8</v>
      </c>
      <c r="V13" s="200">
        <f t="shared" si="14"/>
        <v>12</v>
      </c>
      <c r="W13" s="201">
        <f t="shared" si="14"/>
        <v>10.6</v>
      </c>
      <c r="X13" s="199">
        <f>ROUND((G13*1.5),1)</f>
        <v>19.100000000000001</v>
      </c>
      <c r="Y13" s="200">
        <f>ROUND((H13*1.5),1)</f>
        <v>14.6</v>
      </c>
      <c r="Z13" s="200">
        <f>I13</f>
        <v>8.6999999999999993</v>
      </c>
      <c r="AA13" s="201">
        <f>J13</f>
        <v>7.7</v>
      </c>
      <c r="AB13" s="199">
        <f t="shared" si="17"/>
        <v>22</v>
      </c>
      <c r="AC13" s="200">
        <f t="shared" si="18"/>
        <v>16.8</v>
      </c>
      <c r="AD13" s="200">
        <f t="shared" si="18"/>
        <v>10</v>
      </c>
      <c r="AE13" s="201">
        <f t="shared" si="18"/>
        <v>8.9</v>
      </c>
      <c r="AF13" s="199">
        <f>ROUND((G13*1.8),1)</f>
        <v>22.9</v>
      </c>
      <c r="AG13" s="201">
        <f>ROUND((H13*1.8),1)</f>
        <v>17.5</v>
      </c>
      <c r="AH13" s="202">
        <f t="shared" ref="AH13:AH18" si="32">G13</f>
        <v>12.7</v>
      </c>
      <c r="AI13" s="202"/>
      <c r="AJ13" s="199">
        <f t="shared" ref="AJ13:AM14" si="33">ROUND(G13*1.5,1)</f>
        <v>19.100000000000001</v>
      </c>
      <c r="AK13" s="200">
        <f t="shared" si="33"/>
        <v>14.6</v>
      </c>
      <c r="AL13" s="200">
        <f t="shared" si="33"/>
        <v>13.1</v>
      </c>
      <c r="AM13" s="201">
        <f t="shared" si="33"/>
        <v>11.6</v>
      </c>
      <c r="AN13" s="203">
        <v>45594</v>
      </c>
    </row>
    <row r="14" spans="1:40" s="223" customFormat="1" ht="14.25">
      <c r="A14" s="221" t="s">
        <v>477</v>
      </c>
      <c r="B14" s="221" t="s">
        <v>477</v>
      </c>
      <c r="C14" s="221" t="s">
        <v>25</v>
      </c>
      <c r="D14" s="221" t="s">
        <v>28</v>
      </c>
      <c r="E14" s="221" t="s">
        <v>29</v>
      </c>
      <c r="F14" s="222" t="s">
        <v>39</v>
      </c>
      <c r="G14" s="196">
        <f t="shared" si="10"/>
        <v>12.7</v>
      </c>
      <c r="H14" s="197">
        <f t="shared" si="11"/>
        <v>9.6999999999999993</v>
      </c>
      <c r="I14" s="197">
        <f t="shared" si="12"/>
        <v>8.6999999999999993</v>
      </c>
      <c r="J14" s="198">
        <v>7.7</v>
      </c>
      <c r="K14" s="199">
        <f>ROUND(IF($G14*VLOOKUP($F14,'Rate Rationale'!$D:$I,6,0)&lt;&gt;0,$G14*VLOOKUP($F14,'Rate Rationale'!$D:$I,6,0),""),1)</f>
        <v>14.6</v>
      </c>
      <c r="L14" s="200">
        <f>ROUND(IF($H14*VLOOKUP($F14,'Rate Rationale'!$D:$J,7,0)&lt;&gt;0,$H14*VLOOKUP($F14,'Rate Rationale'!$D:$J,7,0),""),1)</f>
        <v>11.2</v>
      </c>
      <c r="M14" s="200">
        <f>ROUND(IF($I14*VLOOKUP($F14,'Rate Rationale'!$D:$K,8,0)&lt;&gt;0,$I14*VLOOKUP($F14,'Rate Rationale'!$D:$K,8,0),""),1)</f>
        <v>10</v>
      </c>
      <c r="N14" s="201">
        <f>ROUND(IF($J14*VLOOKUP($F14,'Rate Rationale'!$D:$L,9,0)&lt;&gt;0,$J14*VLOOKUP($F14,'Rate Rationale'!$D:$L,9,0),""),1)</f>
        <v>8.9</v>
      </c>
      <c r="O14" s="200">
        <f>ROUND(IF($G14*VLOOKUP($F14,'Rate Rationale'!$D:$M,10,0)&lt;&gt;0,$G14*VLOOKUP($F14,'Rate Rationale'!$D:$M,10,0),""),1)</f>
        <v>19.100000000000001</v>
      </c>
      <c r="P14" s="199">
        <f>ROUND(G14*VLOOKUP(F14,'Rate Rationale'!$D$3:$AB$45,11,0),1)</f>
        <v>19.100000000000001</v>
      </c>
      <c r="Q14" s="200">
        <f>ROUND(H14*VLOOKUP(F14,'Rate Rationale'!$D$3:$AB$45,12,0),1)</f>
        <v>14.6</v>
      </c>
      <c r="R14" s="200">
        <f>ROUND(I14*VLOOKUP(F14,'Rate Rationale'!$D$3:$AB$45,13,0),1)</f>
        <v>10.4</v>
      </c>
      <c r="S14" s="201">
        <f>ROUND(J14*VLOOKUP(F14,'Rate Rationale'!$D$3:$AB$45,14,0),1)</f>
        <v>9.1999999999999993</v>
      </c>
      <c r="T14" s="199">
        <f t="shared" si="13"/>
        <v>22</v>
      </c>
      <c r="U14" s="200">
        <f t="shared" si="14"/>
        <v>16.8</v>
      </c>
      <c r="V14" s="200">
        <f t="shared" si="14"/>
        <v>12</v>
      </c>
      <c r="W14" s="201">
        <f t="shared" si="14"/>
        <v>10.6</v>
      </c>
      <c r="X14" s="199">
        <f>ROUND((G14*1.5),1)</f>
        <v>19.100000000000001</v>
      </c>
      <c r="Y14" s="200">
        <f>ROUND((H14*1.5),1)</f>
        <v>14.6</v>
      </c>
      <c r="Z14" s="200">
        <f>I14</f>
        <v>8.6999999999999993</v>
      </c>
      <c r="AA14" s="201">
        <f>J14</f>
        <v>7.7</v>
      </c>
      <c r="AB14" s="199">
        <f t="shared" si="17"/>
        <v>22</v>
      </c>
      <c r="AC14" s="200">
        <f t="shared" si="18"/>
        <v>16.8</v>
      </c>
      <c r="AD14" s="200">
        <f t="shared" si="18"/>
        <v>10</v>
      </c>
      <c r="AE14" s="201">
        <f t="shared" si="18"/>
        <v>8.9</v>
      </c>
      <c r="AF14" s="199">
        <f>ROUND((G14*1.8),1)</f>
        <v>22.9</v>
      </c>
      <c r="AG14" s="201">
        <f>ROUND((H14*1.8),1)</f>
        <v>17.5</v>
      </c>
      <c r="AH14" s="202">
        <f t="shared" si="32"/>
        <v>12.7</v>
      </c>
      <c r="AI14" s="202"/>
      <c r="AJ14" s="199">
        <f t="shared" si="33"/>
        <v>19.100000000000001</v>
      </c>
      <c r="AK14" s="200">
        <f t="shared" si="33"/>
        <v>14.6</v>
      </c>
      <c r="AL14" s="200">
        <f t="shared" si="33"/>
        <v>13.1</v>
      </c>
      <c r="AM14" s="201">
        <f t="shared" si="33"/>
        <v>11.6</v>
      </c>
      <c r="AN14" s="203">
        <v>45594</v>
      </c>
    </row>
    <row r="15" spans="1:40" s="223" customFormat="1" ht="14.25">
      <c r="A15" s="234" t="s">
        <v>477</v>
      </c>
      <c r="B15" s="234" t="s">
        <v>477</v>
      </c>
      <c r="C15" s="234" t="s">
        <v>25</v>
      </c>
      <c r="D15" s="234" t="s">
        <v>28</v>
      </c>
      <c r="E15" s="234" t="s">
        <v>35</v>
      </c>
      <c r="F15" s="235" t="s">
        <v>40</v>
      </c>
      <c r="G15" s="236">
        <f t="shared" ref="G15:G27" si="34">J15+5</f>
        <v>12.7</v>
      </c>
      <c r="H15" s="237">
        <f t="shared" ref="H15:H35" si="35">J15+2</f>
        <v>9.6999999999999993</v>
      </c>
      <c r="I15" s="237">
        <f t="shared" ref="I15:I35" si="36">J15+1</f>
        <v>8.6999999999999993</v>
      </c>
      <c r="J15" s="238">
        <v>7.7</v>
      </c>
      <c r="K15" s="239">
        <f>ROUND(IF($G15*VLOOKUP($F15,'Rate Rationale'!$D:$I,6,0)&lt;&gt;0,$G15*VLOOKUP($F15,'Rate Rationale'!$D:$I,6,0),""),1)</f>
        <v>14.6</v>
      </c>
      <c r="L15" s="240">
        <f>ROUND(IF($H15*VLOOKUP($F15,'Rate Rationale'!$D:$J,7,0)&lt;&gt;0,$H15*VLOOKUP($F15,'Rate Rationale'!$D:$J,7,0),""),1)</f>
        <v>11.2</v>
      </c>
      <c r="M15" s="240">
        <f>ROUND(IF($I15*VLOOKUP($F15,'Rate Rationale'!$D:$K,8,0)&lt;&gt;0,$I15*VLOOKUP($F15,'Rate Rationale'!$D:$K,8,0),""),1)</f>
        <v>10</v>
      </c>
      <c r="N15" s="241">
        <f>ROUND(IF($J15*VLOOKUP($F15,'Rate Rationale'!$D:$L,9,0)&lt;&gt;0,$J15*VLOOKUP($F15,'Rate Rationale'!$D:$L,9,0),""),1)</f>
        <v>8.9</v>
      </c>
      <c r="O15" s="240">
        <f>ROUND(IF($G15*VLOOKUP($F15,'Rate Rationale'!$D:$M,10,0)&lt;&gt;0,$G15*VLOOKUP($F15,'Rate Rationale'!$D:$M,10,0),""),1)</f>
        <v>19.100000000000001</v>
      </c>
      <c r="P15" s="239">
        <f>ROUND(G15*VLOOKUP(F15,'Rate Rationale'!$D$3:$AB$45,11,0),1)</f>
        <v>19.100000000000001</v>
      </c>
      <c r="Q15" s="240">
        <f>ROUND(H15*VLOOKUP(F15,'Rate Rationale'!$D$3:$AB$45,12,0),1)</f>
        <v>14.6</v>
      </c>
      <c r="R15" s="240">
        <f>ROUND(I15*VLOOKUP(F15,'Rate Rationale'!$D$3:$AB$45,13,0),1)</f>
        <v>10.4</v>
      </c>
      <c r="S15" s="241">
        <f>ROUND(J15*VLOOKUP(F15,'Rate Rationale'!$D$3:$AB$45,14,0),1)</f>
        <v>9.1999999999999993</v>
      </c>
      <c r="T15" s="239">
        <f t="shared" ref="T15:T28" si="37">IF(ROUND(P15*1.15,1)&gt;K15,ROUND(P15*1.15,1),ROUND(K15*1.15,1))</f>
        <v>22</v>
      </c>
      <c r="U15" s="240">
        <f t="shared" ref="U15:U28" si="38">IF(ROUND(Q15*1.15,1)&gt;L15,ROUND(Q15*1.15,1),ROUND(L15*1.15,1))</f>
        <v>16.8</v>
      </c>
      <c r="V15" s="240">
        <f t="shared" ref="V15:V28" si="39">IF(ROUND(R15*1.15,1)&gt;M15,ROUND(R15*1.15,1),ROUND(M15*1.15,1))</f>
        <v>12</v>
      </c>
      <c r="W15" s="241">
        <f t="shared" ref="W15:W28" si="40">IF(ROUND(S15*1.15,1)&gt;N15,ROUND(S15*1.15,1),ROUND(N15*1.15,1))</f>
        <v>10.6</v>
      </c>
      <c r="X15" s="239">
        <f t="shared" ref="X15:Y27" si="41">ROUND((G15*1.5),1)</f>
        <v>19.100000000000001</v>
      </c>
      <c r="Y15" s="240">
        <f t="shared" si="41"/>
        <v>14.6</v>
      </c>
      <c r="Z15" s="240">
        <f t="shared" ref="Z15:AA27" si="42">I15</f>
        <v>8.6999999999999993</v>
      </c>
      <c r="AA15" s="241">
        <f t="shared" si="42"/>
        <v>7.7</v>
      </c>
      <c r="AB15" s="239">
        <f t="shared" ref="AB15:AB28" si="43">IF(ROUND(X15*1.15,1)&gt;K15,ROUND(X15*1.15,1),K15)</f>
        <v>22</v>
      </c>
      <c r="AC15" s="240">
        <f t="shared" ref="AC15:AC28" si="44">IF(ROUND(Y15*1.15,1)&gt;L15,ROUND(Y15*1.15,1),L15)</f>
        <v>16.8</v>
      </c>
      <c r="AD15" s="240">
        <f t="shared" ref="AD15:AD28" si="45">IF(ROUND(Z15*1.15,1)&gt;M15,ROUND(Z15*1.15,1),M15)</f>
        <v>10</v>
      </c>
      <c r="AE15" s="241">
        <f t="shared" ref="AE15:AE28" si="46">IF(ROUND(AA15*1.15,1)&gt;N15,ROUND(AA15*1.15,1),N15)</f>
        <v>8.9</v>
      </c>
      <c r="AF15" s="239">
        <f t="shared" ref="AF15:AG27" si="47">ROUND((G15*1.8),1)</f>
        <v>22.9</v>
      </c>
      <c r="AG15" s="241">
        <f t="shared" si="47"/>
        <v>17.5</v>
      </c>
      <c r="AH15" s="242">
        <f t="shared" si="32"/>
        <v>12.7</v>
      </c>
      <c r="AI15" s="242"/>
      <c r="AJ15" s="239">
        <f t="shared" ref="AJ15:AM35" si="48">ROUND(G15*1.5,1)</f>
        <v>19.100000000000001</v>
      </c>
      <c r="AK15" s="240">
        <f t="shared" si="48"/>
        <v>14.6</v>
      </c>
      <c r="AL15" s="240">
        <f t="shared" si="48"/>
        <v>13.1</v>
      </c>
      <c r="AM15" s="241">
        <f t="shared" si="48"/>
        <v>11.6</v>
      </c>
      <c r="AN15" s="243">
        <v>45594</v>
      </c>
    </row>
    <row r="16" spans="1:40" ht="14.25">
      <c r="A16" s="76" t="s">
        <v>477</v>
      </c>
      <c r="B16" s="76" t="s">
        <v>477</v>
      </c>
      <c r="C16" s="76" t="s">
        <v>25</v>
      </c>
      <c r="D16" s="76" t="s">
        <v>41</v>
      </c>
      <c r="E16" s="76" t="s">
        <v>42</v>
      </c>
      <c r="F16" s="77" t="s">
        <v>43</v>
      </c>
      <c r="G16" s="263">
        <f>J16+5</f>
        <v>15.6</v>
      </c>
      <c r="H16" s="264">
        <f>J16+2</f>
        <v>12.6</v>
      </c>
      <c r="I16" s="264">
        <f>J16+1</f>
        <v>11.6</v>
      </c>
      <c r="J16" s="265">
        <v>10.6</v>
      </c>
      <c r="K16" s="266">
        <f>ROUND(IF($G16*VLOOKUP($F16,'Rate Rationale'!$D:$I,6,0)&lt;&gt;0,$G16*VLOOKUP($F16,'Rate Rationale'!$D:$I,6,0),""),1)</f>
        <v>17.899999999999999</v>
      </c>
      <c r="L16" s="267">
        <f>ROUND(IF($H16*VLOOKUP($F16,'Rate Rationale'!$D:$J,7,0)&lt;&gt;0,$H16*VLOOKUP($F16,'Rate Rationale'!$D:$J,7,0),""),1)</f>
        <v>14.5</v>
      </c>
      <c r="M16" s="267">
        <f>ROUND(IF($I16*VLOOKUP($F16,'Rate Rationale'!$D:$K,8,0)&lt;&gt;0,$I16*VLOOKUP($F16,'Rate Rationale'!$D:$K,8,0),""),1)</f>
        <v>13.3</v>
      </c>
      <c r="N16" s="268">
        <f>ROUND(IF($J16*VLOOKUP($F16,'Rate Rationale'!$D:$L,9,0)&lt;&gt;0,$J16*VLOOKUP($F16,'Rate Rationale'!$D:$L,9,0),""),1)</f>
        <v>12.2</v>
      </c>
      <c r="O16" s="267">
        <f>ROUND(IF($G16*VLOOKUP($F16,'Rate Rationale'!$D:$M,10,0)&lt;&gt;0,$G16*VLOOKUP($F16,'Rate Rationale'!$D:$M,10,0),""),1)</f>
        <v>23.4</v>
      </c>
      <c r="P16" s="266">
        <f>ROUND(G16*VLOOKUP(F16,'Rate Rationale'!$D$3:$AB$45,11,0),1)</f>
        <v>23.4</v>
      </c>
      <c r="Q16" s="267">
        <f>ROUND(H16*VLOOKUP(F16,'Rate Rationale'!$D$3:$AB$45,12,0),1)</f>
        <v>18.899999999999999</v>
      </c>
      <c r="R16" s="267">
        <f>ROUND(I16*VLOOKUP(F16,'Rate Rationale'!$D$3:$AB$45,13,0),1)</f>
        <v>13.9</v>
      </c>
      <c r="S16" s="268">
        <f>ROUND(J16*VLOOKUP(F16,'Rate Rationale'!$D$3:$AB$45,14,0),1)</f>
        <v>12.7</v>
      </c>
      <c r="T16" s="266">
        <f t="shared" ref="T16:W17" si="49">IF(ROUND(P16*1.15,1)&gt;K16,ROUND(P16*1.15,1),ROUND(K16*1.15,1))</f>
        <v>26.9</v>
      </c>
      <c r="U16" s="267">
        <f t="shared" si="49"/>
        <v>21.7</v>
      </c>
      <c r="V16" s="267">
        <f t="shared" si="49"/>
        <v>16</v>
      </c>
      <c r="W16" s="268">
        <f t="shared" si="49"/>
        <v>14.6</v>
      </c>
      <c r="X16" s="266">
        <f>ROUND((G16*1.5),1)</f>
        <v>23.4</v>
      </c>
      <c r="Y16" s="267">
        <f>ROUND((H16*1.5),1)</f>
        <v>18.899999999999999</v>
      </c>
      <c r="Z16" s="267">
        <f>I16</f>
        <v>11.6</v>
      </c>
      <c r="AA16" s="268">
        <f>J16</f>
        <v>10.6</v>
      </c>
      <c r="AB16" s="266">
        <f t="shared" ref="AB16:AE17" si="50">IF(ROUND(X16*1.15,1)&gt;K16,ROUND(X16*1.15,1),K16)</f>
        <v>26.9</v>
      </c>
      <c r="AC16" s="267">
        <f t="shared" si="50"/>
        <v>21.7</v>
      </c>
      <c r="AD16" s="267">
        <f t="shared" si="50"/>
        <v>13.3</v>
      </c>
      <c r="AE16" s="268">
        <f t="shared" si="50"/>
        <v>12.2</v>
      </c>
      <c r="AF16" s="266">
        <f>ROUND((G16*1.8),1)</f>
        <v>28.1</v>
      </c>
      <c r="AG16" s="268">
        <f>ROUND((H16*1.8),1)</f>
        <v>22.7</v>
      </c>
      <c r="AH16" s="269">
        <f t="shared" si="32"/>
        <v>15.6</v>
      </c>
      <c r="AI16" s="269"/>
      <c r="AJ16" s="266">
        <f t="shared" ref="AJ16:AM17" si="51">ROUND(G16*1.5,1)</f>
        <v>23.4</v>
      </c>
      <c r="AK16" s="267">
        <f t="shared" si="51"/>
        <v>18.899999999999999</v>
      </c>
      <c r="AL16" s="267">
        <f t="shared" si="51"/>
        <v>17.399999999999999</v>
      </c>
      <c r="AM16" s="268">
        <f t="shared" si="51"/>
        <v>15.9</v>
      </c>
      <c r="AN16" s="270">
        <v>45587</v>
      </c>
    </row>
    <row r="17" spans="1:40" ht="14.25">
      <c r="A17" s="76" t="s">
        <v>477</v>
      </c>
      <c r="B17" s="76" t="s">
        <v>477</v>
      </c>
      <c r="C17" s="76" t="s">
        <v>25</v>
      </c>
      <c r="D17" s="76" t="s">
        <v>41</v>
      </c>
      <c r="E17" s="76" t="s">
        <v>44</v>
      </c>
      <c r="F17" s="77" t="s">
        <v>45</v>
      </c>
      <c r="G17" s="263">
        <f>J17+5</f>
        <v>13.6</v>
      </c>
      <c r="H17" s="264">
        <f>J17+2</f>
        <v>10.6</v>
      </c>
      <c r="I17" s="264">
        <f>J17+1</f>
        <v>9.6</v>
      </c>
      <c r="J17" s="265">
        <v>8.6</v>
      </c>
      <c r="K17" s="266">
        <f>ROUND(IF($G17*VLOOKUP($F17,'Rate Rationale'!$D:$I,6,0)&lt;&gt;0,$G17*VLOOKUP($F17,'Rate Rationale'!$D:$I,6,0),""),1)</f>
        <v>15.6</v>
      </c>
      <c r="L17" s="267">
        <f>ROUND(IF($H17*VLOOKUP($F17,'Rate Rationale'!$D:$J,7,0)&lt;&gt;0,$H17*VLOOKUP($F17,'Rate Rationale'!$D:$J,7,0),""),1)</f>
        <v>12.2</v>
      </c>
      <c r="M17" s="267">
        <f>ROUND(IF($I17*VLOOKUP($F17,'Rate Rationale'!$D:$K,8,0)&lt;&gt;0,$I17*VLOOKUP($F17,'Rate Rationale'!$D:$K,8,0),""),1)</f>
        <v>11</v>
      </c>
      <c r="N17" s="268">
        <f>ROUND(IF($J17*VLOOKUP($F17,'Rate Rationale'!$D:$L,9,0)&lt;&gt;0,$J17*VLOOKUP($F17,'Rate Rationale'!$D:$L,9,0),""),1)</f>
        <v>9.9</v>
      </c>
      <c r="O17" s="267">
        <f>ROUND(IF($G17*VLOOKUP($F17,'Rate Rationale'!$D:$M,10,0)&lt;&gt;0,$G17*VLOOKUP($F17,'Rate Rationale'!$D:$M,10,0),""),1)</f>
        <v>20.399999999999999</v>
      </c>
      <c r="P17" s="266">
        <f>ROUND(G17*VLOOKUP(F17,'Rate Rationale'!$D$3:$AB$45,11,0),1)</f>
        <v>20.399999999999999</v>
      </c>
      <c r="Q17" s="267">
        <f>ROUND(H17*VLOOKUP(F17,'Rate Rationale'!$D$3:$AB$45,12,0),1)</f>
        <v>15.9</v>
      </c>
      <c r="R17" s="267">
        <f>ROUND(I17*VLOOKUP(F17,'Rate Rationale'!$D$3:$AB$45,13,0),1)</f>
        <v>11.5</v>
      </c>
      <c r="S17" s="268">
        <f>ROUND(J17*VLOOKUP(F17,'Rate Rationale'!$D$3:$AB$45,14,0),1)</f>
        <v>10.3</v>
      </c>
      <c r="T17" s="266">
        <f t="shared" si="49"/>
        <v>23.5</v>
      </c>
      <c r="U17" s="267">
        <f t="shared" si="49"/>
        <v>18.3</v>
      </c>
      <c r="V17" s="267">
        <f t="shared" si="49"/>
        <v>13.2</v>
      </c>
      <c r="W17" s="268">
        <f t="shared" si="49"/>
        <v>11.8</v>
      </c>
      <c r="X17" s="266">
        <f>ROUND((G17*1.5),1)</f>
        <v>20.399999999999999</v>
      </c>
      <c r="Y17" s="267">
        <f>ROUND((H17*1.5),1)</f>
        <v>15.9</v>
      </c>
      <c r="Z17" s="267">
        <f>I17</f>
        <v>9.6</v>
      </c>
      <c r="AA17" s="268">
        <f>J17</f>
        <v>8.6</v>
      </c>
      <c r="AB17" s="266">
        <f t="shared" si="50"/>
        <v>23.5</v>
      </c>
      <c r="AC17" s="267">
        <f t="shared" si="50"/>
        <v>18.3</v>
      </c>
      <c r="AD17" s="267">
        <f t="shared" si="50"/>
        <v>11</v>
      </c>
      <c r="AE17" s="268">
        <f t="shared" si="50"/>
        <v>9.9</v>
      </c>
      <c r="AF17" s="266">
        <f>ROUND((G17*1.8),1)</f>
        <v>24.5</v>
      </c>
      <c r="AG17" s="268">
        <f>ROUND((H17*1.8),1)</f>
        <v>19.100000000000001</v>
      </c>
      <c r="AH17" s="269">
        <f t="shared" si="32"/>
        <v>13.6</v>
      </c>
      <c r="AI17" s="269">
        <f>O17</f>
        <v>20.399999999999999</v>
      </c>
      <c r="AJ17" s="266">
        <f t="shared" si="51"/>
        <v>20.399999999999999</v>
      </c>
      <c r="AK17" s="267">
        <f t="shared" si="51"/>
        <v>15.9</v>
      </c>
      <c r="AL17" s="267">
        <f t="shared" si="51"/>
        <v>14.4</v>
      </c>
      <c r="AM17" s="268">
        <f t="shared" si="51"/>
        <v>12.9</v>
      </c>
      <c r="AN17" s="270">
        <v>45587</v>
      </c>
    </row>
    <row r="18" spans="1:40" ht="14.25">
      <c r="A18" s="76" t="s">
        <v>477</v>
      </c>
      <c r="B18" s="76" t="s">
        <v>477</v>
      </c>
      <c r="C18" s="76" t="s">
        <v>25</v>
      </c>
      <c r="D18" s="76" t="s">
        <v>41</v>
      </c>
      <c r="E18" s="76" t="s">
        <v>46</v>
      </c>
      <c r="F18" s="77" t="s">
        <v>47</v>
      </c>
      <c r="G18" s="263">
        <f t="shared" si="34"/>
        <v>13.6</v>
      </c>
      <c r="H18" s="264">
        <f t="shared" si="35"/>
        <v>10.6</v>
      </c>
      <c r="I18" s="264">
        <f t="shared" si="36"/>
        <v>9.6</v>
      </c>
      <c r="J18" s="265">
        <v>8.6</v>
      </c>
      <c r="K18" s="266">
        <f>N18+5</f>
        <v>17.5</v>
      </c>
      <c r="L18" s="267">
        <f>N18+2</f>
        <v>14.5</v>
      </c>
      <c r="M18" s="267">
        <f>N18+1</f>
        <v>13.5</v>
      </c>
      <c r="N18" s="268">
        <v>12.5</v>
      </c>
      <c r="O18" s="267">
        <f>ROUND(IF($G18*VLOOKUP($F18,'Rate Rationale'!$D:$M,10,0)&lt;&gt;0,$G18*VLOOKUP($F18,'Rate Rationale'!$D:$M,10,0),""),1)</f>
        <v>20.399999999999999</v>
      </c>
      <c r="P18" s="266">
        <f>ROUND(G18*VLOOKUP(F18,'Rate Rationale'!$D$3:$AB$45,11,0),1)</f>
        <v>20.399999999999999</v>
      </c>
      <c r="Q18" s="267">
        <f>ROUND(H18*VLOOKUP(F18,'Rate Rationale'!$D$3:$AB$45,12,0),1)</f>
        <v>15.9</v>
      </c>
      <c r="R18" s="267">
        <f>ROUND(I18*VLOOKUP(F18,'Rate Rationale'!$D$3:$AB$45,13,0),1)</f>
        <v>11.5</v>
      </c>
      <c r="S18" s="268">
        <f>ROUND(J18*VLOOKUP(F18,'Rate Rationale'!$D$3:$AB$45,14,0),1)</f>
        <v>10.3</v>
      </c>
      <c r="T18" s="266">
        <f t="shared" si="37"/>
        <v>23.5</v>
      </c>
      <c r="U18" s="267">
        <f t="shared" si="38"/>
        <v>18.3</v>
      </c>
      <c r="V18" s="267">
        <f t="shared" si="39"/>
        <v>15.5</v>
      </c>
      <c r="W18" s="268">
        <f t="shared" si="40"/>
        <v>14.4</v>
      </c>
      <c r="X18" s="266">
        <f t="shared" si="41"/>
        <v>20.399999999999999</v>
      </c>
      <c r="Y18" s="267">
        <f t="shared" si="41"/>
        <v>15.9</v>
      </c>
      <c r="Z18" s="267">
        <f t="shared" si="42"/>
        <v>9.6</v>
      </c>
      <c r="AA18" s="268">
        <f t="shared" si="42"/>
        <v>8.6</v>
      </c>
      <c r="AB18" s="266">
        <f t="shared" si="43"/>
        <v>23.5</v>
      </c>
      <c r="AC18" s="267">
        <f t="shared" si="44"/>
        <v>18.3</v>
      </c>
      <c r="AD18" s="267">
        <f t="shared" si="45"/>
        <v>13.5</v>
      </c>
      <c r="AE18" s="268">
        <f t="shared" si="46"/>
        <v>12.5</v>
      </c>
      <c r="AF18" s="266">
        <f t="shared" si="47"/>
        <v>24.5</v>
      </c>
      <c r="AG18" s="268">
        <f t="shared" si="47"/>
        <v>19.100000000000001</v>
      </c>
      <c r="AH18" s="269">
        <f t="shared" si="32"/>
        <v>13.6</v>
      </c>
      <c r="AI18" s="269"/>
      <c r="AJ18" s="266">
        <f t="shared" si="48"/>
        <v>20.399999999999999</v>
      </c>
      <c r="AK18" s="267">
        <f t="shared" si="48"/>
        <v>15.9</v>
      </c>
      <c r="AL18" s="267">
        <f t="shared" si="48"/>
        <v>14.4</v>
      </c>
      <c r="AM18" s="268">
        <f t="shared" si="48"/>
        <v>12.9</v>
      </c>
      <c r="AN18" s="270">
        <v>45566</v>
      </c>
    </row>
    <row r="19" spans="1:40" ht="14.25">
      <c r="A19" s="76" t="s">
        <v>477</v>
      </c>
      <c r="B19" s="76" t="s">
        <v>477</v>
      </c>
      <c r="C19" s="76" t="s">
        <v>25</v>
      </c>
      <c r="D19" s="76" t="s">
        <v>41</v>
      </c>
      <c r="E19" s="76" t="s">
        <v>46</v>
      </c>
      <c r="F19" s="77" t="s">
        <v>48</v>
      </c>
      <c r="G19" s="263">
        <f>J19+5</f>
        <v>13.6</v>
      </c>
      <c r="H19" s="264">
        <f>J19+2</f>
        <v>10.6</v>
      </c>
      <c r="I19" s="264">
        <f>J19+1</f>
        <v>9.6</v>
      </c>
      <c r="J19" s="265">
        <v>8.6</v>
      </c>
      <c r="K19" s="266">
        <f>ROUND(IF($G19*VLOOKUP($F19,'Rate Rationale'!$D:$I,6,0)&lt;&gt;0,$G19*VLOOKUP($F19,'Rate Rationale'!$D:$I,6,0),""),1)</f>
        <v>15.6</v>
      </c>
      <c r="L19" s="267">
        <f>ROUND(IF($H19*VLOOKUP($F19,'Rate Rationale'!$D:$J,7,0)&lt;&gt;0,$H19*VLOOKUP($F19,'Rate Rationale'!$D:$J,7,0),""),1)</f>
        <v>12.2</v>
      </c>
      <c r="M19" s="267">
        <f>ROUND(IF($I19*VLOOKUP($F19,'Rate Rationale'!$D:$K,8,0)&lt;&gt;0,$I19*VLOOKUP($F19,'Rate Rationale'!$D:$K,8,0),""),1)</f>
        <v>11</v>
      </c>
      <c r="N19" s="268">
        <f>ROUND(IF($J19*VLOOKUP($F19,'Rate Rationale'!$D:$L,9,0)&lt;&gt;0,$J19*VLOOKUP($F19,'Rate Rationale'!$D:$L,9,0),""),1)</f>
        <v>9.9</v>
      </c>
      <c r="O19" s="267">
        <f>ROUND(IF($G19*VLOOKUP($F19,'Rate Rationale'!$D:$M,10,0)&lt;&gt;0,$G19*VLOOKUP($F19,'Rate Rationale'!$D:$M,10,0),""),1)</f>
        <v>20.399999999999999</v>
      </c>
      <c r="P19" s="266">
        <f>ROUND(G19*VLOOKUP(F19,'Rate Rationale'!$D$3:$AB$45,11,0),1)</f>
        <v>20.399999999999999</v>
      </c>
      <c r="Q19" s="267">
        <f>ROUND(H19*VLOOKUP(F19,'Rate Rationale'!$D$3:$AB$45,12,0),1)</f>
        <v>15.9</v>
      </c>
      <c r="R19" s="267">
        <f>ROUND(I19*VLOOKUP(F19,'Rate Rationale'!$D$3:$AB$45,13,0),1)</f>
        <v>11.5</v>
      </c>
      <c r="S19" s="268">
        <f>ROUND(J19*VLOOKUP(F19,'Rate Rationale'!$D$3:$AB$45,14,0),1)</f>
        <v>10.3</v>
      </c>
      <c r="T19" s="266">
        <f t="shared" ref="T19:W21" si="52">IF(ROUND(P19*1.15,1)&gt;K19,ROUND(P19*1.15,1),ROUND(K19*1.15,1))</f>
        <v>23.5</v>
      </c>
      <c r="U19" s="267">
        <f t="shared" si="52"/>
        <v>18.3</v>
      </c>
      <c r="V19" s="267">
        <f t="shared" si="52"/>
        <v>13.2</v>
      </c>
      <c r="W19" s="268">
        <f t="shared" si="52"/>
        <v>11.8</v>
      </c>
      <c r="X19" s="266">
        <f t="shared" ref="X19" si="53">ROUND((G19*1.5),1)</f>
        <v>20.399999999999999</v>
      </c>
      <c r="Y19" s="267">
        <f t="shared" ref="Y19" si="54">ROUND((H19*1.5),1)</f>
        <v>15.9</v>
      </c>
      <c r="Z19" s="267">
        <f>I19</f>
        <v>9.6</v>
      </c>
      <c r="AA19" s="268">
        <f>J19</f>
        <v>8.6</v>
      </c>
      <c r="AB19" s="266">
        <f t="shared" ref="AB19:AE21" si="55">IF(ROUND(X19*1.15,1)&gt;K19,ROUND(X19*1.15,1),K19)</f>
        <v>23.5</v>
      </c>
      <c r="AC19" s="267">
        <f t="shared" si="55"/>
        <v>18.3</v>
      </c>
      <c r="AD19" s="267">
        <f t="shared" si="55"/>
        <v>11</v>
      </c>
      <c r="AE19" s="268">
        <f t="shared" si="55"/>
        <v>9.9</v>
      </c>
      <c r="AF19" s="266">
        <f t="shared" ref="AF19" si="56">ROUND((G19*1.8),1)</f>
        <v>24.5</v>
      </c>
      <c r="AG19" s="268">
        <f t="shared" ref="AG19" si="57">ROUND((H19*1.8),1)</f>
        <v>19.100000000000001</v>
      </c>
      <c r="AH19" s="269">
        <f t="shared" ref="AH19" si="58">G19</f>
        <v>13.6</v>
      </c>
      <c r="AI19" s="269"/>
      <c r="AJ19" s="266">
        <f t="shared" ref="AJ19:AM21" si="59">ROUND(G19*1.5,1)</f>
        <v>20.399999999999999</v>
      </c>
      <c r="AK19" s="267">
        <f t="shared" si="59"/>
        <v>15.9</v>
      </c>
      <c r="AL19" s="267">
        <f t="shared" si="59"/>
        <v>14.4</v>
      </c>
      <c r="AM19" s="268">
        <f t="shared" si="59"/>
        <v>12.9</v>
      </c>
      <c r="AN19" s="270">
        <v>45587</v>
      </c>
    </row>
    <row r="20" spans="1:40" ht="14.25">
      <c r="A20" s="76" t="s">
        <v>477</v>
      </c>
      <c r="B20" s="76" t="s">
        <v>477</v>
      </c>
      <c r="C20" s="76" t="s">
        <v>25</v>
      </c>
      <c r="D20" s="76" t="s">
        <v>41</v>
      </c>
      <c r="E20" s="76" t="s">
        <v>49</v>
      </c>
      <c r="F20" s="77" t="s">
        <v>50</v>
      </c>
      <c r="G20" s="263">
        <f>J20+5</f>
        <v>10.6</v>
      </c>
      <c r="H20" s="264">
        <f>J20+2</f>
        <v>7.6</v>
      </c>
      <c r="I20" s="264">
        <f>J20+1</f>
        <v>6.6</v>
      </c>
      <c r="J20" s="265">
        <v>5.6</v>
      </c>
      <c r="K20" s="266">
        <f>ROUND(IF($G20*VLOOKUP($F20,'Rate Rationale'!$D:$I,6,0)&lt;&gt;0,$G20*VLOOKUP($F20,'Rate Rationale'!$D:$I,6,0),""),1)</f>
        <v>12.2</v>
      </c>
      <c r="L20" s="267">
        <f>ROUND(IF($H20*VLOOKUP($F20,'Rate Rationale'!$D:$J,7,0)&lt;&gt;0,$H20*VLOOKUP($F20,'Rate Rationale'!$D:$J,7,0),""),1)</f>
        <v>8.6999999999999993</v>
      </c>
      <c r="M20" s="267">
        <f>ROUND(IF($I20*VLOOKUP($F20,'Rate Rationale'!$D:$K,8,0)&lt;&gt;0,$I20*VLOOKUP($F20,'Rate Rationale'!$D:$K,8,0),""),1)</f>
        <v>7.6</v>
      </c>
      <c r="N20" s="268">
        <f>ROUND(IF($J20*VLOOKUP($F20,'Rate Rationale'!$D:$L,9,0)&lt;&gt;0,$J20*VLOOKUP($F20,'Rate Rationale'!$D:$L,9,0),""),1)</f>
        <v>6.4</v>
      </c>
      <c r="O20" s="267">
        <f>ROUND(IF($G20*VLOOKUP($F20,'Rate Rationale'!$D:$M,10,0)&lt;&gt;0,$G20*VLOOKUP($F20,'Rate Rationale'!$D:$M,10,0),""),1)</f>
        <v>15.9</v>
      </c>
      <c r="P20" s="266">
        <f>ROUND(G20*VLOOKUP(F20,'Rate Rationale'!$D$3:$AB$45,11,0),1)</f>
        <v>15.9</v>
      </c>
      <c r="Q20" s="267">
        <f>ROUND(H20*VLOOKUP(F20,'Rate Rationale'!$D$3:$AB$45,12,0),1)</f>
        <v>11.4</v>
      </c>
      <c r="R20" s="267">
        <f>ROUND(I20*VLOOKUP(F20,'Rate Rationale'!$D$3:$AB$45,13,0),1)</f>
        <v>7.9</v>
      </c>
      <c r="S20" s="268">
        <f>ROUND(J20*VLOOKUP(F20,'Rate Rationale'!$D$3:$AB$45,14,0),1)</f>
        <v>6.7</v>
      </c>
      <c r="T20" s="266">
        <f t="shared" si="52"/>
        <v>18.3</v>
      </c>
      <c r="U20" s="267">
        <f t="shared" si="52"/>
        <v>13.1</v>
      </c>
      <c r="V20" s="267">
        <f t="shared" si="52"/>
        <v>9.1</v>
      </c>
      <c r="W20" s="268">
        <f t="shared" si="52"/>
        <v>7.7</v>
      </c>
      <c r="X20" s="266">
        <f>ROUND((G20*1.5),1)</f>
        <v>15.9</v>
      </c>
      <c r="Y20" s="267">
        <f>ROUND((H20*1.5),1)</f>
        <v>11.4</v>
      </c>
      <c r="Z20" s="267">
        <f>I20</f>
        <v>6.6</v>
      </c>
      <c r="AA20" s="268">
        <f>J20</f>
        <v>5.6</v>
      </c>
      <c r="AB20" s="266">
        <f t="shared" si="55"/>
        <v>18.3</v>
      </c>
      <c r="AC20" s="267">
        <f t="shared" si="55"/>
        <v>13.1</v>
      </c>
      <c r="AD20" s="267">
        <f t="shared" si="55"/>
        <v>7.6</v>
      </c>
      <c r="AE20" s="268">
        <f t="shared" si="55"/>
        <v>6.4</v>
      </c>
      <c r="AF20" s="266">
        <f>ROUND((G20*1.8),1)</f>
        <v>19.100000000000001</v>
      </c>
      <c r="AG20" s="268">
        <f>ROUND((H20*1.8),1)</f>
        <v>13.7</v>
      </c>
      <c r="AH20" s="269">
        <f>G20</f>
        <v>10.6</v>
      </c>
      <c r="AI20" s="269">
        <f>O20</f>
        <v>15.9</v>
      </c>
      <c r="AJ20" s="266">
        <f t="shared" si="59"/>
        <v>15.9</v>
      </c>
      <c r="AK20" s="267">
        <f t="shared" si="59"/>
        <v>11.4</v>
      </c>
      <c r="AL20" s="267">
        <f t="shared" si="59"/>
        <v>9.9</v>
      </c>
      <c r="AM20" s="268">
        <f t="shared" si="59"/>
        <v>8.4</v>
      </c>
      <c r="AN20" s="270">
        <v>45566</v>
      </c>
    </row>
    <row r="21" spans="1:40" ht="14.25">
      <c r="A21" s="76" t="s">
        <v>477</v>
      </c>
      <c r="B21" s="76" t="s">
        <v>477</v>
      </c>
      <c r="C21" s="76" t="s">
        <v>25</v>
      </c>
      <c r="D21" s="76" t="s">
        <v>41</v>
      </c>
      <c r="E21" s="76" t="s">
        <v>42</v>
      </c>
      <c r="F21" s="77" t="s">
        <v>51</v>
      </c>
      <c r="G21" s="263">
        <f>J21+5</f>
        <v>13.6</v>
      </c>
      <c r="H21" s="264">
        <f>J21+2</f>
        <v>10.6</v>
      </c>
      <c r="I21" s="264">
        <f>J21+1</f>
        <v>9.6</v>
      </c>
      <c r="J21" s="265">
        <v>8.6</v>
      </c>
      <c r="K21" s="266">
        <f>ROUND(IF($G21*VLOOKUP($F21,'Rate Rationale'!$D:$I,6,0)&lt;&gt;0,$G21*VLOOKUP($F21,'Rate Rationale'!$D:$I,6,0),""),1)</f>
        <v>15.6</v>
      </c>
      <c r="L21" s="267">
        <f>ROUND(IF($H21*VLOOKUP($F21,'Rate Rationale'!$D:$J,7,0)&lt;&gt;0,$H21*VLOOKUP($F21,'Rate Rationale'!$D:$J,7,0),""),1)</f>
        <v>12.2</v>
      </c>
      <c r="M21" s="267">
        <f>ROUND(IF($I21*VLOOKUP($F21,'Rate Rationale'!$D:$K,8,0)&lt;&gt;0,$I21*VLOOKUP($F21,'Rate Rationale'!$D:$K,8,0),""),1)</f>
        <v>11</v>
      </c>
      <c r="N21" s="268">
        <f>ROUND(IF($J21*VLOOKUP($F21,'Rate Rationale'!$D:$L,9,0)&lt;&gt;0,$J21*VLOOKUP($F21,'Rate Rationale'!$D:$L,9,0),""),1)</f>
        <v>9.9</v>
      </c>
      <c r="O21" s="267">
        <f>ROUND(IF($G21*VLOOKUP($F21,'Rate Rationale'!$D:$M,10,0)&lt;&gt;0,$G21*VLOOKUP($F21,'Rate Rationale'!$D:$M,10,0),""),1)</f>
        <v>20.399999999999999</v>
      </c>
      <c r="P21" s="266">
        <f>ROUND(G21*VLOOKUP(F21,'Rate Rationale'!$D$3:$AB$45,11,0),1)</f>
        <v>20.399999999999999</v>
      </c>
      <c r="Q21" s="267">
        <f>ROUND(H21*VLOOKUP(F21,'Rate Rationale'!$D$3:$AB$45,12,0),1)</f>
        <v>15.9</v>
      </c>
      <c r="R21" s="267">
        <f>ROUND(I21*VLOOKUP(F21,'Rate Rationale'!$D$3:$AB$45,13,0),1)</f>
        <v>11.5</v>
      </c>
      <c r="S21" s="268">
        <f>ROUND(J21*VLOOKUP(F21,'Rate Rationale'!$D$3:$AB$45,14,0),1)</f>
        <v>10.3</v>
      </c>
      <c r="T21" s="266">
        <f t="shared" si="52"/>
        <v>23.5</v>
      </c>
      <c r="U21" s="267">
        <f t="shared" si="52"/>
        <v>18.3</v>
      </c>
      <c r="V21" s="267">
        <f t="shared" si="52"/>
        <v>13.2</v>
      </c>
      <c r="W21" s="268">
        <f t="shared" si="52"/>
        <v>11.8</v>
      </c>
      <c r="X21" s="266">
        <f t="shared" ref="X21" si="60">ROUND((G21*1.5),1)</f>
        <v>20.399999999999999</v>
      </c>
      <c r="Y21" s="267">
        <f t="shared" ref="Y21" si="61">ROUND((H21*1.5),1)</f>
        <v>15.9</v>
      </c>
      <c r="Z21" s="267">
        <f t="shared" ref="Z21" si="62">I21</f>
        <v>9.6</v>
      </c>
      <c r="AA21" s="268">
        <f t="shared" ref="AA21" si="63">J21</f>
        <v>8.6</v>
      </c>
      <c r="AB21" s="266">
        <f t="shared" si="55"/>
        <v>23.5</v>
      </c>
      <c r="AC21" s="267">
        <f t="shared" si="55"/>
        <v>18.3</v>
      </c>
      <c r="AD21" s="267">
        <f t="shared" si="55"/>
        <v>11</v>
      </c>
      <c r="AE21" s="268">
        <f t="shared" si="55"/>
        <v>9.9</v>
      </c>
      <c r="AF21" s="266">
        <f t="shared" ref="AF21" si="64">ROUND((G21*1.8),1)</f>
        <v>24.5</v>
      </c>
      <c r="AG21" s="268">
        <f t="shared" ref="AG21" si="65">ROUND((H21*1.8),1)</f>
        <v>19.100000000000001</v>
      </c>
      <c r="AH21" s="269">
        <f t="shared" ref="AH21" si="66">G21</f>
        <v>13.6</v>
      </c>
      <c r="AI21" s="269"/>
      <c r="AJ21" s="266">
        <f t="shared" si="59"/>
        <v>20.399999999999999</v>
      </c>
      <c r="AK21" s="267">
        <f t="shared" si="59"/>
        <v>15.9</v>
      </c>
      <c r="AL21" s="267">
        <f t="shared" si="59"/>
        <v>14.4</v>
      </c>
      <c r="AM21" s="268">
        <f t="shared" si="59"/>
        <v>12.9</v>
      </c>
      <c r="AN21" s="270">
        <v>45587</v>
      </c>
    </row>
    <row r="22" spans="1:40" s="148" customFormat="1">
      <c r="A22" s="76" t="s">
        <v>477</v>
      </c>
      <c r="B22" s="76" t="s">
        <v>477</v>
      </c>
      <c r="C22" s="76" t="s">
        <v>25</v>
      </c>
      <c r="D22" s="76" t="s">
        <v>41</v>
      </c>
      <c r="E22" s="76" t="s">
        <v>52</v>
      </c>
      <c r="F22" s="77" t="s">
        <v>53</v>
      </c>
      <c r="G22" s="263">
        <f t="shared" si="34"/>
        <v>12.6</v>
      </c>
      <c r="H22" s="264">
        <f t="shared" si="35"/>
        <v>9.6</v>
      </c>
      <c r="I22" s="264">
        <f t="shared" si="36"/>
        <v>8.6</v>
      </c>
      <c r="J22" s="265">
        <v>7.6</v>
      </c>
      <c r="K22" s="266">
        <f>ROUND(IF($G22*VLOOKUP($F22,'Rate Rationale'!$D:$I,6,0)&lt;&gt;0,$G22*VLOOKUP($F22,'Rate Rationale'!$D:$I,6,0),""),1)</f>
        <v>14.5</v>
      </c>
      <c r="L22" s="267">
        <f>ROUND(IF($H22*VLOOKUP($F22,'Rate Rationale'!$D:$J,7,0)&lt;&gt;0,$H22*VLOOKUP($F22,'Rate Rationale'!$D:$J,7,0),""),1)</f>
        <v>11</v>
      </c>
      <c r="M22" s="267">
        <f>ROUND(IF($I22*VLOOKUP($F22,'Rate Rationale'!$D:$K,8,0)&lt;&gt;0,$I22*VLOOKUP($F22,'Rate Rationale'!$D:$K,8,0),""),1)</f>
        <v>9.9</v>
      </c>
      <c r="N22" s="268">
        <f>ROUND(IF($J22*VLOOKUP($F22,'Rate Rationale'!$D:$L,9,0)&lt;&gt;0,$J22*VLOOKUP($F22,'Rate Rationale'!$D:$L,9,0),""),1)</f>
        <v>8.6999999999999993</v>
      </c>
      <c r="O22" s="267">
        <f>ROUND(IF($G22*VLOOKUP($F22,'Rate Rationale'!$D:$M,10,0)&lt;&gt;0,$G22*VLOOKUP($F22,'Rate Rationale'!$D:$M,10,0),""),1)</f>
        <v>18.899999999999999</v>
      </c>
      <c r="P22" s="266">
        <f>ROUND(G22*VLOOKUP(F22,'Rate Rationale'!$D$3:$AB$45,11,0),1)</f>
        <v>18.899999999999999</v>
      </c>
      <c r="Q22" s="267">
        <f>ROUND(H22*VLOOKUP(F22,'Rate Rationale'!$D$3:$AB$45,12,0),1)</f>
        <v>14.4</v>
      </c>
      <c r="R22" s="267">
        <f>ROUND(I22*VLOOKUP(F22,'Rate Rationale'!$D$3:$AB$45,13,0),1)</f>
        <v>10.3</v>
      </c>
      <c r="S22" s="268">
        <f>ROUND(J22*VLOOKUP(F22,'Rate Rationale'!$D$3:$AB$45,14,0),1)</f>
        <v>9.1</v>
      </c>
      <c r="T22" s="266">
        <f t="shared" si="37"/>
        <v>21.7</v>
      </c>
      <c r="U22" s="267">
        <f t="shared" si="38"/>
        <v>16.600000000000001</v>
      </c>
      <c r="V22" s="267">
        <f t="shared" si="39"/>
        <v>11.8</v>
      </c>
      <c r="W22" s="268">
        <f t="shared" si="40"/>
        <v>10.5</v>
      </c>
      <c r="X22" s="266">
        <f t="shared" si="41"/>
        <v>18.899999999999999</v>
      </c>
      <c r="Y22" s="267">
        <f t="shared" si="41"/>
        <v>14.4</v>
      </c>
      <c r="Z22" s="267">
        <f t="shared" si="42"/>
        <v>8.6</v>
      </c>
      <c r="AA22" s="268">
        <f t="shared" si="42"/>
        <v>7.6</v>
      </c>
      <c r="AB22" s="266">
        <f t="shared" si="43"/>
        <v>21.7</v>
      </c>
      <c r="AC22" s="267">
        <f t="shared" si="44"/>
        <v>16.600000000000001</v>
      </c>
      <c r="AD22" s="267">
        <f t="shared" si="45"/>
        <v>9.9</v>
      </c>
      <c r="AE22" s="268">
        <f t="shared" si="46"/>
        <v>8.6999999999999993</v>
      </c>
      <c r="AF22" s="266">
        <f t="shared" si="47"/>
        <v>22.7</v>
      </c>
      <c r="AG22" s="268">
        <f t="shared" si="47"/>
        <v>17.3</v>
      </c>
      <c r="AH22" s="269">
        <f t="shared" ref="AH22:AH35" si="67">G22</f>
        <v>12.6</v>
      </c>
      <c r="AI22" s="269"/>
      <c r="AJ22" s="266">
        <f t="shared" si="48"/>
        <v>18.899999999999999</v>
      </c>
      <c r="AK22" s="267">
        <f t="shared" si="48"/>
        <v>14.4</v>
      </c>
      <c r="AL22" s="267">
        <f t="shared" si="48"/>
        <v>12.9</v>
      </c>
      <c r="AM22" s="268">
        <f t="shared" si="48"/>
        <v>11.4</v>
      </c>
      <c r="AN22" s="270">
        <v>45566</v>
      </c>
    </row>
    <row r="23" spans="1:40" ht="14.25">
      <c r="A23" s="76" t="s">
        <v>477</v>
      </c>
      <c r="B23" s="76" t="s">
        <v>477</v>
      </c>
      <c r="C23" s="76" t="s">
        <v>25</v>
      </c>
      <c r="D23" s="76" t="s">
        <v>41</v>
      </c>
      <c r="E23" s="76" t="s">
        <v>44</v>
      </c>
      <c r="F23" s="77" t="s">
        <v>54</v>
      </c>
      <c r="G23" s="263">
        <f>J23+5</f>
        <v>13.6</v>
      </c>
      <c r="H23" s="264">
        <f>J23+2</f>
        <v>10.6</v>
      </c>
      <c r="I23" s="264">
        <f>J23+1</f>
        <v>9.6</v>
      </c>
      <c r="J23" s="265">
        <v>8.6</v>
      </c>
      <c r="K23" s="266">
        <f>ROUND(IF($G23*VLOOKUP($F23,'Rate Rationale'!$D:$I,6,0)&lt;&gt;0,$G23*VLOOKUP($F23,'Rate Rationale'!$D:$I,6,0),""),1)</f>
        <v>15.6</v>
      </c>
      <c r="L23" s="267">
        <f>ROUND(IF($H23*VLOOKUP($F23,'Rate Rationale'!$D:$J,7,0)&lt;&gt;0,$H23*VLOOKUP($F23,'Rate Rationale'!$D:$J,7,0),""),1)</f>
        <v>12.2</v>
      </c>
      <c r="M23" s="267">
        <f>ROUND(IF($I23*VLOOKUP($F23,'Rate Rationale'!$D:$K,8,0)&lt;&gt;0,$I23*VLOOKUP($F23,'Rate Rationale'!$D:$K,8,0),""),1)</f>
        <v>11</v>
      </c>
      <c r="N23" s="268">
        <f>ROUND(IF($J23*VLOOKUP($F23,'Rate Rationale'!$D:$L,9,0)&lt;&gt;0,$J23*VLOOKUP($F23,'Rate Rationale'!$D:$L,9,0),""),1)</f>
        <v>9.9</v>
      </c>
      <c r="O23" s="267">
        <f>ROUND(IF($G23*VLOOKUP($F23,'Rate Rationale'!$D:$M,10,0)&lt;&gt;0,$G23*VLOOKUP($F23,'Rate Rationale'!$D:$M,10,0),""),1)</f>
        <v>20.399999999999999</v>
      </c>
      <c r="P23" s="266">
        <f>ROUND(G23*VLOOKUP(F23,'Rate Rationale'!$D$3:$AB$45,11,0),1)</f>
        <v>20.399999999999999</v>
      </c>
      <c r="Q23" s="267">
        <f>ROUND(H23*VLOOKUP(F23,'Rate Rationale'!$D$3:$AB$45,12,0),1)</f>
        <v>15.9</v>
      </c>
      <c r="R23" s="267">
        <f>ROUND(I23*VLOOKUP(F23,'Rate Rationale'!$D$3:$AB$45,13,0),1)</f>
        <v>11.5</v>
      </c>
      <c r="S23" s="268">
        <f>ROUND(J23*VLOOKUP(F23,'Rate Rationale'!$D$3:$AB$45,14,0),1)</f>
        <v>10.3</v>
      </c>
      <c r="T23" s="266">
        <f>IF(ROUND(P23*1.15,1)&gt;K23,ROUND(P23*1.15,1),ROUND(K23*1.15,1))</f>
        <v>23.5</v>
      </c>
      <c r="U23" s="267">
        <f>IF(ROUND(Q23*1.15,1)&gt;L23,ROUND(Q23*1.15,1),ROUND(L23*1.15,1))</f>
        <v>18.3</v>
      </c>
      <c r="V23" s="267">
        <f>IF(ROUND(R23*1.15,1)&gt;M23,ROUND(R23*1.15,1),ROUND(M23*1.15,1))</f>
        <v>13.2</v>
      </c>
      <c r="W23" s="268">
        <f>IF(ROUND(S23*1.15,1)&gt;N23,ROUND(S23*1.15,1),ROUND(N23*1.15,1))</f>
        <v>11.8</v>
      </c>
      <c r="X23" s="266">
        <f t="shared" ref="X23:Y26" si="68">ROUND((G23*1.5),1)</f>
        <v>20.399999999999999</v>
      </c>
      <c r="Y23" s="267">
        <f t="shared" si="68"/>
        <v>15.9</v>
      </c>
      <c r="Z23" s="267">
        <f>I23</f>
        <v>9.6</v>
      </c>
      <c r="AA23" s="268">
        <f>J23</f>
        <v>8.6</v>
      </c>
      <c r="AB23" s="266">
        <f>IF(ROUND(X23*1.15,1)&gt;K23,ROUND(X23*1.15,1),K23)</f>
        <v>23.5</v>
      </c>
      <c r="AC23" s="267">
        <f>IF(ROUND(Y23*1.15,1)&gt;L23,ROUND(Y23*1.15,1),L23)</f>
        <v>18.3</v>
      </c>
      <c r="AD23" s="267">
        <f>IF(ROUND(Z23*1.15,1)&gt;M23,ROUND(Z23*1.15,1),M23)</f>
        <v>11</v>
      </c>
      <c r="AE23" s="268">
        <f>IF(ROUND(AA23*1.15,1)&gt;N23,ROUND(AA23*1.15,1),N23)</f>
        <v>9.9</v>
      </c>
      <c r="AF23" s="266">
        <f t="shared" ref="AF23:AG26" si="69">ROUND((G23*1.8),1)</f>
        <v>24.5</v>
      </c>
      <c r="AG23" s="268">
        <f t="shared" si="69"/>
        <v>19.100000000000001</v>
      </c>
      <c r="AH23" s="269">
        <f>G23</f>
        <v>13.6</v>
      </c>
      <c r="AI23" s="269"/>
      <c r="AJ23" s="266">
        <f>ROUND(G23*1.5,1)</f>
        <v>20.399999999999999</v>
      </c>
      <c r="AK23" s="267">
        <f>ROUND(H23*1.5,1)</f>
        <v>15.9</v>
      </c>
      <c r="AL23" s="267">
        <f>ROUND(I23*1.5,1)</f>
        <v>14.4</v>
      </c>
      <c r="AM23" s="268">
        <f>ROUND(J23*1.5,1)</f>
        <v>12.9</v>
      </c>
      <c r="AN23" s="270">
        <v>45587</v>
      </c>
    </row>
    <row r="24" spans="1:40" ht="14.25">
      <c r="A24" s="76" t="s">
        <v>477</v>
      </c>
      <c r="B24" s="76" t="s">
        <v>477</v>
      </c>
      <c r="C24" s="76" t="s">
        <v>25</v>
      </c>
      <c r="D24" s="76" t="s">
        <v>41</v>
      </c>
      <c r="E24" s="76" t="s">
        <v>52</v>
      </c>
      <c r="F24" s="77" t="s">
        <v>55</v>
      </c>
      <c r="G24" s="263">
        <f>J24+5</f>
        <v>15.6</v>
      </c>
      <c r="H24" s="264">
        <f>J24+2</f>
        <v>12.6</v>
      </c>
      <c r="I24" s="264">
        <f>J24+1</f>
        <v>11.6</v>
      </c>
      <c r="J24" s="265">
        <v>10.6</v>
      </c>
      <c r="K24" s="266">
        <f>ROUND(IF($G24*VLOOKUP($F24,'Rate Rationale'!$D:$I,6,0)&lt;&gt;0,$G24*VLOOKUP($F24,'Rate Rationale'!$D:$I,6,0),""),1)</f>
        <v>17.899999999999999</v>
      </c>
      <c r="L24" s="267">
        <f>ROUND(IF($H24*VLOOKUP($F24,'Rate Rationale'!$D:$J,7,0)&lt;&gt;0,$H24*VLOOKUP($F24,'Rate Rationale'!$D:$J,7,0),""),1)</f>
        <v>14.5</v>
      </c>
      <c r="M24" s="267">
        <f>ROUND(IF($I24*VLOOKUP($F24,'Rate Rationale'!$D:$K,8,0)&lt;&gt;0,$I24*VLOOKUP($F24,'Rate Rationale'!$D:$K,8,0),""),1)</f>
        <v>13.3</v>
      </c>
      <c r="N24" s="268">
        <f>ROUND(IF($J24*VLOOKUP($F24,'Rate Rationale'!$D:$L,9,0)&lt;&gt;0,$J24*VLOOKUP($F24,'Rate Rationale'!$D:$L,9,0),""),1)</f>
        <v>12.2</v>
      </c>
      <c r="O24" s="267">
        <f>ROUND(IF($G24*VLOOKUP($F24,'Rate Rationale'!$D:$M,10,0)&lt;&gt;0,$G24*VLOOKUP($F24,'Rate Rationale'!$D:$M,10,0),""),1)</f>
        <v>23.4</v>
      </c>
      <c r="P24" s="266">
        <f>ROUND(G24*VLOOKUP(F24,'Rate Rationale'!$D$3:$AB$45,11,0),1)</f>
        <v>23.4</v>
      </c>
      <c r="Q24" s="267">
        <f>ROUND(H24*VLOOKUP(F24,'Rate Rationale'!$D$3:$AB$45,12,0),1)</f>
        <v>18.899999999999999</v>
      </c>
      <c r="R24" s="267">
        <f>ROUND(I24*VLOOKUP(F24,'Rate Rationale'!$D$3:$AB$45,13,0),1)</f>
        <v>13.9</v>
      </c>
      <c r="S24" s="268">
        <f>ROUND(J24*VLOOKUP(F24,'Rate Rationale'!$D$3:$AB$45,14,0),1)</f>
        <v>12.7</v>
      </c>
      <c r="T24" s="266">
        <f t="shared" si="37"/>
        <v>26.9</v>
      </c>
      <c r="U24" s="267">
        <f t="shared" si="38"/>
        <v>21.7</v>
      </c>
      <c r="V24" s="267">
        <f t="shared" si="39"/>
        <v>16</v>
      </c>
      <c r="W24" s="268">
        <f t="shared" si="40"/>
        <v>14.6</v>
      </c>
      <c r="X24" s="266">
        <f t="shared" si="68"/>
        <v>23.4</v>
      </c>
      <c r="Y24" s="267">
        <f t="shared" si="68"/>
        <v>18.899999999999999</v>
      </c>
      <c r="Z24" s="267">
        <f>I24</f>
        <v>11.6</v>
      </c>
      <c r="AA24" s="268">
        <f>J24</f>
        <v>10.6</v>
      </c>
      <c r="AB24" s="266">
        <f t="shared" si="43"/>
        <v>26.9</v>
      </c>
      <c r="AC24" s="267">
        <f t="shared" si="44"/>
        <v>21.7</v>
      </c>
      <c r="AD24" s="267">
        <f t="shared" si="45"/>
        <v>13.3</v>
      </c>
      <c r="AE24" s="268">
        <f t="shared" si="46"/>
        <v>12.2</v>
      </c>
      <c r="AF24" s="266">
        <f t="shared" si="69"/>
        <v>28.1</v>
      </c>
      <c r="AG24" s="268">
        <f t="shared" si="69"/>
        <v>22.7</v>
      </c>
      <c r="AH24" s="269">
        <f t="shared" si="67"/>
        <v>15.6</v>
      </c>
      <c r="AI24" s="269"/>
      <c r="AJ24" s="266">
        <f t="shared" si="48"/>
        <v>23.4</v>
      </c>
      <c r="AK24" s="267">
        <f t="shared" si="48"/>
        <v>18.899999999999999</v>
      </c>
      <c r="AL24" s="267">
        <f t="shared" si="48"/>
        <v>17.399999999999999</v>
      </c>
      <c r="AM24" s="268">
        <f t="shared" si="48"/>
        <v>15.9</v>
      </c>
      <c r="AN24" s="270">
        <v>45566</v>
      </c>
    </row>
    <row r="25" spans="1:40" ht="14.25">
      <c r="A25" s="76" t="s">
        <v>477</v>
      </c>
      <c r="B25" s="76" t="s">
        <v>477</v>
      </c>
      <c r="C25" s="76" t="s">
        <v>25</v>
      </c>
      <c r="D25" s="76" t="s">
        <v>41</v>
      </c>
      <c r="E25" s="76" t="s">
        <v>56</v>
      </c>
      <c r="F25" s="77" t="s">
        <v>57</v>
      </c>
      <c r="G25" s="263">
        <f>J25+5</f>
        <v>13.6</v>
      </c>
      <c r="H25" s="264">
        <f>J25+2</f>
        <v>10.6</v>
      </c>
      <c r="I25" s="264">
        <f>J25+1</f>
        <v>9.6</v>
      </c>
      <c r="J25" s="265">
        <v>8.6</v>
      </c>
      <c r="K25" s="266">
        <f>ROUND(IF($G25*VLOOKUP($F25,'Rate Rationale'!$D:$I,6,0)&lt;&gt;0,$G25*VLOOKUP($F25,'Rate Rationale'!$D:$I,6,0),""),1)</f>
        <v>15.6</v>
      </c>
      <c r="L25" s="267">
        <f>ROUND(IF($H25*VLOOKUP($F25,'Rate Rationale'!$D:$J,7,0)&lt;&gt;0,$H25*VLOOKUP($F25,'Rate Rationale'!$D:$J,7,0),""),1)</f>
        <v>12.2</v>
      </c>
      <c r="M25" s="267">
        <f>ROUND(IF($I25*VLOOKUP($F25,'Rate Rationale'!$D:$K,8,0)&lt;&gt;0,$I25*VLOOKUP($F25,'Rate Rationale'!$D:$K,8,0),""),1)</f>
        <v>11</v>
      </c>
      <c r="N25" s="268">
        <f>ROUND(IF($J25*VLOOKUP($F25,'Rate Rationale'!$D:$L,9,0)&lt;&gt;0,$J25*VLOOKUP($F25,'Rate Rationale'!$D:$L,9,0),""),1)</f>
        <v>9.9</v>
      </c>
      <c r="O25" s="267">
        <f>ROUND(IF($G25*VLOOKUP($F25,'Rate Rationale'!$D:$M,10,0)&lt;&gt;0,$G25*VLOOKUP($F25,'Rate Rationale'!$D:$M,10,0),""),1)</f>
        <v>20.399999999999999</v>
      </c>
      <c r="P25" s="266">
        <f>ROUND(G25*VLOOKUP(F25,'Rate Rationale'!$D$3:$AB$45,11,0),1)</f>
        <v>20.399999999999999</v>
      </c>
      <c r="Q25" s="267">
        <f>ROUND(H25*VLOOKUP(F25,'Rate Rationale'!$D$3:$AB$45,12,0),1)</f>
        <v>15.9</v>
      </c>
      <c r="R25" s="267">
        <f>ROUND(I25*VLOOKUP(F25,'Rate Rationale'!$D$3:$AB$45,13,0),1)</f>
        <v>11.5</v>
      </c>
      <c r="S25" s="268">
        <f>ROUND(J25*VLOOKUP(F25,'Rate Rationale'!$D$3:$AB$45,14,0),1)</f>
        <v>10.3</v>
      </c>
      <c r="T25" s="266">
        <f t="shared" ref="T25:W26" si="70">IF(ROUND(P25*1.15,1)&gt;K25,ROUND(P25*1.15,1),ROUND(K25*1.15,1))</f>
        <v>23.5</v>
      </c>
      <c r="U25" s="267">
        <f t="shared" si="70"/>
        <v>18.3</v>
      </c>
      <c r="V25" s="267">
        <f t="shared" si="70"/>
        <v>13.2</v>
      </c>
      <c r="W25" s="268">
        <f t="shared" si="70"/>
        <v>11.8</v>
      </c>
      <c r="X25" s="266">
        <f t="shared" si="68"/>
        <v>20.399999999999999</v>
      </c>
      <c r="Y25" s="267">
        <f t="shared" si="68"/>
        <v>15.9</v>
      </c>
      <c r="Z25" s="267">
        <f t="shared" ref="Z25:AA25" si="71">I25</f>
        <v>9.6</v>
      </c>
      <c r="AA25" s="268">
        <f t="shared" si="71"/>
        <v>8.6</v>
      </c>
      <c r="AB25" s="266">
        <f t="shared" ref="AB25:AE26" si="72">IF(ROUND(X25*1.15,1)&gt;K25,ROUND(X25*1.15,1),K25)</f>
        <v>23.5</v>
      </c>
      <c r="AC25" s="267">
        <f t="shared" si="72"/>
        <v>18.3</v>
      </c>
      <c r="AD25" s="267">
        <f t="shared" si="72"/>
        <v>11</v>
      </c>
      <c r="AE25" s="268">
        <f t="shared" si="72"/>
        <v>9.9</v>
      </c>
      <c r="AF25" s="266">
        <f t="shared" si="69"/>
        <v>24.5</v>
      </c>
      <c r="AG25" s="268">
        <f t="shared" si="69"/>
        <v>19.100000000000001</v>
      </c>
      <c r="AH25" s="269">
        <f>G25</f>
        <v>13.6</v>
      </c>
      <c r="AI25" s="269"/>
      <c r="AJ25" s="266">
        <f>ROUND(G25*1.5,1)</f>
        <v>20.399999999999999</v>
      </c>
      <c r="AK25" s="267">
        <f>ROUND(H25*1.5,1)</f>
        <v>15.9</v>
      </c>
      <c r="AL25" s="267">
        <f>ROUND(I25*1.5,1)</f>
        <v>14.4</v>
      </c>
      <c r="AM25" s="268">
        <f>ROUND(J25*1.5,1)</f>
        <v>12.9</v>
      </c>
      <c r="AN25" s="270">
        <v>45587</v>
      </c>
    </row>
    <row r="26" spans="1:40" ht="14.25">
      <c r="A26" s="76" t="s">
        <v>477</v>
      </c>
      <c r="B26" s="76" t="s">
        <v>477</v>
      </c>
      <c r="C26" s="76" t="s">
        <v>25</v>
      </c>
      <c r="D26" s="76" t="s">
        <v>41</v>
      </c>
      <c r="E26" s="76" t="s">
        <v>49</v>
      </c>
      <c r="F26" s="77" t="s">
        <v>58</v>
      </c>
      <c r="G26" s="263">
        <f>J26+5</f>
        <v>12.6</v>
      </c>
      <c r="H26" s="264">
        <f>J26+2</f>
        <v>9.6</v>
      </c>
      <c r="I26" s="264">
        <f>J26+1</f>
        <v>8.6</v>
      </c>
      <c r="J26" s="265">
        <v>7.6</v>
      </c>
      <c r="K26" s="266">
        <f>ROUND(IF($G26*VLOOKUP($F26,'Rate Rationale'!$D:$I,6,0)&lt;&gt;0,$G26*VLOOKUP($F26,'Rate Rationale'!$D:$I,6,0),""),1)</f>
        <v>14.5</v>
      </c>
      <c r="L26" s="267">
        <f>ROUND(IF($H26*VLOOKUP($F26,'Rate Rationale'!$D:$J,7,0)&lt;&gt;0,$H26*VLOOKUP($F26,'Rate Rationale'!$D:$J,7,0),""),1)</f>
        <v>11</v>
      </c>
      <c r="M26" s="267">
        <f>ROUND(IF($I26*VLOOKUP($F26,'Rate Rationale'!$D:$K,8,0)&lt;&gt;0,$I26*VLOOKUP($F26,'Rate Rationale'!$D:$K,8,0),""),1)</f>
        <v>9.9</v>
      </c>
      <c r="N26" s="268">
        <f>ROUND(IF($J26*VLOOKUP($F26,'Rate Rationale'!$D:$L,9,0)&lt;&gt;0,$J26*VLOOKUP($F26,'Rate Rationale'!$D:$L,9,0),""),1)</f>
        <v>8.6999999999999993</v>
      </c>
      <c r="O26" s="267">
        <f>ROUND(IF($G26*VLOOKUP($F26,'Rate Rationale'!$D:$M,10,0)&lt;&gt;0,$G26*VLOOKUP($F26,'Rate Rationale'!$D:$M,10,0),""),1)</f>
        <v>18.899999999999999</v>
      </c>
      <c r="P26" s="266">
        <f>ROUND(G26*VLOOKUP(F26,'Rate Rationale'!$D$3:$AB$45,11,0),1)</f>
        <v>18.899999999999999</v>
      </c>
      <c r="Q26" s="267">
        <f>ROUND(H26*VLOOKUP(F26,'Rate Rationale'!$D$3:$AB$45,12,0),1)</f>
        <v>14.4</v>
      </c>
      <c r="R26" s="267">
        <f>ROUND(I26*VLOOKUP(F26,'Rate Rationale'!$D$3:$AB$45,13,0),1)</f>
        <v>10.3</v>
      </c>
      <c r="S26" s="268">
        <f>ROUND(J26*VLOOKUP(F26,'Rate Rationale'!$D$3:$AB$45,14,0),1)</f>
        <v>9.1</v>
      </c>
      <c r="T26" s="266">
        <f t="shared" si="70"/>
        <v>21.7</v>
      </c>
      <c r="U26" s="267">
        <f t="shared" si="70"/>
        <v>16.600000000000001</v>
      </c>
      <c r="V26" s="267">
        <f t="shared" si="70"/>
        <v>11.8</v>
      </c>
      <c r="W26" s="268">
        <f t="shared" si="70"/>
        <v>10.5</v>
      </c>
      <c r="X26" s="266">
        <f t="shared" si="68"/>
        <v>18.899999999999999</v>
      </c>
      <c r="Y26" s="267">
        <f t="shared" si="68"/>
        <v>14.4</v>
      </c>
      <c r="Z26" s="267">
        <f>I26</f>
        <v>8.6</v>
      </c>
      <c r="AA26" s="268">
        <f>J26</f>
        <v>7.6</v>
      </c>
      <c r="AB26" s="266">
        <f t="shared" si="72"/>
        <v>21.7</v>
      </c>
      <c r="AC26" s="267">
        <f t="shared" si="72"/>
        <v>16.600000000000001</v>
      </c>
      <c r="AD26" s="267">
        <f t="shared" si="72"/>
        <v>9.9</v>
      </c>
      <c r="AE26" s="268">
        <f t="shared" si="72"/>
        <v>8.6999999999999993</v>
      </c>
      <c r="AF26" s="266">
        <f t="shared" si="69"/>
        <v>22.7</v>
      </c>
      <c r="AG26" s="268">
        <f t="shared" si="69"/>
        <v>17.3</v>
      </c>
      <c r="AH26" s="269">
        <f>G26</f>
        <v>12.6</v>
      </c>
      <c r="AI26" s="269"/>
      <c r="AJ26" s="266">
        <f t="shared" ref="AJ26" si="73">ROUND(G26*1.5,1)</f>
        <v>18.899999999999999</v>
      </c>
      <c r="AK26" s="267">
        <f t="shared" ref="AK26" si="74">ROUND(H26*1.5,1)</f>
        <v>14.4</v>
      </c>
      <c r="AL26" s="267">
        <f t="shared" ref="AL26" si="75">ROUND(I26*1.5,1)</f>
        <v>12.9</v>
      </c>
      <c r="AM26" s="268">
        <f t="shared" ref="AM26" si="76">ROUND(J26*1.5,1)</f>
        <v>11.4</v>
      </c>
      <c r="AN26" s="270">
        <v>45587</v>
      </c>
    </row>
    <row r="27" spans="1:40" ht="14.25">
      <c r="A27" s="76" t="s">
        <v>477</v>
      </c>
      <c r="B27" s="76" t="s">
        <v>477</v>
      </c>
      <c r="C27" s="76" t="s">
        <v>25</v>
      </c>
      <c r="D27" s="76" t="s">
        <v>41</v>
      </c>
      <c r="E27" s="76" t="s">
        <v>59</v>
      </c>
      <c r="F27" s="77" t="s">
        <v>60</v>
      </c>
      <c r="G27" s="263">
        <f t="shared" si="34"/>
        <v>14.6</v>
      </c>
      <c r="H27" s="264">
        <f t="shared" si="35"/>
        <v>11.6</v>
      </c>
      <c r="I27" s="264">
        <f t="shared" si="36"/>
        <v>10.6</v>
      </c>
      <c r="J27" s="265">
        <v>9.6</v>
      </c>
      <c r="K27" s="266">
        <f>N27+5</f>
        <v>15.5</v>
      </c>
      <c r="L27" s="267">
        <f>N27+2</f>
        <v>12.5</v>
      </c>
      <c r="M27" s="267">
        <f>N27+1</f>
        <v>11.5</v>
      </c>
      <c r="N27" s="268">
        <v>10.5</v>
      </c>
      <c r="O27" s="267">
        <f>ROUND(IF($G27*VLOOKUP($F27,'Rate Rationale'!$D:$M,10,0)&lt;&gt;0,$G27*VLOOKUP($F27,'Rate Rationale'!$D:$M,10,0),""),1)</f>
        <v>21.9</v>
      </c>
      <c r="P27" s="266">
        <f>ROUND(G27*VLOOKUP(F27,'Rate Rationale'!$D$3:$AB$45,11,0),1)</f>
        <v>21.9</v>
      </c>
      <c r="Q27" s="267">
        <f>ROUND(H27*VLOOKUP(F27,'Rate Rationale'!$D$3:$AB$45,12,0),1)</f>
        <v>17.399999999999999</v>
      </c>
      <c r="R27" s="267">
        <f>ROUND(I27*VLOOKUP(F27,'Rate Rationale'!$D$3:$AB$45,13,0),1)</f>
        <v>12.7</v>
      </c>
      <c r="S27" s="268">
        <f>ROUND(J27*VLOOKUP(F27,'Rate Rationale'!$D$3:$AB$45,14,0),1)</f>
        <v>11.5</v>
      </c>
      <c r="T27" s="266">
        <f t="shared" si="37"/>
        <v>25.2</v>
      </c>
      <c r="U27" s="267">
        <f t="shared" si="38"/>
        <v>20</v>
      </c>
      <c r="V27" s="267">
        <f t="shared" si="39"/>
        <v>14.6</v>
      </c>
      <c r="W27" s="268">
        <f t="shared" si="40"/>
        <v>13.2</v>
      </c>
      <c r="X27" s="266">
        <f t="shared" si="41"/>
        <v>21.9</v>
      </c>
      <c r="Y27" s="267">
        <f t="shared" si="41"/>
        <v>17.399999999999999</v>
      </c>
      <c r="Z27" s="267">
        <f t="shared" si="42"/>
        <v>10.6</v>
      </c>
      <c r="AA27" s="268">
        <f t="shared" si="42"/>
        <v>9.6</v>
      </c>
      <c r="AB27" s="266">
        <f t="shared" si="43"/>
        <v>25.2</v>
      </c>
      <c r="AC27" s="267">
        <f t="shared" si="44"/>
        <v>20</v>
      </c>
      <c r="AD27" s="267">
        <f t="shared" si="45"/>
        <v>12.2</v>
      </c>
      <c r="AE27" s="268">
        <f t="shared" si="46"/>
        <v>11</v>
      </c>
      <c r="AF27" s="266">
        <f t="shared" si="47"/>
        <v>26.3</v>
      </c>
      <c r="AG27" s="268">
        <f t="shared" si="47"/>
        <v>20.9</v>
      </c>
      <c r="AH27" s="269">
        <f t="shared" si="67"/>
        <v>14.6</v>
      </c>
      <c r="AI27" s="269"/>
      <c r="AJ27" s="266">
        <f t="shared" si="48"/>
        <v>21.9</v>
      </c>
      <c r="AK27" s="267">
        <f t="shared" si="48"/>
        <v>17.399999999999999</v>
      </c>
      <c r="AL27" s="267">
        <f t="shared" si="48"/>
        <v>15.9</v>
      </c>
      <c r="AM27" s="268">
        <f t="shared" si="48"/>
        <v>14.4</v>
      </c>
      <c r="AN27" s="270">
        <v>45587</v>
      </c>
    </row>
    <row r="28" spans="1:40" ht="14.25">
      <c r="A28" s="78" t="s">
        <v>477</v>
      </c>
      <c r="B28" s="78" t="s">
        <v>477</v>
      </c>
      <c r="C28" s="78" t="s">
        <v>25</v>
      </c>
      <c r="D28" s="78" t="s">
        <v>41</v>
      </c>
      <c r="E28" s="78" t="s">
        <v>46</v>
      </c>
      <c r="F28" s="79" t="s">
        <v>61</v>
      </c>
      <c r="G28" s="271">
        <f t="shared" ref="G28" si="77">J28+5</f>
        <v>13.6</v>
      </c>
      <c r="H28" s="272">
        <f t="shared" ref="H28:H29" si="78">J28+2</f>
        <v>10.6</v>
      </c>
      <c r="I28" s="272">
        <f t="shared" ref="I28:I29" si="79">J28+1</f>
        <v>9.6</v>
      </c>
      <c r="J28" s="273">
        <v>8.6</v>
      </c>
      <c r="K28" s="274">
        <f>ROUND(IF($G28*VLOOKUP($F28,'Rate Rationale'!$D:$I,6,0)&lt;&gt;0,$G28*VLOOKUP($F28,'Rate Rationale'!$D:$I,6,0),""),1)</f>
        <v>15.6</v>
      </c>
      <c r="L28" s="275">
        <f>ROUND(IF($H28*VLOOKUP($F28,'Rate Rationale'!$D:$J,7,0)&lt;&gt;0,$H28*VLOOKUP($F28,'Rate Rationale'!$D:$J,7,0),""),1)</f>
        <v>12.2</v>
      </c>
      <c r="M28" s="275">
        <f>ROUND(IF($I28*VLOOKUP($F28,'Rate Rationale'!$D:$K,8,0)&lt;&gt;0,$I28*VLOOKUP($F28,'Rate Rationale'!$D:$K,8,0),""),1)</f>
        <v>11</v>
      </c>
      <c r="N28" s="276">
        <f>ROUND(IF($J28*VLOOKUP($F28,'Rate Rationale'!$D:$L,9,0)&lt;&gt;0,$J28*VLOOKUP($F28,'Rate Rationale'!$D:$L,9,0),""),1)</f>
        <v>9.9</v>
      </c>
      <c r="O28" s="275">
        <f>ROUND(IF($G28*VLOOKUP($F28,'Rate Rationale'!$D:$M,10,0)&lt;&gt;0,$G28*VLOOKUP($F28,'Rate Rationale'!$D:$M,10,0),""),1)</f>
        <v>20.399999999999999</v>
      </c>
      <c r="P28" s="274">
        <f>ROUND(G28*VLOOKUP(F28,'Rate Rationale'!$D$3:$AB$45,11,0),1)</f>
        <v>20.399999999999999</v>
      </c>
      <c r="Q28" s="275">
        <f>ROUND(H28*VLOOKUP(F28,'Rate Rationale'!$D$3:$AB$45,12,0),1)</f>
        <v>15.9</v>
      </c>
      <c r="R28" s="275">
        <f>ROUND(I28*VLOOKUP(F28,'Rate Rationale'!$D$3:$AB$45,13,0),1)</f>
        <v>11.5</v>
      </c>
      <c r="S28" s="276">
        <f>ROUND(J28*VLOOKUP(F28,'Rate Rationale'!$D$3:$AB$45,14,0),1)</f>
        <v>10.3</v>
      </c>
      <c r="T28" s="274">
        <f t="shared" si="37"/>
        <v>23.5</v>
      </c>
      <c r="U28" s="275">
        <f t="shared" si="38"/>
        <v>18.3</v>
      </c>
      <c r="V28" s="275">
        <f t="shared" si="39"/>
        <v>13.2</v>
      </c>
      <c r="W28" s="276">
        <f t="shared" si="40"/>
        <v>11.8</v>
      </c>
      <c r="X28" s="274">
        <f t="shared" ref="X28" si="80">ROUND((G28*1.5),1)</f>
        <v>20.399999999999999</v>
      </c>
      <c r="Y28" s="275">
        <f t="shared" ref="Y28" si="81">ROUND((H28*1.5),1)</f>
        <v>15.9</v>
      </c>
      <c r="Z28" s="275">
        <f t="shared" ref="Z28:Z29" si="82">I28</f>
        <v>9.6</v>
      </c>
      <c r="AA28" s="276">
        <f t="shared" ref="AA28:AA29" si="83">J28</f>
        <v>8.6</v>
      </c>
      <c r="AB28" s="274">
        <f t="shared" si="43"/>
        <v>23.5</v>
      </c>
      <c r="AC28" s="275">
        <f t="shared" si="44"/>
        <v>18.3</v>
      </c>
      <c r="AD28" s="275">
        <f t="shared" si="45"/>
        <v>11</v>
      </c>
      <c r="AE28" s="276">
        <f t="shared" si="46"/>
        <v>9.9</v>
      </c>
      <c r="AF28" s="274">
        <f t="shared" ref="AF28" si="84">ROUND((G28*1.8),1)</f>
        <v>24.5</v>
      </c>
      <c r="AG28" s="276">
        <f t="shared" ref="AG28" si="85">ROUND((H28*1.8),1)</f>
        <v>19.100000000000001</v>
      </c>
      <c r="AH28" s="277">
        <f t="shared" si="67"/>
        <v>13.6</v>
      </c>
      <c r="AI28" s="277"/>
      <c r="AJ28" s="274">
        <f t="shared" ref="AJ28:AJ29" si="86">ROUND(G28*1.5,1)</f>
        <v>20.399999999999999</v>
      </c>
      <c r="AK28" s="275">
        <f t="shared" ref="AK28:AK29" si="87">ROUND(H28*1.5,1)</f>
        <v>15.9</v>
      </c>
      <c r="AL28" s="275">
        <f t="shared" ref="AL28:AL29" si="88">ROUND(I28*1.5,1)</f>
        <v>14.4</v>
      </c>
      <c r="AM28" s="276">
        <f t="shared" ref="AM28:AM29" si="89">ROUND(J28*1.5,1)</f>
        <v>12.9</v>
      </c>
      <c r="AN28" s="278">
        <v>45587</v>
      </c>
    </row>
    <row r="29" spans="1:40" ht="14.25">
      <c r="A29" s="76" t="s">
        <v>477</v>
      </c>
      <c r="B29" s="76" t="s">
        <v>477</v>
      </c>
      <c r="C29" s="76" t="s">
        <v>25</v>
      </c>
      <c r="D29" s="76" t="s">
        <v>62</v>
      </c>
      <c r="E29" s="76" t="s">
        <v>63</v>
      </c>
      <c r="F29" s="77" t="s">
        <v>64</v>
      </c>
      <c r="G29" s="263">
        <f t="shared" ref="G29" si="90">J29+3</f>
        <v>15</v>
      </c>
      <c r="H29" s="264">
        <f t="shared" si="78"/>
        <v>14</v>
      </c>
      <c r="I29" s="264">
        <f t="shared" si="79"/>
        <v>13</v>
      </c>
      <c r="J29" s="218">
        <v>12</v>
      </c>
      <c r="K29" s="266">
        <f>ROUND(IF($G29*VLOOKUP($F29,'Rate Rationale'!$D:$I,6,0)&lt;&gt;0,$G29*VLOOKUP($F29,'Rate Rationale'!$D:$I,6,0),""),1)</f>
        <v>17.3</v>
      </c>
      <c r="L29" s="267">
        <f>ROUND(IF($H29*VLOOKUP($F29,'Rate Rationale'!$D:$J,7,0)&lt;&gt;0,$H29*VLOOKUP($F29,'Rate Rationale'!$D:$J,7,0),""),1)</f>
        <v>16.100000000000001</v>
      </c>
      <c r="M29" s="267">
        <f>ROUND(IF($I29*VLOOKUP($F29,'Rate Rationale'!$D:$K,8,0)&lt;&gt;0,$I29*VLOOKUP($F29,'Rate Rationale'!$D:$K,8,0),""),1)</f>
        <v>15</v>
      </c>
      <c r="N29" s="268">
        <f>ROUND(IF($J29*VLOOKUP($F29,'Rate Rationale'!$D:$L,9,0)&lt;&gt;0,$J29*VLOOKUP($F29,'Rate Rationale'!$D:$L,9,0),""),1)</f>
        <v>13.8</v>
      </c>
      <c r="O29" s="267">
        <f>ROUND(IF($G29*VLOOKUP($F29,'Rate Rationale'!$D:$M,10,0)&lt;&gt;0,$G29*VLOOKUP($F29,'Rate Rationale'!$D:$M,10,0),""),1)</f>
        <v>22.5</v>
      </c>
      <c r="P29" s="266">
        <f>ROUND(G29*VLOOKUP(F29,'Rate Rationale'!$D$3:$O$45,11,0),1)</f>
        <v>22.5</v>
      </c>
      <c r="Q29" s="267">
        <f>ROUND(H29*VLOOKUP(F29,'Rate Rationale'!$D$3:$O$45,11,0),1)</f>
        <v>21</v>
      </c>
      <c r="R29" s="267">
        <f t="shared" ref="R29" si="91">ROUND((I29*1.2),1)</f>
        <v>15.6</v>
      </c>
      <c r="S29" s="268">
        <f t="shared" ref="S29" si="92">ROUND((J29*1.2),1)</f>
        <v>14.4</v>
      </c>
      <c r="T29" s="266">
        <f t="shared" ref="T29" si="93">ROUND(P29*1.15,1)</f>
        <v>25.9</v>
      </c>
      <c r="U29" s="267">
        <f t="shared" ref="U29" si="94">ROUND(Q29*1.15,1)</f>
        <v>24.2</v>
      </c>
      <c r="V29" s="267">
        <f t="shared" ref="V29" si="95">ROUND(R29*1.15,1)</f>
        <v>17.899999999999999</v>
      </c>
      <c r="W29" s="268">
        <f t="shared" ref="W29" si="96">ROUND(S29*1.15,1)</f>
        <v>16.600000000000001</v>
      </c>
      <c r="X29" s="266">
        <f t="shared" ref="X29" si="97">ROUND((G29*1.4),1)</f>
        <v>21</v>
      </c>
      <c r="Y29" s="267">
        <f t="shared" ref="Y29" si="98">ROUND((H29+4),1)</f>
        <v>18</v>
      </c>
      <c r="Z29" s="267">
        <f t="shared" si="82"/>
        <v>13</v>
      </c>
      <c r="AA29" s="268">
        <f t="shared" si="83"/>
        <v>12</v>
      </c>
      <c r="AB29" s="266">
        <f t="shared" ref="AB29" si="99">ROUND((X29*1.15),1)</f>
        <v>24.2</v>
      </c>
      <c r="AC29" s="267">
        <f t="shared" ref="AC29" si="100">ROUND((Y29*1.15),1)</f>
        <v>20.7</v>
      </c>
      <c r="AD29" s="267">
        <f t="shared" ref="AD29" si="101">ROUND((Z29*1.15),1)</f>
        <v>15</v>
      </c>
      <c r="AE29" s="268">
        <f t="shared" ref="AE29" si="102">ROUND((AA29*1.15),1)</f>
        <v>13.8</v>
      </c>
      <c r="AF29" s="266">
        <f t="shared" ref="AF29" si="103">ROUND((G29*1.7),1)</f>
        <v>25.5</v>
      </c>
      <c r="AG29" s="268">
        <f t="shared" ref="AG29" si="104">H29+12</f>
        <v>26</v>
      </c>
      <c r="AH29" s="269">
        <f t="shared" ref="AH29" si="105">G29</f>
        <v>15</v>
      </c>
      <c r="AI29" s="269"/>
      <c r="AJ29" s="266">
        <f t="shared" si="86"/>
        <v>22.5</v>
      </c>
      <c r="AK29" s="267">
        <f t="shared" si="87"/>
        <v>21</v>
      </c>
      <c r="AL29" s="267">
        <f t="shared" si="88"/>
        <v>19.5</v>
      </c>
      <c r="AM29" s="268">
        <f t="shared" si="89"/>
        <v>18</v>
      </c>
      <c r="AN29" s="270">
        <v>45566</v>
      </c>
    </row>
    <row r="30" spans="1:40" s="219" customFormat="1" ht="14.25">
      <c r="A30" s="304" t="s">
        <v>477</v>
      </c>
      <c r="B30" s="304" t="s">
        <v>477</v>
      </c>
      <c r="C30" s="304" t="s">
        <v>25</v>
      </c>
      <c r="D30" s="304" t="s">
        <v>65</v>
      </c>
      <c r="E30" s="304" t="s">
        <v>66</v>
      </c>
      <c r="F30" s="305" t="s">
        <v>67</v>
      </c>
      <c r="G30" s="306">
        <f>J30+3</f>
        <v>27.4</v>
      </c>
      <c r="H30" s="307">
        <f>J30+2</f>
        <v>26.4</v>
      </c>
      <c r="I30" s="307">
        <f>J30+1</f>
        <v>25.4</v>
      </c>
      <c r="J30" s="308">
        <v>24.4</v>
      </c>
      <c r="K30" s="309">
        <f>ROUND(IF($G30*VLOOKUP($F30,'Rate Rationale'!$D:$I,6,0)&lt;&gt;0,$G30*VLOOKUP($F30,'Rate Rationale'!$D:$I,6,0),""),1)</f>
        <v>31.5</v>
      </c>
      <c r="L30" s="310">
        <f>ROUND(IF($H30*VLOOKUP($F30,'Rate Rationale'!$D:$J,7,0)&lt;&gt;0,$H30*VLOOKUP($F30,'Rate Rationale'!$D:$J,7,0),""),1)</f>
        <v>30.4</v>
      </c>
      <c r="M30" s="310">
        <f>ROUND(IF($I30*VLOOKUP($F30,'Rate Rationale'!$D:$K,8,0)&lt;&gt;0,$I30*VLOOKUP($F30,'Rate Rationale'!$D:$K,8,0),""),1)</f>
        <v>29.2</v>
      </c>
      <c r="N30" s="311">
        <f>ROUND(IF($J30*VLOOKUP($F30,'Rate Rationale'!$D:$L,9,0)&lt;&gt;0,$J30*VLOOKUP($F30,'Rate Rationale'!$D:$L,9,0),""),1)</f>
        <v>28.1</v>
      </c>
      <c r="O30" s="310">
        <v>56</v>
      </c>
      <c r="P30" s="309">
        <f>ROUND((G30*1.4),1)</f>
        <v>38.4</v>
      </c>
      <c r="Q30" s="310">
        <f t="shared" ref="Q30:R34" si="106">ROUND((H30+4),1)</f>
        <v>30.4</v>
      </c>
      <c r="R30" s="310">
        <f t="shared" si="106"/>
        <v>29.4</v>
      </c>
      <c r="S30" s="311">
        <f>ROUND((J30+3),1)</f>
        <v>27.4</v>
      </c>
      <c r="T30" s="309">
        <f t="shared" ref="T30:W33" si="107">ROUND(P30*1.15,1)</f>
        <v>44.2</v>
      </c>
      <c r="U30" s="310">
        <f t="shared" si="107"/>
        <v>35</v>
      </c>
      <c r="V30" s="310">
        <f t="shared" si="107"/>
        <v>33.799999999999997</v>
      </c>
      <c r="W30" s="311">
        <f t="shared" si="107"/>
        <v>31.5</v>
      </c>
      <c r="X30" s="309">
        <f>ROUND((G30*1.4),1)</f>
        <v>38.4</v>
      </c>
      <c r="Y30" s="310">
        <f>ROUND((H30+4),1)</f>
        <v>30.4</v>
      </c>
      <c r="Z30" s="310">
        <f t="shared" ref="Z30:AA34" si="108">I30</f>
        <v>25.4</v>
      </c>
      <c r="AA30" s="311">
        <f t="shared" si="108"/>
        <v>24.4</v>
      </c>
      <c r="AB30" s="309">
        <f t="shared" ref="AB30:AE33" si="109">ROUND((X30*1.15),1)</f>
        <v>44.2</v>
      </c>
      <c r="AC30" s="310">
        <f t="shared" si="109"/>
        <v>35</v>
      </c>
      <c r="AD30" s="310">
        <f t="shared" si="109"/>
        <v>29.2</v>
      </c>
      <c r="AE30" s="311">
        <f t="shared" si="109"/>
        <v>28.1</v>
      </c>
      <c r="AF30" s="309">
        <f>ROUND((G30*1.7),1)</f>
        <v>46.6</v>
      </c>
      <c r="AG30" s="311">
        <f>H30+12</f>
        <v>38.4</v>
      </c>
      <c r="AH30" s="312">
        <f>G30</f>
        <v>27.4</v>
      </c>
      <c r="AI30" s="312"/>
      <c r="AJ30" s="309">
        <f t="shared" ref="AJ30:AM33" si="110">ROUND(G30*1.5,1)</f>
        <v>41.1</v>
      </c>
      <c r="AK30" s="310">
        <f t="shared" si="110"/>
        <v>39.6</v>
      </c>
      <c r="AL30" s="310">
        <f t="shared" si="110"/>
        <v>38.1</v>
      </c>
      <c r="AM30" s="311">
        <f t="shared" si="110"/>
        <v>36.6</v>
      </c>
      <c r="AN30" s="313">
        <v>45594</v>
      </c>
    </row>
    <row r="31" spans="1:40" s="219" customFormat="1" ht="14.25">
      <c r="A31" s="220" t="s">
        <v>477</v>
      </c>
      <c r="B31" s="220" t="s">
        <v>477</v>
      </c>
      <c r="C31" s="220" t="s">
        <v>25</v>
      </c>
      <c r="D31" s="220" t="s">
        <v>65</v>
      </c>
      <c r="E31" s="220" t="s">
        <v>68</v>
      </c>
      <c r="F31" s="314" t="s">
        <v>69</v>
      </c>
      <c r="G31" s="212">
        <f>J31+3</f>
        <v>26.4</v>
      </c>
      <c r="H31" s="213">
        <f>J31+2</f>
        <v>25.4</v>
      </c>
      <c r="I31" s="213">
        <f>J31+1</f>
        <v>24.4</v>
      </c>
      <c r="J31" s="214">
        <v>23.4</v>
      </c>
      <c r="K31" s="315">
        <f>ROUND(IF($G31*VLOOKUP($F31,'Rate Rationale'!$D:$I,6,0)&lt;&gt;0,$G31*VLOOKUP($F31,'Rate Rationale'!$D:$I,6,0),""),1)</f>
        <v>30.4</v>
      </c>
      <c r="L31" s="316">
        <f>ROUND(IF($H31*VLOOKUP($F31,'Rate Rationale'!$D:$J,7,0)&lt;&gt;0,$H31*VLOOKUP($F31,'Rate Rationale'!$D:$J,7,0),""),1)</f>
        <v>29.2</v>
      </c>
      <c r="M31" s="316">
        <f>ROUND(IF($I31*VLOOKUP($F31,'Rate Rationale'!$D:$K,8,0)&lt;&gt;0,$I31*VLOOKUP($F31,'Rate Rationale'!$D:$K,8,0),""),1)</f>
        <v>28.1</v>
      </c>
      <c r="N31" s="317">
        <f>ROUND(IF($J31*VLOOKUP($F31,'Rate Rationale'!$D:$L,9,0)&lt;&gt;0,$J31*VLOOKUP($F31,'Rate Rationale'!$D:$L,9,0),""),1)</f>
        <v>26.9</v>
      </c>
      <c r="O31" s="316">
        <v>56</v>
      </c>
      <c r="P31" s="315">
        <f>ROUND((G31*1.4),1)</f>
        <v>37</v>
      </c>
      <c r="Q31" s="316">
        <f t="shared" si="106"/>
        <v>29.4</v>
      </c>
      <c r="R31" s="316">
        <f t="shared" si="106"/>
        <v>28.4</v>
      </c>
      <c r="S31" s="317">
        <f>ROUND((J31+3),1)</f>
        <v>26.4</v>
      </c>
      <c r="T31" s="315">
        <f t="shared" si="107"/>
        <v>42.6</v>
      </c>
      <c r="U31" s="316">
        <f t="shared" si="107"/>
        <v>33.799999999999997</v>
      </c>
      <c r="V31" s="316">
        <f t="shared" si="107"/>
        <v>32.700000000000003</v>
      </c>
      <c r="W31" s="317">
        <f t="shared" si="107"/>
        <v>30.4</v>
      </c>
      <c r="X31" s="315">
        <f>ROUND((G31*1.4),1)</f>
        <v>37</v>
      </c>
      <c r="Y31" s="316">
        <f>ROUND((H31+4),1)</f>
        <v>29.4</v>
      </c>
      <c r="Z31" s="316">
        <f t="shared" si="108"/>
        <v>24.4</v>
      </c>
      <c r="AA31" s="317">
        <f t="shared" si="108"/>
        <v>23.4</v>
      </c>
      <c r="AB31" s="315">
        <f t="shared" si="109"/>
        <v>42.6</v>
      </c>
      <c r="AC31" s="316">
        <f t="shared" si="109"/>
        <v>33.799999999999997</v>
      </c>
      <c r="AD31" s="316">
        <f t="shared" si="109"/>
        <v>28.1</v>
      </c>
      <c r="AE31" s="317">
        <f t="shared" si="109"/>
        <v>26.9</v>
      </c>
      <c r="AF31" s="315">
        <f>ROUND((G31*1.7),1)</f>
        <v>44.9</v>
      </c>
      <c r="AG31" s="317">
        <f>H31+12</f>
        <v>37.4</v>
      </c>
      <c r="AH31" s="318">
        <f>G31</f>
        <v>26.4</v>
      </c>
      <c r="AI31" s="318"/>
      <c r="AJ31" s="315">
        <f t="shared" si="110"/>
        <v>39.6</v>
      </c>
      <c r="AK31" s="316">
        <f t="shared" si="110"/>
        <v>38.1</v>
      </c>
      <c r="AL31" s="316">
        <f t="shared" si="110"/>
        <v>36.6</v>
      </c>
      <c r="AM31" s="317">
        <f t="shared" si="110"/>
        <v>35.1</v>
      </c>
      <c r="AN31" s="215">
        <v>45594</v>
      </c>
    </row>
    <row r="32" spans="1:40" s="219" customFormat="1" ht="14.25">
      <c r="A32" s="220" t="s">
        <v>477</v>
      </c>
      <c r="B32" s="220" t="s">
        <v>477</v>
      </c>
      <c r="C32" s="220" t="s">
        <v>25</v>
      </c>
      <c r="D32" s="220" t="s">
        <v>65</v>
      </c>
      <c r="E32" s="220" t="s">
        <v>68</v>
      </c>
      <c r="F32" s="314" t="s">
        <v>70</v>
      </c>
      <c r="G32" s="212">
        <f>J32+3</f>
        <v>27.4</v>
      </c>
      <c r="H32" s="213">
        <f>J32+2</f>
        <v>26.4</v>
      </c>
      <c r="I32" s="213">
        <f>J32+1</f>
        <v>25.4</v>
      </c>
      <c r="J32" s="214">
        <v>24.4</v>
      </c>
      <c r="K32" s="315">
        <f>ROUND(IF($G32*VLOOKUP($F32,'Rate Rationale'!$D:$I,6,0)&lt;&gt;0,$G32*VLOOKUP($F32,'Rate Rationale'!$D:$I,6,0),""),1)</f>
        <v>31.5</v>
      </c>
      <c r="L32" s="316">
        <f>ROUND(IF($H32*VLOOKUP($F32,'Rate Rationale'!$D:$J,7,0)&lt;&gt;0,$H32*VLOOKUP($F32,'Rate Rationale'!$D:$J,7,0),""),1)</f>
        <v>30.4</v>
      </c>
      <c r="M32" s="316">
        <f>ROUND(IF($I32*VLOOKUP($F32,'Rate Rationale'!$D:$K,8,0)&lt;&gt;0,$I32*VLOOKUP($F32,'Rate Rationale'!$D:$K,8,0),""),1)</f>
        <v>29.2</v>
      </c>
      <c r="N32" s="317">
        <f>ROUND(IF($J32*VLOOKUP($F32,'Rate Rationale'!$D:$L,9,0)&lt;&gt;0,$J32*VLOOKUP($F32,'Rate Rationale'!$D:$L,9,0),""),1)</f>
        <v>28.1</v>
      </c>
      <c r="O32" s="316">
        <v>56</v>
      </c>
      <c r="P32" s="315">
        <f>ROUND((G32*1.4),1)</f>
        <v>38.4</v>
      </c>
      <c r="Q32" s="316">
        <f t="shared" si="106"/>
        <v>30.4</v>
      </c>
      <c r="R32" s="316">
        <f t="shared" si="106"/>
        <v>29.4</v>
      </c>
      <c r="S32" s="317">
        <f>ROUND((J32+3),1)</f>
        <v>27.4</v>
      </c>
      <c r="T32" s="315">
        <f t="shared" si="107"/>
        <v>44.2</v>
      </c>
      <c r="U32" s="316">
        <f t="shared" si="107"/>
        <v>35</v>
      </c>
      <c r="V32" s="316">
        <f t="shared" si="107"/>
        <v>33.799999999999997</v>
      </c>
      <c r="W32" s="317">
        <f t="shared" si="107"/>
        <v>31.5</v>
      </c>
      <c r="X32" s="315">
        <f>ROUND((G32*1.4),1)</f>
        <v>38.4</v>
      </c>
      <c r="Y32" s="316">
        <f>ROUND((H32+4),1)</f>
        <v>30.4</v>
      </c>
      <c r="Z32" s="316">
        <f t="shared" si="108"/>
        <v>25.4</v>
      </c>
      <c r="AA32" s="317">
        <f t="shared" si="108"/>
        <v>24.4</v>
      </c>
      <c r="AB32" s="315">
        <f t="shared" si="109"/>
        <v>44.2</v>
      </c>
      <c r="AC32" s="316">
        <f t="shared" si="109"/>
        <v>35</v>
      </c>
      <c r="AD32" s="316">
        <f t="shared" si="109"/>
        <v>29.2</v>
      </c>
      <c r="AE32" s="317">
        <f t="shared" si="109"/>
        <v>28.1</v>
      </c>
      <c r="AF32" s="315">
        <f>ROUND((G32*1.7),1)</f>
        <v>46.6</v>
      </c>
      <c r="AG32" s="317">
        <f>H32+12</f>
        <v>38.4</v>
      </c>
      <c r="AH32" s="318">
        <f>G32</f>
        <v>27.4</v>
      </c>
      <c r="AI32" s="318"/>
      <c r="AJ32" s="315">
        <f t="shared" si="110"/>
        <v>41.1</v>
      </c>
      <c r="AK32" s="316">
        <f t="shared" si="110"/>
        <v>39.6</v>
      </c>
      <c r="AL32" s="316">
        <f t="shared" si="110"/>
        <v>38.1</v>
      </c>
      <c r="AM32" s="317">
        <f t="shared" si="110"/>
        <v>36.6</v>
      </c>
      <c r="AN32" s="215">
        <v>45594</v>
      </c>
    </row>
    <row r="33" spans="1:42" s="219" customFormat="1" ht="14.25">
      <c r="A33" s="220" t="s">
        <v>477</v>
      </c>
      <c r="B33" s="220" t="s">
        <v>477</v>
      </c>
      <c r="C33" s="220" t="s">
        <v>25</v>
      </c>
      <c r="D33" s="220" t="s">
        <v>65</v>
      </c>
      <c r="E33" s="220" t="s">
        <v>68</v>
      </c>
      <c r="F33" s="314" t="s">
        <v>71</v>
      </c>
      <c r="G33" s="212">
        <f>J33+3</f>
        <v>20.399999999999999</v>
      </c>
      <c r="H33" s="213">
        <f>J33+2</f>
        <v>19.399999999999999</v>
      </c>
      <c r="I33" s="213">
        <f>J33+1</f>
        <v>18.399999999999999</v>
      </c>
      <c r="J33" s="214">
        <v>17.399999999999999</v>
      </c>
      <c r="K33" s="315">
        <f>ROUND(IF($G33*VLOOKUP($F33,'Rate Rationale'!$D:$I,6,0)&lt;&gt;0,$G33*VLOOKUP($F33,'Rate Rationale'!$D:$I,6,0),""),1)</f>
        <v>23.5</v>
      </c>
      <c r="L33" s="316">
        <f>ROUND(IF($H33*VLOOKUP($F33,'Rate Rationale'!$D:$J,7,0)&lt;&gt;0,$H33*VLOOKUP($F33,'Rate Rationale'!$D:$J,7,0),""),1)</f>
        <v>22.3</v>
      </c>
      <c r="M33" s="316">
        <f>ROUND(IF($I33*VLOOKUP($F33,'Rate Rationale'!$D:$K,8,0)&lt;&gt;0,$I33*VLOOKUP($F33,'Rate Rationale'!$D:$K,8,0),""),1)</f>
        <v>21.2</v>
      </c>
      <c r="N33" s="317">
        <f>ROUND(IF($J33*VLOOKUP($F33,'Rate Rationale'!$D:$L,9,0)&lt;&gt;0,$J33*VLOOKUP($F33,'Rate Rationale'!$D:$L,9,0),""),1)</f>
        <v>20</v>
      </c>
      <c r="O33" s="316">
        <v>56</v>
      </c>
      <c r="P33" s="315">
        <f>ROUND((G33*1.4),1)</f>
        <v>28.6</v>
      </c>
      <c r="Q33" s="316">
        <f t="shared" si="106"/>
        <v>23.4</v>
      </c>
      <c r="R33" s="316">
        <f t="shared" si="106"/>
        <v>22.4</v>
      </c>
      <c r="S33" s="317">
        <f>ROUND((J33+3),1)</f>
        <v>20.399999999999999</v>
      </c>
      <c r="T33" s="315">
        <f t="shared" si="107"/>
        <v>32.9</v>
      </c>
      <c r="U33" s="316">
        <f t="shared" si="107"/>
        <v>26.9</v>
      </c>
      <c r="V33" s="316">
        <f t="shared" si="107"/>
        <v>25.8</v>
      </c>
      <c r="W33" s="317">
        <f t="shared" si="107"/>
        <v>23.5</v>
      </c>
      <c r="X33" s="315">
        <f>ROUND((G33*1.4),1)</f>
        <v>28.6</v>
      </c>
      <c r="Y33" s="316">
        <f>ROUND((H33+4),1)</f>
        <v>23.4</v>
      </c>
      <c r="Z33" s="316">
        <f t="shared" si="108"/>
        <v>18.399999999999999</v>
      </c>
      <c r="AA33" s="317">
        <f t="shared" si="108"/>
        <v>17.399999999999999</v>
      </c>
      <c r="AB33" s="315">
        <f t="shared" si="109"/>
        <v>32.9</v>
      </c>
      <c r="AC33" s="316">
        <f t="shared" si="109"/>
        <v>26.9</v>
      </c>
      <c r="AD33" s="316">
        <f t="shared" si="109"/>
        <v>21.2</v>
      </c>
      <c r="AE33" s="317">
        <f t="shared" si="109"/>
        <v>20</v>
      </c>
      <c r="AF33" s="315">
        <f>ROUND((G33*1.7),1)</f>
        <v>34.700000000000003</v>
      </c>
      <c r="AG33" s="317">
        <f>H33+12</f>
        <v>31.4</v>
      </c>
      <c r="AH33" s="318">
        <f>G33</f>
        <v>20.399999999999999</v>
      </c>
      <c r="AI33" s="318"/>
      <c r="AJ33" s="315">
        <f t="shared" si="110"/>
        <v>30.6</v>
      </c>
      <c r="AK33" s="316">
        <f t="shared" si="110"/>
        <v>29.1</v>
      </c>
      <c r="AL33" s="316">
        <f t="shared" si="110"/>
        <v>27.6</v>
      </c>
      <c r="AM33" s="317">
        <f t="shared" si="110"/>
        <v>26.1</v>
      </c>
      <c r="AN33" s="215">
        <v>45594</v>
      </c>
    </row>
    <row r="34" spans="1:42" s="223" customFormat="1" ht="14.25">
      <c r="A34" s="221" t="s">
        <v>477</v>
      </c>
      <c r="B34" s="221" t="s">
        <v>477</v>
      </c>
      <c r="C34" s="221" t="s">
        <v>25</v>
      </c>
      <c r="D34" s="221" t="s">
        <v>65</v>
      </c>
      <c r="E34" s="221" t="s">
        <v>68</v>
      </c>
      <c r="F34" s="222" t="s">
        <v>72</v>
      </c>
      <c r="G34" s="196">
        <f t="shared" ref="G34:G35" si="111">J34+3</f>
        <v>27.4</v>
      </c>
      <c r="H34" s="197">
        <f t="shared" si="35"/>
        <v>26.4</v>
      </c>
      <c r="I34" s="197">
        <f t="shared" si="36"/>
        <v>25.4</v>
      </c>
      <c r="J34" s="198">
        <v>24.4</v>
      </c>
      <c r="K34" s="199">
        <f>ROUND(IF($G34*VLOOKUP($F34,'Rate Rationale'!$D:$I,6,0)&lt;&gt;0,$G34*VLOOKUP($F34,'Rate Rationale'!$D:$I,6,0),""),1)</f>
        <v>31.5</v>
      </c>
      <c r="L34" s="200">
        <f>ROUND(IF($H34*VLOOKUP($F34,'Rate Rationale'!$D:$J,7,0)&lt;&gt;0,$H34*VLOOKUP($F34,'Rate Rationale'!$D:$J,7,0),""),1)</f>
        <v>30.4</v>
      </c>
      <c r="M34" s="200">
        <f>ROUND(IF($I34*VLOOKUP($F34,'Rate Rationale'!$D:$K,8,0)&lt;&gt;0,$I34*VLOOKUP($F34,'Rate Rationale'!$D:$K,8,0),""),1)</f>
        <v>29.2</v>
      </c>
      <c r="N34" s="201">
        <f>ROUND(IF($J34*VLOOKUP($F34,'Rate Rationale'!$D:$L,9,0)&lt;&gt;0,$J34*VLOOKUP($F34,'Rate Rationale'!$D:$L,9,0),""),1)</f>
        <v>28.1</v>
      </c>
      <c r="O34" s="200">
        <v>56</v>
      </c>
      <c r="P34" s="199">
        <f>ROUND((G34*1.4),1)</f>
        <v>38.4</v>
      </c>
      <c r="Q34" s="200">
        <f t="shared" si="106"/>
        <v>30.4</v>
      </c>
      <c r="R34" s="200">
        <f t="shared" si="106"/>
        <v>29.4</v>
      </c>
      <c r="S34" s="201">
        <f>ROUND((J34+3),1)</f>
        <v>27.4</v>
      </c>
      <c r="T34" s="199">
        <f t="shared" ref="T34:W34" si="112">ROUND(P34*1.15,1)</f>
        <v>44.2</v>
      </c>
      <c r="U34" s="200">
        <f t="shared" si="112"/>
        <v>35</v>
      </c>
      <c r="V34" s="200">
        <f t="shared" si="112"/>
        <v>33.799999999999997</v>
      </c>
      <c r="W34" s="201">
        <f t="shared" si="112"/>
        <v>31.5</v>
      </c>
      <c r="X34" s="199">
        <f>ROUND((G34*1.4),1)</f>
        <v>38.4</v>
      </c>
      <c r="Y34" s="200">
        <f>ROUND((H34+4),1)</f>
        <v>30.4</v>
      </c>
      <c r="Z34" s="200">
        <f t="shared" si="108"/>
        <v>25.4</v>
      </c>
      <c r="AA34" s="201">
        <f t="shared" si="108"/>
        <v>24.4</v>
      </c>
      <c r="AB34" s="199">
        <f t="shared" ref="AB34:AE35" si="113">ROUND((X34*1.15),1)</f>
        <v>44.2</v>
      </c>
      <c r="AC34" s="200">
        <f t="shared" si="113"/>
        <v>35</v>
      </c>
      <c r="AD34" s="200">
        <f>ROUND((Z34*1.15),1)</f>
        <v>29.2</v>
      </c>
      <c r="AE34" s="201">
        <f t="shared" si="113"/>
        <v>28.1</v>
      </c>
      <c r="AF34" s="199">
        <f t="shared" ref="AF34:AF35" si="114">ROUND((G34*1.7),1)</f>
        <v>46.6</v>
      </c>
      <c r="AG34" s="201">
        <f t="shared" ref="AG34:AG35" si="115">H34+12</f>
        <v>38.4</v>
      </c>
      <c r="AH34" s="202">
        <f t="shared" si="67"/>
        <v>27.4</v>
      </c>
      <c r="AI34" s="202"/>
      <c r="AJ34" s="199">
        <f t="shared" si="48"/>
        <v>41.1</v>
      </c>
      <c r="AK34" s="200">
        <f t="shared" si="48"/>
        <v>39.6</v>
      </c>
      <c r="AL34" s="200">
        <f t="shared" si="48"/>
        <v>38.1</v>
      </c>
      <c r="AM34" s="201">
        <f t="shared" si="48"/>
        <v>36.6</v>
      </c>
      <c r="AN34" s="203">
        <v>45594</v>
      </c>
    </row>
    <row r="35" spans="1:42" s="219" customFormat="1" ht="14.25">
      <c r="A35" s="319" t="s">
        <v>477</v>
      </c>
      <c r="B35" s="319" t="s">
        <v>477</v>
      </c>
      <c r="C35" s="319" t="s">
        <v>25</v>
      </c>
      <c r="D35" s="319" t="s">
        <v>65</v>
      </c>
      <c r="E35" s="319" t="s">
        <v>68</v>
      </c>
      <c r="F35" s="320" t="s">
        <v>73</v>
      </c>
      <c r="G35" s="321">
        <f t="shared" si="111"/>
        <v>27.4</v>
      </c>
      <c r="H35" s="322">
        <f t="shared" si="35"/>
        <v>26.4</v>
      </c>
      <c r="I35" s="322">
        <f t="shared" si="36"/>
        <v>25.4</v>
      </c>
      <c r="J35" s="323">
        <v>24.4</v>
      </c>
      <c r="K35" s="324">
        <f>ROUND(IF($G35*VLOOKUP($F35,'Rate Rationale'!$D:$I,6,0)&lt;&gt;0,$G35*VLOOKUP($F35,'Rate Rationale'!$D:$I,6,0),""),1)</f>
        <v>31.5</v>
      </c>
      <c r="L35" s="325">
        <f>ROUND(IF($H35*VLOOKUP($F35,'Rate Rationale'!$D:$J,7,0)&lt;&gt;0,$H35*VLOOKUP($F35,'Rate Rationale'!$D:$J,7,0),""),1)</f>
        <v>30.4</v>
      </c>
      <c r="M35" s="325">
        <f>ROUND(IF($I35*VLOOKUP($F35,'Rate Rationale'!$D:$K,8,0)&lt;&gt;0,$I35*VLOOKUP($F35,'Rate Rationale'!$D:$K,8,0),""),1)</f>
        <v>29.2</v>
      </c>
      <c r="N35" s="326">
        <f>ROUND(IF($J35*VLOOKUP($F35,'Rate Rationale'!$D:$L,9,0)&lt;&gt;0,$J35*VLOOKUP($F35,'Rate Rationale'!$D:$L,9,0),""),1)</f>
        <v>28.1</v>
      </c>
      <c r="O35" s="325">
        <v>56</v>
      </c>
      <c r="P35" s="324">
        <f t="shared" ref="P35" si="116">ROUND((G35*1.4),1)</f>
        <v>38.4</v>
      </c>
      <c r="Q35" s="325">
        <f t="shared" ref="Q35" si="117">ROUND((H35+4),1)</f>
        <v>30.4</v>
      </c>
      <c r="R35" s="325">
        <f t="shared" ref="R35" si="118">ROUND((I35+4),1)</f>
        <v>29.4</v>
      </c>
      <c r="S35" s="326">
        <f t="shared" ref="S35" si="119">ROUND((J35+3),1)</f>
        <v>27.4</v>
      </c>
      <c r="T35" s="324">
        <f t="shared" ref="T35" si="120">ROUND(P35*1.15,1)</f>
        <v>44.2</v>
      </c>
      <c r="U35" s="325">
        <f t="shared" ref="U35" si="121">ROUND(Q35*1.15,1)</f>
        <v>35</v>
      </c>
      <c r="V35" s="325">
        <f t="shared" ref="V35" si="122">ROUND(R35*1.15,1)</f>
        <v>33.799999999999997</v>
      </c>
      <c r="W35" s="326">
        <f t="shared" ref="W35" si="123">ROUND(S35*1.15,1)</f>
        <v>31.5</v>
      </c>
      <c r="X35" s="324">
        <f t="shared" ref="X35" si="124">ROUND((G35*1.4),1)</f>
        <v>38.4</v>
      </c>
      <c r="Y35" s="325">
        <f t="shared" ref="Y35" si="125">ROUND((H35+4),1)</f>
        <v>30.4</v>
      </c>
      <c r="Z35" s="325">
        <f t="shared" ref="Z35" si="126">I35</f>
        <v>25.4</v>
      </c>
      <c r="AA35" s="326">
        <f t="shared" ref="AA35" si="127">J35</f>
        <v>24.4</v>
      </c>
      <c r="AB35" s="324">
        <f t="shared" si="113"/>
        <v>44.2</v>
      </c>
      <c r="AC35" s="325">
        <f t="shared" si="113"/>
        <v>35</v>
      </c>
      <c r="AD35" s="325">
        <f t="shared" si="113"/>
        <v>29.2</v>
      </c>
      <c r="AE35" s="326">
        <f t="shared" si="113"/>
        <v>28.1</v>
      </c>
      <c r="AF35" s="324">
        <f t="shared" si="114"/>
        <v>46.6</v>
      </c>
      <c r="AG35" s="326">
        <f t="shared" si="115"/>
        <v>38.4</v>
      </c>
      <c r="AH35" s="327">
        <f t="shared" si="67"/>
        <v>27.4</v>
      </c>
      <c r="AI35" s="327"/>
      <c r="AJ35" s="324">
        <f t="shared" si="48"/>
        <v>41.1</v>
      </c>
      <c r="AK35" s="325">
        <f t="shared" si="48"/>
        <v>39.6</v>
      </c>
      <c r="AL35" s="325">
        <f t="shared" si="48"/>
        <v>38.1</v>
      </c>
      <c r="AM35" s="326">
        <f t="shared" si="48"/>
        <v>36.6</v>
      </c>
      <c r="AN35" s="328">
        <v>45594</v>
      </c>
    </row>
    <row r="36" spans="1:42"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  <c r="AL36" s="267"/>
      <c r="AM36" s="267"/>
    </row>
    <row r="37" spans="1:42" s="250" customFormat="1" ht="42.75" customHeight="1">
      <c r="A37" s="16" t="s">
        <v>4</v>
      </c>
      <c r="B37" s="17"/>
      <c r="C37" s="17"/>
      <c r="D37" s="17"/>
      <c r="E37" s="17"/>
      <c r="F37" s="18"/>
      <c r="G37" s="355" t="s">
        <v>5</v>
      </c>
      <c r="H37" s="355" t="s">
        <v>5</v>
      </c>
      <c r="I37" s="355" t="s">
        <v>5</v>
      </c>
      <c r="J37" s="355" t="s">
        <v>5</v>
      </c>
      <c r="K37" s="352" t="s">
        <v>16</v>
      </c>
    </row>
    <row r="38" spans="1:42" ht="14.25">
      <c r="A38" s="70" t="s">
        <v>18</v>
      </c>
      <c r="B38" s="70" t="s">
        <v>19</v>
      </c>
      <c r="C38" s="70" t="s">
        <v>17</v>
      </c>
      <c r="D38" s="70" t="s">
        <v>18</v>
      </c>
      <c r="E38" s="70" t="s">
        <v>19</v>
      </c>
      <c r="F38" s="71" t="s">
        <v>20</v>
      </c>
      <c r="G38" s="251" t="s">
        <v>21</v>
      </c>
      <c r="H38" s="252" t="s">
        <v>22</v>
      </c>
      <c r="I38" s="252" t="s">
        <v>23</v>
      </c>
      <c r="J38" s="253" t="s">
        <v>24</v>
      </c>
      <c r="K38" s="364"/>
      <c r="L38" s="69"/>
      <c r="M38" s="69"/>
      <c r="N38" s="69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F38" s="69"/>
      <c r="AG38" s="69"/>
      <c r="AH38" s="69"/>
      <c r="AI38" s="69"/>
      <c r="AJ38" s="69"/>
      <c r="AK38" s="69"/>
      <c r="AL38" s="69"/>
      <c r="AM38" s="69"/>
    </row>
    <row r="39" spans="1:42" ht="14.25">
      <c r="A39" s="70" t="s">
        <v>477</v>
      </c>
      <c r="B39" s="70" t="s">
        <v>477</v>
      </c>
      <c r="C39" s="70" t="s">
        <v>74</v>
      </c>
      <c r="D39" s="70" t="s">
        <v>26</v>
      </c>
      <c r="E39" s="70" t="s">
        <v>27</v>
      </c>
      <c r="F39" s="71" t="s">
        <v>26</v>
      </c>
      <c r="G39" s="285">
        <f>J39+5</f>
        <v>7.6</v>
      </c>
      <c r="H39" s="286">
        <f>J39+2</f>
        <v>4.5999999999999996</v>
      </c>
      <c r="I39" s="286">
        <f>J39+1</f>
        <v>3.6</v>
      </c>
      <c r="J39" s="287">
        <v>2.6</v>
      </c>
      <c r="K39" s="288">
        <v>45566</v>
      </c>
      <c r="L39" s="69"/>
      <c r="M39" s="69"/>
      <c r="N39" s="69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F39" s="69"/>
      <c r="AG39" s="69"/>
      <c r="AH39" s="69"/>
      <c r="AI39" s="69"/>
      <c r="AJ39" s="69"/>
      <c r="AK39" s="69"/>
      <c r="AL39" s="69"/>
      <c r="AM39" s="69"/>
    </row>
    <row r="40" spans="1:42" ht="14.25">
      <c r="A40" s="74" t="s">
        <v>477</v>
      </c>
      <c r="B40" s="74" t="s">
        <v>477</v>
      </c>
      <c r="C40" s="74" t="s">
        <v>74</v>
      </c>
      <c r="D40" s="74" t="s">
        <v>28</v>
      </c>
      <c r="E40" s="74" t="s">
        <v>35</v>
      </c>
      <c r="F40" s="75" t="s">
        <v>36</v>
      </c>
      <c r="G40" s="259">
        <f>J40+5</f>
        <v>8.6</v>
      </c>
      <c r="H40" s="260">
        <f>J40+2</f>
        <v>5.6</v>
      </c>
      <c r="I40" s="260">
        <f t="shared" ref="I40" si="128">J40+1</f>
        <v>4.5999999999999996</v>
      </c>
      <c r="J40" s="261">
        <v>3.6</v>
      </c>
      <c r="K40" s="262">
        <v>45566</v>
      </c>
      <c r="L40" s="69"/>
      <c r="M40" s="69"/>
      <c r="N40" s="69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F40" s="69"/>
      <c r="AG40" s="69"/>
      <c r="AH40" s="69"/>
      <c r="AI40" s="69"/>
      <c r="AJ40" s="69"/>
      <c r="AK40" s="69"/>
      <c r="AL40" s="69"/>
      <c r="AM40" s="69"/>
    </row>
    <row r="41" spans="1:42" ht="14.25">
      <c r="A41" s="76" t="s">
        <v>477</v>
      </c>
      <c r="B41" s="76" t="s">
        <v>477</v>
      </c>
      <c r="C41" s="76" t="s">
        <v>74</v>
      </c>
      <c r="D41" s="76" t="s">
        <v>28</v>
      </c>
      <c r="E41" s="76" t="s">
        <v>35</v>
      </c>
      <c r="F41" s="77" t="s">
        <v>40</v>
      </c>
      <c r="G41" s="263">
        <f t="shared" ref="G41" si="129">J41+5</f>
        <v>8.6</v>
      </c>
      <c r="H41" s="264">
        <f t="shared" ref="H41" si="130">J41+2</f>
        <v>5.6</v>
      </c>
      <c r="I41" s="264">
        <f>J41+1</f>
        <v>4.5999999999999996</v>
      </c>
      <c r="J41" s="265">
        <v>3.6</v>
      </c>
      <c r="K41" s="270">
        <v>45566</v>
      </c>
      <c r="L41" s="69"/>
      <c r="M41" s="69"/>
      <c r="N41" s="69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0"/>
      <c r="AO41" s="250"/>
      <c r="AP41" s="250"/>
    </row>
    <row r="42" spans="1:42" ht="14.25">
      <c r="A42" s="76" t="s">
        <v>477</v>
      </c>
      <c r="B42" s="76" t="s">
        <v>477</v>
      </c>
      <c r="C42" s="76" t="s">
        <v>74</v>
      </c>
      <c r="D42" s="76" t="s">
        <v>28</v>
      </c>
      <c r="E42" s="76" t="s">
        <v>29</v>
      </c>
      <c r="F42" s="77" t="s">
        <v>31</v>
      </c>
      <c r="G42" s="263">
        <v>2.6</v>
      </c>
      <c r="H42" s="264">
        <v>2.6</v>
      </c>
      <c r="I42" s="264">
        <v>2.6</v>
      </c>
      <c r="J42" s="265">
        <v>2.6</v>
      </c>
      <c r="K42" s="270">
        <v>45566</v>
      </c>
      <c r="L42" s="69"/>
      <c r="M42" s="69"/>
      <c r="N42" s="69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0"/>
      <c r="AM42" s="250"/>
      <c r="AN42" s="250"/>
      <c r="AO42" s="250"/>
      <c r="AP42" s="250"/>
    </row>
    <row r="43" spans="1:42" ht="14.25">
      <c r="A43" s="76" t="s">
        <v>477</v>
      </c>
      <c r="B43" s="76" t="s">
        <v>477</v>
      </c>
      <c r="C43" s="76" t="s">
        <v>74</v>
      </c>
      <c r="D43" s="76" t="s">
        <v>28</v>
      </c>
      <c r="E43" s="76" t="s">
        <v>29</v>
      </c>
      <c r="F43" s="77" t="s">
        <v>32</v>
      </c>
      <c r="G43" s="263">
        <v>2.6</v>
      </c>
      <c r="H43" s="264">
        <v>2.6</v>
      </c>
      <c r="I43" s="264">
        <v>2.6</v>
      </c>
      <c r="J43" s="265">
        <v>2.6</v>
      </c>
      <c r="K43" s="270">
        <v>45566</v>
      </c>
      <c r="L43" s="69"/>
      <c r="M43" s="69"/>
      <c r="N43" s="69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</row>
    <row r="44" spans="1:42" ht="14.25">
      <c r="A44" s="78" t="s">
        <v>477</v>
      </c>
      <c r="B44" s="78" t="s">
        <v>477</v>
      </c>
      <c r="C44" s="78" t="s">
        <v>74</v>
      </c>
      <c r="D44" s="78" t="s">
        <v>28</v>
      </c>
      <c r="E44" s="78" t="s">
        <v>29</v>
      </c>
      <c r="F44" s="79" t="s">
        <v>39</v>
      </c>
      <c r="G44" s="271">
        <v>2.6</v>
      </c>
      <c r="H44" s="272">
        <v>2.6</v>
      </c>
      <c r="I44" s="272">
        <v>2.6</v>
      </c>
      <c r="J44" s="273">
        <v>2.6</v>
      </c>
      <c r="K44" s="278">
        <v>45566</v>
      </c>
      <c r="L44" s="69"/>
      <c r="M44" s="69"/>
      <c r="N44" s="69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</row>
    <row r="45" spans="1:42" ht="14.25">
      <c r="A45" s="76" t="s">
        <v>477</v>
      </c>
      <c r="B45" s="76" t="s">
        <v>477</v>
      </c>
      <c r="C45" s="76" t="s">
        <v>74</v>
      </c>
      <c r="D45" s="76" t="s">
        <v>41</v>
      </c>
      <c r="E45" s="76" t="s">
        <v>46</v>
      </c>
      <c r="F45" s="77" t="s">
        <v>43</v>
      </c>
      <c r="G45" s="263">
        <f>J45+5</f>
        <v>14.6</v>
      </c>
      <c r="H45" s="264">
        <f t="shared" ref="H45:H46" si="131">J45+2</f>
        <v>11.6</v>
      </c>
      <c r="I45" s="264">
        <f t="shared" ref="I45:I46" si="132">J45+1</f>
        <v>10.6</v>
      </c>
      <c r="J45" s="265">
        <f t="shared" ref="J45:J57" si="133">J16-1</f>
        <v>9.6</v>
      </c>
      <c r="K45" s="270">
        <v>45587</v>
      </c>
      <c r="L45" s="248"/>
      <c r="M45" s="248"/>
      <c r="N45" s="248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</row>
    <row r="46" spans="1:42" s="148" customFormat="1">
      <c r="A46" s="76" t="s">
        <v>477</v>
      </c>
      <c r="B46" s="76" t="s">
        <v>477</v>
      </c>
      <c r="C46" s="76" t="s">
        <v>74</v>
      </c>
      <c r="D46" s="76" t="s">
        <v>41</v>
      </c>
      <c r="E46" s="76" t="s">
        <v>52</v>
      </c>
      <c r="F46" s="77" t="s">
        <v>45</v>
      </c>
      <c r="G46" s="263">
        <f t="shared" ref="G46" si="134">J46+5</f>
        <v>12.6</v>
      </c>
      <c r="H46" s="264">
        <f t="shared" si="131"/>
        <v>9.6</v>
      </c>
      <c r="I46" s="264">
        <f t="shared" si="132"/>
        <v>8.6</v>
      </c>
      <c r="J46" s="265">
        <f t="shared" si="133"/>
        <v>7.6</v>
      </c>
      <c r="K46" s="270">
        <v>45587</v>
      </c>
      <c r="L46" s="248"/>
      <c r="M46" s="248"/>
      <c r="N46" s="248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250"/>
      <c r="AM46" s="250"/>
      <c r="AN46" s="250"/>
      <c r="AO46" s="250"/>
      <c r="AP46" s="250"/>
    </row>
    <row r="47" spans="1:42" ht="14.25">
      <c r="A47" s="76" t="s">
        <v>477</v>
      </c>
      <c r="B47" s="76" t="s">
        <v>477</v>
      </c>
      <c r="C47" s="76" t="s">
        <v>74</v>
      </c>
      <c r="D47" s="76" t="s">
        <v>41</v>
      </c>
      <c r="E47" s="76" t="s">
        <v>52</v>
      </c>
      <c r="F47" s="77" t="s">
        <v>47</v>
      </c>
      <c r="G47" s="263">
        <f>J47+5</f>
        <v>12.6</v>
      </c>
      <c r="H47" s="264">
        <f>J47+2</f>
        <v>9.6</v>
      </c>
      <c r="I47" s="264">
        <f>J47+1</f>
        <v>8.6</v>
      </c>
      <c r="J47" s="265">
        <f t="shared" si="133"/>
        <v>7.6</v>
      </c>
      <c r="K47" s="270">
        <v>45566</v>
      </c>
      <c r="L47" s="248"/>
      <c r="M47" s="248"/>
      <c r="N47" s="248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</row>
    <row r="48" spans="1:42" ht="14.25">
      <c r="A48" s="76" t="s">
        <v>477</v>
      </c>
      <c r="B48" s="76" t="s">
        <v>477</v>
      </c>
      <c r="C48" s="76" t="s">
        <v>74</v>
      </c>
      <c r="D48" s="76" t="s">
        <v>41</v>
      </c>
      <c r="E48" s="76" t="s">
        <v>44</v>
      </c>
      <c r="F48" s="77" t="s">
        <v>48</v>
      </c>
      <c r="G48" s="263">
        <f t="shared" ref="G48:G51" si="135">J48+5</f>
        <v>12.6</v>
      </c>
      <c r="H48" s="264">
        <f t="shared" ref="H48:H51" si="136">J48+2</f>
        <v>9.6</v>
      </c>
      <c r="I48" s="264">
        <f t="shared" ref="I48:I51" si="137">J48+1</f>
        <v>8.6</v>
      </c>
      <c r="J48" s="265">
        <f t="shared" si="133"/>
        <v>7.6</v>
      </c>
      <c r="K48" s="270">
        <v>45587</v>
      </c>
      <c r="L48" s="248"/>
      <c r="M48" s="248"/>
      <c r="N48" s="248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</row>
    <row r="49" spans="1:42" ht="14.25">
      <c r="A49" s="76" t="s">
        <v>477</v>
      </c>
      <c r="B49" s="76" t="s">
        <v>477</v>
      </c>
      <c r="C49" s="76" t="s">
        <v>74</v>
      </c>
      <c r="D49" s="76" t="s">
        <v>41</v>
      </c>
      <c r="E49" s="76" t="s">
        <v>44</v>
      </c>
      <c r="F49" s="77" t="s">
        <v>50</v>
      </c>
      <c r="G49" s="263">
        <f t="shared" si="135"/>
        <v>9.6</v>
      </c>
      <c r="H49" s="264">
        <f t="shared" si="136"/>
        <v>6.6</v>
      </c>
      <c r="I49" s="264">
        <f t="shared" si="137"/>
        <v>5.6</v>
      </c>
      <c r="J49" s="265">
        <f t="shared" si="133"/>
        <v>4.5999999999999996</v>
      </c>
      <c r="K49" s="270">
        <v>45566</v>
      </c>
      <c r="L49" s="248"/>
      <c r="M49" s="248"/>
      <c r="N49" s="248"/>
      <c r="O49" s="250"/>
      <c r="P49" s="250"/>
      <c r="Q49" s="250"/>
      <c r="R49" s="250"/>
      <c r="S49" s="250"/>
      <c r="T49" s="250"/>
      <c r="U49" s="250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250"/>
      <c r="AI49" s="250"/>
      <c r="AJ49" s="250"/>
      <c r="AK49" s="250"/>
      <c r="AL49" s="250"/>
      <c r="AM49" s="250"/>
      <c r="AN49" s="250"/>
      <c r="AO49" s="250"/>
      <c r="AP49" s="250"/>
    </row>
    <row r="50" spans="1:42" ht="14.25">
      <c r="A50" s="76" t="s">
        <v>477</v>
      </c>
      <c r="B50" s="76" t="s">
        <v>477</v>
      </c>
      <c r="C50" s="76" t="s">
        <v>74</v>
      </c>
      <c r="D50" s="76" t="s">
        <v>41</v>
      </c>
      <c r="E50" s="76" t="s">
        <v>59</v>
      </c>
      <c r="F50" s="77" t="s">
        <v>51</v>
      </c>
      <c r="G50" s="263">
        <f t="shared" si="135"/>
        <v>12.6</v>
      </c>
      <c r="H50" s="264">
        <f t="shared" si="136"/>
        <v>9.6</v>
      </c>
      <c r="I50" s="264">
        <f t="shared" si="137"/>
        <v>8.6</v>
      </c>
      <c r="J50" s="265">
        <f t="shared" si="133"/>
        <v>7.6</v>
      </c>
      <c r="K50" s="270">
        <v>45587</v>
      </c>
      <c r="L50" s="248"/>
      <c r="M50" s="248"/>
      <c r="N50" s="248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</row>
    <row r="51" spans="1:42" ht="14.25">
      <c r="A51" s="76" t="s">
        <v>477</v>
      </c>
      <c r="B51" s="76" t="s">
        <v>477</v>
      </c>
      <c r="C51" s="76" t="s">
        <v>74</v>
      </c>
      <c r="D51" s="76" t="s">
        <v>41</v>
      </c>
      <c r="E51" s="76" t="s">
        <v>42</v>
      </c>
      <c r="F51" s="77" t="s">
        <v>53</v>
      </c>
      <c r="G51" s="263">
        <f t="shared" si="135"/>
        <v>11.6</v>
      </c>
      <c r="H51" s="264">
        <f t="shared" si="136"/>
        <v>8.6</v>
      </c>
      <c r="I51" s="264">
        <f t="shared" si="137"/>
        <v>7.6</v>
      </c>
      <c r="J51" s="265">
        <f>J22-1</f>
        <v>6.6</v>
      </c>
      <c r="K51" s="270">
        <v>45566</v>
      </c>
      <c r="L51" s="248"/>
      <c r="M51" s="248"/>
      <c r="N51" s="248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</row>
    <row r="52" spans="1:42" s="279" customFormat="1" ht="14.25">
      <c r="A52" s="280" t="s">
        <v>477</v>
      </c>
      <c r="B52" s="280" t="s">
        <v>477</v>
      </c>
      <c r="C52" s="280" t="s">
        <v>74</v>
      </c>
      <c r="D52" s="280" t="s">
        <v>41</v>
      </c>
      <c r="E52" s="280" t="s">
        <v>42</v>
      </c>
      <c r="F52" s="77" t="s">
        <v>54</v>
      </c>
      <c r="G52" s="281">
        <f>J52+5</f>
        <v>12.6</v>
      </c>
      <c r="H52" s="282">
        <f>J52+2</f>
        <v>9.6</v>
      </c>
      <c r="I52" s="282">
        <f>J52+1</f>
        <v>8.6</v>
      </c>
      <c r="J52" s="283">
        <f t="shared" si="133"/>
        <v>7.6</v>
      </c>
      <c r="K52" s="284">
        <v>45587</v>
      </c>
      <c r="L52" s="248"/>
      <c r="M52" s="248"/>
      <c r="N52" s="248"/>
      <c r="O52" s="250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  <c r="AG52" s="250"/>
      <c r="AH52" s="250"/>
      <c r="AI52" s="250"/>
      <c r="AJ52" s="250"/>
      <c r="AK52" s="250"/>
      <c r="AL52" s="250"/>
      <c r="AM52" s="250"/>
      <c r="AN52" s="250"/>
      <c r="AO52" s="250"/>
      <c r="AP52" s="250"/>
    </row>
    <row r="53" spans="1:42" ht="14.25">
      <c r="A53" s="76" t="s">
        <v>477</v>
      </c>
      <c r="B53" s="76" t="s">
        <v>477</v>
      </c>
      <c r="C53" s="76" t="s">
        <v>74</v>
      </c>
      <c r="D53" s="76" t="s">
        <v>41</v>
      </c>
      <c r="E53" s="76" t="s">
        <v>49</v>
      </c>
      <c r="F53" s="77" t="s">
        <v>55</v>
      </c>
      <c r="G53" s="263">
        <f t="shared" ref="G53:G55" si="138">J53+5</f>
        <v>14.6</v>
      </c>
      <c r="H53" s="264">
        <f t="shared" ref="H53:H55" si="139">J53+2</f>
        <v>11.6</v>
      </c>
      <c r="I53" s="264">
        <f t="shared" ref="I53:I55" si="140">J53+1</f>
        <v>10.6</v>
      </c>
      <c r="J53" s="265">
        <f t="shared" si="133"/>
        <v>9.6</v>
      </c>
      <c r="K53" s="270">
        <v>45566</v>
      </c>
      <c r="L53" s="248"/>
      <c r="M53" s="248"/>
      <c r="N53" s="248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250"/>
      <c r="AH53" s="250"/>
      <c r="AI53" s="250"/>
      <c r="AJ53" s="250"/>
      <c r="AK53" s="250"/>
      <c r="AL53" s="250"/>
      <c r="AM53" s="250"/>
      <c r="AN53" s="250"/>
      <c r="AO53" s="250"/>
      <c r="AP53" s="250"/>
    </row>
    <row r="54" spans="1:42" ht="14.25">
      <c r="A54" s="76" t="s">
        <v>477</v>
      </c>
      <c r="B54" s="76" t="s">
        <v>477</v>
      </c>
      <c r="C54" s="76" t="s">
        <v>74</v>
      </c>
      <c r="D54" s="76" t="s">
        <v>41</v>
      </c>
      <c r="E54" s="76" t="s">
        <v>49</v>
      </c>
      <c r="F54" s="77" t="s">
        <v>57</v>
      </c>
      <c r="G54" s="263">
        <f t="shared" si="138"/>
        <v>12.6</v>
      </c>
      <c r="H54" s="264">
        <f t="shared" si="139"/>
        <v>9.6</v>
      </c>
      <c r="I54" s="264">
        <f t="shared" si="140"/>
        <v>8.6</v>
      </c>
      <c r="J54" s="265">
        <f t="shared" si="133"/>
        <v>7.6</v>
      </c>
      <c r="K54" s="270">
        <v>45587</v>
      </c>
      <c r="L54" s="248"/>
      <c r="M54" s="248"/>
      <c r="N54" s="248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</row>
    <row r="55" spans="1:42" ht="14.25">
      <c r="A55" s="76" t="s">
        <v>477</v>
      </c>
      <c r="B55" s="76" t="s">
        <v>477</v>
      </c>
      <c r="C55" s="76" t="s">
        <v>74</v>
      </c>
      <c r="D55" s="76" t="s">
        <v>41</v>
      </c>
      <c r="E55" s="76" t="s">
        <v>56</v>
      </c>
      <c r="F55" s="77" t="s">
        <v>58</v>
      </c>
      <c r="G55" s="263">
        <f t="shared" si="138"/>
        <v>11.6</v>
      </c>
      <c r="H55" s="264">
        <f t="shared" si="139"/>
        <v>8.6</v>
      </c>
      <c r="I55" s="264">
        <f t="shared" si="140"/>
        <v>7.6</v>
      </c>
      <c r="J55" s="265">
        <f>J26-1</f>
        <v>6.6</v>
      </c>
      <c r="K55" s="270">
        <v>45587</v>
      </c>
      <c r="L55" s="248"/>
      <c r="M55" s="248"/>
      <c r="N55" s="248"/>
      <c r="O55" s="250"/>
      <c r="P55" s="250"/>
      <c r="Q55" s="250"/>
      <c r="R55" s="250"/>
      <c r="S55" s="250"/>
      <c r="T55" s="250"/>
      <c r="U55" s="250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250"/>
      <c r="AI55" s="250"/>
      <c r="AJ55" s="250"/>
      <c r="AK55" s="250"/>
      <c r="AL55" s="250"/>
      <c r="AM55" s="250"/>
      <c r="AN55" s="250"/>
      <c r="AO55" s="250"/>
      <c r="AP55" s="250"/>
    </row>
    <row r="56" spans="1:42" s="279" customFormat="1" ht="14.25">
      <c r="A56" s="280" t="s">
        <v>477</v>
      </c>
      <c r="B56" s="280" t="s">
        <v>477</v>
      </c>
      <c r="C56" s="280" t="s">
        <v>74</v>
      </c>
      <c r="D56" s="280" t="s">
        <v>41</v>
      </c>
      <c r="E56" s="280" t="s">
        <v>46</v>
      </c>
      <c r="F56" s="77" t="s">
        <v>60</v>
      </c>
      <c r="G56" s="281">
        <f>J56+5</f>
        <v>13.6</v>
      </c>
      <c r="H56" s="282">
        <f>J56+2</f>
        <v>10.6</v>
      </c>
      <c r="I56" s="282">
        <f>J56+1</f>
        <v>9.6</v>
      </c>
      <c r="J56" s="283">
        <f t="shared" si="133"/>
        <v>8.6</v>
      </c>
      <c r="K56" s="284">
        <v>45587</v>
      </c>
      <c r="L56" s="248"/>
      <c r="M56" s="248"/>
      <c r="N56" s="248"/>
      <c r="O56" s="250"/>
      <c r="P56" s="250"/>
      <c r="Q56" s="250"/>
      <c r="R56" s="250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250"/>
      <c r="AH56" s="250"/>
      <c r="AI56" s="250"/>
      <c r="AJ56" s="250"/>
      <c r="AK56" s="250"/>
      <c r="AL56" s="250"/>
      <c r="AM56" s="250"/>
      <c r="AN56" s="250"/>
      <c r="AO56" s="250"/>
      <c r="AP56" s="250"/>
    </row>
    <row r="57" spans="1:42" ht="14.25">
      <c r="A57" s="78" t="s">
        <v>477</v>
      </c>
      <c r="B57" s="78" t="s">
        <v>477</v>
      </c>
      <c r="C57" s="78" t="s">
        <v>74</v>
      </c>
      <c r="D57" s="78" t="s">
        <v>41</v>
      </c>
      <c r="E57" s="78" t="s">
        <v>46</v>
      </c>
      <c r="F57" s="79" t="s">
        <v>61</v>
      </c>
      <c r="G57" s="271">
        <f t="shared" ref="G57" si="141">J57+5</f>
        <v>12.6</v>
      </c>
      <c r="H57" s="272">
        <f t="shared" ref="H57" si="142">J57+2</f>
        <v>9.6</v>
      </c>
      <c r="I57" s="272">
        <f t="shared" ref="I57" si="143">J57+1</f>
        <v>8.6</v>
      </c>
      <c r="J57" s="273">
        <f t="shared" si="133"/>
        <v>7.6</v>
      </c>
      <c r="K57" s="278">
        <v>45587</v>
      </c>
      <c r="L57" s="248"/>
      <c r="M57" s="248"/>
      <c r="N57" s="248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250"/>
      <c r="AI57" s="250"/>
      <c r="AJ57" s="250"/>
      <c r="AK57" s="250"/>
      <c r="AL57" s="250"/>
      <c r="AM57" s="250"/>
      <c r="AN57" s="250"/>
      <c r="AO57" s="250"/>
      <c r="AP57" s="250"/>
    </row>
    <row r="58" spans="1:42" ht="14.25">
      <c r="A58" s="109"/>
      <c r="B58" s="109"/>
      <c r="C58" s="109"/>
      <c r="D58" s="109"/>
      <c r="E58" s="109"/>
      <c r="F58" s="109"/>
      <c r="G58" s="264"/>
      <c r="H58" s="264"/>
      <c r="I58" s="264"/>
      <c r="J58" s="264"/>
      <c r="K58" s="267"/>
      <c r="L58" s="248"/>
      <c r="M58" s="248"/>
      <c r="N58" s="248"/>
      <c r="O58" s="250"/>
      <c r="P58" s="250"/>
      <c r="Q58" s="250"/>
      <c r="R58" s="250"/>
      <c r="S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  <c r="AG58" s="250"/>
      <c r="AH58" s="250"/>
      <c r="AI58" s="250"/>
      <c r="AJ58" s="250"/>
      <c r="AK58" s="250"/>
      <c r="AL58" s="250"/>
      <c r="AM58" s="250"/>
      <c r="AN58" s="250"/>
      <c r="AO58" s="250"/>
      <c r="AP58" s="250"/>
    </row>
    <row r="59" spans="1:42" ht="14.25">
      <c r="A59" s="109" t="s">
        <v>479</v>
      </c>
      <c r="B59" s="109"/>
      <c r="C59" s="109"/>
      <c r="D59" s="109"/>
      <c r="E59" s="109"/>
      <c r="F59" s="109"/>
      <c r="G59" s="264"/>
      <c r="H59" s="264"/>
      <c r="I59" s="264"/>
      <c r="J59" s="264"/>
      <c r="K59" s="267"/>
      <c r="L59" s="248"/>
      <c r="M59" s="248"/>
      <c r="N59" s="248"/>
      <c r="O59" s="250"/>
      <c r="P59" s="250"/>
      <c r="Q59" s="250"/>
      <c r="R59" s="250"/>
      <c r="S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  <c r="AG59" s="250"/>
      <c r="AH59" s="250"/>
      <c r="AI59" s="250"/>
      <c r="AJ59" s="250"/>
      <c r="AK59" s="250"/>
      <c r="AL59" s="250"/>
      <c r="AM59" s="250"/>
      <c r="AN59" s="250"/>
      <c r="AO59" s="250"/>
      <c r="AP59" s="250"/>
    </row>
    <row r="60" spans="1:42" ht="14.25">
      <c r="A60" s="109"/>
      <c r="B60" s="109"/>
      <c r="C60" s="109"/>
      <c r="D60" s="109"/>
      <c r="E60" s="109"/>
      <c r="F60" s="109"/>
      <c r="G60" s="264"/>
      <c r="H60" s="264"/>
      <c r="I60" s="264"/>
      <c r="J60" s="264"/>
      <c r="K60" s="267"/>
      <c r="L60" s="248"/>
      <c r="M60" s="248"/>
      <c r="N60" s="248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250"/>
      <c r="AI60" s="250"/>
      <c r="AJ60" s="250"/>
      <c r="AK60" s="250"/>
      <c r="AL60" s="250"/>
      <c r="AM60" s="250"/>
      <c r="AN60" s="250"/>
      <c r="AO60" s="250"/>
      <c r="AP60" s="250"/>
    </row>
    <row r="61" spans="1:42">
      <c r="A61" s="2" t="s">
        <v>75</v>
      </c>
      <c r="B61" s="2"/>
      <c r="C61" s="2"/>
      <c r="D61" s="289"/>
      <c r="E61" s="289"/>
      <c r="F61" s="289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69"/>
      <c r="AE61" s="69"/>
    </row>
    <row r="62" spans="1:42">
      <c r="A62" s="3" t="s">
        <v>76</v>
      </c>
      <c r="B62" s="3"/>
      <c r="C62" s="3"/>
      <c r="D62" s="24" t="s">
        <v>467</v>
      </c>
      <c r="F62" s="19"/>
      <c r="G62" s="19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69"/>
      <c r="AE62" s="69"/>
    </row>
    <row r="63" spans="1:42">
      <c r="A63" s="3" t="s">
        <v>77</v>
      </c>
      <c r="B63" s="3"/>
      <c r="C63" s="3"/>
      <c r="D63" s="24"/>
      <c r="E63" s="290"/>
      <c r="F63" s="290"/>
      <c r="G63" s="264"/>
      <c r="R63" s="69"/>
      <c r="S63" s="69"/>
      <c r="V63" s="69"/>
      <c r="W63" s="69"/>
      <c r="Z63" s="69"/>
      <c r="AA63" s="69"/>
      <c r="AD63" s="69"/>
      <c r="AE63" s="69"/>
    </row>
    <row r="64" spans="1:42">
      <c r="A64" s="3" t="s">
        <v>78</v>
      </c>
      <c r="B64" s="3"/>
      <c r="C64" s="3"/>
      <c r="D64" s="291"/>
      <c r="E64" s="290"/>
      <c r="F64" s="290"/>
      <c r="G64" s="264"/>
      <c r="R64" s="69"/>
      <c r="S64" s="69"/>
      <c r="V64" s="69"/>
      <c r="W64" s="69"/>
      <c r="Z64" s="69"/>
      <c r="AA64" s="69"/>
      <c r="AD64" s="69"/>
      <c r="AE64" s="69"/>
    </row>
    <row r="65" spans="1:7">
      <c r="A65" s="3" t="s">
        <v>79</v>
      </c>
      <c r="B65" s="3"/>
      <c r="C65" s="3"/>
      <c r="D65" s="291"/>
      <c r="E65" s="290"/>
      <c r="F65" s="290"/>
      <c r="G65" s="264"/>
    </row>
  </sheetData>
  <customSheetViews>
    <customSheetView guid="{9F4D8C31-4BA9-4930-9DBD-0ADB0B6704CD}" scale="90" fitToPage="1">
      <selection activeCell="Q49" sqref="Q49"/>
      <pageMargins left="0" right="0" top="0" bottom="0" header="0" footer="0"/>
      <pageSetup paperSize="9" scale="51" orientation="landscape" r:id="rId1"/>
    </customSheetView>
  </customSheetViews>
  <phoneticPr fontId="8" type="noConversion"/>
  <pageMargins left="0.70866141732283472" right="0.70866141732283472" top="0.74803149606299213" bottom="0.74803149606299213" header="0.31496062992125984" footer="0.31496062992125984"/>
  <pageSetup paperSize="9" scale="51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D34F-D145-4A75-9D49-07FB5008C9CA}">
  <dimension ref="A1:AN35"/>
  <sheetViews>
    <sheetView showFormulas="1" topLeftCell="A8" workbookViewId="0">
      <selection activeCell="G12" sqref="G12"/>
    </sheetView>
  </sheetViews>
  <sheetFormatPr defaultRowHeight="15.75"/>
  <sheetData>
    <row r="1" spans="1:40">
      <c r="A1" s="109" t="s">
        <v>478</v>
      </c>
      <c r="B1" s="68"/>
      <c r="C1" s="68"/>
      <c r="D1" s="68"/>
      <c r="E1" s="68"/>
      <c r="F1" s="68"/>
      <c r="G1" s="15"/>
      <c r="H1" s="15"/>
      <c r="I1" s="15"/>
      <c r="J1" s="15"/>
      <c r="K1" s="15"/>
      <c r="L1" s="15"/>
      <c r="M1" s="15"/>
      <c r="N1" s="15"/>
      <c r="O1" s="15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69"/>
    </row>
    <row r="2" spans="1:40">
      <c r="A2" s="14" t="s">
        <v>0</v>
      </c>
      <c r="B2" s="247" t="s">
        <v>1</v>
      </c>
      <c r="C2" s="68"/>
      <c r="D2" s="68"/>
      <c r="E2" s="68"/>
      <c r="F2" s="68"/>
      <c r="G2" s="15"/>
      <c r="H2" s="15"/>
      <c r="I2" s="15"/>
      <c r="J2" s="15"/>
      <c r="K2" s="15"/>
      <c r="L2" s="15"/>
      <c r="M2" s="15"/>
      <c r="N2" s="15"/>
      <c r="O2" s="15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69"/>
    </row>
    <row r="3" spans="1:40">
      <c r="A3" s="14" t="s">
        <v>2</v>
      </c>
      <c r="B3" s="247" t="s">
        <v>3</v>
      </c>
      <c r="C3" s="68"/>
      <c r="D3" s="68"/>
      <c r="E3" s="68"/>
      <c r="F3" s="68"/>
      <c r="G3" s="15"/>
      <c r="H3" s="15"/>
      <c r="I3" s="15"/>
      <c r="J3" s="15"/>
      <c r="K3" s="15"/>
      <c r="L3" s="15"/>
      <c r="M3" s="15"/>
      <c r="N3" s="15"/>
      <c r="O3" s="15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69"/>
    </row>
    <row r="4" spans="1:40" ht="85.5">
      <c r="A4" s="16" t="s">
        <v>4</v>
      </c>
      <c r="B4" s="17"/>
      <c r="C4" s="17"/>
      <c r="D4" s="17"/>
      <c r="E4" s="17"/>
      <c r="F4" s="18"/>
      <c r="G4" s="355" t="s">
        <v>5</v>
      </c>
      <c r="H4" s="355" t="s">
        <v>5</v>
      </c>
      <c r="I4" s="355" t="s">
        <v>5</v>
      </c>
      <c r="J4" s="355" t="s">
        <v>5</v>
      </c>
      <c r="K4" s="356" t="s">
        <v>6</v>
      </c>
      <c r="L4" s="356" t="s">
        <v>6</v>
      </c>
      <c r="M4" s="356" t="s">
        <v>6</v>
      </c>
      <c r="N4" s="356" t="s">
        <v>6</v>
      </c>
      <c r="O4" s="249" t="s">
        <v>7</v>
      </c>
      <c r="P4" s="354" t="s">
        <v>8</v>
      </c>
      <c r="Q4" s="354" t="s">
        <v>8</v>
      </c>
      <c r="R4" s="354" t="s">
        <v>8</v>
      </c>
      <c r="S4" s="354" t="s">
        <v>8</v>
      </c>
      <c r="T4" s="362" t="s">
        <v>9</v>
      </c>
      <c r="U4" s="362" t="s">
        <v>9</v>
      </c>
      <c r="V4" s="362" t="s">
        <v>9</v>
      </c>
      <c r="W4" s="362" t="s">
        <v>9</v>
      </c>
      <c r="X4" s="353" t="s">
        <v>10</v>
      </c>
      <c r="Y4" s="353" t="s">
        <v>10</v>
      </c>
      <c r="Z4" s="353" t="s">
        <v>10</v>
      </c>
      <c r="AA4" s="353" t="s">
        <v>10</v>
      </c>
      <c r="AB4" s="361" t="s">
        <v>11</v>
      </c>
      <c r="AC4" s="361" t="s">
        <v>11</v>
      </c>
      <c r="AD4" s="361" t="s">
        <v>11</v>
      </c>
      <c r="AE4" s="361" t="s">
        <v>11</v>
      </c>
      <c r="AF4" s="353" t="s">
        <v>12</v>
      </c>
      <c r="AG4" s="353" t="s">
        <v>12</v>
      </c>
      <c r="AH4" s="360" t="s">
        <v>13</v>
      </c>
      <c r="AI4" s="85" t="s">
        <v>14</v>
      </c>
      <c r="AJ4" s="361" t="s">
        <v>15</v>
      </c>
      <c r="AK4" s="361" t="s">
        <v>15</v>
      </c>
      <c r="AL4" s="361" t="s">
        <v>15</v>
      </c>
      <c r="AM4" s="361" t="s">
        <v>15</v>
      </c>
      <c r="AN4" s="352" t="s">
        <v>16</v>
      </c>
    </row>
    <row r="5" spans="1:40">
      <c r="A5" s="70" t="s">
        <v>18</v>
      </c>
      <c r="B5" s="70" t="s">
        <v>19</v>
      </c>
      <c r="C5" s="70" t="s">
        <v>17</v>
      </c>
      <c r="D5" s="70" t="s">
        <v>18</v>
      </c>
      <c r="E5" s="70" t="s">
        <v>19</v>
      </c>
      <c r="F5" s="71" t="s">
        <v>20</v>
      </c>
      <c r="G5" s="251" t="s">
        <v>21</v>
      </c>
      <c r="H5" s="252" t="s">
        <v>22</v>
      </c>
      <c r="I5" s="252" t="s">
        <v>23</v>
      </c>
      <c r="J5" s="253" t="s">
        <v>24</v>
      </c>
      <c r="K5" s="254" t="s">
        <v>21</v>
      </c>
      <c r="L5" s="255" t="s">
        <v>22</v>
      </c>
      <c r="M5" s="255" t="s">
        <v>23</v>
      </c>
      <c r="N5" s="256" t="s">
        <v>24</v>
      </c>
      <c r="O5" s="257" t="s">
        <v>21</v>
      </c>
      <c r="P5" s="258" t="s">
        <v>21</v>
      </c>
      <c r="Q5" s="72" t="s">
        <v>22</v>
      </c>
      <c r="R5" s="72" t="s">
        <v>23</v>
      </c>
      <c r="S5" s="73" t="s">
        <v>24</v>
      </c>
      <c r="T5" s="357" t="s">
        <v>21</v>
      </c>
      <c r="U5" s="358" t="s">
        <v>22</v>
      </c>
      <c r="V5" s="358" t="s">
        <v>23</v>
      </c>
      <c r="W5" s="359" t="s">
        <v>24</v>
      </c>
      <c r="X5" s="258" t="s">
        <v>21</v>
      </c>
      <c r="Y5" s="72" t="s">
        <v>22</v>
      </c>
      <c r="Z5" s="72" t="s">
        <v>23</v>
      </c>
      <c r="AA5" s="73" t="s">
        <v>24</v>
      </c>
      <c r="AB5" s="258" t="s">
        <v>21</v>
      </c>
      <c r="AC5" s="72" t="s">
        <v>22</v>
      </c>
      <c r="AD5" s="72" t="s">
        <v>23</v>
      </c>
      <c r="AE5" s="73" t="s">
        <v>24</v>
      </c>
      <c r="AF5" s="258" t="s">
        <v>21</v>
      </c>
      <c r="AG5" s="73" t="s">
        <v>22</v>
      </c>
      <c r="AH5" s="73" t="s">
        <v>21</v>
      </c>
      <c r="AI5" s="73" t="s">
        <v>21</v>
      </c>
      <c r="AJ5" s="258" t="s">
        <v>21</v>
      </c>
      <c r="AK5" s="72" t="s">
        <v>22</v>
      </c>
      <c r="AL5" s="72" t="s">
        <v>23</v>
      </c>
      <c r="AM5" s="73" t="s">
        <v>24</v>
      </c>
      <c r="AN5" s="364"/>
    </row>
    <row r="6" spans="1:40">
      <c r="A6" s="294" t="s">
        <v>477</v>
      </c>
      <c r="B6" s="294" t="s">
        <v>477</v>
      </c>
      <c r="C6" s="294" t="s">
        <v>25</v>
      </c>
      <c r="D6" s="294" t="s">
        <v>26</v>
      </c>
      <c r="E6" s="294" t="s">
        <v>27</v>
      </c>
      <c r="F6" s="295" t="s">
        <v>26</v>
      </c>
      <c r="G6" s="296">
        <f t="shared" ref="G6:G28" si="0">J6+5</f>
        <v>11.7</v>
      </c>
      <c r="H6" s="297">
        <f t="shared" ref="H6:H35" si="1">J6+2</f>
        <v>8.6999999999999993</v>
      </c>
      <c r="I6" s="297">
        <f t="shared" ref="I6:I35" si="2">J6+1</f>
        <v>7.7</v>
      </c>
      <c r="J6" s="298">
        <v>6.7</v>
      </c>
      <c r="K6" s="299">
        <f>N6+3</f>
        <v>11.5</v>
      </c>
      <c r="L6" s="300">
        <f>N6+2</f>
        <v>10.5</v>
      </c>
      <c r="M6" s="300">
        <f>N6+1</f>
        <v>9.5</v>
      </c>
      <c r="N6" s="301">
        <v>8.5</v>
      </c>
      <c r="O6" s="300">
        <f>ROUND(IF($G6*VLOOKUP($F6,'[1]Rate Rationale'!$D:$M,10,0)&lt;&gt;0,$G6*VLOOKUP($F6,'[1]Rate Rationale'!$D:$M,10,0),""),1)</f>
        <v>17.600000000000001</v>
      </c>
      <c r="P6" s="299">
        <f>ROUND(G6*VLOOKUP(F6,'[1]Rate Rationale'!$D$3:$AB$45,11,0),1)</f>
        <v>17.600000000000001</v>
      </c>
      <c r="Q6" s="300">
        <f>ROUND(H6*VLOOKUP(F6,'[1]Rate Rationale'!$D$3:$AB$45,12,0),1)</f>
        <v>13.1</v>
      </c>
      <c r="R6" s="300">
        <f>ROUND(I6*VLOOKUP(F6,'[1]Rate Rationale'!$D$3:$AB$45,13,0),1)</f>
        <v>9.1999999999999993</v>
      </c>
      <c r="S6" s="300">
        <f>ROUND(J6*VLOOKUP(F6,'[1]Rate Rationale'!$D$3:$AB$45,14,0),1)</f>
        <v>8</v>
      </c>
      <c r="T6" s="299">
        <f t="shared" ref="T6:W21" si="3">IF(ROUND(P6*1.15,1)&gt;K6,ROUND(P6*1.15,1),ROUND(K6*1.15,1))</f>
        <v>20.2</v>
      </c>
      <c r="U6" s="300">
        <f t="shared" si="3"/>
        <v>15.1</v>
      </c>
      <c r="V6" s="300">
        <f t="shared" si="3"/>
        <v>10.6</v>
      </c>
      <c r="W6" s="301">
        <f t="shared" si="3"/>
        <v>9.1999999999999993</v>
      </c>
      <c r="X6" s="299">
        <f t="shared" ref="X6:Y12" si="4">ROUND((G6*1.5),1)</f>
        <v>17.600000000000001</v>
      </c>
      <c r="Y6" s="300">
        <f t="shared" si="4"/>
        <v>13.1</v>
      </c>
      <c r="Z6" s="300">
        <f t="shared" ref="Z6:AA12" si="5">I6</f>
        <v>7.7</v>
      </c>
      <c r="AA6" s="301">
        <f t="shared" si="5"/>
        <v>6.7</v>
      </c>
      <c r="AB6" s="299">
        <f t="shared" ref="AB6:AE21" si="6">IF(ROUND(X6*1.15,1)&gt;K6,ROUND(X6*1.15,1),K6)</f>
        <v>20.2</v>
      </c>
      <c r="AC6" s="300">
        <f t="shared" si="6"/>
        <v>15.1</v>
      </c>
      <c r="AD6" s="300">
        <f t="shared" si="6"/>
        <v>9.5</v>
      </c>
      <c r="AE6" s="301">
        <f t="shared" si="6"/>
        <v>8.5</v>
      </c>
      <c r="AF6" s="299">
        <f t="shared" ref="AF6:AG12" si="7">ROUND((G6*1.8),1)</f>
        <v>21.1</v>
      </c>
      <c r="AG6" s="301">
        <f t="shared" si="7"/>
        <v>15.7</v>
      </c>
      <c r="AH6" s="302">
        <f t="shared" ref="AH6" si="8">G6</f>
        <v>11.7</v>
      </c>
      <c r="AI6" s="302"/>
      <c r="AJ6" s="299">
        <f t="shared" ref="AJ6:AM21" si="9">ROUND(G6*1.5,1)</f>
        <v>17.600000000000001</v>
      </c>
      <c r="AK6" s="300">
        <f t="shared" si="9"/>
        <v>13.1</v>
      </c>
      <c r="AL6" s="300">
        <f t="shared" si="9"/>
        <v>11.6</v>
      </c>
      <c r="AM6" s="301">
        <f t="shared" si="9"/>
        <v>10.1</v>
      </c>
      <c r="AN6" s="303">
        <v>45594</v>
      </c>
    </row>
    <row r="7" spans="1:40">
      <c r="A7" s="294" t="s">
        <v>477</v>
      </c>
      <c r="B7" s="294" t="s">
        <v>477</v>
      </c>
      <c r="C7" s="294" t="s">
        <v>25</v>
      </c>
      <c r="D7" s="294" t="s">
        <v>28</v>
      </c>
      <c r="E7" s="294" t="s">
        <v>29</v>
      </c>
      <c r="F7" s="295" t="s">
        <v>30</v>
      </c>
      <c r="G7" s="296">
        <f t="shared" si="0"/>
        <v>12.7</v>
      </c>
      <c r="H7" s="297">
        <f t="shared" si="1"/>
        <v>9.6999999999999993</v>
      </c>
      <c r="I7" s="297">
        <f t="shared" si="2"/>
        <v>8.6999999999999993</v>
      </c>
      <c r="J7" s="298">
        <v>7.7</v>
      </c>
      <c r="K7" s="299">
        <f>ROUND(IF($G7*VLOOKUP($F7,'Rate Rationale'!$D:$I,6,0)&lt;&gt;0,$G7*VLOOKUP($F7,'Rate Rationale'!$D:$I,6,0),""),1)</f>
        <v>14.6</v>
      </c>
      <c r="L7" s="300">
        <f>ROUND(IF($H7*VLOOKUP($F7,'Rate Rationale'!$D:$J,7,0)&lt;&gt;0,$H7*VLOOKUP($F7,'Rate Rationale'!$D:$J,7,0),""),1)</f>
        <v>11.2</v>
      </c>
      <c r="M7" s="300">
        <f>ROUND(IF($I7*VLOOKUP($F7,'Rate Rationale'!$D:$K,8,0)&lt;&gt;0,$I7*VLOOKUP($F7,'Rate Rationale'!$D:$K,8,0),""),1)</f>
        <v>10</v>
      </c>
      <c r="N7" s="301">
        <f>ROUND(IF($J7*VLOOKUP($F7,'Rate Rationale'!$D:$L,9,0)&lt;&gt;0,$J7*VLOOKUP($F7,'Rate Rationale'!$D:$L,9,0),""),1)</f>
        <v>8.9</v>
      </c>
      <c r="O7" s="300">
        <f>ROUND(IF($G7*VLOOKUP($F7,'Rate Rationale'!$D:$M,10,0)&lt;&gt;0,$G7*VLOOKUP($F7,'Rate Rationale'!$D:$M,10,0),""),1)</f>
        <v>19.100000000000001</v>
      </c>
      <c r="P7" s="299">
        <f>ROUND(G7*VLOOKUP(F7,'Rate Rationale'!$D$3:$AB$45,11,0),1)</f>
        <v>19.100000000000001</v>
      </c>
      <c r="Q7" s="300">
        <f>ROUND(H7*VLOOKUP(F7,'Rate Rationale'!$D$3:$AB$45,12,0),1)</f>
        <v>14.6</v>
      </c>
      <c r="R7" s="300">
        <f>ROUND(I7*VLOOKUP(F7,'Rate Rationale'!$D$3:$AB$45,13,0),1)</f>
        <v>10.4</v>
      </c>
      <c r="S7" s="301">
        <f>ROUND(J7*VLOOKUP(F7,'Rate Rationale'!$D$3:$AB$45,14,0),1)</f>
        <v>9.1999999999999993</v>
      </c>
      <c r="T7" s="299">
        <f t="shared" si="3"/>
        <v>22</v>
      </c>
      <c r="U7" s="300">
        <f t="shared" si="3"/>
        <v>16.8</v>
      </c>
      <c r="V7" s="300">
        <f t="shared" si="3"/>
        <v>12</v>
      </c>
      <c r="W7" s="301">
        <f t="shared" si="3"/>
        <v>10.6</v>
      </c>
      <c r="X7" s="299">
        <f t="shared" si="4"/>
        <v>19.100000000000001</v>
      </c>
      <c r="Y7" s="300">
        <f t="shared" si="4"/>
        <v>14.6</v>
      </c>
      <c r="Z7" s="300">
        <f t="shared" si="5"/>
        <v>8.6999999999999993</v>
      </c>
      <c r="AA7" s="301">
        <f t="shared" si="5"/>
        <v>7.7</v>
      </c>
      <c r="AB7" s="299">
        <f t="shared" si="6"/>
        <v>22</v>
      </c>
      <c r="AC7" s="300">
        <f t="shared" si="6"/>
        <v>16.8</v>
      </c>
      <c r="AD7" s="300">
        <f t="shared" si="6"/>
        <v>10</v>
      </c>
      <c r="AE7" s="301">
        <f t="shared" si="6"/>
        <v>8.9</v>
      </c>
      <c r="AF7" s="299">
        <f t="shared" si="7"/>
        <v>22.9</v>
      </c>
      <c r="AG7" s="301">
        <f t="shared" si="7"/>
        <v>17.5</v>
      </c>
      <c r="AH7" s="302">
        <f>G7</f>
        <v>12.7</v>
      </c>
      <c r="AI7" s="302"/>
      <c r="AJ7" s="299">
        <f t="shared" si="9"/>
        <v>19.100000000000001</v>
      </c>
      <c r="AK7" s="300">
        <f t="shared" si="9"/>
        <v>14.6</v>
      </c>
      <c r="AL7" s="300">
        <f t="shared" si="9"/>
        <v>13.1</v>
      </c>
      <c r="AM7" s="301">
        <f t="shared" si="9"/>
        <v>11.6</v>
      </c>
      <c r="AN7" s="303">
        <v>45594</v>
      </c>
    </row>
    <row r="8" spans="1:40">
      <c r="A8" s="221" t="s">
        <v>477</v>
      </c>
      <c r="B8" s="221" t="s">
        <v>477</v>
      </c>
      <c r="C8" s="221" t="s">
        <v>25</v>
      </c>
      <c r="D8" s="221" t="s">
        <v>28</v>
      </c>
      <c r="E8" s="221" t="s">
        <v>29</v>
      </c>
      <c r="F8" s="222" t="s">
        <v>31</v>
      </c>
      <c r="G8" s="196">
        <f t="shared" si="0"/>
        <v>12.7</v>
      </c>
      <c r="H8" s="197">
        <f t="shared" si="1"/>
        <v>9.6999999999999993</v>
      </c>
      <c r="I8" s="197">
        <f t="shared" si="2"/>
        <v>8.6999999999999993</v>
      </c>
      <c r="J8" s="198">
        <v>7.7</v>
      </c>
      <c r="K8" s="199">
        <f>ROUND(IF($G8*VLOOKUP($F8,'Rate Rationale'!$D:$I,6,0)&lt;&gt;0,$G8*VLOOKUP($F8,'Rate Rationale'!$D:$I,6,0),""),1)</f>
        <v>14.6</v>
      </c>
      <c r="L8" s="200">
        <f>ROUND(IF($H8*VLOOKUP($F8,'Rate Rationale'!$D:$J,7,0)&lt;&gt;0,$H8*VLOOKUP($F8,'Rate Rationale'!$D:$J,7,0),""),1)</f>
        <v>11.2</v>
      </c>
      <c r="M8" s="200">
        <f>ROUND(IF($I8*VLOOKUP($F8,'Rate Rationale'!$D:$K,8,0)&lt;&gt;0,$I8*VLOOKUP($F8,'Rate Rationale'!$D:$K,8,0),""),1)</f>
        <v>10</v>
      </c>
      <c r="N8" s="201">
        <f>ROUND(IF($J8*VLOOKUP($F8,'Rate Rationale'!$D:$L,9,0)&lt;&gt;0,$J8*VLOOKUP($F8,'Rate Rationale'!$D:$L,9,0),""),1)</f>
        <v>8.9</v>
      </c>
      <c r="O8" s="200">
        <f>ROUND(IF($G8*VLOOKUP($F8,'Rate Rationale'!$D:$M,10,0)&lt;&gt;0,$G8*VLOOKUP($F8,'Rate Rationale'!$D:$M,10,0),""),1)</f>
        <v>19.100000000000001</v>
      </c>
      <c r="P8" s="199">
        <f>ROUND(G8*VLOOKUP(F8,'Rate Rationale'!$D$3:$AB$45,11,0),1)</f>
        <v>19.100000000000001</v>
      </c>
      <c r="Q8" s="200">
        <f>ROUND(H8*VLOOKUP(F8,'Rate Rationale'!$D$3:$AB$45,12,0),1)</f>
        <v>14.6</v>
      </c>
      <c r="R8" s="200">
        <f>ROUND(I8*VLOOKUP(F8,'Rate Rationale'!$D$3:$AB$45,13,0),1)</f>
        <v>10.4</v>
      </c>
      <c r="S8" s="201">
        <f>ROUND(J8*VLOOKUP(F8,'Rate Rationale'!$D$3:$AB$45,14,0),1)</f>
        <v>9.1999999999999993</v>
      </c>
      <c r="T8" s="199">
        <f t="shared" si="3"/>
        <v>22</v>
      </c>
      <c r="U8" s="200">
        <f t="shared" si="3"/>
        <v>16.8</v>
      </c>
      <c r="V8" s="200">
        <f t="shared" si="3"/>
        <v>12</v>
      </c>
      <c r="W8" s="201">
        <f t="shared" si="3"/>
        <v>10.6</v>
      </c>
      <c r="X8" s="199">
        <f t="shared" si="4"/>
        <v>19.100000000000001</v>
      </c>
      <c r="Y8" s="200">
        <f t="shared" si="4"/>
        <v>14.6</v>
      </c>
      <c r="Z8" s="200">
        <f t="shared" si="5"/>
        <v>8.6999999999999993</v>
      </c>
      <c r="AA8" s="201">
        <f t="shared" si="5"/>
        <v>7.7</v>
      </c>
      <c r="AB8" s="199">
        <f t="shared" si="6"/>
        <v>22</v>
      </c>
      <c r="AC8" s="200">
        <f t="shared" si="6"/>
        <v>16.8</v>
      </c>
      <c r="AD8" s="200">
        <f t="shared" si="6"/>
        <v>10</v>
      </c>
      <c r="AE8" s="201">
        <f t="shared" si="6"/>
        <v>8.9</v>
      </c>
      <c r="AF8" s="199">
        <f t="shared" si="7"/>
        <v>22.9</v>
      </c>
      <c r="AG8" s="201">
        <f t="shared" si="7"/>
        <v>17.5</v>
      </c>
      <c r="AH8" s="202">
        <f>G8</f>
        <v>12.7</v>
      </c>
      <c r="AI8" s="202"/>
      <c r="AJ8" s="199">
        <f t="shared" si="9"/>
        <v>19.100000000000001</v>
      </c>
      <c r="AK8" s="200">
        <f t="shared" si="9"/>
        <v>14.6</v>
      </c>
      <c r="AL8" s="200">
        <f t="shared" si="9"/>
        <v>13.1</v>
      </c>
      <c r="AM8" s="201">
        <f t="shared" si="9"/>
        <v>11.6</v>
      </c>
      <c r="AN8" s="203">
        <v>45594</v>
      </c>
    </row>
    <row r="9" spans="1:40">
      <c r="A9" s="221" t="s">
        <v>477</v>
      </c>
      <c r="B9" s="221" t="s">
        <v>477</v>
      </c>
      <c r="C9" s="221" t="s">
        <v>25</v>
      </c>
      <c r="D9" s="221" t="s">
        <v>28</v>
      </c>
      <c r="E9" s="221" t="s">
        <v>29</v>
      </c>
      <c r="F9" s="222" t="s">
        <v>32</v>
      </c>
      <c r="G9" s="196">
        <f t="shared" si="0"/>
        <v>12.7</v>
      </c>
      <c r="H9" s="197">
        <f t="shared" si="1"/>
        <v>9.6999999999999993</v>
      </c>
      <c r="I9" s="197">
        <f t="shared" si="2"/>
        <v>8.6999999999999993</v>
      </c>
      <c r="J9" s="198">
        <v>7.7</v>
      </c>
      <c r="K9" s="199">
        <f>ROUND(IF($G9*VLOOKUP($F9,'Rate Rationale'!$D:$I,6,0)&lt;&gt;0,$G9*VLOOKUP($F9,'Rate Rationale'!$D:$I,6,0),""),1)</f>
        <v>14.6</v>
      </c>
      <c r="L9" s="200">
        <f>ROUND(IF($H9*VLOOKUP($F9,'Rate Rationale'!$D:$J,7,0)&lt;&gt;0,$H9*VLOOKUP($F9,'Rate Rationale'!$D:$J,7,0),""),1)</f>
        <v>11.2</v>
      </c>
      <c r="M9" s="200">
        <f>ROUND(IF($I9*VLOOKUP($F9,'Rate Rationale'!$D:$K,8,0)&lt;&gt;0,$I9*VLOOKUP($F9,'Rate Rationale'!$D:$K,8,0),""),1)</f>
        <v>10</v>
      </c>
      <c r="N9" s="201">
        <f>ROUND(IF($J9*VLOOKUP($F9,'Rate Rationale'!$D:$L,9,0)&lt;&gt;0,$J9*VLOOKUP($F9,'Rate Rationale'!$D:$L,9,0),""),1)</f>
        <v>8.9</v>
      </c>
      <c r="O9" s="200">
        <f>ROUND(IF($G9*VLOOKUP($F9,'Rate Rationale'!$D:$M,10,0)&lt;&gt;0,$G9*VLOOKUP($F9,'Rate Rationale'!$D:$M,10,0),""),1)</f>
        <v>19.100000000000001</v>
      </c>
      <c r="P9" s="199">
        <f>ROUND(G9*VLOOKUP(F9,'Rate Rationale'!$D$3:$AB$45,11,0),1)</f>
        <v>19.100000000000001</v>
      </c>
      <c r="Q9" s="200">
        <f>ROUND(H9*VLOOKUP(F9,'Rate Rationale'!$D$3:$AB$45,12,0),1)</f>
        <v>14.6</v>
      </c>
      <c r="R9" s="200">
        <f>ROUND(I9*VLOOKUP(F9,'Rate Rationale'!$D$3:$AB$45,13,0),1)</f>
        <v>10.4</v>
      </c>
      <c r="S9" s="201">
        <f>ROUND(J9*VLOOKUP(F9,'Rate Rationale'!$D$3:$AB$45,14,0),1)</f>
        <v>9.1999999999999993</v>
      </c>
      <c r="T9" s="199">
        <f t="shared" si="3"/>
        <v>22</v>
      </c>
      <c r="U9" s="200">
        <f t="shared" si="3"/>
        <v>16.8</v>
      </c>
      <c r="V9" s="200">
        <f t="shared" si="3"/>
        <v>12</v>
      </c>
      <c r="W9" s="201">
        <f t="shared" si="3"/>
        <v>10.6</v>
      </c>
      <c r="X9" s="199">
        <f t="shared" si="4"/>
        <v>19.100000000000001</v>
      </c>
      <c r="Y9" s="200">
        <f t="shared" si="4"/>
        <v>14.6</v>
      </c>
      <c r="Z9" s="200">
        <f t="shared" si="5"/>
        <v>8.6999999999999993</v>
      </c>
      <c r="AA9" s="201">
        <f t="shared" si="5"/>
        <v>7.7</v>
      </c>
      <c r="AB9" s="199">
        <f t="shared" si="6"/>
        <v>22</v>
      </c>
      <c r="AC9" s="200">
        <f t="shared" si="6"/>
        <v>16.8</v>
      </c>
      <c r="AD9" s="200">
        <f t="shared" si="6"/>
        <v>10</v>
      </c>
      <c r="AE9" s="201">
        <f t="shared" si="6"/>
        <v>8.9</v>
      </c>
      <c r="AF9" s="199">
        <f t="shared" si="7"/>
        <v>22.9</v>
      </c>
      <c r="AG9" s="201">
        <f t="shared" si="7"/>
        <v>17.5</v>
      </c>
      <c r="AH9" s="202">
        <f>G9</f>
        <v>12.7</v>
      </c>
      <c r="AI9" s="202"/>
      <c r="AJ9" s="199">
        <f t="shared" si="9"/>
        <v>19.100000000000001</v>
      </c>
      <c r="AK9" s="200">
        <f t="shared" si="9"/>
        <v>14.6</v>
      </c>
      <c r="AL9" s="200">
        <f t="shared" si="9"/>
        <v>13.1</v>
      </c>
      <c r="AM9" s="201">
        <f t="shared" si="9"/>
        <v>11.6</v>
      </c>
      <c r="AN9" s="203">
        <v>45594</v>
      </c>
    </row>
    <row r="10" spans="1:40">
      <c r="A10" s="221" t="s">
        <v>477</v>
      </c>
      <c r="B10" s="221" t="s">
        <v>477</v>
      </c>
      <c r="C10" s="221" t="s">
        <v>25</v>
      </c>
      <c r="D10" s="221" t="s">
        <v>28</v>
      </c>
      <c r="E10" s="221" t="s">
        <v>33</v>
      </c>
      <c r="F10" s="222" t="s">
        <v>34</v>
      </c>
      <c r="G10" s="196">
        <f t="shared" si="0"/>
        <v>12.7</v>
      </c>
      <c r="H10" s="197">
        <f t="shared" si="1"/>
        <v>9.6999999999999993</v>
      </c>
      <c r="I10" s="197">
        <f t="shared" si="2"/>
        <v>8.6999999999999993</v>
      </c>
      <c r="J10" s="198">
        <v>7.7</v>
      </c>
      <c r="K10" s="199">
        <f>ROUND(IF($G10*VLOOKUP($F10,'Rate Rationale'!$D:$I,6,0)&lt;&gt;0,$G10*VLOOKUP($F10,'Rate Rationale'!$D:$I,6,0),""),1)</f>
        <v>14.6</v>
      </c>
      <c r="L10" s="200">
        <f>ROUND(IF($H10*VLOOKUP($F10,'Rate Rationale'!$D:$J,7,0)&lt;&gt;0,$H10*VLOOKUP($F10,'Rate Rationale'!$D:$J,7,0),""),1)</f>
        <v>11.2</v>
      </c>
      <c r="M10" s="200">
        <f>ROUND(IF($I10*VLOOKUP($F10,'Rate Rationale'!$D:$K,8,0)&lt;&gt;0,$I10*VLOOKUP($F10,'Rate Rationale'!$D:$K,8,0),""),1)</f>
        <v>10</v>
      </c>
      <c r="N10" s="201">
        <f>ROUND(IF($J10*VLOOKUP($F10,'Rate Rationale'!$D:$L,9,0)&lt;&gt;0,$J10*VLOOKUP($F10,'Rate Rationale'!$D:$L,9,0),""),1)</f>
        <v>8.9</v>
      </c>
      <c r="O10" s="200">
        <f>ROUND(IF($G10*VLOOKUP($F10,'Rate Rationale'!$D:$M,10,0)&lt;&gt;0,$G10*VLOOKUP($F10,'Rate Rationale'!$D:$M,10,0),""),1)</f>
        <v>19.100000000000001</v>
      </c>
      <c r="P10" s="199">
        <f>ROUND(G10*VLOOKUP(F10,'Rate Rationale'!$D$3:$AB$45,11,0),1)</f>
        <v>19.100000000000001</v>
      </c>
      <c r="Q10" s="200">
        <f>ROUND(H10*VLOOKUP(F10,'Rate Rationale'!$D$3:$AB$45,12,0),1)</f>
        <v>14.6</v>
      </c>
      <c r="R10" s="200">
        <f>ROUND(I10*VLOOKUP(F10,'Rate Rationale'!$D$3:$AB$45,13,0),1)</f>
        <v>10.4</v>
      </c>
      <c r="S10" s="201">
        <f>ROUND(J10*VLOOKUP(F10,'Rate Rationale'!$D$3:$AB$45,14,0),1)</f>
        <v>9.1999999999999993</v>
      </c>
      <c r="T10" s="199">
        <f t="shared" si="3"/>
        <v>22</v>
      </c>
      <c r="U10" s="200">
        <f t="shared" si="3"/>
        <v>16.8</v>
      </c>
      <c r="V10" s="200">
        <f t="shared" si="3"/>
        <v>12</v>
      </c>
      <c r="W10" s="201">
        <f t="shared" si="3"/>
        <v>10.6</v>
      </c>
      <c r="X10" s="199">
        <f t="shared" si="4"/>
        <v>19.100000000000001</v>
      </c>
      <c r="Y10" s="200">
        <f t="shared" si="4"/>
        <v>14.6</v>
      </c>
      <c r="Z10" s="200">
        <f t="shared" si="5"/>
        <v>8.6999999999999993</v>
      </c>
      <c r="AA10" s="201">
        <f t="shared" si="5"/>
        <v>7.7</v>
      </c>
      <c r="AB10" s="199">
        <f t="shared" si="6"/>
        <v>22</v>
      </c>
      <c r="AC10" s="200">
        <f t="shared" si="6"/>
        <v>16.8</v>
      </c>
      <c r="AD10" s="200">
        <f t="shared" si="6"/>
        <v>10</v>
      </c>
      <c r="AE10" s="201">
        <f t="shared" si="6"/>
        <v>8.9</v>
      </c>
      <c r="AF10" s="199">
        <f t="shared" si="7"/>
        <v>22.9</v>
      </c>
      <c r="AG10" s="201">
        <f t="shared" si="7"/>
        <v>17.5</v>
      </c>
      <c r="AH10" s="202">
        <f>G10</f>
        <v>12.7</v>
      </c>
      <c r="AI10" s="202"/>
      <c r="AJ10" s="199">
        <f t="shared" si="9"/>
        <v>19.100000000000001</v>
      </c>
      <c r="AK10" s="200">
        <f t="shared" si="9"/>
        <v>14.6</v>
      </c>
      <c r="AL10" s="200">
        <f t="shared" si="9"/>
        <v>13.1</v>
      </c>
      <c r="AM10" s="201">
        <f t="shared" si="9"/>
        <v>11.6</v>
      </c>
      <c r="AN10" s="203">
        <v>45594</v>
      </c>
    </row>
    <row r="11" spans="1:40">
      <c r="A11" s="221" t="s">
        <v>477</v>
      </c>
      <c r="B11" s="221" t="s">
        <v>477</v>
      </c>
      <c r="C11" s="221" t="s">
        <v>25</v>
      </c>
      <c r="D11" s="221" t="s">
        <v>28</v>
      </c>
      <c r="E11" s="221" t="s">
        <v>35</v>
      </c>
      <c r="F11" s="222" t="s">
        <v>36</v>
      </c>
      <c r="G11" s="196">
        <f t="shared" si="0"/>
        <v>12.7</v>
      </c>
      <c r="H11" s="197">
        <f t="shared" si="1"/>
        <v>9.6999999999999993</v>
      </c>
      <c r="I11" s="197">
        <f t="shared" si="2"/>
        <v>8.6999999999999993</v>
      </c>
      <c r="J11" s="198">
        <v>7.7</v>
      </c>
      <c r="K11" s="199">
        <f>ROUND(IF($G11*VLOOKUP($F11,'Rate Rationale'!$D:$I,6,0)&lt;&gt;0,$G11*VLOOKUP($F11,'Rate Rationale'!$D:$I,6,0),""),1)</f>
        <v>14.6</v>
      </c>
      <c r="L11" s="200">
        <f>ROUND(IF($H11*VLOOKUP($F11,'Rate Rationale'!$D:$J,7,0)&lt;&gt;0,$H11*VLOOKUP($F11,'Rate Rationale'!$D:$J,7,0),""),1)</f>
        <v>11.2</v>
      </c>
      <c r="M11" s="200">
        <f>ROUND(IF($I11*VLOOKUP($F11,'Rate Rationale'!$D:$K,8,0)&lt;&gt;0,$I11*VLOOKUP($F11,'Rate Rationale'!$D:$K,8,0),""),1)</f>
        <v>10</v>
      </c>
      <c r="N11" s="201">
        <f>ROUND(IF($J11*VLOOKUP($F11,'Rate Rationale'!$D:$L,9,0)&lt;&gt;0,$J11*VLOOKUP($F11,'Rate Rationale'!$D:$L,9,0),""),1)</f>
        <v>8.9</v>
      </c>
      <c r="O11" s="200">
        <f>ROUND(IF($G11*VLOOKUP($F11,'Rate Rationale'!$D:$M,10,0)&lt;&gt;0,$G11*VLOOKUP($F11,'Rate Rationale'!$D:$M,10,0),""),1)</f>
        <v>19.100000000000001</v>
      </c>
      <c r="P11" s="199">
        <f>ROUND(G11*VLOOKUP(F11,'Rate Rationale'!$D$3:$AB$45,11,0),1)</f>
        <v>19.100000000000001</v>
      </c>
      <c r="Q11" s="200">
        <f>ROUND(H11*VLOOKUP(F11,'Rate Rationale'!$D$3:$AB$45,12,0),1)</f>
        <v>14.6</v>
      </c>
      <c r="R11" s="200">
        <f>ROUND(I11*VLOOKUP(F11,'Rate Rationale'!$D$3:$AB$45,13,0),1)</f>
        <v>10.4</v>
      </c>
      <c r="S11" s="201">
        <f>ROUND(J11*VLOOKUP(F11,'Rate Rationale'!$D$3:$AB$45,14,0),1)</f>
        <v>9.1999999999999993</v>
      </c>
      <c r="T11" s="199">
        <f t="shared" si="3"/>
        <v>22</v>
      </c>
      <c r="U11" s="200">
        <f t="shared" si="3"/>
        <v>16.8</v>
      </c>
      <c r="V11" s="200">
        <f t="shared" si="3"/>
        <v>12</v>
      </c>
      <c r="W11" s="201">
        <f t="shared" si="3"/>
        <v>10.6</v>
      </c>
      <c r="X11" s="199">
        <f t="shared" si="4"/>
        <v>19.100000000000001</v>
      </c>
      <c r="Y11" s="200">
        <f t="shared" si="4"/>
        <v>14.6</v>
      </c>
      <c r="Z11" s="200">
        <f t="shared" si="5"/>
        <v>8.6999999999999993</v>
      </c>
      <c r="AA11" s="201">
        <f t="shared" si="5"/>
        <v>7.7</v>
      </c>
      <c r="AB11" s="199">
        <f t="shared" si="6"/>
        <v>22</v>
      </c>
      <c r="AC11" s="200">
        <f t="shared" si="6"/>
        <v>16.8</v>
      </c>
      <c r="AD11" s="200">
        <f t="shared" si="6"/>
        <v>10</v>
      </c>
      <c r="AE11" s="201">
        <f t="shared" si="6"/>
        <v>8.9</v>
      </c>
      <c r="AF11" s="199">
        <f t="shared" si="7"/>
        <v>22.9</v>
      </c>
      <c r="AG11" s="201">
        <f t="shared" si="7"/>
        <v>17.5</v>
      </c>
      <c r="AH11" s="202">
        <f>G11</f>
        <v>12.7</v>
      </c>
      <c r="AI11" s="202"/>
      <c r="AJ11" s="199">
        <f t="shared" si="9"/>
        <v>19.100000000000001</v>
      </c>
      <c r="AK11" s="200">
        <f t="shared" si="9"/>
        <v>14.6</v>
      </c>
      <c r="AL11" s="200">
        <f t="shared" si="9"/>
        <v>13.1</v>
      </c>
      <c r="AM11" s="201">
        <f t="shared" si="9"/>
        <v>11.6</v>
      </c>
      <c r="AN11" s="203">
        <v>45594</v>
      </c>
    </row>
    <row r="12" spans="1:40">
      <c r="A12" s="221" t="s">
        <v>477</v>
      </c>
      <c r="B12" s="221" t="s">
        <v>477</v>
      </c>
      <c r="C12" s="221" t="s">
        <v>25</v>
      </c>
      <c r="D12" s="221" t="s">
        <v>28</v>
      </c>
      <c r="E12" s="221" t="s">
        <v>29</v>
      </c>
      <c r="F12" s="222" t="s">
        <v>37</v>
      </c>
      <c r="G12" s="196">
        <f t="shared" si="0"/>
        <v>12.7</v>
      </c>
      <c r="H12" s="197">
        <f t="shared" si="1"/>
        <v>9.6999999999999993</v>
      </c>
      <c r="I12" s="197">
        <f t="shared" si="2"/>
        <v>8.6999999999999993</v>
      </c>
      <c r="J12" s="198">
        <v>7.7</v>
      </c>
      <c r="K12" s="199">
        <f>ROUND(IF($G12*VLOOKUP($F12,'Rate Rationale'!$D:$I,6,0)&lt;&gt;0,$G12*VLOOKUP($F12,'Rate Rationale'!$D:$I,6,0),""),1)</f>
        <v>14.6</v>
      </c>
      <c r="L12" s="200">
        <f>ROUND(IF($H12*VLOOKUP($F12,'Rate Rationale'!$D:$J,7,0)&lt;&gt;0,$H12*VLOOKUP($F12,'Rate Rationale'!$D:$J,7,0),""),1)</f>
        <v>11.2</v>
      </c>
      <c r="M12" s="200">
        <f>ROUND(IF($I12*VLOOKUP($F12,'Rate Rationale'!$D:$K,8,0)&lt;&gt;0,$I12*VLOOKUP($F12,'Rate Rationale'!$D:$K,8,0),""),1)</f>
        <v>10</v>
      </c>
      <c r="N12" s="201">
        <f>ROUND(IF($J12*VLOOKUP($F12,'Rate Rationale'!$D:$L,9,0)&lt;&gt;0,$J12*VLOOKUP($F12,'Rate Rationale'!$D:$L,9,0),""),1)</f>
        <v>8.9</v>
      </c>
      <c r="O12" s="200">
        <f>ROUND(IF($G12*VLOOKUP($F12,'Rate Rationale'!$D:$M,10,0)&lt;&gt;0,$G12*VLOOKUP($F12,'Rate Rationale'!$D:$M,10,0),""),1)</f>
        <v>19.100000000000001</v>
      </c>
      <c r="P12" s="199">
        <f>ROUND(G12*VLOOKUP(F12,'Rate Rationale'!$D$3:$AB$45,11,0),1)</f>
        <v>19.100000000000001</v>
      </c>
      <c r="Q12" s="200">
        <f>ROUND(H12*VLOOKUP(F12,'Rate Rationale'!$D$3:$AB$45,12,0),1)</f>
        <v>14.6</v>
      </c>
      <c r="R12" s="200">
        <f>ROUND(I12*VLOOKUP(F12,'Rate Rationale'!$D$3:$AB$45,13,0),1)</f>
        <v>10.4</v>
      </c>
      <c r="S12" s="201">
        <f>ROUND(J12*VLOOKUP(F12,'Rate Rationale'!$D$3:$AB$45,14,0),1)</f>
        <v>9.1999999999999993</v>
      </c>
      <c r="T12" s="199">
        <f t="shared" si="3"/>
        <v>22</v>
      </c>
      <c r="U12" s="200">
        <f t="shared" si="3"/>
        <v>16.8</v>
      </c>
      <c r="V12" s="200">
        <f t="shared" si="3"/>
        <v>12</v>
      </c>
      <c r="W12" s="201">
        <f t="shared" si="3"/>
        <v>10.6</v>
      </c>
      <c r="X12" s="199">
        <f t="shared" si="4"/>
        <v>19.100000000000001</v>
      </c>
      <c r="Y12" s="200">
        <f t="shared" si="4"/>
        <v>14.6</v>
      </c>
      <c r="Z12" s="200">
        <f t="shared" si="5"/>
        <v>8.6999999999999993</v>
      </c>
      <c r="AA12" s="201">
        <f t="shared" si="5"/>
        <v>7.7</v>
      </c>
      <c r="AB12" s="199">
        <f t="shared" si="6"/>
        <v>22</v>
      </c>
      <c r="AC12" s="200">
        <f t="shared" si="6"/>
        <v>16.8</v>
      </c>
      <c r="AD12" s="200">
        <f t="shared" si="6"/>
        <v>10</v>
      </c>
      <c r="AE12" s="201">
        <f t="shared" si="6"/>
        <v>8.9</v>
      </c>
      <c r="AF12" s="199">
        <f t="shared" si="7"/>
        <v>22.9</v>
      </c>
      <c r="AG12" s="201">
        <f t="shared" si="7"/>
        <v>17.5</v>
      </c>
      <c r="AH12" s="202">
        <f t="shared" ref="AH12:AH19" si="10">G12</f>
        <v>12.7</v>
      </c>
      <c r="AI12" s="202"/>
      <c r="AJ12" s="199">
        <f t="shared" si="9"/>
        <v>19.100000000000001</v>
      </c>
      <c r="AK12" s="200">
        <f t="shared" si="9"/>
        <v>14.6</v>
      </c>
      <c r="AL12" s="200">
        <f t="shared" si="9"/>
        <v>13.1</v>
      </c>
      <c r="AM12" s="201">
        <f t="shared" si="9"/>
        <v>11.6</v>
      </c>
      <c r="AN12" s="203">
        <v>45594</v>
      </c>
    </row>
    <row r="13" spans="1:40">
      <c r="A13" s="221" t="s">
        <v>477</v>
      </c>
      <c r="B13" s="221" t="s">
        <v>477</v>
      </c>
      <c r="C13" s="221" t="s">
        <v>25</v>
      </c>
      <c r="D13" s="221" t="s">
        <v>28</v>
      </c>
      <c r="E13" s="221" t="s">
        <v>29</v>
      </c>
      <c r="F13" s="222" t="s">
        <v>38</v>
      </c>
      <c r="G13" s="196">
        <f t="shared" si="0"/>
        <v>12.7</v>
      </c>
      <c r="H13" s="197">
        <f t="shared" si="1"/>
        <v>9.6999999999999993</v>
      </c>
      <c r="I13" s="197">
        <f t="shared" si="2"/>
        <v>8.6999999999999993</v>
      </c>
      <c r="J13" s="198">
        <v>7.7</v>
      </c>
      <c r="K13" s="199">
        <f>ROUND(IF($G13*VLOOKUP($F13,'Rate Rationale'!$D:$I,6,0)&lt;&gt;0,$G13*VLOOKUP($F13,'Rate Rationale'!$D:$I,6,0),""),1)</f>
        <v>14.6</v>
      </c>
      <c r="L13" s="200">
        <f>ROUND(IF($H13*VLOOKUP($F13,'Rate Rationale'!$D:$J,7,0)&lt;&gt;0,$H13*VLOOKUP($F13,'Rate Rationale'!$D:$J,7,0),""),1)</f>
        <v>11.2</v>
      </c>
      <c r="M13" s="200">
        <f>ROUND(IF($I13*VLOOKUP($F13,'Rate Rationale'!$D:$K,8,0)&lt;&gt;0,$I13*VLOOKUP($F13,'Rate Rationale'!$D:$K,8,0),""),1)</f>
        <v>10</v>
      </c>
      <c r="N13" s="201">
        <f>ROUND(IF($J13*VLOOKUP($F13,'Rate Rationale'!$D:$L,9,0)&lt;&gt;0,$J13*VLOOKUP($F13,'Rate Rationale'!$D:$L,9,0),""),1)</f>
        <v>8.9</v>
      </c>
      <c r="O13" s="200">
        <f>ROUND(IF($G13*VLOOKUP($F13,'Rate Rationale'!$D:$M,10,0)&lt;&gt;0,$G13*VLOOKUP($F13,'Rate Rationale'!$D:$M,10,0),""),1)</f>
        <v>19.100000000000001</v>
      </c>
      <c r="P13" s="199">
        <f>ROUND(G13*VLOOKUP(F13,'Rate Rationale'!$D$3:$AB$45,11,0),1)</f>
        <v>19.100000000000001</v>
      </c>
      <c r="Q13" s="200">
        <f>ROUND(H13*VLOOKUP(F13,'Rate Rationale'!$D$3:$AB$45,12,0),1)</f>
        <v>14.6</v>
      </c>
      <c r="R13" s="200">
        <f>ROUND(I13*VLOOKUP(F13,'Rate Rationale'!$D$3:$AB$45,13,0),1)</f>
        <v>10.4</v>
      </c>
      <c r="S13" s="201">
        <f>ROUND(J13*VLOOKUP(F13,'Rate Rationale'!$D$3:$AB$45,14,0),1)</f>
        <v>9.1999999999999993</v>
      </c>
      <c r="T13" s="199">
        <f t="shared" si="3"/>
        <v>22</v>
      </c>
      <c r="U13" s="200">
        <f t="shared" si="3"/>
        <v>16.8</v>
      </c>
      <c r="V13" s="200">
        <f t="shared" si="3"/>
        <v>12</v>
      </c>
      <c r="W13" s="201">
        <f t="shared" si="3"/>
        <v>10.6</v>
      </c>
      <c r="X13" s="199">
        <f>ROUND((G13*1.5),1)</f>
        <v>19.100000000000001</v>
      </c>
      <c r="Y13" s="200">
        <f>ROUND((H13*1.5),1)</f>
        <v>14.6</v>
      </c>
      <c r="Z13" s="200">
        <f>I13</f>
        <v>8.6999999999999993</v>
      </c>
      <c r="AA13" s="201">
        <f>J13</f>
        <v>7.7</v>
      </c>
      <c r="AB13" s="199">
        <f t="shared" si="6"/>
        <v>22</v>
      </c>
      <c r="AC13" s="200">
        <f t="shared" si="6"/>
        <v>16.8</v>
      </c>
      <c r="AD13" s="200">
        <f t="shared" si="6"/>
        <v>10</v>
      </c>
      <c r="AE13" s="201">
        <f t="shared" si="6"/>
        <v>8.9</v>
      </c>
      <c r="AF13" s="199">
        <f>ROUND((G13*1.8),1)</f>
        <v>22.9</v>
      </c>
      <c r="AG13" s="201">
        <f>ROUND((H13*1.8),1)</f>
        <v>17.5</v>
      </c>
      <c r="AH13" s="202">
        <f t="shared" si="10"/>
        <v>12.7</v>
      </c>
      <c r="AI13" s="202"/>
      <c r="AJ13" s="199">
        <f t="shared" si="9"/>
        <v>19.100000000000001</v>
      </c>
      <c r="AK13" s="200">
        <f t="shared" si="9"/>
        <v>14.6</v>
      </c>
      <c r="AL13" s="200">
        <f t="shared" si="9"/>
        <v>13.1</v>
      </c>
      <c r="AM13" s="201">
        <f t="shared" si="9"/>
        <v>11.6</v>
      </c>
      <c r="AN13" s="203">
        <v>45594</v>
      </c>
    </row>
    <row r="14" spans="1:40">
      <c r="A14" s="221" t="s">
        <v>477</v>
      </c>
      <c r="B14" s="221" t="s">
        <v>477</v>
      </c>
      <c r="C14" s="221" t="s">
        <v>25</v>
      </c>
      <c r="D14" s="221" t="s">
        <v>28</v>
      </c>
      <c r="E14" s="221" t="s">
        <v>29</v>
      </c>
      <c r="F14" s="222" t="s">
        <v>39</v>
      </c>
      <c r="G14" s="196">
        <f t="shared" si="0"/>
        <v>12.7</v>
      </c>
      <c r="H14" s="197">
        <f t="shared" si="1"/>
        <v>9.6999999999999993</v>
      </c>
      <c r="I14" s="197">
        <f t="shared" si="2"/>
        <v>8.6999999999999993</v>
      </c>
      <c r="J14" s="198">
        <v>7.7</v>
      </c>
      <c r="K14" s="199">
        <f>ROUND(IF($G14*VLOOKUP($F14,'Rate Rationale'!$D:$I,6,0)&lt;&gt;0,$G14*VLOOKUP($F14,'Rate Rationale'!$D:$I,6,0),""),1)</f>
        <v>14.6</v>
      </c>
      <c r="L14" s="200">
        <f>ROUND(IF($H14*VLOOKUP($F14,'Rate Rationale'!$D:$J,7,0)&lt;&gt;0,$H14*VLOOKUP($F14,'Rate Rationale'!$D:$J,7,0),""),1)</f>
        <v>11.2</v>
      </c>
      <c r="M14" s="200">
        <f>ROUND(IF($I14*VLOOKUP($F14,'Rate Rationale'!$D:$K,8,0)&lt;&gt;0,$I14*VLOOKUP($F14,'Rate Rationale'!$D:$K,8,0),""),1)</f>
        <v>10</v>
      </c>
      <c r="N14" s="201">
        <f>ROUND(IF($J14*VLOOKUP($F14,'Rate Rationale'!$D:$L,9,0)&lt;&gt;0,$J14*VLOOKUP($F14,'Rate Rationale'!$D:$L,9,0),""),1)</f>
        <v>8.9</v>
      </c>
      <c r="O14" s="200">
        <f>ROUND(IF($G14*VLOOKUP($F14,'Rate Rationale'!$D:$M,10,0)&lt;&gt;0,$G14*VLOOKUP($F14,'Rate Rationale'!$D:$M,10,0),""),1)</f>
        <v>19.100000000000001</v>
      </c>
      <c r="P14" s="199">
        <f>ROUND(G14*VLOOKUP(F14,'Rate Rationale'!$D$3:$AB$45,11,0),1)</f>
        <v>19.100000000000001</v>
      </c>
      <c r="Q14" s="200">
        <f>ROUND(H14*VLOOKUP(F14,'Rate Rationale'!$D$3:$AB$45,12,0),1)</f>
        <v>14.6</v>
      </c>
      <c r="R14" s="200">
        <f>ROUND(I14*VLOOKUP(F14,'Rate Rationale'!$D$3:$AB$45,13,0),1)</f>
        <v>10.4</v>
      </c>
      <c r="S14" s="201">
        <f>ROUND(J14*VLOOKUP(F14,'Rate Rationale'!$D$3:$AB$45,14,0),1)</f>
        <v>9.1999999999999993</v>
      </c>
      <c r="T14" s="199">
        <f t="shared" si="3"/>
        <v>22</v>
      </c>
      <c r="U14" s="200">
        <f t="shared" si="3"/>
        <v>16.8</v>
      </c>
      <c r="V14" s="200">
        <f t="shared" si="3"/>
        <v>12</v>
      </c>
      <c r="W14" s="201">
        <f t="shared" si="3"/>
        <v>10.6</v>
      </c>
      <c r="X14" s="199">
        <f>ROUND((G14*1.5),1)</f>
        <v>19.100000000000001</v>
      </c>
      <c r="Y14" s="200">
        <f>ROUND((H14*1.5),1)</f>
        <v>14.6</v>
      </c>
      <c r="Z14" s="200">
        <f>I14</f>
        <v>8.6999999999999993</v>
      </c>
      <c r="AA14" s="201">
        <f>J14</f>
        <v>7.7</v>
      </c>
      <c r="AB14" s="199">
        <f t="shared" si="6"/>
        <v>22</v>
      </c>
      <c r="AC14" s="200">
        <f t="shared" si="6"/>
        <v>16.8</v>
      </c>
      <c r="AD14" s="200">
        <f t="shared" si="6"/>
        <v>10</v>
      </c>
      <c r="AE14" s="201">
        <f t="shared" si="6"/>
        <v>8.9</v>
      </c>
      <c r="AF14" s="199">
        <f>ROUND((G14*1.8),1)</f>
        <v>22.9</v>
      </c>
      <c r="AG14" s="201">
        <f>ROUND((H14*1.8),1)</f>
        <v>17.5</v>
      </c>
      <c r="AH14" s="202">
        <f t="shared" si="10"/>
        <v>12.7</v>
      </c>
      <c r="AI14" s="202"/>
      <c r="AJ14" s="199">
        <f t="shared" si="9"/>
        <v>19.100000000000001</v>
      </c>
      <c r="AK14" s="200">
        <f t="shared" si="9"/>
        <v>14.6</v>
      </c>
      <c r="AL14" s="200">
        <f t="shared" si="9"/>
        <v>13.1</v>
      </c>
      <c r="AM14" s="201">
        <f t="shared" si="9"/>
        <v>11.6</v>
      </c>
      <c r="AN14" s="203">
        <v>45594</v>
      </c>
    </row>
    <row r="15" spans="1:40">
      <c r="A15" s="234" t="s">
        <v>477</v>
      </c>
      <c r="B15" s="234" t="s">
        <v>477</v>
      </c>
      <c r="C15" s="234" t="s">
        <v>25</v>
      </c>
      <c r="D15" s="234" t="s">
        <v>28</v>
      </c>
      <c r="E15" s="234" t="s">
        <v>35</v>
      </c>
      <c r="F15" s="235" t="s">
        <v>40</v>
      </c>
      <c r="G15" s="236">
        <f t="shared" si="0"/>
        <v>12.7</v>
      </c>
      <c r="H15" s="237">
        <f t="shared" si="1"/>
        <v>9.6999999999999993</v>
      </c>
      <c r="I15" s="237">
        <f t="shared" si="2"/>
        <v>8.6999999999999993</v>
      </c>
      <c r="J15" s="238">
        <v>7.7</v>
      </c>
      <c r="K15" s="239">
        <f>ROUND(IF($G15*VLOOKUP($F15,'Rate Rationale'!$D:$I,6,0)&lt;&gt;0,$G15*VLOOKUP($F15,'Rate Rationale'!$D:$I,6,0),""),1)</f>
        <v>14.6</v>
      </c>
      <c r="L15" s="240">
        <f>ROUND(IF($H15*VLOOKUP($F15,'Rate Rationale'!$D:$J,7,0)&lt;&gt;0,$H15*VLOOKUP($F15,'Rate Rationale'!$D:$J,7,0),""),1)</f>
        <v>11.2</v>
      </c>
      <c r="M15" s="240">
        <f>ROUND(IF($I15*VLOOKUP($F15,'Rate Rationale'!$D:$K,8,0)&lt;&gt;0,$I15*VLOOKUP($F15,'Rate Rationale'!$D:$K,8,0),""),1)</f>
        <v>10</v>
      </c>
      <c r="N15" s="241">
        <f>ROUND(IF($J15*VLOOKUP($F15,'Rate Rationale'!$D:$L,9,0)&lt;&gt;0,$J15*VLOOKUP($F15,'Rate Rationale'!$D:$L,9,0),""),1)</f>
        <v>8.9</v>
      </c>
      <c r="O15" s="240">
        <f>ROUND(IF($G15*VLOOKUP($F15,'Rate Rationale'!$D:$M,10,0)&lt;&gt;0,$G15*VLOOKUP($F15,'Rate Rationale'!$D:$M,10,0),""),1)</f>
        <v>19.100000000000001</v>
      </c>
      <c r="P15" s="239">
        <f>ROUND(G15*VLOOKUP(F15,'Rate Rationale'!$D$3:$AB$45,11,0),1)</f>
        <v>19.100000000000001</v>
      </c>
      <c r="Q15" s="240">
        <f>ROUND(H15*VLOOKUP(F15,'Rate Rationale'!$D$3:$AB$45,12,0),1)</f>
        <v>14.6</v>
      </c>
      <c r="R15" s="240">
        <f>ROUND(I15*VLOOKUP(F15,'Rate Rationale'!$D$3:$AB$45,13,0),1)</f>
        <v>10.4</v>
      </c>
      <c r="S15" s="241">
        <f>ROUND(J15*VLOOKUP(F15,'Rate Rationale'!$D$3:$AB$45,14,0),1)</f>
        <v>9.1999999999999993</v>
      </c>
      <c r="T15" s="239">
        <f t="shared" si="3"/>
        <v>22</v>
      </c>
      <c r="U15" s="240">
        <f t="shared" si="3"/>
        <v>16.8</v>
      </c>
      <c r="V15" s="240">
        <f t="shared" si="3"/>
        <v>12</v>
      </c>
      <c r="W15" s="241">
        <f t="shared" si="3"/>
        <v>10.6</v>
      </c>
      <c r="X15" s="239">
        <f t="shared" ref="X15:Y28" si="11">ROUND((G15*1.5),1)</f>
        <v>19.100000000000001</v>
      </c>
      <c r="Y15" s="240">
        <f t="shared" si="11"/>
        <v>14.6</v>
      </c>
      <c r="Z15" s="240">
        <f t="shared" ref="Z15:AA30" si="12">I15</f>
        <v>8.6999999999999993</v>
      </c>
      <c r="AA15" s="241">
        <f t="shared" si="12"/>
        <v>7.7</v>
      </c>
      <c r="AB15" s="239">
        <f t="shared" si="6"/>
        <v>22</v>
      </c>
      <c r="AC15" s="240">
        <f t="shared" si="6"/>
        <v>16.8</v>
      </c>
      <c r="AD15" s="240">
        <f t="shared" si="6"/>
        <v>10</v>
      </c>
      <c r="AE15" s="241">
        <f t="shared" si="6"/>
        <v>8.9</v>
      </c>
      <c r="AF15" s="239">
        <f t="shared" ref="AF15:AG28" si="13">ROUND((G15*1.8),1)</f>
        <v>22.9</v>
      </c>
      <c r="AG15" s="241">
        <f t="shared" si="13"/>
        <v>17.5</v>
      </c>
      <c r="AH15" s="242">
        <f t="shared" si="10"/>
        <v>12.7</v>
      </c>
      <c r="AI15" s="242"/>
      <c r="AJ15" s="239">
        <f t="shared" si="9"/>
        <v>19.100000000000001</v>
      </c>
      <c r="AK15" s="240">
        <f t="shared" si="9"/>
        <v>14.6</v>
      </c>
      <c r="AL15" s="240">
        <f t="shared" si="9"/>
        <v>13.1</v>
      </c>
      <c r="AM15" s="241">
        <f t="shared" si="9"/>
        <v>11.6</v>
      </c>
      <c r="AN15" s="243">
        <v>45594</v>
      </c>
    </row>
    <row r="16" spans="1:40">
      <c r="A16" s="76" t="s">
        <v>477</v>
      </c>
      <c r="B16" s="76" t="s">
        <v>477</v>
      </c>
      <c r="C16" s="76" t="s">
        <v>25</v>
      </c>
      <c r="D16" s="76" t="s">
        <v>41</v>
      </c>
      <c r="E16" s="76" t="s">
        <v>42</v>
      </c>
      <c r="F16" s="77" t="s">
        <v>43</v>
      </c>
      <c r="G16" s="263">
        <f>J16+5</f>
        <v>15.6</v>
      </c>
      <c r="H16" s="264">
        <f>J16+2</f>
        <v>12.6</v>
      </c>
      <c r="I16" s="264">
        <f>J16+1</f>
        <v>11.6</v>
      </c>
      <c r="J16" s="265">
        <v>10.6</v>
      </c>
      <c r="K16" s="266">
        <f>ROUND(IF($G16*VLOOKUP($F16,'Rate Rationale'!$D:$I,6,0)&lt;&gt;0,$G16*VLOOKUP($F16,'Rate Rationale'!$D:$I,6,0),""),1)</f>
        <v>17.899999999999999</v>
      </c>
      <c r="L16" s="267">
        <f>ROUND(IF($H16*VLOOKUP($F16,'Rate Rationale'!$D:$J,7,0)&lt;&gt;0,$H16*VLOOKUP($F16,'Rate Rationale'!$D:$J,7,0),""),1)</f>
        <v>14.5</v>
      </c>
      <c r="M16" s="267">
        <f>ROUND(IF($I16*VLOOKUP($F16,'Rate Rationale'!$D:$K,8,0)&lt;&gt;0,$I16*VLOOKUP($F16,'Rate Rationale'!$D:$K,8,0),""),1)</f>
        <v>13.3</v>
      </c>
      <c r="N16" s="268">
        <f>ROUND(IF($J16*VLOOKUP($F16,'Rate Rationale'!$D:$L,9,0)&lt;&gt;0,$J16*VLOOKUP($F16,'Rate Rationale'!$D:$L,9,0),""),1)</f>
        <v>12.2</v>
      </c>
      <c r="O16" s="267">
        <f>ROUND(IF($G16*VLOOKUP($F16,'Rate Rationale'!$D:$M,10,0)&lt;&gt;0,$G16*VLOOKUP($F16,'Rate Rationale'!$D:$M,10,0),""),1)</f>
        <v>23.4</v>
      </c>
      <c r="P16" s="266">
        <f>ROUND(G16*VLOOKUP(F16,'Rate Rationale'!$D$3:$AB$45,11,0),1)</f>
        <v>23.4</v>
      </c>
      <c r="Q16" s="267">
        <f>ROUND(H16*VLOOKUP(F16,'Rate Rationale'!$D$3:$AB$45,12,0),1)</f>
        <v>18.899999999999999</v>
      </c>
      <c r="R16" s="267">
        <f>ROUND(I16*VLOOKUP(F16,'Rate Rationale'!$D$3:$AB$45,13,0),1)</f>
        <v>13.9</v>
      </c>
      <c r="S16" s="268">
        <f>ROUND(J16*VLOOKUP(F16,'Rate Rationale'!$D$3:$AB$45,14,0),1)</f>
        <v>12.7</v>
      </c>
      <c r="T16" s="266">
        <f t="shared" si="3"/>
        <v>26.9</v>
      </c>
      <c r="U16" s="267">
        <f t="shared" si="3"/>
        <v>21.7</v>
      </c>
      <c r="V16" s="267">
        <f t="shared" si="3"/>
        <v>16</v>
      </c>
      <c r="W16" s="268">
        <f t="shared" si="3"/>
        <v>14.6</v>
      </c>
      <c r="X16" s="266">
        <f>ROUND((G16*1.5),1)</f>
        <v>23.4</v>
      </c>
      <c r="Y16" s="267">
        <f>ROUND((H16*1.5),1)</f>
        <v>18.899999999999999</v>
      </c>
      <c r="Z16" s="267">
        <f>I16</f>
        <v>11.6</v>
      </c>
      <c r="AA16" s="268">
        <f>J16</f>
        <v>10.6</v>
      </c>
      <c r="AB16" s="266">
        <f t="shared" si="6"/>
        <v>26.9</v>
      </c>
      <c r="AC16" s="267">
        <f t="shared" si="6"/>
        <v>21.7</v>
      </c>
      <c r="AD16" s="267">
        <f t="shared" si="6"/>
        <v>13.3</v>
      </c>
      <c r="AE16" s="268">
        <f t="shared" si="6"/>
        <v>12.2</v>
      </c>
      <c r="AF16" s="266">
        <f>ROUND((G16*1.8),1)</f>
        <v>28.1</v>
      </c>
      <c r="AG16" s="268">
        <f>ROUND((H16*1.8),1)</f>
        <v>22.7</v>
      </c>
      <c r="AH16" s="269">
        <f t="shared" si="10"/>
        <v>15.6</v>
      </c>
      <c r="AI16" s="269"/>
      <c r="AJ16" s="266">
        <f t="shared" si="9"/>
        <v>23.4</v>
      </c>
      <c r="AK16" s="267">
        <f t="shared" si="9"/>
        <v>18.899999999999999</v>
      </c>
      <c r="AL16" s="267">
        <f t="shared" si="9"/>
        <v>17.399999999999999</v>
      </c>
      <c r="AM16" s="268">
        <f t="shared" si="9"/>
        <v>15.9</v>
      </c>
      <c r="AN16" s="270">
        <v>45587</v>
      </c>
    </row>
    <row r="17" spans="1:40">
      <c r="A17" s="76" t="s">
        <v>477</v>
      </c>
      <c r="B17" s="76" t="s">
        <v>477</v>
      </c>
      <c r="C17" s="76" t="s">
        <v>25</v>
      </c>
      <c r="D17" s="76" t="s">
        <v>41</v>
      </c>
      <c r="E17" s="76" t="s">
        <v>44</v>
      </c>
      <c r="F17" s="77" t="s">
        <v>45</v>
      </c>
      <c r="G17" s="263">
        <f>J17+5</f>
        <v>13.6</v>
      </c>
      <c r="H17" s="264">
        <f>J17+2</f>
        <v>10.6</v>
      </c>
      <c r="I17" s="264">
        <f>J17+1</f>
        <v>9.6</v>
      </c>
      <c r="J17" s="265">
        <v>8.6</v>
      </c>
      <c r="K17" s="266">
        <f>ROUND(IF($G17*VLOOKUP($F17,'Rate Rationale'!$D:$I,6,0)&lt;&gt;0,$G17*VLOOKUP($F17,'Rate Rationale'!$D:$I,6,0),""),1)</f>
        <v>15.6</v>
      </c>
      <c r="L17" s="267">
        <f>ROUND(IF($H17*VLOOKUP($F17,'Rate Rationale'!$D:$J,7,0)&lt;&gt;0,$H17*VLOOKUP($F17,'Rate Rationale'!$D:$J,7,0),""),1)</f>
        <v>12.2</v>
      </c>
      <c r="M17" s="267">
        <f>ROUND(IF($I17*VLOOKUP($F17,'Rate Rationale'!$D:$K,8,0)&lt;&gt;0,$I17*VLOOKUP($F17,'Rate Rationale'!$D:$K,8,0),""),1)</f>
        <v>11</v>
      </c>
      <c r="N17" s="268">
        <f>ROUND(IF($J17*VLOOKUP($F17,'Rate Rationale'!$D:$L,9,0)&lt;&gt;0,$J17*VLOOKUP($F17,'Rate Rationale'!$D:$L,9,0),""),1)</f>
        <v>9.9</v>
      </c>
      <c r="O17" s="267">
        <f>ROUND(IF($G17*VLOOKUP($F17,'Rate Rationale'!$D:$M,10,0)&lt;&gt;0,$G17*VLOOKUP($F17,'Rate Rationale'!$D:$M,10,0),""),1)</f>
        <v>20.399999999999999</v>
      </c>
      <c r="P17" s="266">
        <f>ROUND(G17*VLOOKUP(F17,'Rate Rationale'!$D$3:$AB$45,11,0),1)</f>
        <v>20.399999999999999</v>
      </c>
      <c r="Q17" s="267">
        <f>ROUND(H17*VLOOKUP(F17,'Rate Rationale'!$D$3:$AB$45,12,0),1)</f>
        <v>15.9</v>
      </c>
      <c r="R17" s="267">
        <f>ROUND(I17*VLOOKUP(F17,'Rate Rationale'!$D$3:$AB$45,13,0),1)</f>
        <v>11.5</v>
      </c>
      <c r="S17" s="268">
        <f>ROUND(J17*VLOOKUP(F17,'Rate Rationale'!$D$3:$AB$45,14,0),1)</f>
        <v>10.3</v>
      </c>
      <c r="T17" s="266">
        <f t="shared" si="3"/>
        <v>23.5</v>
      </c>
      <c r="U17" s="267">
        <f t="shared" si="3"/>
        <v>18.3</v>
      </c>
      <c r="V17" s="267">
        <f t="shared" si="3"/>
        <v>13.2</v>
      </c>
      <c r="W17" s="268">
        <f t="shared" si="3"/>
        <v>11.8</v>
      </c>
      <c r="X17" s="266">
        <f>ROUND((G17*1.5),1)</f>
        <v>20.399999999999999</v>
      </c>
      <c r="Y17" s="267">
        <f>ROUND((H17*1.5),1)</f>
        <v>15.9</v>
      </c>
      <c r="Z17" s="267">
        <f>I17</f>
        <v>9.6</v>
      </c>
      <c r="AA17" s="268">
        <f>J17</f>
        <v>8.6</v>
      </c>
      <c r="AB17" s="266">
        <f t="shared" si="6"/>
        <v>23.5</v>
      </c>
      <c r="AC17" s="267">
        <f t="shared" si="6"/>
        <v>18.3</v>
      </c>
      <c r="AD17" s="267">
        <f t="shared" si="6"/>
        <v>11</v>
      </c>
      <c r="AE17" s="268">
        <f t="shared" si="6"/>
        <v>9.9</v>
      </c>
      <c r="AF17" s="266">
        <f>ROUND((G17*1.8),1)</f>
        <v>24.5</v>
      </c>
      <c r="AG17" s="268">
        <f>ROUND((H17*1.8),1)</f>
        <v>19.100000000000001</v>
      </c>
      <c r="AH17" s="269">
        <f t="shared" si="10"/>
        <v>13.6</v>
      </c>
      <c r="AI17" s="269">
        <f>O17</f>
        <v>20.399999999999999</v>
      </c>
      <c r="AJ17" s="266">
        <f t="shared" si="9"/>
        <v>20.399999999999999</v>
      </c>
      <c r="AK17" s="267">
        <f t="shared" si="9"/>
        <v>15.9</v>
      </c>
      <c r="AL17" s="267">
        <f t="shared" si="9"/>
        <v>14.4</v>
      </c>
      <c r="AM17" s="268">
        <f t="shared" si="9"/>
        <v>12.9</v>
      </c>
      <c r="AN17" s="270">
        <v>45587</v>
      </c>
    </row>
    <row r="18" spans="1:40">
      <c r="A18" s="76" t="s">
        <v>477</v>
      </c>
      <c r="B18" s="76" t="s">
        <v>477</v>
      </c>
      <c r="C18" s="76" t="s">
        <v>25</v>
      </c>
      <c r="D18" s="76" t="s">
        <v>41</v>
      </c>
      <c r="E18" s="76" t="s">
        <v>46</v>
      </c>
      <c r="F18" s="77" t="s">
        <v>47</v>
      </c>
      <c r="G18" s="263">
        <f t="shared" si="0"/>
        <v>13.6</v>
      </c>
      <c r="H18" s="264">
        <f t="shared" si="1"/>
        <v>10.6</v>
      </c>
      <c r="I18" s="264">
        <f t="shared" si="2"/>
        <v>9.6</v>
      </c>
      <c r="J18" s="265">
        <v>8.6</v>
      </c>
      <c r="K18" s="266">
        <f>N18+5</f>
        <v>17.5</v>
      </c>
      <c r="L18" s="267">
        <f>N18+2</f>
        <v>14.5</v>
      </c>
      <c r="M18" s="267">
        <f>N18+1</f>
        <v>13.5</v>
      </c>
      <c r="N18" s="268">
        <v>12.5</v>
      </c>
      <c r="O18" s="267">
        <f>ROUND(IF($G18*VLOOKUP($F18,'Rate Rationale'!$D:$M,10,0)&lt;&gt;0,$G18*VLOOKUP($F18,'Rate Rationale'!$D:$M,10,0),""),1)</f>
        <v>20.399999999999999</v>
      </c>
      <c r="P18" s="266">
        <f>ROUND(G18*VLOOKUP(F18,'Rate Rationale'!$D$3:$AB$45,11,0),1)</f>
        <v>20.399999999999999</v>
      </c>
      <c r="Q18" s="267">
        <f>ROUND(H18*VLOOKUP(F18,'Rate Rationale'!$D$3:$AB$45,12,0),1)</f>
        <v>15.9</v>
      </c>
      <c r="R18" s="267">
        <f>ROUND(I18*VLOOKUP(F18,'Rate Rationale'!$D$3:$AB$45,13,0),1)</f>
        <v>11.5</v>
      </c>
      <c r="S18" s="268">
        <f>ROUND(J18*VLOOKUP(F18,'Rate Rationale'!$D$3:$AB$45,14,0),1)</f>
        <v>10.3</v>
      </c>
      <c r="T18" s="266">
        <f t="shared" si="3"/>
        <v>23.5</v>
      </c>
      <c r="U18" s="267">
        <f t="shared" si="3"/>
        <v>18.3</v>
      </c>
      <c r="V18" s="267">
        <f t="shared" si="3"/>
        <v>15.5</v>
      </c>
      <c r="W18" s="268">
        <f t="shared" si="3"/>
        <v>14.4</v>
      </c>
      <c r="X18" s="266">
        <f t="shared" si="11"/>
        <v>20.399999999999999</v>
      </c>
      <c r="Y18" s="267">
        <f t="shared" si="11"/>
        <v>15.9</v>
      </c>
      <c r="Z18" s="267">
        <f t="shared" si="12"/>
        <v>9.6</v>
      </c>
      <c r="AA18" s="268">
        <f t="shared" si="12"/>
        <v>8.6</v>
      </c>
      <c r="AB18" s="266">
        <f t="shared" si="6"/>
        <v>23.5</v>
      </c>
      <c r="AC18" s="267">
        <f t="shared" si="6"/>
        <v>18.3</v>
      </c>
      <c r="AD18" s="267">
        <f t="shared" si="6"/>
        <v>13.5</v>
      </c>
      <c r="AE18" s="268">
        <f t="shared" si="6"/>
        <v>12.5</v>
      </c>
      <c r="AF18" s="266">
        <f t="shared" si="13"/>
        <v>24.5</v>
      </c>
      <c r="AG18" s="268">
        <f t="shared" si="13"/>
        <v>19.100000000000001</v>
      </c>
      <c r="AH18" s="269">
        <f t="shared" si="10"/>
        <v>13.6</v>
      </c>
      <c r="AI18" s="269"/>
      <c r="AJ18" s="266">
        <f t="shared" si="9"/>
        <v>20.399999999999999</v>
      </c>
      <c r="AK18" s="267">
        <f t="shared" si="9"/>
        <v>15.9</v>
      </c>
      <c r="AL18" s="267">
        <f t="shared" si="9"/>
        <v>14.4</v>
      </c>
      <c r="AM18" s="268">
        <f t="shared" si="9"/>
        <v>12.9</v>
      </c>
      <c r="AN18" s="270">
        <v>45566</v>
      </c>
    </row>
    <row r="19" spans="1:40">
      <c r="A19" s="76" t="s">
        <v>477</v>
      </c>
      <c r="B19" s="76" t="s">
        <v>477</v>
      </c>
      <c r="C19" s="76" t="s">
        <v>25</v>
      </c>
      <c r="D19" s="76" t="s">
        <v>41</v>
      </c>
      <c r="E19" s="76" t="s">
        <v>46</v>
      </c>
      <c r="F19" s="77" t="s">
        <v>48</v>
      </c>
      <c r="G19" s="263">
        <f>J19+5</f>
        <v>13.6</v>
      </c>
      <c r="H19" s="264">
        <f>J19+2</f>
        <v>10.6</v>
      </c>
      <c r="I19" s="264">
        <f>J19+1</f>
        <v>9.6</v>
      </c>
      <c r="J19" s="265">
        <v>8.6</v>
      </c>
      <c r="K19" s="266">
        <f>ROUND(IF($G19*VLOOKUP($F19,'Rate Rationale'!$D:$I,6,0)&lt;&gt;0,$G19*VLOOKUP($F19,'Rate Rationale'!$D:$I,6,0),""),1)</f>
        <v>15.6</v>
      </c>
      <c r="L19" s="267">
        <f>ROUND(IF($H19*VLOOKUP($F19,'Rate Rationale'!$D:$J,7,0)&lt;&gt;0,$H19*VLOOKUP($F19,'Rate Rationale'!$D:$J,7,0),""),1)</f>
        <v>12.2</v>
      </c>
      <c r="M19" s="267">
        <f>ROUND(IF($I19*VLOOKUP($F19,'Rate Rationale'!$D:$K,8,0)&lt;&gt;0,$I19*VLOOKUP($F19,'Rate Rationale'!$D:$K,8,0),""),1)</f>
        <v>11</v>
      </c>
      <c r="N19" s="268">
        <f>ROUND(IF($J19*VLOOKUP($F19,'Rate Rationale'!$D:$L,9,0)&lt;&gt;0,$J19*VLOOKUP($F19,'Rate Rationale'!$D:$L,9,0),""),1)</f>
        <v>9.9</v>
      </c>
      <c r="O19" s="267">
        <f>ROUND(IF($G19*VLOOKUP($F19,'Rate Rationale'!$D:$M,10,0)&lt;&gt;0,$G19*VLOOKUP($F19,'Rate Rationale'!$D:$M,10,0),""),1)</f>
        <v>20.399999999999999</v>
      </c>
      <c r="P19" s="266">
        <f>ROUND(G19*VLOOKUP(F19,'Rate Rationale'!$D$3:$AB$45,11,0),1)</f>
        <v>20.399999999999999</v>
      </c>
      <c r="Q19" s="267">
        <f>ROUND(H19*VLOOKUP(F19,'Rate Rationale'!$D$3:$AB$45,12,0),1)</f>
        <v>15.9</v>
      </c>
      <c r="R19" s="267">
        <f>ROUND(I19*VLOOKUP(F19,'Rate Rationale'!$D$3:$AB$45,13,0),1)</f>
        <v>11.5</v>
      </c>
      <c r="S19" s="268">
        <f>ROUND(J19*VLOOKUP(F19,'Rate Rationale'!$D$3:$AB$45,14,0),1)</f>
        <v>10.3</v>
      </c>
      <c r="T19" s="266">
        <f t="shared" si="3"/>
        <v>23.5</v>
      </c>
      <c r="U19" s="267">
        <f t="shared" si="3"/>
        <v>18.3</v>
      </c>
      <c r="V19" s="267">
        <f t="shared" si="3"/>
        <v>13.2</v>
      </c>
      <c r="W19" s="268">
        <f t="shared" si="3"/>
        <v>11.8</v>
      </c>
      <c r="X19" s="266">
        <f t="shared" si="11"/>
        <v>20.399999999999999</v>
      </c>
      <c r="Y19" s="267">
        <f t="shared" si="11"/>
        <v>15.9</v>
      </c>
      <c r="Z19" s="267">
        <f>I19</f>
        <v>9.6</v>
      </c>
      <c r="AA19" s="268">
        <f>J19</f>
        <v>8.6</v>
      </c>
      <c r="AB19" s="266">
        <f t="shared" si="6"/>
        <v>23.5</v>
      </c>
      <c r="AC19" s="267">
        <f t="shared" si="6"/>
        <v>18.3</v>
      </c>
      <c r="AD19" s="267">
        <f t="shared" si="6"/>
        <v>11</v>
      </c>
      <c r="AE19" s="268">
        <f t="shared" si="6"/>
        <v>9.9</v>
      </c>
      <c r="AF19" s="266">
        <f t="shared" si="13"/>
        <v>24.5</v>
      </c>
      <c r="AG19" s="268">
        <f t="shared" si="13"/>
        <v>19.100000000000001</v>
      </c>
      <c r="AH19" s="269">
        <f t="shared" si="10"/>
        <v>13.6</v>
      </c>
      <c r="AI19" s="269"/>
      <c r="AJ19" s="266">
        <f t="shared" si="9"/>
        <v>20.399999999999999</v>
      </c>
      <c r="AK19" s="267">
        <f t="shared" si="9"/>
        <v>15.9</v>
      </c>
      <c r="AL19" s="267">
        <f t="shared" si="9"/>
        <v>14.4</v>
      </c>
      <c r="AM19" s="268">
        <f t="shared" si="9"/>
        <v>12.9</v>
      </c>
      <c r="AN19" s="270">
        <v>45587</v>
      </c>
    </row>
    <row r="20" spans="1:40">
      <c r="A20" s="76" t="s">
        <v>477</v>
      </c>
      <c r="B20" s="76" t="s">
        <v>477</v>
      </c>
      <c r="C20" s="76" t="s">
        <v>25</v>
      </c>
      <c r="D20" s="76" t="s">
        <v>41</v>
      </c>
      <c r="E20" s="76" t="s">
        <v>49</v>
      </c>
      <c r="F20" s="77" t="s">
        <v>50</v>
      </c>
      <c r="G20" s="263">
        <f>J20+5</f>
        <v>10.6</v>
      </c>
      <c r="H20" s="264">
        <f>J20+2</f>
        <v>7.6</v>
      </c>
      <c r="I20" s="264">
        <f>J20+1</f>
        <v>6.6</v>
      </c>
      <c r="J20" s="265">
        <v>5.6</v>
      </c>
      <c r="K20" s="266">
        <f>ROUND(IF($G20*VLOOKUP($F20,'Rate Rationale'!$D:$I,6,0)&lt;&gt;0,$G20*VLOOKUP($F20,'Rate Rationale'!$D:$I,6,0),""),1)</f>
        <v>12.2</v>
      </c>
      <c r="L20" s="267">
        <f>ROUND(IF($H20*VLOOKUP($F20,'Rate Rationale'!$D:$J,7,0)&lt;&gt;0,$H20*VLOOKUP($F20,'Rate Rationale'!$D:$J,7,0),""),1)</f>
        <v>8.6999999999999993</v>
      </c>
      <c r="M20" s="267">
        <f>ROUND(IF($I20*VLOOKUP($F20,'Rate Rationale'!$D:$K,8,0)&lt;&gt;0,$I20*VLOOKUP($F20,'Rate Rationale'!$D:$K,8,0),""),1)</f>
        <v>7.6</v>
      </c>
      <c r="N20" s="268">
        <f>ROUND(IF($J20*VLOOKUP($F20,'Rate Rationale'!$D:$L,9,0)&lt;&gt;0,$J20*VLOOKUP($F20,'Rate Rationale'!$D:$L,9,0),""),1)</f>
        <v>6.4</v>
      </c>
      <c r="O20" s="267">
        <f>ROUND(IF($G20*VLOOKUP($F20,'Rate Rationale'!$D:$M,10,0)&lt;&gt;0,$G20*VLOOKUP($F20,'Rate Rationale'!$D:$M,10,0),""),1)</f>
        <v>15.9</v>
      </c>
      <c r="P20" s="266">
        <f>ROUND(G20*VLOOKUP(F20,'Rate Rationale'!$D$3:$AB$45,11,0),1)</f>
        <v>15.9</v>
      </c>
      <c r="Q20" s="267">
        <f>ROUND(H20*VLOOKUP(F20,'Rate Rationale'!$D$3:$AB$45,12,0),1)</f>
        <v>11.4</v>
      </c>
      <c r="R20" s="267">
        <f>ROUND(I20*VLOOKUP(F20,'Rate Rationale'!$D$3:$AB$45,13,0),1)</f>
        <v>7.9</v>
      </c>
      <c r="S20" s="268">
        <f>ROUND(J20*VLOOKUP(F20,'Rate Rationale'!$D$3:$AB$45,14,0),1)</f>
        <v>6.7</v>
      </c>
      <c r="T20" s="266">
        <f t="shared" si="3"/>
        <v>18.3</v>
      </c>
      <c r="U20" s="267">
        <f t="shared" si="3"/>
        <v>13.1</v>
      </c>
      <c r="V20" s="267">
        <f t="shared" si="3"/>
        <v>9.1</v>
      </c>
      <c r="W20" s="268">
        <f t="shared" si="3"/>
        <v>7.7</v>
      </c>
      <c r="X20" s="266">
        <f>ROUND((G20*1.5),1)</f>
        <v>15.9</v>
      </c>
      <c r="Y20" s="267">
        <f>ROUND((H20*1.5),1)</f>
        <v>11.4</v>
      </c>
      <c r="Z20" s="267">
        <f>I20</f>
        <v>6.6</v>
      </c>
      <c r="AA20" s="268">
        <f>J20</f>
        <v>5.6</v>
      </c>
      <c r="AB20" s="266">
        <f t="shared" si="6"/>
        <v>18.3</v>
      </c>
      <c r="AC20" s="267">
        <f t="shared" si="6"/>
        <v>13.1</v>
      </c>
      <c r="AD20" s="267">
        <f t="shared" si="6"/>
        <v>7.6</v>
      </c>
      <c r="AE20" s="268">
        <f t="shared" si="6"/>
        <v>6.4</v>
      </c>
      <c r="AF20" s="266">
        <f>ROUND((G20*1.8),1)</f>
        <v>19.100000000000001</v>
      </c>
      <c r="AG20" s="268">
        <f>ROUND((H20*1.8),1)</f>
        <v>13.7</v>
      </c>
      <c r="AH20" s="269">
        <f>G20</f>
        <v>10.6</v>
      </c>
      <c r="AI20" s="269">
        <f>O20</f>
        <v>15.9</v>
      </c>
      <c r="AJ20" s="266">
        <f t="shared" si="9"/>
        <v>15.9</v>
      </c>
      <c r="AK20" s="267">
        <f t="shared" si="9"/>
        <v>11.4</v>
      </c>
      <c r="AL20" s="267">
        <f t="shared" si="9"/>
        <v>9.9</v>
      </c>
      <c r="AM20" s="268">
        <f t="shared" si="9"/>
        <v>8.4</v>
      </c>
      <c r="AN20" s="270">
        <v>45566</v>
      </c>
    </row>
    <row r="21" spans="1:40">
      <c r="A21" s="76" t="s">
        <v>477</v>
      </c>
      <c r="B21" s="76" t="s">
        <v>477</v>
      </c>
      <c r="C21" s="76" t="s">
        <v>25</v>
      </c>
      <c r="D21" s="76" t="s">
        <v>41</v>
      </c>
      <c r="E21" s="76" t="s">
        <v>42</v>
      </c>
      <c r="F21" s="77" t="s">
        <v>51</v>
      </c>
      <c r="G21" s="263">
        <f>J21+5</f>
        <v>13.6</v>
      </c>
      <c r="H21" s="264">
        <f>J21+2</f>
        <v>10.6</v>
      </c>
      <c r="I21" s="264">
        <f>J21+1</f>
        <v>9.6</v>
      </c>
      <c r="J21" s="265">
        <v>8.6</v>
      </c>
      <c r="K21" s="266">
        <f>ROUND(IF($G21*VLOOKUP($F21,'Rate Rationale'!$D:$I,6,0)&lt;&gt;0,$G21*VLOOKUP($F21,'Rate Rationale'!$D:$I,6,0),""),1)</f>
        <v>15.6</v>
      </c>
      <c r="L21" s="267">
        <f>ROUND(IF($H21*VLOOKUP($F21,'Rate Rationale'!$D:$J,7,0)&lt;&gt;0,$H21*VLOOKUP($F21,'Rate Rationale'!$D:$J,7,0),""),1)</f>
        <v>12.2</v>
      </c>
      <c r="M21" s="267">
        <f>ROUND(IF($I21*VLOOKUP($F21,'Rate Rationale'!$D:$K,8,0)&lt;&gt;0,$I21*VLOOKUP($F21,'Rate Rationale'!$D:$K,8,0),""),1)</f>
        <v>11</v>
      </c>
      <c r="N21" s="268">
        <f>ROUND(IF($J21*VLOOKUP($F21,'Rate Rationale'!$D:$L,9,0)&lt;&gt;0,$J21*VLOOKUP($F21,'Rate Rationale'!$D:$L,9,0),""),1)</f>
        <v>9.9</v>
      </c>
      <c r="O21" s="267">
        <f>ROUND(IF($G21*VLOOKUP($F21,'Rate Rationale'!$D:$M,10,0)&lt;&gt;0,$G21*VLOOKUP($F21,'Rate Rationale'!$D:$M,10,0),""),1)</f>
        <v>20.399999999999999</v>
      </c>
      <c r="P21" s="266">
        <f>ROUND(G21*VLOOKUP(F21,'Rate Rationale'!$D$3:$AB$45,11,0),1)</f>
        <v>20.399999999999999</v>
      </c>
      <c r="Q21" s="267">
        <f>ROUND(H21*VLOOKUP(F21,'Rate Rationale'!$D$3:$AB$45,12,0),1)</f>
        <v>15.9</v>
      </c>
      <c r="R21" s="267">
        <f>ROUND(I21*VLOOKUP(F21,'Rate Rationale'!$D$3:$AB$45,13,0),1)</f>
        <v>11.5</v>
      </c>
      <c r="S21" s="268">
        <f>ROUND(J21*VLOOKUP(F21,'Rate Rationale'!$D$3:$AB$45,14,0),1)</f>
        <v>10.3</v>
      </c>
      <c r="T21" s="266">
        <f t="shared" si="3"/>
        <v>23.5</v>
      </c>
      <c r="U21" s="267">
        <f t="shared" si="3"/>
        <v>18.3</v>
      </c>
      <c r="V21" s="267">
        <f t="shared" si="3"/>
        <v>13.2</v>
      </c>
      <c r="W21" s="268">
        <f t="shared" si="3"/>
        <v>11.8</v>
      </c>
      <c r="X21" s="266">
        <f t="shared" ref="X21:Y21" si="14">ROUND((G21*1.5),1)</f>
        <v>20.399999999999999</v>
      </c>
      <c r="Y21" s="267">
        <f t="shared" si="14"/>
        <v>15.9</v>
      </c>
      <c r="Z21" s="267">
        <f t="shared" ref="Z21:AA21" si="15">I21</f>
        <v>9.6</v>
      </c>
      <c r="AA21" s="268">
        <f t="shared" si="15"/>
        <v>8.6</v>
      </c>
      <c r="AB21" s="266">
        <f t="shared" si="6"/>
        <v>23.5</v>
      </c>
      <c r="AC21" s="267">
        <f t="shared" si="6"/>
        <v>18.3</v>
      </c>
      <c r="AD21" s="267">
        <f t="shared" si="6"/>
        <v>11</v>
      </c>
      <c r="AE21" s="268">
        <f t="shared" si="6"/>
        <v>9.9</v>
      </c>
      <c r="AF21" s="266">
        <f t="shared" ref="AF21:AG21" si="16">ROUND((G21*1.8),1)</f>
        <v>24.5</v>
      </c>
      <c r="AG21" s="268">
        <f t="shared" si="16"/>
        <v>19.100000000000001</v>
      </c>
      <c r="AH21" s="269">
        <f t="shared" ref="AH21:AH35" si="17">G21</f>
        <v>13.6</v>
      </c>
      <c r="AI21" s="269"/>
      <c r="AJ21" s="266">
        <f t="shared" si="9"/>
        <v>20.399999999999999</v>
      </c>
      <c r="AK21" s="267">
        <f t="shared" si="9"/>
        <v>15.9</v>
      </c>
      <c r="AL21" s="267">
        <f t="shared" si="9"/>
        <v>14.4</v>
      </c>
      <c r="AM21" s="268">
        <f t="shared" si="9"/>
        <v>12.9</v>
      </c>
      <c r="AN21" s="270">
        <v>45587</v>
      </c>
    </row>
    <row r="22" spans="1:40">
      <c r="A22" s="76" t="s">
        <v>477</v>
      </c>
      <c r="B22" s="76" t="s">
        <v>477</v>
      </c>
      <c r="C22" s="76" t="s">
        <v>25</v>
      </c>
      <c r="D22" s="76" t="s">
        <v>41</v>
      </c>
      <c r="E22" s="76" t="s">
        <v>52</v>
      </c>
      <c r="F22" s="77" t="s">
        <v>53</v>
      </c>
      <c r="G22" s="263">
        <f t="shared" si="0"/>
        <v>12.6</v>
      </c>
      <c r="H22" s="264">
        <f t="shared" si="1"/>
        <v>9.6</v>
      </c>
      <c r="I22" s="264">
        <f t="shared" si="2"/>
        <v>8.6</v>
      </c>
      <c r="J22" s="265">
        <v>7.6</v>
      </c>
      <c r="K22" s="266">
        <f>ROUND(IF($G22*VLOOKUP($F22,'Rate Rationale'!$D:$I,6,0)&lt;&gt;0,$G22*VLOOKUP($F22,'Rate Rationale'!$D:$I,6,0),""),1)</f>
        <v>14.5</v>
      </c>
      <c r="L22" s="267">
        <f>ROUND(IF($H22*VLOOKUP($F22,'Rate Rationale'!$D:$J,7,0)&lt;&gt;0,$H22*VLOOKUP($F22,'Rate Rationale'!$D:$J,7,0),""),1)</f>
        <v>11</v>
      </c>
      <c r="M22" s="267">
        <f>ROUND(IF($I22*VLOOKUP($F22,'Rate Rationale'!$D:$K,8,0)&lt;&gt;0,$I22*VLOOKUP($F22,'Rate Rationale'!$D:$K,8,0),""),1)</f>
        <v>9.9</v>
      </c>
      <c r="N22" s="268">
        <f>ROUND(IF($J22*VLOOKUP($F22,'Rate Rationale'!$D:$L,9,0)&lt;&gt;0,$J22*VLOOKUP($F22,'Rate Rationale'!$D:$L,9,0),""),1)</f>
        <v>8.6999999999999993</v>
      </c>
      <c r="O22" s="267">
        <f>ROUND(IF($G22*VLOOKUP($F22,'Rate Rationale'!$D:$M,10,0)&lt;&gt;0,$G22*VLOOKUP($F22,'Rate Rationale'!$D:$M,10,0),""),1)</f>
        <v>18.899999999999999</v>
      </c>
      <c r="P22" s="266">
        <f>ROUND(G22*VLOOKUP(F22,'Rate Rationale'!$D$3:$AB$45,11,0),1)</f>
        <v>18.899999999999999</v>
      </c>
      <c r="Q22" s="267">
        <f>ROUND(H22*VLOOKUP(F22,'Rate Rationale'!$D$3:$AB$45,12,0),1)</f>
        <v>14.4</v>
      </c>
      <c r="R22" s="267">
        <f>ROUND(I22*VLOOKUP(F22,'Rate Rationale'!$D$3:$AB$45,13,0),1)</f>
        <v>10.3</v>
      </c>
      <c r="S22" s="268">
        <f>ROUND(J22*VLOOKUP(F22,'Rate Rationale'!$D$3:$AB$45,14,0),1)</f>
        <v>9.1</v>
      </c>
      <c r="T22" s="266">
        <f t="shared" ref="T22:W28" si="18">IF(ROUND(P22*1.15,1)&gt;K22,ROUND(P22*1.15,1),ROUND(K22*1.15,1))</f>
        <v>21.7</v>
      </c>
      <c r="U22" s="267">
        <f t="shared" si="18"/>
        <v>16.600000000000001</v>
      </c>
      <c r="V22" s="267">
        <f t="shared" si="18"/>
        <v>11.8</v>
      </c>
      <c r="W22" s="268">
        <f t="shared" si="18"/>
        <v>10.5</v>
      </c>
      <c r="X22" s="266">
        <f t="shared" si="11"/>
        <v>18.899999999999999</v>
      </c>
      <c r="Y22" s="267">
        <f t="shared" si="11"/>
        <v>14.4</v>
      </c>
      <c r="Z22" s="267">
        <f t="shared" si="12"/>
        <v>8.6</v>
      </c>
      <c r="AA22" s="268">
        <f t="shared" si="12"/>
        <v>7.6</v>
      </c>
      <c r="AB22" s="266">
        <f t="shared" ref="AB22:AE28" si="19">IF(ROUND(X22*1.15,1)&gt;K22,ROUND(X22*1.15,1),K22)</f>
        <v>21.7</v>
      </c>
      <c r="AC22" s="267">
        <f t="shared" si="19"/>
        <v>16.600000000000001</v>
      </c>
      <c r="AD22" s="267">
        <f t="shared" si="19"/>
        <v>9.9</v>
      </c>
      <c r="AE22" s="268">
        <f t="shared" si="19"/>
        <v>8.6999999999999993</v>
      </c>
      <c r="AF22" s="266">
        <f t="shared" si="13"/>
        <v>22.7</v>
      </c>
      <c r="AG22" s="268">
        <f t="shared" si="13"/>
        <v>17.3</v>
      </c>
      <c r="AH22" s="269">
        <f t="shared" si="17"/>
        <v>12.6</v>
      </c>
      <c r="AI22" s="269"/>
      <c r="AJ22" s="266">
        <f t="shared" ref="AJ22:AM35" si="20">ROUND(G22*1.5,1)</f>
        <v>18.899999999999999</v>
      </c>
      <c r="AK22" s="267">
        <f t="shared" si="20"/>
        <v>14.4</v>
      </c>
      <c r="AL22" s="267">
        <f t="shared" si="20"/>
        <v>12.9</v>
      </c>
      <c r="AM22" s="268">
        <f t="shared" si="20"/>
        <v>11.4</v>
      </c>
      <c r="AN22" s="270">
        <v>45566</v>
      </c>
    </row>
    <row r="23" spans="1:40">
      <c r="A23" s="76" t="s">
        <v>477</v>
      </c>
      <c r="B23" s="76" t="s">
        <v>477</v>
      </c>
      <c r="C23" s="76" t="s">
        <v>25</v>
      </c>
      <c r="D23" s="76" t="s">
        <v>41</v>
      </c>
      <c r="E23" s="76" t="s">
        <v>44</v>
      </c>
      <c r="F23" s="77" t="s">
        <v>54</v>
      </c>
      <c r="G23" s="263">
        <f>J23+5</f>
        <v>13.6</v>
      </c>
      <c r="H23" s="264">
        <f>J23+2</f>
        <v>10.6</v>
      </c>
      <c r="I23" s="264">
        <f>J23+1</f>
        <v>9.6</v>
      </c>
      <c r="J23" s="265">
        <v>8.6</v>
      </c>
      <c r="K23" s="266">
        <f>ROUND(IF($G23*VLOOKUP($F23,'Rate Rationale'!$D:$I,6,0)&lt;&gt;0,$G23*VLOOKUP($F23,'Rate Rationale'!$D:$I,6,0),""),1)</f>
        <v>15.6</v>
      </c>
      <c r="L23" s="267">
        <f>ROUND(IF($H23*VLOOKUP($F23,'Rate Rationale'!$D:$J,7,0)&lt;&gt;0,$H23*VLOOKUP($F23,'Rate Rationale'!$D:$J,7,0),""),1)</f>
        <v>12.2</v>
      </c>
      <c r="M23" s="267">
        <f>ROUND(IF($I23*VLOOKUP($F23,'Rate Rationale'!$D:$K,8,0)&lt;&gt;0,$I23*VLOOKUP($F23,'Rate Rationale'!$D:$K,8,0),""),1)</f>
        <v>11</v>
      </c>
      <c r="N23" s="268">
        <f>ROUND(IF($J23*VLOOKUP($F23,'Rate Rationale'!$D:$L,9,0)&lt;&gt;0,$J23*VLOOKUP($F23,'Rate Rationale'!$D:$L,9,0),""),1)</f>
        <v>9.9</v>
      </c>
      <c r="O23" s="267">
        <f>ROUND(IF($G23*VLOOKUP($F23,'Rate Rationale'!$D:$M,10,0)&lt;&gt;0,$G23*VLOOKUP($F23,'Rate Rationale'!$D:$M,10,0),""),1)</f>
        <v>20.399999999999999</v>
      </c>
      <c r="P23" s="266">
        <f>ROUND(G23*VLOOKUP(F23,'Rate Rationale'!$D$3:$AB$45,11,0),1)</f>
        <v>20.399999999999999</v>
      </c>
      <c r="Q23" s="267">
        <f>ROUND(H23*VLOOKUP(F23,'Rate Rationale'!$D$3:$AB$45,12,0),1)</f>
        <v>15.9</v>
      </c>
      <c r="R23" s="267">
        <f>ROUND(I23*VLOOKUP(F23,'Rate Rationale'!$D$3:$AB$45,13,0),1)</f>
        <v>11.5</v>
      </c>
      <c r="S23" s="268">
        <f>ROUND(J23*VLOOKUP(F23,'Rate Rationale'!$D$3:$AB$45,14,0),1)</f>
        <v>10.3</v>
      </c>
      <c r="T23" s="266">
        <f>IF(ROUND(P23*1.15,1)&gt;K23,ROUND(P23*1.15,1),ROUND(K23*1.15,1))</f>
        <v>23.5</v>
      </c>
      <c r="U23" s="267">
        <f>IF(ROUND(Q23*1.15,1)&gt;L23,ROUND(Q23*1.15,1),ROUND(L23*1.15,1))</f>
        <v>18.3</v>
      </c>
      <c r="V23" s="267">
        <f>IF(ROUND(R23*1.15,1)&gt;M23,ROUND(R23*1.15,1),ROUND(M23*1.15,1))</f>
        <v>13.2</v>
      </c>
      <c r="W23" s="268">
        <f>IF(ROUND(S23*1.15,1)&gt;N23,ROUND(S23*1.15,1),ROUND(N23*1.15,1))</f>
        <v>11.8</v>
      </c>
      <c r="X23" s="266">
        <f t="shared" si="11"/>
        <v>20.399999999999999</v>
      </c>
      <c r="Y23" s="267">
        <f t="shared" si="11"/>
        <v>15.9</v>
      </c>
      <c r="Z23" s="267">
        <f>I23</f>
        <v>9.6</v>
      </c>
      <c r="AA23" s="268">
        <f>J23</f>
        <v>8.6</v>
      </c>
      <c r="AB23" s="266">
        <f>IF(ROUND(X23*1.15,1)&gt;K23,ROUND(X23*1.15,1),K23)</f>
        <v>23.5</v>
      </c>
      <c r="AC23" s="267">
        <f>IF(ROUND(Y23*1.15,1)&gt;L23,ROUND(Y23*1.15,1),L23)</f>
        <v>18.3</v>
      </c>
      <c r="AD23" s="267">
        <f>IF(ROUND(Z23*1.15,1)&gt;M23,ROUND(Z23*1.15,1),M23)</f>
        <v>11</v>
      </c>
      <c r="AE23" s="268">
        <f>IF(ROUND(AA23*1.15,1)&gt;N23,ROUND(AA23*1.15,1),N23)</f>
        <v>9.9</v>
      </c>
      <c r="AF23" s="266">
        <f t="shared" si="13"/>
        <v>24.5</v>
      </c>
      <c r="AG23" s="268">
        <f t="shared" si="13"/>
        <v>19.100000000000001</v>
      </c>
      <c r="AH23" s="269">
        <f>G23</f>
        <v>13.6</v>
      </c>
      <c r="AI23" s="269"/>
      <c r="AJ23" s="266">
        <f>ROUND(G23*1.5,1)</f>
        <v>20.399999999999999</v>
      </c>
      <c r="AK23" s="267">
        <f>ROUND(H23*1.5,1)</f>
        <v>15.9</v>
      </c>
      <c r="AL23" s="267">
        <f>ROUND(I23*1.5,1)</f>
        <v>14.4</v>
      </c>
      <c r="AM23" s="268">
        <f>ROUND(J23*1.5,1)</f>
        <v>12.9</v>
      </c>
      <c r="AN23" s="270">
        <v>45587</v>
      </c>
    </row>
    <row r="24" spans="1:40">
      <c r="A24" s="76" t="s">
        <v>477</v>
      </c>
      <c r="B24" s="76" t="s">
        <v>477</v>
      </c>
      <c r="C24" s="76" t="s">
        <v>25</v>
      </c>
      <c r="D24" s="76" t="s">
        <v>41</v>
      </c>
      <c r="E24" s="76" t="s">
        <v>52</v>
      </c>
      <c r="F24" s="77" t="s">
        <v>55</v>
      </c>
      <c r="G24" s="263">
        <f>J24+5</f>
        <v>15.6</v>
      </c>
      <c r="H24" s="264">
        <f>J24+2</f>
        <v>12.6</v>
      </c>
      <c r="I24" s="264">
        <f>J24+1</f>
        <v>11.6</v>
      </c>
      <c r="J24" s="265">
        <v>10.6</v>
      </c>
      <c r="K24" s="266">
        <f>ROUND(IF($G24*VLOOKUP($F24,'Rate Rationale'!$D:$I,6,0)&lt;&gt;0,$G24*VLOOKUP($F24,'Rate Rationale'!$D:$I,6,0),""),1)</f>
        <v>17.899999999999999</v>
      </c>
      <c r="L24" s="267">
        <f>ROUND(IF($H24*VLOOKUP($F24,'Rate Rationale'!$D:$J,7,0)&lt;&gt;0,$H24*VLOOKUP($F24,'Rate Rationale'!$D:$J,7,0),""),1)</f>
        <v>14.5</v>
      </c>
      <c r="M24" s="267">
        <f>ROUND(IF($I24*VLOOKUP($F24,'Rate Rationale'!$D:$K,8,0)&lt;&gt;0,$I24*VLOOKUP($F24,'Rate Rationale'!$D:$K,8,0),""),1)</f>
        <v>13.3</v>
      </c>
      <c r="N24" s="268">
        <f>ROUND(IF($J24*VLOOKUP($F24,'Rate Rationale'!$D:$L,9,0)&lt;&gt;0,$J24*VLOOKUP($F24,'Rate Rationale'!$D:$L,9,0),""),1)</f>
        <v>12.2</v>
      </c>
      <c r="O24" s="267">
        <f>ROUND(IF($G24*VLOOKUP($F24,'Rate Rationale'!$D:$M,10,0)&lt;&gt;0,$G24*VLOOKUP($F24,'Rate Rationale'!$D:$M,10,0),""),1)</f>
        <v>23.4</v>
      </c>
      <c r="P24" s="266">
        <f>ROUND(G24*VLOOKUP(F24,'Rate Rationale'!$D$3:$AB$45,11,0),1)</f>
        <v>23.4</v>
      </c>
      <c r="Q24" s="267">
        <f>ROUND(H24*VLOOKUP(F24,'Rate Rationale'!$D$3:$AB$45,12,0),1)</f>
        <v>18.899999999999999</v>
      </c>
      <c r="R24" s="267">
        <f>ROUND(I24*VLOOKUP(F24,'Rate Rationale'!$D$3:$AB$45,13,0),1)</f>
        <v>13.9</v>
      </c>
      <c r="S24" s="268">
        <f>ROUND(J24*VLOOKUP(F24,'Rate Rationale'!$D$3:$AB$45,14,0),1)</f>
        <v>12.7</v>
      </c>
      <c r="T24" s="266">
        <f t="shared" si="18"/>
        <v>26.9</v>
      </c>
      <c r="U24" s="267">
        <f t="shared" si="18"/>
        <v>21.7</v>
      </c>
      <c r="V24" s="267">
        <f t="shared" si="18"/>
        <v>16</v>
      </c>
      <c r="W24" s="268">
        <f t="shared" si="18"/>
        <v>14.6</v>
      </c>
      <c r="X24" s="266">
        <f t="shared" si="11"/>
        <v>23.4</v>
      </c>
      <c r="Y24" s="267">
        <f t="shared" si="11"/>
        <v>18.899999999999999</v>
      </c>
      <c r="Z24" s="267">
        <f>I24</f>
        <v>11.6</v>
      </c>
      <c r="AA24" s="268">
        <f>J24</f>
        <v>10.6</v>
      </c>
      <c r="AB24" s="266">
        <f t="shared" si="19"/>
        <v>26.9</v>
      </c>
      <c r="AC24" s="267">
        <f t="shared" si="19"/>
        <v>21.7</v>
      </c>
      <c r="AD24" s="267">
        <f t="shared" si="19"/>
        <v>13.3</v>
      </c>
      <c r="AE24" s="268">
        <f t="shared" si="19"/>
        <v>12.2</v>
      </c>
      <c r="AF24" s="266">
        <f t="shared" si="13"/>
        <v>28.1</v>
      </c>
      <c r="AG24" s="268">
        <f t="shared" si="13"/>
        <v>22.7</v>
      </c>
      <c r="AH24" s="269">
        <f t="shared" si="17"/>
        <v>15.6</v>
      </c>
      <c r="AI24" s="269"/>
      <c r="AJ24" s="266">
        <f t="shared" si="20"/>
        <v>23.4</v>
      </c>
      <c r="AK24" s="267">
        <f t="shared" si="20"/>
        <v>18.899999999999999</v>
      </c>
      <c r="AL24" s="267">
        <f t="shared" si="20"/>
        <v>17.399999999999999</v>
      </c>
      <c r="AM24" s="268">
        <f t="shared" si="20"/>
        <v>15.9</v>
      </c>
      <c r="AN24" s="270">
        <v>45566</v>
      </c>
    </row>
    <row r="25" spans="1:40">
      <c r="A25" s="76" t="s">
        <v>477</v>
      </c>
      <c r="B25" s="76" t="s">
        <v>477</v>
      </c>
      <c r="C25" s="76" t="s">
        <v>25</v>
      </c>
      <c r="D25" s="76" t="s">
        <v>41</v>
      </c>
      <c r="E25" s="76" t="s">
        <v>56</v>
      </c>
      <c r="F25" s="77" t="s">
        <v>57</v>
      </c>
      <c r="G25" s="263">
        <f>J25+5</f>
        <v>13.6</v>
      </c>
      <c r="H25" s="264">
        <f>J25+2</f>
        <v>10.6</v>
      </c>
      <c r="I25" s="264">
        <f>J25+1</f>
        <v>9.6</v>
      </c>
      <c r="J25" s="265">
        <v>8.6</v>
      </c>
      <c r="K25" s="266">
        <f>ROUND(IF($G25*VLOOKUP($F25,'Rate Rationale'!$D:$I,6,0)&lt;&gt;0,$G25*VLOOKUP($F25,'Rate Rationale'!$D:$I,6,0),""),1)</f>
        <v>15.6</v>
      </c>
      <c r="L25" s="267">
        <f>ROUND(IF($H25*VLOOKUP($F25,'Rate Rationale'!$D:$J,7,0)&lt;&gt;0,$H25*VLOOKUP($F25,'Rate Rationale'!$D:$J,7,0),""),1)</f>
        <v>12.2</v>
      </c>
      <c r="M25" s="267">
        <f>ROUND(IF($I25*VLOOKUP($F25,'Rate Rationale'!$D:$K,8,0)&lt;&gt;0,$I25*VLOOKUP($F25,'Rate Rationale'!$D:$K,8,0),""),1)</f>
        <v>11</v>
      </c>
      <c r="N25" s="268">
        <f>ROUND(IF($J25*VLOOKUP($F25,'Rate Rationale'!$D:$L,9,0)&lt;&gt;0,$J25*VLOOKUP($F25,'Rate Rationale'!$D:$L,9,0),""),1)</f>
        <v>9.9</v>
      </c>
      <c r="O25" s="267">
        <f>ROUND(IF($G25*VLOOKUP($F25,'Rate Rationale'!$D:$M,10,0)&lt;&gt;0,$G25*VLOOKUP($F25,'Rate Rationale'!$D:$M,10,0),""),1)</f>
        <v>20.399999999999999</v>
      </c>
      <c r="P25" s="266">
        <f>ROUND(G25*VLOOKUP(F25,'Rate Rationale'!$D$3:$AB$45,11,0),1)</f>
        <v>20.399999999999999</v>
      </c>
      <c r="Q25" s="267">
        <f>ROUND(H25*VLOOKUP(F25,'Rate Rationale'!$D$3:$AB$45,12,0),1)</f>
        <v>15.9</v>
      </c>
      <c r="R25" s="267">
        <f>ROUND(I25*VLOOKUP(F25,'Rate Rationale'!$D$3:$AB$45,13,0),1)</f>
        <v>11.5</v>
      </c>
      <c r="S25" s="268">
        <f>ROUND(J25*VLOOKUP(F25,'Rate Rationale'!$D$3:$AB$45,14,0),1)</f>
        <v>10.3</v>
      </c>
      <c r="T25" s="266">
        <f t="shared" si="18"/>
        <v>23.5</v>
      </c>
      <c r="U25" s="267">
        <f t="shared" si="18"/>
        <v>18.3</v>
      </c>
      <c r="V25" s="267">
        <f t="shared" si="18"/>
        <v>13.2</v>
      </c>
      <c r="W25" s="268">
        <f t="shared" si="18"/>
        <v>11.8</v>
      </c>
      <c r="X25" s="266">
        <f t="shared" si="11"/>
        <v>20.399999999999999</v>
      </c>
      <c r="Y25" s="267">
        <f t="shared" si="11"/>
        <v>15.9</v>
      </c>
      <c r="Z25" s="267">
        <f t="shared" ref="Z25:AA25" si="21">I25</f>
        <v>9.6</v>
      </c>
      <c r="AA25" s="268">
        <f t="shared" si="21"/>
        <v>8.6</v>
      </c>
      <c r="AB25" s="266">
        <f t="shared" si="19"/>
        <v>23.5</v>
      </c>
      <c r="AC25" s="267">
        <f t="shared" si="19"/>
        <v>18.3</v>
      </c>
      <c r="AD25" s="267">
        <f t="shared" si="19"/>
        <v>11</v>
      </c>
      <c r="AE25" s="268">
        <f t="shared" si="19"/>
        <v>9.9</v>
      </c>
      <c r="AF25" s="266">
        <f t="shared" si="13"/>
        <v>24.5</v>
      </c>
      <c r="AG25" s="268">
        <f t="shared" si="13"/>
        <v>19.100000000000001</v>
      </c>
      <c r="AH25" s="269">
        <f>G25</f>
        <v>13.6</v>
      </c>
      <c r="AI25" s="269"/>
      <c r="AJ25" s="266">
        <f>ROUND(G25*1.5,1)</f>
        <v>20.399999999999999</v>
      </c>
      <c r="AK25" s="267">
        <f>ROUND(H25*1.5,1)</f>
        <v>15.9</v>
      </c>
      <c r="AL25" s="267">
        <f>ROUND(I25*1.5,1)</f>
        <v>14.4</v>
      </c>
      <c r="AM25" s="268">
        <f>ROUND(J25*1.5,1)</f>
        <v>12.9</v>
      </c>
      <c r="AN25" s="270">
        <v>45587</v>
      </c>
    </row>
    <row r="26" spans="1:40">
      <c r="A26" s="76" t="s">
        <v>477</v>
      </c>
      <c r="B26" s="76" t="s">
        <v>477</v>
      </c>
      <c r="C26" s="76" t="s">
        <v>25</v>
      </c>
      <c r="D26" s="76" t="s">
        <v>41</v>
      </c>
      <c r="E26" s="76" t="s">
        <v>49</v>
      </c>
      <c r="F26" s="77" t="s">
        <v>58</v>
      </c>
      <c r="G26" s="263">
        <f>J26+5</f>
        <v>12.6</v>
      </c>
      <c r="H26" s="264">
        <f>J26+2</f>
        <v>9.6</v>
      </c>
      <c r="I26" s="264">
        <f>J26+1</f>
        <v>8.6</v>
      </c>
      <c r="J26" s="265">
        <v>7.6</v>
      </c>
      <c r="K26" s="266">
        <f>ROUND(IF($G26*VLOOKUP($F26,'Rate Rationale'!$D:$I,6,0)&lt;&gt;0,$G26*VLOOKUP($F26,'Rate Rationale'!$D:$I,6,0),""),1)</f>
        <v>14.5</v>
      </c>
      <c r="L26" s="267">
        <f>ROUND(IF($H26*VLOOKUP($F26,'Rate Rationale'!$D:$J,7,0)&lt;&gt;0,$H26*VLOOKUP($F26,'Rate Rationale'!$D:$J,7,0),""),1)</f>
        <v>11</v>
      </c>
      <c r="M26" s="267">
        <f>ROUND(IF($I26*VLOOKUP($F26,'Rate Rationale'!$D:$K,8,0)&lt;&gt;0,$I26*VLOOKUP($F26,'Rate Rationale'!$D:$K,8,0),""),1)</f>
        <v>9.9</v>
      </c>
      <c r="N26" s="268">
        <f>ROUND(IF($J26*VLOOKUP($F26,'Rate Rationale'!$D:$L,9,0)&lt;&gt;0,$J26*VLOOKUP($F26,'Rate Rationale'!$D:$L,9,0),""),1)</f>
        <v>8.6999999999999993</v>
      </c>
      <c r="O26" s="267">
        <f>ROUND(IF($G26*VLOOKUP($F26,'Rate Rationale'!$D:$M,10,0)&lt;&gt;0,$G26*VLOOKUP($F26,'Rate Rationale'!$D:$M,10,0),""),1)</f>
        <v>18.899999999999999</v>
      </c>
      <c r="P26" s="266">
        <f>ROUND(G26*VLOOKUP(F26,'Rate Rationale'!$D$3:$AB$45,11,0),1)</f>
        <v>18.899999999999999</v>
      </c>
      <c r="Q26" s="267">
        <f>ROUND(H26*VLOOKUP(F26,'Rate Rationale'!$D$3:$AB$45,12,0),1)</f>
        <v>14.4</v>
      </c>
      <c r="R26" s="267">
        <f>ROUND(I26*VLOOKUP(F26,'Rate Rationale'!$D$3:$AB$45,13,0),1)</f>
        <v>10.3</v>
      </c>
      <c r="S26" s="268">
        <f>ROUND(J26*VLOOKUP(F26,'Rate Rationale'!$D$3:$AB$45,14,0),1)</f>
        <v>9.1</v>
      </c>
      <c r="T26" s="266">
        <f t="shared" si="18"/>
        <v>21.7</v>
      </c>
      <c r="U26" s="267">
        <f t="shared" si="18"/>
        <v>16.600000000000001</v>
      </c>
      <c r="V26" s="267">
        <f t="shared" si="18"/>
        <v>11.8</v>
      </c>
      <c r="W26" s="268">
        <f t="shared" si="18"/>
        <v>10.5</v>
      </c>
      <c r="X26" s="266">
        <f t="shared" si="11"/>
        <v>18.899999999999999</v>
      </c>
      <c r="Y26" s="267">
        <f t="shared" si="11"/>
        <v>14.4</v>
      </c>
      <c r="Z26" s="267">
        <f>I26</f>
        <v>8.6</v>
      </c>
      <c r="AA26" s="268">
        <f>J26</f>
        <v>7.6</v>
      </c>
      <c r="AB26" s="266">
        <f t="shared" si="19"/>
        <v>21.7</v>
      </c>
      <c r="AC26" s="267">
        <f t="shared" si="19"/>
        <v>16.600000000000001</v>
      </c>
      <c r="AD26" s="267">
        <f t="shared" si="19"/>
        <v>9.9</v>
      </c>
      <c r="AE26" s="268">
        <f t="shared" si="19"/>
        <v>8.6999999999999993</v>
      </c>
      <c r="AF26" s="266">
        <f t="shared" si="13"/>
        <v>22.7</v>
      </c>
      <c r="AG26" s="268">
        <f t="shared" si="13"/>
        <v>17.3</v>
      </c>
      <c r="AH26" s="269">
        <f>G26</f>
        <v>12.6</v>
      </c>
      <c r="AI26" s="269"/>
      <c r="AJ26" s="266">
        <f t="shared" ref="AJ26:AM26" si="22">ROUND(G26*1.5,1)</f>
        <v>18.899999999999999</v>
      </c>
      <c r="AK26" s="267">
        <f t="shared" si="22"/>
        <v>14.4</v>
      </c>
      <c r="AL26" s="267">
        <f t="shared" si="22"/>
        <v>12.9</v>
      </c>
      <c r="AM26" s="268">
        <f t="shared" si="22"/>
        <v>11.4</v>
      </c>
      <c r="AN26" s="270">
        <v>45587</v>
      </c>
    </row>
    <row r="27" spans="1:40">
      <c r="A27" s="76" t="s">
        <v>477</v>
      </c>
      <c r="B27" s="76" t="s">
        <v>477</v>
      </c>
      <c r="C27" s="76" t="s">
        <v>25</v>
      </c>
      <c r="D27" s="76" t="s">
        <v>41</v>
      </c>
      <c r="E27" s="76" t="s">
        <v>59</v>
      </c>
      <c r="F27" s="77" t="s">
        <v>60</v>
      </c>
      <c r="G27" s="263">
        <f t="shared" si="0"/>
        <v>14.6</v>
      </c>
      <c r="H27" s="264">
        <f t="shared" si="1"/>
        <v>11.6</v>
      </c>
      <c r="I27" s="264">
        <f t="shared" si="2"/>
        <v>10.6</v>
      </c>
      <c r="J27" s="265">
        <v>9.6</v>
      </c>
      <c r="K27" s="266">
        <f>N27+5</f>
        <v>15.5</v>
      </c>
      <c r="L27" s="267">
        <f>N27+2</f>
        <v>12.5</v>
      </c>
      <c r="M27" s="267">
        <f>N27+1</f>
        <v>11.5</v>
      </c>
      <c r="N27" s="268">
        <v>10.5</v>
      </c>
      <c r="O27" s="267">
        <f>ROUND(IF($G27*VLOOKUP($F27,'Rate Rationale'!$D:$M,10,0)&lt;&gt;0,$G27*VLOOKUP($F27,'Rate Rationale'!$D:$M,10,0),""),1)</f>
        <v>21.9</v>
      </c>
      <c r="P27" s="266">
        <f>ROUND(G27*VLOOKUP(F27,'Rate Rationale'!$D$3:$AB$45,11,0),1)</f>
        <v>21.9</v>
      </c>
      <c r="Q27" s="267">
        <f>ROUND(H27*VLOOKUP(F27,'Rate Rationale'!$D$3:$AB$45,12,0),1)</f>
        <v>17.399999999999999</v>
      </c>
      <c r="R27" s="267">
        <f>ROUND(I27*VLOOKUP(F27,'Rate Rationale'!$D$3:$AB$45,13,0),1)</f>
        <v>12.7</v>
      </c>
      <c r="S27" s="268">
        <f>ROUND(J27*VLOOKUP(F27,'Rate Rationale'!$D$3:$AB$45,14,0),1)</f>
        <v>11.5</v>
      </c>
      <c r="T27" s="266">
        <f t="shared" si="18"/>
        <v>25.2</v>
      </c>
      <c r="U27" s="267">
        <f t="shared" si="18"/>
        <v>20</v>
      </c>
      <c r="V27" s="267">
        <f t="shared" si="18"/>
        <v>14.6</v>
      </c>
      <c r="W27" s="268">
        <f t="shared" si="18"/>
        <v>13.2</v>
      </c>
      <c r="X27" s="266">
        <f t="shared" si="11"/>
        <v>21.9</v>
      </c>
      <c r="Y27" s="267">
        <f t="shared" si="11"/>
        <v>17.399999999999999</v>
      </c>
      <c r="Z27" s="267">
        <f t="shared" si="12"/>
        <v>10.6</v>
      </c>
      <c r="AA27" s="268">
        <f t="shared" si="12"/>
        <v>9.6</v>
      </c>
      <c r="AB27" s="266">
        <f t="shared" si="19"/>
        <v>25.2</v>
      </c>
      <c r="AC27" s="267">
        <f t="shared" si="19"/>
        <v>20</v>
      </c>
      <c r="AD27" s="267">
        <f t="shared" si="19"/>
        <v>12.2</v>
      </c>
      <c r="AE27" s="268">
        <f t="shared" si="19"/>
        <v>11</v>
      </c>
      <c r="AF27" s="266">
        <f t="shared" si="13"/>
        <v>26.3</v>
      </c>
      <c r="AG27" s="268">
        <f t="shared" si="13"/>
        <v>20.9</v>
      </c>
      <c r="AH27" s="269">
        <f t="shared" si="17"/>
        <v>14.6</v>
      </c>
      <c r="AI27" s="269"/>
      <c r="AJ27" s="266">
        <f t="shared" si="20"/>
        <v>21.9</v>
      </c>
      <c r="AK27" s="267">
        <f t="shared" si="20"/>
        <v>17.399999999999999</v>
      </c>
      <c r="AL27" s="267">
        <f t="shared" si="20"/>
        <v>15.9</v>
      </c>
      <c r="AM27" s="268">
        <f t="shared" si="20"/>
        <v>14.4</v>
      </c>
      <c r="AN27" s="270">
        <v>45587</v>
      </c>
    </row>
    <row r="28" spans="1:40">
      <c r="A28" s="78" t="s">
        <v>477</v>
      </c>
      <c r="B28" s="78" t="s">
        <v>477</v>
      </c>
      <c r="C28" s="78" t="s">
        <v>25</v>
      </c>
      <c r="D28" s="78" t="s">
        <v>41</v>
      </c>
      <c r="E28" s="78" t="s">
        <v>46</v>
      </c>
      <c r="F28" s="79" t="s">
        <v>61</v>
      </c>
      <c r="G28" s="271">
        <f t="shared" si="0"/>
        <v>13.6</v>
      </c>
      <c r="H28" s="272">
        <f t="shared" si="1"/>
        <v>10.6</v>
      </c>
      <c r="I28" s="272">
        <f t="shared" si="2"/>
        <v>9.6</v>
      </c>
      <c r="J28" s="273">
        <v>8.6</v>
      </c>
      <c r="K28" s="274">
        <f>ROUND(IF($G28*VLOOKUP($F28,'Rate Rationale'!$D:$I,6,0)&lt;&gt;0,$G28*VLOOKUP($F28,'Rate Rationale'!$D:$I,6,0),""),1)</f>
        <v>15.6</v>
      </c>
      <c r="L28" s="275">
        <f>ROUND(IF($H28*VLOOKUP($F28,'Rate Rationale'!$D:$J,7,0)&lt;&gt;0,$H28*VLOOKUP($F28,'Rate Rationale'!$D:$J,7,0),""),1)</f>
        <v>12.2</v>
      </c>
      <c r="M28" s="275">
        <f>ROUND(IF($I28*VLOOKUP($F28,'Rate Rationale'!$D:$K,8,0)&lt;&gt;0,$I28*VLOOKUP($F28,'Rate Rationale'!$D:$K,8,0),""),1)</f>
        <v>11</v>
      </c>
      <c r="N28" s="276">
        <f>ROUND(IF($J28*VLOOKUP($F28,'Rate Rationale'!$D:$L,9,0)&lt;&gt;0,$J28*VLOOKUP($F28,'Rate Rationale'!$D:$L,9,0),""),1)</f>
        <v>9.9</v>
      </c>
      <c r="O28" s="275">
        <f>ROUND(IF($G28*VLOOKUP($F28,'Rate Rationale'!$D:$M,10,0)&lt;&gt;0,$G28*VLOOKUP($F28,'Rate Rationale'!$D:$M,10,0),""),1)</f>
        <v>20.399999999999999</v>
      </c>
      <c r="P28" s="274">
        <f>ROUND(G28*VLOOKUP(F28,'Rate Rationale'!$D$3:$AB$45,11,0),1)</f>
        <v>20.399999999999999</v>
      </c>
      <c r="Q28" s="275">
        <f>ROUND(H28*VLOOKUP(F28,'Rate Rationale'!$D$3:$AB$45,12,0),1)</f>
        <v>15.9</v>
      </c>
      <c r="R28" s="275">
        <f>ROUND(I28*VLOOKUP(F28,'Rate Rationale'!$D$3:$AB$45,13,0),1)</f>
        <v>11.5</v>
      </c>
      <c r="S28" s="276">
        <f>ROUND(J28*VLOOKUP(F28,'Rate Rationale'!$D$3:$AB$45,14,0),1)</f>
        <v>10.3</v>
      </c>
      <c r="T28" s="274">
        <f t="shared" si="18"/>
        <v>23.5</v>
      </c>
      <c r="U28" s="275">
        <f t="shared" si="18"/>
        <v>18.3</v>
      </c>
      <c r="V28" s="275">
        <f t="shared" si="18"/>
        <v>13.2</v>
      </c>
      <c r="W28" s="276">
        <f t="shared" si="18"/>
        <v>11.8</v>
      </c>
      <c r="X28" s="274">
        <f t="shared" si="11"/>
        <v>20.399999999999999</v>
      </c>
      <c r="Y28" s="275">
        <f t="shared" si="11"/>
        <v>15.9</v>
      </c>
      <c r="Z28" s="275">
        <f t="shared" si="12"/>
        <v>9.6</v>
      </c>
      <c r="AA28" s="276">
        <f t="shared" si="12"/>
        <v>8.6</v>
      </c>
      <c r="AB28" s="274">
        <f t="shared" si="19"/>
        <v>23.5</v>
      </c>
      <c r="AC28" s="275">
        <f t="shared" si="19"/>
        <v>18.3</v>
      </c>
      <c r="AD28" s="275">
        <f t="shared" si="19"/>
        <v>11</v>
      </c>
      <c r="AE28" s="276">
        <f t="shared" si="19"/>
        <v>9.9</v>
      </c>
      <c r="AF28" s="274">
        <f t="shared" si="13"/>
        <v>24.5</v>
      </c>
      <c r="AG28" s="276">
        <f t="shared" si="13"/>
        <v>19.100000000000001</v>
      </c>
      <c r="AH28" s="277">
        <f t="shared" si="17"/>
        <v>13.6</v>
      </c>
      <c r="AI28" s="277"/>
      <c r="AJ28" s="274">
        <f t="shared" si="20"/>
        <v>20.399999999999999</v>
      </c>
      <c r="AK28" s="275">
        <f t="shared" si="20"/>
        <v>15.9</v>
      </c>
      <c r="AL28" s="275">
        <f t="shared" si="20"/>
        <v>14.4</v>
      </c>
      <c r="AM28" s="276">
        <f t="shared" si="20"/>
        <v>12.9</v>
      </c>
      <c r="AN28" s="278">
        <v>45587</v>
      </c>
    </row>
    <row r="29" spans="1:40">
      <c r="A29" s="76" t="s">
        <v>477</v>
      </c>
      <c r="B29" s="76" t="s">
        <v>477</v>
      </c>
      <c r="C29" s="76" t="s">
        <v>25</v>
      </c>
      <c r="D29" s="76" t="s">
        <v>62</v>
      </c>
      <c r="E29" s="76" t="s">
        <v>63</v>
      </c>
      <c r="F29" s="77" t="s">
        <v>64</v>
      </c>
      <c r="G29" s="263">
        <f t="shared" ref="G29" si="23">J29+3</f>
        <v>15</v>
      </c>
      <c r="H29" s="264">
        <f t="shared" si="1"/>
        <v>14</v>
      </c>
      <c r="I29" s="264">
        <f t="shared" si="2"/>
        <v>13</v>
      </c>
      <c r="J29" s="218">
        <v>12</v>
      </c>
      <c r="K29" s="266">
        <f>ROUND(IF($G29*VLOOKUP($F29,'Rate Rationale'!$D:$I,6,0)&lt;&gt;0,$G29*VLOOKUP($F29,'Rate Rationale'!$D:$I,6,0),""),1)</f>
        <v>17.3</v>
      </c>
      <c r="L29" s="267">
        <f>ROUND(IF($H29*VLOOKUP($F29,'Rate Rationale'!$D:$J,7,0)&lt;&gt;0,$H29*VLOOKUP($F29,'Rate Rationale'!$D:$J,7,0),""),1)</f>
        <v>16.100000000000001</v>
      </c>
      <c r="M29" s="267">
        <f>ROUND(IF($I29*VLOOKUP($F29,'Rate Rationale'!$D:$K,8,0)&lt;&gt;0,$I29*VLOOKUP($F29,'Rate Rationale'!$D:$K,8,0),""),1)</f>
        <v>15</v>
      </c>
      <c r="N29" s="268">
        <f>ROUND(IF($J29*VLOOKUP($F29,'Rate Rationale'!$D:$L,9,0)&lt;&gt;0,$J29*VLOOKUP($F29,'Rate Rationale'!$D:$L,9,0),""),1)</f>
        <v>13.8</v>
      </c>
      <c r="O29" s="267">
        <f>ROUND(IF($G29*VLOOKUP($F29,'Rate Rationale'!$D:$M,10,0)&lt;&gt;0,$G29*VLOOKUP($F29,'Rate Rationale'!$D:$M,10,0),""),1)</f>
        <v>22.5</v>
      </c>
      <c r="P29" s="266">
        <f>ROUND(G29*VLOOKUP(F29,'Rate Rationale'!$D$3:$O$45,11,0),1)</f>
        <v>22.5</v>
      </c>
      <c r="Q29" s="267">
        <f>ROUND(H29*VLOOKUP(F29,'Rate Rationale'!$D$3:$O$45,11,0),1)</f>
        <v>21</v>
      </c>
      <c r="R29" s="267">
        <f t="shared" ref="R29:S29" si="24">ROUND((I29*1.2),1)</f>
        <v>15.6</v>
      </c>
      <c r="S29" s="268">
        <f t="shared" si="24"/>
        <v>14.4</v>
      </c>
      <c r="T29" s="266">
        <f t="shared" ref="T29:W35" si="25">ROUND(P29*1.15,1)</f>
        <v>25.9</v>
      </c>
      <c r="U29" s="267">
        <f t="shared" si="25"/>
        <v>24.2</v>
      </c>
      <c r="V29" s="267">
        <f t="shared" si="25"/>
        <v>17.899999999999999</v>
      </c>
      <c r="W29" s="268">
        <f t="shared" si="25"/>
        <v>16.600000000000001</v>
      </c>
      <c r="X29" s="266">
        <f t="shared" ref="X29" si="26">ROUND((G29*1.4),1)</f>
        <v>21</v>
      </c>
      <c r="Y29" s="267">
        <f t="shared" ref="Y29" si="27">ROUND((H29+4),1)</f>
        <v>18</v>
      </c>
      <c r="Z29" s="267">
        <f t="shared" si="12"/>
        <v>13</v>
      </c>
      <c r="AA29" s="268">
        <f t="shared" si="12"/>
        <v>12</v>
      </c>
      <c r="AB29" s="266">
        <f t="shared" ref="AB29:AE35" si="28">ROUND((X29*1.15),1)</f>
        <v>24.2</v>
      </c>
      <c r="AC29" s="267">
        <f t="shared" si="28"/>
        <v>20.7</v>
      </c>
      <c r="AD29" s="267">
        <f t="shared" si="28"/>
        <v>15</v>
      </c>
      <c r="AE29" s="268">
        <f t="shared" si="28"/>
        <v>13.8</v>
      </c>
      <c r="AF29" s="266">
        <f t="shared" ref="AF29" si="29">ROUND((G29*1.7),1)</f>
        <v>25.5</v>
      </c>
      <c r="AG29" s="268">
        <f t="shared" ref="AG29" si="30">H29+12</f>
        <v>26</v>
      </c>
      <c r="AH29" s="269">
        <f t="shared" si="17"/>
        <v>15</v>
      </c>
      <c r="AI29" s="269"/>
      <c r="AJ29" s="266">
        <f t="shared" si="20"/>
        <v>22.5</v>
      </c>
      <c r="AK29" s="267">
        <f t="shared" si="20"/>
        <v>21</v>
      </c>
      <c r="AL29" s="267">
        <f t="shared" si="20"/>
        <v>19.5</v>
      </c>
      <c r="AM29" s="268">
        <f t="shared" si="20"/>
        <v>18</v>
      </c>
      <c r="AN29" s="270">
        <v>45566</v>
      </c>
    </row>
    <row r="30" spans="1:40">
      <c r="A30" s="304" t="s">
        <v>477</v>
      </c>
      <c r="B30" s="304" t="s">
        <v>477</v>
      </c>
      <c r="C30" s="304" t="s">
        <v>25</v>
      </c>
      <c r="D30" s="304" t="s">
        <v>65</v>
      </c>
      <c r="E30" s="304" t="s">
        <v>66</v>
      </c>
      <c r="F30" s="305" t="s">
        <v>67</v>
      </c>
      <c r="G30" s="306">
        <f>J30+3</f>
        <v>27.4</v>
      </c>
      <c r="H30" s="307">
        <f>J30+2</f>
        <v>26.4</v>
      </c>
      <c r="I30" s="307">
        <f>J30+1</f>
        <v>25.4</v>
      </c>
      <c r="J30" s="308">
        <v>24.4</v>
      </c>
      <c r="K30" s="309">
        <f>ROUND(IF($G30*VLOOKUP($F30,'Rate Rationale'!$D:$I,6,0)&lt;&gt;0,$G30*VLOOKUP($F30,'Rate Rationale'!$D:$I,6,0),""),1)</f>
        <v>31.5</v>
      </c>
      <c r="L30" s="310">
        <f>ROUND(IF($H30*VLOOKUP($F30,'Rate Rationale'!$D:$J,7,0)&lt;&gt;0,$H30*VLOOKUP($F30,'Rate Rationale'!$D:$J,7,0),""),1)</f>
        <v>30.4</v>
      </c>
      <c r="M30" s="310">
        <f>ROUND(IF($I30*VLOOKUP($F30,'Rate Rationale'!$D:$K,8,0)&lt;&gt;0,$I30*VLOOKUP($F30,'Rate Rationale'!$D:$K,8,0),""),1)</f>
        <v>29.2</v>
      </c>
      <c r="N30" s="311">
        <f>ROUND(IF($J30*VLOOKUP($F30,'Rate Rationale'!$D:$L,9,0)&lt;&gt;0,$J30*VLOOKUP($F30,'Rate Rationale'!$D:$L,9,0),""),1)</f>
        <v>28.1</v>
      </c>
      <c r="O30" s="310">
        <v>56</v>
      </c>
      <c r="P30" s="309">
        <f>ROUND((G30*1.4),1)</f>
        <v>38.4</v>
      </c>
      <c r="Q30" s="310">
        <f t="shared" ref="Q30:R35" si="31">ROUND((H30+4),1)</f>
        <v>30.4</v>
      </c>
      <c r="R30" s="310">
        <f t="shared" si="31"/>
        <v>29.4</v>
      </c>
      <c r="S30" s="311">
        <f>ROUND((J30+3),1)</f>
        <v>27.4</v>
      </c>
      <c r="T30" s="309">
        <f t="shared" si="25"/>
        <v>44.2</v>
      </c>
      <c r="U30" s="310">
        <f t="shared" si="25"/>
        <v>35</v>
      </c>
      <c r="V30" s="310">
        <f t="shared" si="25"/>
        <v>33.799999999999997</v>
      </c>
      <c r="W30" s="311">
        <f t="shared" si="25"/>
        <v>31.5</v>
      </c>
      <c r="X30" s="309">
        <f>ROUND((G30*1.4),1)</f>
        <v>38.4</v>
      </c>
      <c r="Y30" s="310">
        <f>ROUND((H30+4),1)</f>
        <v>30.4</v>
      </c>
      <c r="Z30" s="310">
        <f t="shared" si="12"/>
        <v>25.4</v>
      </c>
      <c r="AA30" s="311">
        <f t="shared" si="12"/>
        <v>24.4</v>
      </c>
      <c r="AB30" s="309">
        <f t="shared" si="28"/>
        <v>44.2</v>
      </c>
      <c r="AC30" s="310">
        <f t="shared" si="28"/>
        <v>35</v>
      </c>
      <c r="AD30" s="310">
        <f t="shared" si="28"/>
        <v>29.2</v>
      </c>
      <c r="AE30" s="311">
        <f t="shared" si="28"/>
        <v>28.1</v>
      </c>
      <c r="AF30" s="309">
        <f>ROUND((G30*1.7),1)</f>
        <v>46.6</v>
      </c>
      <c r="AG30" s="311">
        <f>H30+12</f>
        <v>38.4</v>
      </c>
      <c r="AH30" s="312">
        <f>G30</f>
        <v>27.4</v>
      </c>
      <c r="AI30" s="312"/>
      <c r="AJ30" s="309">
        <f t="shared" si="20"/>
        <v>41.1</v>
      </c>
      <c r="AK30" s="310">
        <f t="shared" si="20"/>
        <v>39.6</v>
      </c>
      <c r="AL30" s="310">
        <f t="shared" si="20"/>
        <v>38.1</v>
      </c>
      <c r="AM30" s="311">
        <f t="shared" si="20"/>
        <v>36.6</v>
      </c>
      <c r="AN30" s="313">
        <v>45594</v>
      </c>
    </row>
    <row r="31" spans="1:40">
      <c r="A31" s="220" t="s">
        <v>477</v>
      </c>
      <c r="B31" s="220" t="s">
        <v>477</v>
      </c>
      <c r="C31" s="220" t="s">
        <v>25</v>
      </c>
      <c r="D31" s="220" t="s">
        <v>65</v>
      </c>
      <c r="E31" s="220" t="s">
        <v>68</v>
      </c>
      <c r="F31" s="314" t="s">
        <v>69</v>
      </c>
      <c r="G31" s="212">
        <f>J31+3</f>
        <v>26.4</v>
      </c>
      <c r="H31" s="213">
        <f>J31+2</f>
        <v>25.4</v>
      </c>
      <c r="I31" s="213">
        <f>J31+1</f>
        <v>24.4</v>
      </c>
      <c r="J31" s="214">
        <v>23.4</v>
      </c>
      <c r="K31" s="315">
        <f>ROUND(IF($G31*VLOOKUP($F31,'Rate Rationale'!$D:$I,6,0)&lt;&gt;0,$G31*VLOOKUP($F31,'Rate Rationale'!$D:$I,6,0),""),1)</f>
        <v>30.4</v>
      </c>
      <c r="L31" s="316">
        <f>ROUND(IF($H31*VLOOKUP($F31,'Rate Rationale'!$D:$J,7,0)&lt;&gt;0,$H31*VLOOKUP($F31,'Rate Rationale'!$D:$J,7,0),""),1)</f>
        <v>29.2</v>
      </c>
      <c r="M31" s="316">
        <f>ROUND(IF($I31*VLOOKUP($F31,'Rate Rationale'!$D:$K,8,0)&lt;&gt;0,$I31*VLOOKUP($F31,'Rate Rationale'!$D:$K,8,0),""),1)</f>
        <v>28.1</v>
      </c>
      <c r="N31" s="317">
        <f>ROUND(IF($J31*VLOOKUP($F31,'Rate Rationale'!$D:$L,9,0)&lt;&gt;0,$J31*VLOOKUP($F31,'Rate Rationale'!$D:$L,9,0),""),1)</f>
        <v>26.9</v>
      </c>
      <c r="O31" s="316">
        <v>56</v>
      </c>
      <c r="P31" s="315">
        <f>ROUND((G31*1.4),1)</f>
        <v>37</v>
      </c>
      <c r="Q31" s="316">
        <f t="shared" si="31"/>
        <v>29.4</v>
      </c>
      <c r="R31" s="316">
        <f t="shared" si="31"/>
        <v>28.4</v>
      </c>
      <c r="S31" s="317">
        <f>ROUND((J31+3),1)</f>
        <v>26.4</v>
      </c>
      <c r="T31" s="315">
        <f t="shared" si="25"/>
        <v>42.6</v>
      </c>
      <c r="U31" s="316">
        <f t="shared" si="25"/>
        <v>33.799999999999997</v>
      </c>
      <c r="V31" s="316">
        <f t="shared" si="25"/>
        <v>32.700000000000003</v>
      </c>
      <c r="W31" s="317">
        <f t="shared" si="25"/>
        <v>30.4</v>
      </c>
      <c r="X31" s="315">
        <f>ROUND((G31*1.4),1)</f>
        <v>37</v>
      </c>
      <c r="Y31" s="316">
        <f>ROUND((H31+4),1)</f>
        <v>29.4</v>
      </c>
      <c r="Z31" s="316">
        <f t="shared" ref="Z31:AA35" si="32">I31</f>
        <v>24.4</v>
      </c>
      <c r="AA31" s="317">
        <f t="shared" si="32"/>
        <v>23.4</v>
      </c>
      <c r="AB31" s="315">
        <f t="shared" si="28"/>
        <v>42.6</v>
      </c>
      <c r="AC31" s="316">
        <f t="shared" si="28"/>
        <v>33.799999999999997</v>
      </c>
      <c r="AD31" s="316">
        <f t="shared" si="28"/>
        <v>28.1</v>
      </c>
      <c r="AE31" s="317">
        <f t="shared" si="28"/>
        <v>26.9</v>
      </c>
      <c r="AF31" s="315">
        <f>ROUND((G31*1.7),1)</f>
        <v>44.9</v>
      </c>
      <c r="AG31" s="317">
        <f>H31+12</f>
        <v>37.4</v>
      </c>
      <c r="AH31" s="318">
        <f>G31</f>
        <v>26.4</v>
      </c>
      <c r="AI31" s="318"/>
      <c r="AJ31" s="315">
        <f t="shared" si="20"/>
        <v>39.6</v>
      </c>
      <c r="AK31" s="316">
        <f t="shared" si="20"/>
        <v>38.1</v>
      </c>
      <c r="AL31" s="316">
        <f t="shared" si="20"/>
        <v>36.6</v>
      </c>
      <c r="AM31" s="317">
        <f t="shared" si="20"/>
        <v>35.1</v>
      </c>
      <c r="AN31" s="215">
        <v>45594</v>
      </c>
    </row>
    <row r="32" spans="1:40">
      <c r="A32" s="220" t="s">
        <v>477</v>
      </c>
      <c r="B32" s="220" t="s">
        <v>477</v>
      </c>
      <c r="C32" s="220" t="s">
        <v>25</v>
      </c>
      <c r="D32" s="220" t="s">
        <v>65</v>
      </c>
      <c r="E32" s="220" t="s">
        <v>68</v>
      </c>
      <c r="F32" s="314" t="s">
        <v>70</v>
      </c>
      <c r="G32" s="212">
        <f>J32+3</f>
        <v>27.4</v>
      </c>
      <c r="H32" s="213">
        <f>J32+2</f>
        <v>26.4</v>
      </c>
      <c r="I32" s="213">
        <f>J32+1</f>
        <v>25.4</v>
      </c>
      <c r="J32" s="214">
        <v>24.4</v>
      </c>
      <c r="K32" s="315">
        <f>ROUND(IF($G32*VLOOKUP($F32,'Rate Rationale'!$D:$I,6,0)&lt;&gt;0,$G32*VLOOKUP($F32,'Rate Rationale'!$D:$I,6,0),""),1)</f>
        <v>31.5</v>
      </c>
      <c r="L32" s="316">
        <f>ROUND(IF($H32*VLOOKUP($F32,'Rate Rationale'!$D:$J,7,0)&lt;&gt;0,$H32*VLOOKUP($F32,'Rate Rationale'!$D:$J,7,0),""),1)</f>
        <v>30.4</v>
      </c>
      <c r="M32" s="316">
        <f>ROUND(IF($I32*VLOOKUP($F32,'Rate Rationale'!$D:$K,8,0)&lt;&gt;0,$I32*VLOOKUP($F32,'Rate Rationale'!$D:$K,8,0),""),1)</f>
        <v>29.2</v>
      </c>
      <c r="N32" s="317">
        <f>ROUND(IF($J32*VLOOKUP($F32,'Rate Rationale'!$D:$L,9,0)&lt;&gt;0,$J32*VLOOKUP($F32,'Rate Rationale'!$D:$L,9,0),""),1)</f>
        <v>28.1</v>
      </c>
      <c r="O32" s="316">
        <v>56</v>
      </c>
      <c r="P32" s="315">
        <f>ROUND((G32*1.4),1)</f>
        <v>38.4</v>
      </c>
      <c r="Q32" s="316">
        <f t="shared" si="31"/>
        <v>30.4</v>
      </c>
      <c r="R32" s="316">
        <f t="shared" si="31"/>
        <v>29.4</v>
      </c>
      <c r="S32" s="317">
        <f>ROUND((J32+3),1)</f>
        <v>27.4</v>
      </c>
      <c r="T32" s="315">
        <f t="shared" si="25"/>
        <v>44.2</v>
      </c>
      <c r="U32" s="316">
        <f t="shared" si="25"/>
        <v>35</v>
      </c>
      <c r="V32" s="316">
        <f t="shared" si="25"/>
        <v>33.799999999999997</v>
      </c>
      <c r="W32" s="317">
        <f t="shared" si="25"/>
        <v>31.5</v>
      </c>
      <c r="X32" s="315">
        <f>ROUND((G32*1.4),1)</f>
        <v>38.4</v>
      </c>
      <c r="Y32" s="316">
        <f>ROUND((H32+4),1)</f>
        <v>30.4</v>
      </c>
      <c r="Z32" s="316">
        <f t="shared" si="32"/>
        <v>25.4</v>
      </c>
      <c r="AA32" s="317">
        <f t="shared" si="32"/>
        <v>24.4</v>
      </c>
      <c r="AB32" s="315">
        <f t="shared" si="28"/>
        <v>44.2</v>
      </c>
      <c r="AC32" s="316">
        <f t="shared" si="28"/>
        <v>35</v>
      </c>
      <c r="AD32" s="316">
        <f t="shared" si="28"/>
        <v>29.2</v>
      </c>
      <c r="AE32" s="317">
        <f t="shared" si="28"/>
        <v>28.1</v>
      </c>
      <c r="AF32" s="315">
        <f>ROUND((G32*1.7),1)</f>
        <v>46.6</v>
      </c>
      <c r="AG32" s="317">
        <f>H32+12</f>
        <v>38.4</v>
      </c>
      <c r="AH32" s="318">
        <f>G32</f>
        <v>27.4</v>
      </c>
      <c r="AI32" s="318"/>
      <c r="AJ32" s="315">
        <f t="shared" si="20"/>
        <v>41.1</v>
      </c>
      <c r="AK32" s="316">
        <f t="shared" si="20"/>
        <v>39.6</v>
      </c>
      <c r="AL32" s="316">
        <f t="shared" si="20"/>
        <v>38.1</v>
      </c>
      <c r="AM32" s="317">
        <f t="shared" si="20"/>
        <v>36.6</v>
      </c>
      <c r="AN32" s="215">
        <v>45594</v>
      </c>
    </row>
    <row r="33" spans="1:40">
      <c r="A33" s="220" t="s">
        <v>477</v>
      </c>
      <c r="B33" s="220" t="s">
        <v>477</v>
      </c>
      <c r="C33" s="220" t="s">
        <v>25</v>
      </c>
      <c r="D33" s="220" t="s">
        <v>65</v>
      </c>
      <c r="E33" s="220" t="s">
        <v>68</v>
      </c>
      <c r="F33" s="314" t="s">
        <v>71</v>
      </c>
      <c r="G33" s="212">
        <f>J33+3</f>
        <v>20.399999999999999</v>
      </c>
      <c r="H33" s="213">
        <f>J33+2</f>
        <v>19.399999999999999</v>
      </c>
      <c r="I33" s="213">
        <f>J33+1</f>
        <v>18.399999999999999</v>
      </c>
      <c r="J33" s="214">
        <v>17.399999999999999</v>
      </c>
      <c r="K33" s="315">
        <f>ROUND(IF($G33*VLOOKUP($F33,'Rate Rationale'!$D:$I,6,0)&lt;&gt;0,$G33*VLOOKUP($F33,'Rate Rationale'!$D:$I,6,0),""),1)</f>
        <v>23.5</v>
      </c>
      <c r="L33" s="316">
        <f>ROUND(IF($H33*VLOOKUP($F33,'Rate Rationale'!$D:$J,7,0)&lt;&gt;0,$H33*VLOOKUP($F33,'Rate Rationale'!$D:$J,7,0),""),1)</f>
        <v>22.3</v>
      </c>
      <c r="M33" s="316">
        <f>ROUND(IF($I33*VLOOKUP($F33,'Rate Rationale'!$D:$K,8,0)&lt;&gt;0,$I33*VLOOKUP($F33,'Rate Rationale'!$D:$K,8,0),""),1)</f>
        <v>21.2</v>
      </c>
      <c r="N33" s="317">
        <f>ROUND(IF($J33*VLOOKUP($F33,'Rate Rationale'!$D:$L,9,0)&lt;&gt;0,$J33*VLOOKUP($F33,'Rate Rationale'!$D:$L,9,0),""),1)</f>
        <v>20</v>
      </c>
      <c r="O33" s="316">
        <v>56</v>
      </c>
      <c r="P33" s="315">
        <f>ROUND((G33*1.4),1)</f>
        <v>28.6</v>
      </c>
      <c r="Q33" s="316">
        <f t="shared" si="31"/>
        <v>23.4</v>
      </c>
      <c r="R33" s="316">
        <f t="shared" si="31"/>
        <v>22.4</v>
      </c>
      <c r="S33" s="317">
        <f>ROUND((J33+3),1)</f>
        <v>20.399999999999999</v>
      </c>
      <c r="T33" s="315">
        <f t="shared" si="25"/>
        <v>32.9</v>
      </c>
      <c r="U33" s="316">
        <f t="shared" si="25"/>
        <v>26.9</v>
      </c>
      <c r="V33" s="316">
        <f t="shared" si="25"/>
        <v>25.8</v>
      </c>
      <c r="W33" s="317">
        <f t="shared" si="25"/>
        <v>23.5</v>
      </c>
      <c r="X33" s="315">
        <f>ROUND((G33*1.4),1)</f>
        <v>28.6</v>
      </c>
      <c r="Y33" s="316">
        <f>ROUND((H33+4),1)</f>
        <v>23.4</v>
      </c>
      <c r="Z33" s="316">
        <f t="shared" si="32"/>
        <v>18.399999999999999</v>
      </c>
      <c r="AA33" s="317">
        <f t="shared" si="32"/>
        <v>17.399999999999999</v>
      </c>
      <c r="AB33" s="315">
        <f t="shared" si="28"/>
        <v>32.9</v>
      </c>
      <c r="AC33" s="316">
        <f t="shared" si="28"/>
        <v>26.9</v>
      </c>
      <c r="AD33" s="316">
        <f t="shared" si="28"/>
        <v>21.2</v>
      </c>
      <c r="AE33" s="317">
        <f t="shared" si="28"/>
        <v>20</v>
      </c>
      <c r="AF33" s="315">
        <f>ROUND((G33*1.7),1)</f>
        <v>34.700000000000003</v>
      </c>
      <c r="AG33" s="317">
        <f>H33+12</f>
        <v>31.4</v>
      </c>
      <c r="AH33" s="318">
        <f>G33</f>
        <v>20.399999999999999</v>
      </c>
      <c r="AI33" s="318"/>
      <c r="AJ33" s="315">
        <f t="shared" si="20"/>
        <v>30.6</v>
      </c>
      <c r="AK33" s="316">
        <f t="shared" si="20"/>
        <v>29.1</v>
      </c>
      <c r="AL33" s="316">
        <f t="shared" si="20"/>
        <v>27.6</v>
      </c>
      <c r="AM33" s="317">
        <f t="shared" si="20"/>
        <v>26.1</v>
      </c>
      <c r="AN33" s="215">
        <v>45594</v>
      </c>
    </row>
    <row r="34" spans="1:40">
      <c r="A34" s="221" t="s">
        <v>477</v>
      </c>
      <c r="B34" s="221" t="s">
        <v>477</v>
      </c>
      <c r="C34" s="221" t="s">
        <v>25</v>
      </c>
      <c r="D34" s="221" t="s">
        <v>65</v>
      </c>
      <c r="E34" s="221" t="s">
        <v>68</v>
      </c>
      <c r="F34" s="222" t="s">
        <v>72</v>
      </c>
      <c r="G34" s="196">
        <f t="shared" ref="G34:G35" si="33">J34+3</f>
        <v>27.4</v>
      </c>
      <c r="H34" s="197">
        <f t="shared" si="1"/>
        <v>26.4</v>
      </c>
      <c r="I34" s="197">
        <f t="shared" si="2"/>
        <v>25.4</v>
      </c>
      <c r="J34" s="198">
        <v>24.4</v>
      </c>
      <c r="K34" s="199">
        <f>ROUND(IF($G34*VLOOKUP($F34,'Rate Rationale'!$D:$I,6,0)&lt;&gt;0,$G34*VLOOKUP($F34,'Rate Rationale'!$D:$I,6,0),""),1)</f>
        <v>31.5</v>
      </c>
      <c r="L34" s="200">
        <f>ROUND(IF($H34*VLOOKUP($F34,'Rate Rationale'!$D:$J,7,0)&lt;&gt;0,$H34*VLOOKUP($F34,'Rate Rationale'!$D:$J,7,0),""),1)</f>
        <v>30.4</v>
      </c>
      <c r="M34" s="200">
        <f>ROUND(IF($I34*VLOOKUP($F34,'Rate Rationale'!$D:$K,8,0)&lt;&gt;0,$I34*VLOOKUP($F34,'Rate Rationale'!$D:$K,8,0),""),1)</f>
        <v>29.2</v>
      </c>
      <c r="N34" s="201">
        <f>ROUND(IF($J34*VLOOKUP($F34,'Rate Rationale'!$D:$L,9,0)&lt;&gt;0,$J34*VLOOKUP($F34,'Rate Rationale'!$D:$L,9,0),""),1)</f>
        <v>28.1</v>
      </c>
      <c r="O34" s="200">
        <v>56</v>
      </c>
      <c r="P34" s="199">
        <f>ROUND((G34*1.4),1)</f>
        <v>38.4</v>
      </c>
      <c r="Q34" s="200">
        <f t="shared" si="31"/>
        <v>30.4</v>
      </c>
      <c r="R34" s="200">
        <f t="shared" si="31"/>
        <v>29.4</v>
      </c>
      <c r="S34" s="201">
        <f>ROUND((J34+3),1)</f>
        <v>27.4</v>
      </c>
      <c r="T34" s="199">
        <f t="shared" si="25"/>
        <v>44.2</v>
      </c>
      <c r="U34" s="200">
        <f t="shared" si="25"/>
        <v>35</v>
      </c>
      <c r="V34" s="200">
        <f t="shared" si="25"/>
        <v>33.799999999999997</v>
      </c>
      <c r="W34" s="201">
        <f t="shared" si="25"/>
        <v>31.5</v>
      </c>
      <c r="X34" s="199">
        <f>ROUND((G34*1.4),1)</f>
        <v>38.4</v>
      </c>
      <c r="Y34" s="200">
        <f>ROUND((H34+4),1)</f>
        <v>30.4</v>
      </c>
      <c r="Z34" s="200">
        <f t="shared" si="32"/>
        <v>25.4</v>
      </c>
      <c r="AA34" s="201">
        <f t="shared" si="32"/>
        <v>24.4</v>
      </c>
      <c r="AB34" s="199">
        <f t="shared" si="28"/>
        <v>44.2</v>
      </c>
      <c r="AC34" s="200">
        <f t="shared" si="28"/>
        <v>35</v>
      </c>
      <c r="AD34" s="200">
        <f>ROUND((Z34*1.15),1)</f>
        <v>29.2</v>
      </c>
      <c r="AE34" s="201">
        <f t="shared" si="28"/>
        <v>28.1</v>
      </c>
      <c r="AF34" s="199">
        <f t="shared" ref="AF34:AF35" si="34">ROUND((G34*1.7),1)</f>
        <v>46.6</v>
      </c>
      <c r="AG34" s="201">
        <f t="shared" ref="AG34:AG35" si="35">H34+12</f>
        <v>38.4</v>
      </c>
      <c r="AH34" s="202">
        <f t="shared" si="17"/>
        <v>27.4</v>
      </c>
      <c r="AI34" s="202"/>
      <c r="AJ34" s="199">
        <f t="shared" si="20"/>
        <v>41.1</v>
      </c>
      <c r="AK34" s="200">
        <f t="shared" si="20"/>
        <v>39.6</v>
      </c>
      <c r="AL34" s="200">
        <f t="shared" si="20"/>
        <v>38.1</v>
      </c>
      <c r="AM34" s="201">
        <f t="shared" si="20"/>
        <v>36.6</v>
      </c>
      <c r="AN34" s="203">
        <v>45594</v>
      </c>
    </row>
    <row r="35" spans="1:40">
      <c r="A35" s="319" t="s">
        <v>477</v>
      </c>
      <c r="B35" s="319" t="s">
        <v>477</v>
      </c>
      <c r="C35" s="319" t="s">
        <v>25</v>
      </c>
      <c r="D35" s="319" t="s">
        <v>65</v>
      </c>
      <c r="E35" s="319" t="s">
        <v>68</v>
      </c>
      <c r="F35" s="320" t="s">
        <v>73</v>
      </c>
      <c r="G35" s="321">
        <f t="shared" si="33"/>
        <v>27.4</v>
      </c>
      <c r="H35" s="322">
        <f t="shared" si="1"/>
        <v>26.4</v>
      </c>
      <c r="I35" s="322">
        <f t="shared" si="2"/>
        <v>25.4</v>
      </c>
      <c r="J35" s="323">
        <v>24.4</v>
      </c>
      <c r="K35" s="324">
        <f>ROUND(IF($G35*VLOOKUP($F35,'Rate Rationale'!$D:$I,6,0)&lt;&gt;0,$G35*VLOOKUP($F35,'Rate Rationale'!$D:$I,6,0),""),1)</f>
        <v>31.5</v>
      </c>
      <c r="L35" s="325">
        <f>ROUND(IF($H35*VLOOKUP($F35,'Rate Rationale'!$D:$J,7,0)&lt;&gt;0,$H35*VLOOKUP($F35,'Rate Rationale'!$D:$J,7,0),""),1)</f>
        <v>30.4</v>
      </c>
      <c r="M35" s="325">
        <f>ROUND(IF($I35*VLOOKUP($F35,'Rate Rationale'!$D:$K,8,0)&lt;&gt;0,$I35*VLOOKUP($F35,'Rate Rationale'!$D:$K,8,0),""),1)</f>
        <v>29.2</v>
      </c>
      <c r="N35" s="326">
        <f>ROUND(IF($J35*VLOOKUP($F35,'Rate Rationale'!$D:$L,9,0)&lt;&gt;0,$J35*VLOOKUP($F35,'Rate Rationale'!$D:$L,9,0),""),1)</f>
        <v>28.1</v>
      </c>
      <c r="O35" s="325">
        <v>56</v>
      </c>
      <c r="P35" s="324">
        <f t="shared" ref="P35" si="36">ROUND((G35*1.4),1)</f>
        <v>38.4</v>
      </c>
      <c r="Q35" s="325">
        <f t="shared" si="31"/>
        <v>30.4</v>
      </c>
      <c r="R35" s="325">
        <f t="shared" si="31"/>
        <v>29.4</v>
      </c>
      <c r="S35" s="326">
        <f t="shared" ref="S35" si="37">ROUND((J35+3),1)</f>
        <v>27.4</v>
      </c>
      <c r="T35" s="324">
        <f t="shared" si="25"/>
        <v>44.2</v>
      </c>
      <c r="U35" s="325">
        <f t="shared" si="25"/>
        <v>35</v>
      </c>
      <c r="V35" s="325">
        <f t="shared" si="25"/>
        <v>33.799999999999997</v>
      </c>
      <c r="W35" s="326">
        <f t="shared" si="25"/>
        <v>31.5</v>
      </c>
      <c r="X35" s="324">
        <f t="shared" ref="X35" si="38">ROUND((G35*1.4),1)</f>
        <v>38.4</v>
      </c>
      <c r="Y35" s="325">
        <f t="shared" ref="Y35" si="39">ROUND((H35+4),1)</f>
        <v>30.4</v>
      </c>
      <c r="Z35" s="325">
        <f t="shared" si="32"/>
        <v>25.4</v>
      </c>
      <c r="AA35" s="326">
        <f t="shared" si="32"/>
        <v>24.4</v>
      </c>
      <c r="AB35" s="324">
        <f t="shared" si="28"/>
        <v>44.2</v>
      </c>
      <c r="AC35" s="325">
        <f t="shared" si="28"/>
        <v>35</v>
      </c>
      <c r="AD35" s="325">
        <f t="shared" si="28"/>
        <v>29.2</v>
      </c>
      <c r="AE35" s="326">
        <f t="shared" si="28"/>
        <v>28.1</v>
      </c>
      <c r="AF35" s="324">
        <f t="shared" si="34"/>
        <v>46.6</v>
      </c>
      <c r="AG35" s="326">
        <f t="shared" si="35"/>
        <v>38.4</v>
      </c>
      <c r="AH35" s="327">
        <f t="shared" si="17"/>
        <v>27.4</v>
      </c>
      <c r="AI35" s="327"/>
      <c r="AJ35" s="324">
        <f t="shared" si="20"/>
        <v>41.1</v>
      </c>
      <c r="AK35" s="325">
        <f t="shared" si="20"/>
        <v>39.6</v>
      </c>
      <c r="AL35" s="325">
        <f t="shared" si="20"/>
        <v>38.1</v>
      </c>
      <c r="AM35" s="326">
        <f t="shared" si="20"/>
        <v>36.6</v>
      </c>
      <c r="AN35" s="328">
        <v>45594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zoomScaleNormal="100" workbookViewId="0">
      <selection activeCell="E5" sqref="E5:G28"/>
    </sheetView>
  </sheetViews>
  <sheetFormatPr defaultColWidth="9.140625" defaultRowHeight="14.25"/>
  <cols>
    <col min="1" max="5" width="10.5703125" style="37" customWidth="1"/>
    <col min="6" max="6" width="10.5703125" style="37" bestFit="1" customWidth="1"/>
    <col min="7" max="10" width="10.5703125" style="37" customWidth="1"/>
    <col min="11" max="11" width="19.7109375" style="37" customWidth="1"/>
    <col min="12" max="12" width="9.140625" style="37" customWidth="1"/>
    <col min="13" max="16384" width="9.140625" style="37"/>
  </cols>
  <sheetData>
    <row r="1" spans="1:8" ht="15">
      <c r="A1" s="35" t="s">
        <v>0</v>
      </c>
      <c r="B1" s="36"/>
      <c r="D1" s="37" t="s">
        <v>80</v>
      </c>
    </row>
    <row r="2" spans="1:8" ht="15">
      <c r="A2" s="35" t="s">
        <v>2</v>
      </c>
      <c r="B2" s="36" t="s">
        <v>3</v>
      </c>
    </row>
    <row r="3" spans="1:8" s="42" customFormat="1" ht="15.75">
      <c r="A3" s="38" t="s">
        <v>4</v>
      </c>
      <c r="B3" s="39"/>
      <c r="C3" s="40"/>
      <c r="D3" s="41"/>
      <c r="E3" s="366" t="s">
        <v>5</v>
      </c>
      <c r="F3" s="366"/>
      <c r="G3" s="366"/>
      <c r="H3" s="365" t="s">
        <v>16</v>
      </c>
    </row>
    <row r="4" spans="1:8" s="42" customFormat="1" ht="15">
      <c r="A4" s="43" t="s">
        <v>17</v>
      </c>
      <c r="B4" s="43" t="s">
        <v>18</v>
      </c>
      <c r="C4" s="43" t="s">
        <v>81</v>
      </c>
      <c r="D4" s="43" t="s">
        <v>20</v>
      </c>
      <c r="E4" s="44" t="s">
        <v>82</v>
      </c>
      <c r="F4" s="45" t="s">
        <v>83</v>
      </c>
      <c r="G4" s="46" t="s">
        <v>84</v>
      </c>
      <c r="H4" s="365"/>
    </row>
    <row r="5" spans="1:8" s="232" customFormat="1" ht="15" customHeight="1">
      <c r="A5" s="333" t="s">
        <v>25</v>
      </c>
      <c r="B5" s="333" t="s">
        <v>26</v>
      </c>
      <c r="C5" s="333" t="s">
        <v>27</v>
      </c>
      <c r="D5" s="333" t="s">
        <v>26</v>
      </c>
      <c r="E5" s="334">
        <f>'Standard Rate (RM)'!J6</f>
        <v>6.7</v>
      </c>
      <c r="F5" s="330">
        <f>E5</f>
        <v>6.7</v>
      </c>
      <c r="G5" s="331">
        <f t="shared" ref="G5:G21" si="0">E5+1</f>
        <v>7.7</v>
      </c>
      <c r="H5" s="335">
        <v>45594</v>
      </c>
    </row>
    <row r="6" spans="1:8" s="232" customFormat="1" ht="15" customHeight="1">
      <c r="A6" s="333" t="s">
        <v>25</v>
      </c>
      <c r="B6" s="333" t="s">
        <v>28</v>
      </c>
      <c r="C6" s="333" t="s">
        <v>35</v>
      </c>
      <c r="D6" s="333" t="s">
        <v>40</v>
      </c>
      <c r="E6" s="329">
        <f>'Standard Rate (RM)'!J15</f>
        <v>7.7</v>
      </c>
      <c r="F6" s="330">
        <f t="shared" ref="F6:F21" si="1">E6</f>
        <v>7.7</v>
      </c>
      <c r="G6" s="331">
        <f t="shared" si="0"/>
        <v>8.6999999999999993</v>
      </c>
      <c r="H6" s="204">
        <v>45594</v>
      </c>
    </row>
    <row r="7" spans="1:8" s="232" customFormat="1" ht="15" customHeight="1">
      <c r="A7" s="244" t="s">
        <v>25</v>
      </c>
      <c r="B7" s="244" t="s">
        <v>28</v>
      </c>
      <c r="C7" s="244" t="s">
        <v>35</v>
      </c>
      <c r="D7" s="244" t="s">
        <v>36</v>
      </c>
      <c r="E7" s="205">
        <f>'Standard Rate (RM)'!J11</f>
        <v>7.7</v>
      </c>
      <c r="F7" s="206">
        <f t="shared" si="1"/>
        <v>7.7</v>
      </c>
      <c r="G7" s="207">
        <f t="shared" si="0"/>
        <v>8.6999999999999993</v>
      </c>
      <c r="H7" s="204">
        <v>45594</v>
      </c>
    </row>
    <row r="8" spans="1:8" s="232" customFormat="1" ht="15" customHeight="1">
      <c r="A8" s="244" t="s">
        <v>25</v>
      </c>
      <c r="B8" s="244" t="s">
        <v>28</v>
      </c>
      <c r="C8" s="244" t="s">
        <v>29</v>
      </c>
      <c r="D8" s="244" t="s">
        <v>39</v>
      </c>
      <c r="E8" s="205">
        <f>'Standard Rate (RM)'!J14</f>
        <v>7.7</v>
      </c>
      <c r="F8" s="206">
        <f t="shared" si="1"/>
        <v>7.7</v>
      </c>
      <c r="G8" s="207">
        <f t="shared" si="0"/>
        <v>8.6999999999999993</v>
      </c>
      <c r="H8" s="204">
        <v>45594</v>
      </c>
    </row>
    <row r="9" spans="1:8" s="232" customFormat="1" ht="15" customHeight="1">
      <c r="A9" s="244" t="s">
        <v>25</v>
      </c>
      <c r="B9" s="244" t="s">
        <v>28</v>
      </c>
      <c r="C9" s="244" t="s">
        <v>29</v>
      </c>
      <c r="D9" s="244" t="s">
        <v>37</v>
      </c>
      <c r="E9" s="205">
        <f>'Standard Rate (RM)'!J12</f>
        <v>7.7</v>
      </c>
      <c r="F9" s="206">
        <f t="shared" si="1"/>
        <v>7.7</v>
      </c>
      <c r="G9" s="207">
        <f t="shared" si="0"/>
        <v>8.6999999999999993</v>
      </c>
      <c r="H9" s="204">
        <v>45594</v>
      </c>
    </row>
    <row r="10" spans="1:8" s="232" customFormat="1" ht="16.899999999999999" customHeight="1">
      <c r="A10" s="244" t="s">
        <v>25</v>
      </c>
      <c r="B10" s="244" t="s">
        <v>28</v>
      </c>
      <c r="C10" s="244" t="s">
        <v>29</v>
      </c>
      <c r="D10" s="244" t="s">
        <v>31</v>
      </c>
      <c r="E10" s="205">
        <f>'Standard Rate (RM)'!J8</f>
        <v>7.7</v>
      </c>
      <c r="F10" s="206">
        <f t="shared" si="1"/>
        <v>7.7</v>
      </c>
      <c r="G10" s="207">
        <f t="shared" si="0"/>
        <v>8.6999999999999993</v>
      </c>
      <c r="H10" s="204">
        <v>45594</v>
      </c>
    </row>
    <row r="11" spans="1:8" s="232" customFormat="1" ht="15" customHeight="1">
      <c r="A11" s="245" t="s">
        <v>25</v>
      </c>
      <c r="B11" s="245" t="s">
        <v>28</v>
      </c>
      <c r="C11" s="336" t="s">
        <v>33</v>
      </c>
      <c r="D11" s="245" t="s">
        <v>34</v>
      </c>
      <c r="E11" s="208">
        <f>'Standard Rate (RM)'!J10</f>
        <v>7.7</v>
      </c>
      <c r="F11" s="209">
        <f t="shared" si="1"/>
        <v>7.7</v>
      </c>
      <c r="G11" s="210">
        <f t="shared" si="0"/>
        <v>8.6999999999999993</v>
      </c>
      <c r="H11" s="211">
        <v>45594</v>
      </c>
    </row>
    <row r="12" spans="1:8" s="42" customFormat="1" ht="15" customHeight="1">
      <c r="A12" s="47" t="s">
        <v>25</v>
      </c>
      <c r="B12" s="47" t="s">
        <v>41</v>
      </c>
      <c r="C12" s="47" t="s">
        <v>46</v>
      </c>
      <c r="D12" s="47" t="s">
        <v>47</v>
      </c>
      <c r="E12" s="225">
        <f>'Standard Rate (RM)'!J18</f>
        <v>8.6</v>
      </c>
      <c r="F12" s="226">
        <f t="shared" si="1"/>
        <v>8.6</v>
      </c>
      <c r="G12" s="227">
        <f t="shared" si="0"/>
        <v>9.6</v>
      </c>
      <c r="H12" s="224">
        <v>45566</v>
      </c>
    </row>
    <row r="13" spans="1:8" s="42" customFormat="1" ht="15" customHeight="1">
      <c r="A13" s="47" t="s">
        <v>25</v>
      </c>
      <c r="B13" s="186" t="s">
        <v>41</v>
      </c>
      <c r="C13" s="186" t="s">
        <v>52</v>
      </c>
      <c r="D13" s="47" t="s">
        <v>53</v>
      </c>
      <c r="E13" s="225">
        <f>'Standard Rate (RM)'!J22</f>
        <v>7.6</v>
      </c>
      <c r="F13" s="226">
        <f t="shared" si="1"/>
        <v>7.6</v>
      </c>
      <c r="G13" s="227">
        <f t="shared" si="0"/>
        <v>8.6</v>
      </c>
      <c r="H13" s="224">
        <v>45566</v>
      </c>
    </row>
    <row r="14" spans="1:8" s="42" customFormat="1" ht="15" customHeight="1">
      <c r="A14" s="47" t="s">
        <v>25</v>
      </c>
      <c r="B14" s="47" t="s">
        <v>41</v>
      </c>
      <c r="C14" s="47" t="s">
        <v>52</v>
      </c>
      <c r="D14" s="47" t="s">
        <v>55</v>
      </c>
      <c r="E14" s="225">
        <f>'Standard Rate (RM)'!J24</f>
        <v>10.6</v>
      </c>
      <c r="F14" s="226">
        <f t="shared" si="1"/>
        <v>10.6</v>
      </c>
      <c r="G14" s="227">
        <f t="shared" si="0"/>
        <v>11.6</v>
      </c>
      <c r="H14" s="224">
        <v>45566</v>
      </c>
    </row>
    <row r="15" spans="1:8" s="42" customFormat="1" ht="15" customHeight="1">
      <c r="A15" s="47" t="s">
        <v>25</v>
      </c>
      <c r="B15" s="47" t="s">
        <v>41</v>
      </c>
      <c r="C15" s="47" t="s">
        <v>44</v>
      </c>
      <c r="D15" s="47" t="s">
        <v>54</v>
      </c>
      <c r="E15" s="225">
        <f>'Standard Rate (RM)'!J23</f>
        <v>8.6</v>
      </c>
      <c r="F15" s="226">
        <f t="shared" si="1"/>
        <v>8.6</v>
      </c>
      <c r="G15" s="227">
        <f t="shared" si="0"/>
        <v>9.6</v>
      </c>
      <c r="H15" s="224">
        <v>45587</v>
      </c>
    </row>
    <row r="16" spans="1:8" s="42" customFormat="1" ht="15" customHeight="1">
      <c r="A16" s="47" t="s">
        <v>25</v>
      </c>
      <c r="B16" s="47" t="s">
        <v>41</v>
      </c>
      <c r="C16" s="47" t="s">
        <v>44</v>
      </c>
      <c r="D16" s="47" t="s">
        <v>45</v>
      </c>
      <c r="E16" s="225">
        <f>'Standard Rate (RM)'!J17</f>
        <v>8.6</v>
      </c>
      <c r="F16" s="226">
        <f t="shared" si="1"/>
        <v>8.6</v>
      </c>
      <c r="G16" s="227">
        <f t="shared" si="0"/>
        <v>9.6</v>
      </c>
      <c r="H16" s="224">
        <v>45587</v>
      </c>
    </row>
    <row r="17" spans="1:8" s="42" customFormat="1" ht="15" customHeight="1">
      <c r="A17" s="47" t="s">
        <v>25</v>
      </c>
      <c r="B17" s="47" t="s">
        <v>41</v>
      </c>
      <c r="C17" s="47" t="s">
        <v>59</v>
      </c>
      <c r="D17" s="47" t="s">
        <v>60</v>
      </c>
      <c r="E17" s="225">
        <f>'Standard Rate (RM)'!J27</f>
        <v>9.6</v>
      </c>
      <c r="F17" s="226">
        <f t="shared" si="1"/>
        <v>9.6</v>
      </c>
      <c r="G17" s="227">
        <f t="shared" si="0"/>
        <v>10.6</v>
      </c>
      <c r="H17" s="224">
        <v>45587</v>
      </c>
    </row>
    <row r="18" spans="1:8" s="42" customFormat="1" ht="15.75" customHeight="1">
      <c r="A18" s="47" t="s">
        <v>25</v>
      </c>
      <c r="B18" s="47" t="s">
        <v>41</v>
      </c>
      <c r="C18" s="47" t="s">
        <v>42</v>
      </c>
      <c r="D18" s="47" t="s">
        <v>43</v>
      </c>
      <c r="E18" s="225">
        <f>'Standard Rate (RM)'!J16</f>
        <v>10.6</v>
      </c>
      <c r="F18" s="226">
        <f t="shared" si="1"/>
        <v>10.6</v>
      </c>
      <c r="G18" s="227">
        <f t="shared" si="0"/>
        <v>11.6</v>
      </c>
      <c r="H18" s="270">
        <v>45587</v>
      </c>
    </row>
    <row r="19" spans="1:8" s="42" customFormat="1" ht="15" customHeight="1">
      <c r="A19" s="47" t="s">
        <v>25</v>
      </c>
      <c r="B19" s="47" t="s">
        <v>41</v>
      </c>
      <c r="C19" s="47" t="s">
        <v>49</v>
      </c>
      <c r="D19" s="47" t="s">
        <v>50</v>
      </c>
      <c r="E19" s="225">
        <f>'Standard Rate (RM)'!J20</f>
        <v>5.6</v>
      </c>
      <c r="F19" s="226">
        <f t="shared" si="1"/>
        <v>5.6</v>
      </c>
      <c r="G19" s="227">
        <f t="shared" si="0"/>
        <v>6.6</v>
      </c>
      <c r="H19" s="270">
        <v>45566</v>
      </c>
    </row>
    <row r="20" spans="1:8" s="42" customFormat="1" ht="15" customHeight="1">
      <c r="A20" s="47" t="s">
        <v>25</v>
      </c>
      <c r="B20" s="47" t="s">
        <v>41</v>
      </c>
      <c r="C20" s="47" t="s">
        <v>49</v>
      </c>
      <c r="D20" s="47" t="s">
        <v>58</v>
      </c>
      <c r="E20" s="225">
        <f>'Standard Rate (RM)'!J26</f>
        <v>7.6</v>
      </c>
      <c r="F20" s="226">
        <f t="shared" si="1"/>
        <v>7.6</v>
      </c>
      <c r="G20" s="227">
        <f t="shared" si="0"/>
        <v>8.6</v>
      </c>
      <c r="H20" s="270">
        <v>45587</v>
      </c>
    </row>
    <row r="21" spans="1:8" s="42" customFormat="1" ht="15" customHeight="1">
      <c r="A21" s="47" t="s">
        <v>25</v>
      </c>
      <c r="B21" s="47" t="s">
        <v>41</v>
      </c>
      <c r="C21" s="47" t="s">
        <v>56</v>
      </c>
      <c r="D21" s="47" t="s">
        <v>57</v>
      </c>
      <c r="E21" s="225">
        <f>'Standard Rate (RM)'!J25</f>
        <v>8.6</v>
      </c>
      <c r="F21" s="226">
        <f t="shared" si="1"/>
        <v>8.6</v>
      </c>
      <c r="G21" s="227">
        <f t="shared" si="0"/>
        <v>9.6</v>
      </c>
      <c r="H21" s="224">
        <v>45587</v>
      </c>
    </row>
    <row r="22" spans="1:8" s="42" customFormat="1" ht="15" customHeight="1">
      <c r="A22" s="48" t="s">
        <v>25</v>
      </c>
      <c r="B22" s="48" t="s">
        <v>41</v>
      </c>
      <c r="C22" s="48" t="s">
        <v>46</v>
      </c>
      <c r="D22" s="48" t="s">
        <v>61</v>
      </c>
      <c r="E22" s="228">
        <f>'Standard Rate (RM)'!J28</f>
        <v>8.6</v>
      </c>
      <c r="F22" s="229">
        <f t="shared" ref="F22:F28" si="2">E22</f>
        <v>8.6</v>
      </c>
      <c r="G22" s="230">
        <f t="shared" ref="G22:G28" si="3">E22+1</f>
        <v>9.6</v>
      </c>
      <c r="H22" s="231">
        <v>45587</v>
      </c>
    </row>
    <row r="23" spans="1:8" s="232" customFormat="1" ht="15" customHeight="1">
      <c r="A23" s="304" t="s">
        <v>25</v>
      </c>
      <c r="B23" s="304" t="s">
        <v>65</v>
      </c>
      <c r="C23" s="304" t="s">
        <v>66</v>
      </c>
      <c r="D23" s="305" t="s">
        <v>67</v>
      </c>
      <c r="E23" s="329">
        <f>'Standard Rate (RM)'!J30</f>
        <v>24.4</v>
      </c>
      <c r="F23" s="330">
        <f t="shared" si="2"/>
        <v>24.4</v>
      </c>
      <c r="G23" s="331">
        <f t="shared" si="3"/>
        <v>25.4</v>
      </c>
      <c r="H23" s="332">
        <v>45594</v>
      </c>
    </row>
    <row r="24" spans="1:8" s="232" customFormat="1" ht="15" customHeight="1">
      <c r="A24" s="220" t="s">
        <v>25</v>
      </c>
      <c r="B24" s="220" t="s">
        <v>65</v>
      </c>
      <c r="C24" s="220" t="s">
        <v>68</v>
      </c>
      <c r="D24" s="314" t="s">
        <v>69</v>
      </c>
      <c r="E24" s="205">
        <f>'Standard Rate (RM)'!J31</f>
        <v>23.4</v>
      </c>
      <c r="F24" s="206">
        <f t="shared" si="2"/>
        <v>23.4</v>
      </c>
      <c r="G24" s="207">
        <f t="shared" si="3"/>
        <v>24.4</v>
      </c>
      <c r="H24" s="204">
        <v>45594</v>
      </c>
    </row>
    <row r="25" spans="1:8" s="232" customFormat="1" ht="15" customHeight="1">
      <c r="A25" s="220" t="s">
        <v>25</v>
      </c>
      <c r="B25" s="220" t="s">
        <v>65</v>
      </c>
      <c r="C25" s="220" t="s">
        <v>68</v>
      </c>
      <c r="D25" s="314" t="s">
        <v>70</v>
      </c>
      <c r="E25" s="205">
        <f>'Standard Rate (RM)'!J32</f>
        <v>24.4</v>
      </c>
      <c r="F25" s="206">
        <f t="shared" si="2"/>
        <v>24.4</v>
      </c>
      <c r="G25" s="207">
        <f t="shared" si="3"/>
        <v>25.4</v>
      </c>
      <c r="H25" s="204">
        <v>45594</v>
      </c>
    </row>
    <row r="26" spans="1:8" s="232" customFormat="1" ht="15" customHeight="1">
      <c r="A26" s="220" t="s">
        <v>25</v>
      </c>
      <c r="B26" s="220" t="s">
        <v>65</v>
      </c>
      <c r="C26" s="220" t="s">
        <v>68</v>
      </c>
      <c r="D26" s="314" t="s">
        <v>71</v>
      </c>
      <c r="E26" s="205">
        <f>'Standard Rate (RM)'!J33</f>
        <v>17.399999999999999</v>
      </c>
      <c r="F26" s="206">
        <f t="shared" si="2"/>
        <v>17.399999999999999</v>
      </c>
      <c r="G26" s="207">
        <f t="shared" si="3"/>
        <v>18.399999999999999</v>
      </c>
      <c r="H26" s="204">
        <v>45594</v>
      </c>
    </row>
    <row r="27" spans="1:8" s="232" customFormat="1" ht="15" customHeight="1">
      <c r="A27" s="221" t="s">
        <v>25</v>
      </c>
      <c r="B27" s="221" t="s">
        <v>65</v>
      </c>
      <c r="C27" s="221" t="s">
        <v>68</v>
      </c>
      <c r="D27" s="222" t="s">
        <v>72</v>
      </c>
      <c r="E27" s="205">
        <f>'Standard Rate (RM)'!J34</f>
        <v>24.4</v>
      </c>
      <c r="F27" s="206">
        <f t="shared" si="2"/>
        <v>24.4</v>
      </c>
      <c r="G27" s="207">
        <f t="shared" si="3"/>
        <v>25.4</v>
      </c>
      <c r="H27" s="204">
        <v>45594</v>
      </c>
    </row>
    <row r="28" spans="1:8" s="232" customFormat="1" ht="15" customHeight="1">
      <c r="A28" s="319" t="s">
        <v>25</v>
      </c>
      <c r="B28" s="319" t="s">
        <v>65</v>
      </c>
      <c r="C28" s="319" t="s">
        <v>68</v>
      </c>
      <c r="D28" s="320" t="s">
        <v>73</v>
      </c>
      <c r="E28" s="208">
        <f>'Standard Rate (RM)'!J35</f>
        <v>24.4</v>
      </c>
      <c r="F28" s="209">
        <f t="shared" si="2"/>
        <v>24.4</v>
      </c>
      <c r="G28" s="210">
        <f t="shared" si="3"/>
        <v>25.4</v>
      </c>
      <c r="H28" s="211">
        <v>45594</v>
      </c>
    </row>
    <row r="29" spans="1:8" s="42" customFormat="1" ht="15" customHeight="1">
      <c r="A29" s="182"/>
      <c r="B29" s="182"/>
      <c r="C29" s="182"/>
      <c r="D29" s="182"/>
      <c r="E29" s="183"/>
      <c r="F29" s="184"/>
      <c r="G29" s="184"/>
      <c r="H29" s="185"/>
    </row>
    <row r="31" spans="1:8">
      <c r="A31" s="49" t="s">
        <v>85</v>
      </c>
      <c r="B31" s="49"/>
      <c r="C31" s="49"/>
      <c r="D31" s="49"/>
    </row>
    <row r="32" spans="1:8">
      <c r="A32" s="4" t="s">
        <v>86</v>
      </c>
      <c r="B32" s="4" t="s">
        <v>65</v>
      </c>
      <c r="C32" s="4" t="s">
        <v>87</v>
      </c>
      <c r="D32" s="4" t="s">
        <v>88</v>
      </c>
      <c r="E32" s="4" t="s">
        <v>89</v>
      </c>
    </row>
    <row r="33" spans="1:5">
      <c r="A33" s="4" t="s">
        <v>90</v>
      </c>
      <c r="B33" s="4">
        <v>2800</v>
      </c>
      <c r="C33" s="4">
        <v>2800</v>
      </c>
      <c r="D33" s="4">
        <v>2800</v>
      </c>
      <c r="E33" s="4">
        <v>2800</v>
      </c>
    </row>
    <row r="34" spans="1:5">
      <c r="A34" s="4" t="s">
        <v>91</v>
      </c>
      <c r="B34" s="4">
        <v>2600</v>
      </c>
      <c r="C34" s="4">
        <v>2600</v>
      </c>
      <c r="D34" s="4">
        <v>2600</v>
      </c>
      <c r="E34" s="4">
        <v>2600</v>
      </c>
    </row>
    <row r="35" spans="1:5">
      <c r="A35" s="4" t="s">
        <v>92</v>
      </c>
      <c r="B35" s="4">
        <v>1600</v>
      </c>
      <c r="C35" s="4">
        <v>1600</v>
      </c>
      <c r="D35" s="4">
        <v>1600</v>
      </c>
      <c r="E35" s="4">
        <v>1600</v>
      </c>
    </row>
    <row r="36" spans="1:5">
      <c r="A36" s="4" t="s">
        <v>93</v>
      </c>
      <c r="B36" s="4">
        <v>600</v>
      </c>
      <c r="C36" s="4">
        <v>600</v>
      </c>
      <c r="D36" s="4">
        <v>600</v>
      </c>
      <c r="E36" s="4">
        <v>600</v>
      </c>
    </row>
    <row r="38" spans="1:5">
      <c r="A38" s="2" t="s">
        <v>75</v>
      </c>
    </row>
    <row r="39" spans="1:5">
      <c r="A39" s="3" t="s">
        <v>94</v>
      </c>
      <c r="B39" s="24" t="s">
        <v>469</v>
      </c>
    </row>
    <row r="40" spans="1:5">
      <c r="A40" s="3" t="s">
        <v>77</v>
      </c>
      <c r="B40" s="24"/>
    </row>
    <row r="41" spans="1:5">
      <c r="A41" s="3" t="s">
        <v>78</v>
      </c>
    </row>
    <row r="42" spans="1:5">
      <c r="A42" s="3" t="s">
        <v>79</v>
      </c>
    </row>
    <row r="43" spans="1:5">
      <c r="A43" s="3" t="s">
        <v>95</v>
      </c>
    </row>
  </sheetData>
  <mergeCells count="2">
    <mergeCell ref="H3:H4"/>
    <mergeCell ref="E3:G3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9"/>
  <sheetViews>
    <sheetView zoomScaleNormal="100" workbookViewId="0">
      <selection activeCell="N26" sqref="N26"/>
    </sheetView>
  </sheetViews>
  <sheetFormatPr defaultColWidth="11.42578125" defaultRowHeight="14.25"/>
  <cols>
    <col min="1" max="1" width="9.140625" style="68" customWidth="1"/>
    <col min="2" max="2" width="9" style="68" customWidth="1"/>
    <col min="3" max="3" width="6.7109375" style="68" customWidth="1"/>
    <col min="4" max="4" width="6.28515625" style="68" bestFit="1" customWidth="1"/>
    <col min="5" max="13" width="7.7109375" style="122" customWidth="1"/>
    <col min="14" max="14" width="7.7109375" style="123" customWidth="1"/>
    <col min="15" max="17" width="7.7109375" style="122" customWidth="1"/>
    <col min="18" max="18" width="7.7109375" style="123" customWidth="1"/>
    <col min="19" max="21" width="7.7109375" style="122" customWidth="1"/>
    <col min="22" max="22" width="7.7109375" style="123" customWidth="1"/>
    <col min="23" max="23" width="8" style="122" customWidth="1"/>
    <col min="24" max="24" width="10.140625" style="122" customWidth="1"/>
    <col min="25" max="28" width="8" style="122" customWidth="1"/>
    <col min="29" max="29" width="7.7109375" style="122" customWidth="1"/>
    <col min="30" max="30" width="15.7109375" style="69" customWidth="1"/>
    <col min="31" max="16384" width="11.42578125" style="69"/>
  </cols>
  <sheetData>
    <row r="1" spans="1:30" ht="15" customHeight="1">
      <c r="A1" s="1" t="s">
        <v>4</v>
      </c>
      <c r="B1" s="86"/>
      <c r="C1" s="86"/>
      <c r="D1" s="86"/>
      <c r="E1" s="369" t="s">
        <v>5</v>
      </c>
      <c r="F1" s="369"/>
      <c r="G1" s="369"/>
      <c r="H1" s="369"/>
      <c r="I1" s="370" t="s">
        <v>6</v>
      </c>
      <c r="J1" s="370"/>
      <c r="K1" s="370"/>
      <c r="L1" s="370"/>
      <c r="M1" s="87" t="s">
        <v>7</v>
      </c>
      <c r="N1" s="368" t="s">
        <v>8</v>
      </c>
      <c r="O1" s="368"/>
      <c r="P1" s="368"/>
      <c r="Q1" s="368"/>
      <c r="R1" s="368" t="s">
        <v>10</v>
      </c>
      <c r="S1" s="368"/>
      <c r="T1" s="368"/>
      <c r="U1" s="368"/>
      <c r="V1" s="371" t="s">
        <v>12</v>
      </c>
      <c r="W1" s="372"/>
      <c r="X1" s="85" t="s">
        <v>96</v>
      </c>
      <c r="Y1" s="373" t="s">
        <v>15</v>
      </c>
      <c r="Z1" s="374"/>
      <c r="AA1" s="374"/>
      <c r="AB1" s="375"/>
      <c r="AC1" s="88" t="s">
        <v>97</v>
      </c>
      <c r="AD1" s="367" t="s">
        <v>16</v>
      </c>
    </row>
    <row r="2" spans="1:30">
      <c r="A2" s="70" t="s">
        <v>17</v>
      </c>
      <c r="B2" s="70" t="s">
        <v>18</v>
      </c>
      <c r="C2" s="70" t="s">
        <v>19</v>
      </c>
      <c r="D2" s="89" t="s">
        <v>20</v>
      </c>
      <c r="E2" s="90" t="s">
        <v>21</v>
      </c>
      <c r="F2" s="91" t="s">
        <v>22</v>
      </c>
      <c r="G2" s="91" t="s">
        <v>23</v>
      </c>
      <c r="H2" s="92" t="s">
        <v>24</v>
      </c>
      <c r="I2" s="93" t="s">
        <v>21</v>
      </c>
      <c r="J2" s="94" t="s">
        <v>22</v>
      </c>
      <c r="K2" s="94" t="s">
        <v>23</v>
      </c>
      <c r="L2" s="95" t="s">
        <v>24</v>
      </c>
      <c r="M2" s="87" t="s">
        <v>21</v>
      </c>
      <c r="N2" s="96" t="s">
        <v>21</v>
      </c>
      <c r="O2" s="97" t="s">
        <v>22</v>
      </c>
      <c r="P2" s="97" t="s">
        <v>23</v>
      </c>
      <c r="Q2" s="98" t="s">
        <v>24</v>
      </c>
      <c r="R2" s="96" t="s">
        <v>21</v>
      </c>
      <c r="S2" s="97" t="s">
        <v>22</v>
      </c>
      <c r="T2" s="97" t="s">
        <v>23</v>
      </c>
      <c r="U2" s="98" t="s">
        <v>24</v>
      </c>
      <c r="V2" s="96" t="s">
        <v>21</v>
      </c>
      <c r="W2" s="97" t="s">
        <v>22</v>
      </c>
      <c r="X2" s="99" t="s">
        <v>21</v>
      </c>
      <c r="Y2" s="72" t="s">
        <v>21</v>
      </c>
      <c r="Z2" s="72" t="s">
        <v>22</v>
      </c>
      <c r="AA2" s="72" t="s">
        <v>23</v>
      </c>
      <c r="AB2" s="73" t="s">
        <v>24</v>
      </c>
      <c r="AC2" s="88" t="s">
        <v>85</v>
      </c>
      <c r="AD2" s="367"/>
    </row>
    <row r="3" spans="1:30">
      <c r="A3" s="74" t="s">
        <v>25</v>
      </c>
      <c r="B3" s="74" t="s">
        <v>26</v>
      </c>
      <c r="C3" s="74" t="s">
        <v>27</v>
      </c>
      <c r="D3" s="100" t="s">
        <v>26</v>
      </c>
      <c r="E3" s="101">
        <v>1</v>
      </c>
      <c r="F3" s="102">
        <v>1</v>
      </c>
      <c r="G3" s="102">
        <v>1</v>
      </c>
      <c r="H3" s="103">
        <v>1</v>
      </c>
      <c r="I3" s="101">
        <v>1.1499999999999999</v>
      </c>
      <c r="J3" s="102">
        <v>1.1499999999999999</v>
      </c>
      <c r="K3" s="102">
        <v>1.1499999999999999</v>
      </c>
      <c r="L3" s="103">
        <v>1.1499999999999999</v>
      </c>
      <c r="M3" s="104">
        <v>1.5</v>
      </c>
      <c r="N3" s="101">
        <v>1.5</v>
      </c>
      <c r="O3" s="102">
        <v>1.5</v>
      </c>
      <c r="P3" s="105">
        <v>1.2</v>
      </c>
      <c r="Q3" s="106">
        <v>1.2</v>
      </c>
      <c r="R3" s="101">
        <v>1.5</v>
      </c>
      <c r="S3" s="102">
        <v>1.5</v>
      </c>
      <c r="T3" s="102">
        <v>1</v>
      </c>
      <c r="U3" s="103">
        <v>1</v>
      </c>
      <c r="V3" s="101">
        <v>1.8</v>
      </c>
      <c r="W3" s="102">
        <v>1.8</v>
      </c>
      <c r="X3" s="104">
        <v>1</v>
      </c>
      <c r="Y3" s="102">
        <v>1.5</v>
      </c>
      <c r="Z3" s="102">
        <v>1.5</v>
      </c>
      <c r="AA3" s="102">
        <v>1.5</v>
      </c>
      <c r="AB3" s="102">
        <v>1.5</v>
      </c>
      <c r="AC3" s="104">
        <f>35-1.8</f>
        <v>33.200000000000003</v>
      </c>
      <c r="AD3" s="75"/>
    </row>
    <row r="4" spans="1:30">
      <c r="A4" s="74" t="s">
        <v>25</v>
      </c>
      <c r="B4" s="74" t="s">
        <v>28</v>
      </c>
      <c r="C4" s="74" t="s">
        <v>35</v>
      </c>
      <c r="D4" s="100" t="s">
        <v>40</v>
      </c>
      <c r="E4" s="101">
        <v>1</v>
      </c>
      <c r="F4" s="102">
        <v>1</v>
      </c>
      <c r="G4" s="102">
        <v>1</v>
      </c>
      <c r="H4" s="103">
        <v>1</v>
      </c>
      <c r="I4" s="101">
        <v>1.1499999999999999</v>
      </c>
      <c r="J4" s="102">
        <v>1.1499999999999999</v>
      </c>
      <c r="K4" s="102">
        <v>1.1499999999999999</v>
      </c>
      <c r="L4" s="103">
        <v>1.1499999999999999</v>
      </c>
      <c r="M4" s="104">
        <v>1.5</v>
      </c>
      <c r="N4" s="101">
        <v>1.5</v>
      </c>
      <c r="O4" s="102">
        <v>1.5</v>
      </c>
      <c r="P4" s="107">
        <v>1.2</v>
      </c>
      <c r="Q4" s="108">
        <v>1.2</v>
      </c>
      <c r="R4" s="101">
        <v>1.5</v>
      </c>
      <c r="S4" s="102">
        <v>1.5</v>
      </c>
      <c r="T4" s="102">
        <v>1</v>
      </c>
      <c r="U4" s="103">
        <v>1</v>
      </c>
      <c r="V4" s="101">
        <v>1.8</v>
      </c>
      <c r="W4" s="102">
        <v>1.8</v>
      </c>
      <c r="X4" s="104">
        <v>1</v>
      </c>
      <c r="Y4" s="102">
        <v>1.5</v>
      </c>
      <c r="Z4" s="102">
        <v>1.5</v>
      </c>
      <c r="AA4" s="102">
        <v>1.5</v>
      </c>
      <c r="AB4" s="102">
        <v>1.5</v>
      </c>
      <c r="AC4" s="104">
        <v>38.200000000000003</v>
      </c>
      <c r="AD4" s="75"/>
    </row>
    <row r="5" spans="1:30">
      <c r="A5" s="76" t="s">
        <v>25</v>
      </c>
      <c r="B5" s="76" t="s">
        <v>28</v>
      </c>
      <c r="C5" s="76" t="s">
        <v>35</v>
      </c>
      <c r="D5" s="109" t="s">
        <v>36</v>
      </c>
      <c r="E5" s="110">
        <v>1</v>
      </c>
      <c r="F5" s="107">
        <v>1</v>
      </c>
      <c r="G5" s="107">
        <v>1</v>
      </c>
      <c r="H5" s="108">
        <v>1</v>
      </c>
      <c r="I5" s="110">
        <v>1.1499999999999999</v>
      </c>
      <c r="J5" s="107">
        <v>1.1499999999999999</v>
      </c>
      <c r="K5" s="107">
        <v>1.1499999999999999</v>
      </c>
      <c r="L5" s="108">
        <v>1.1499999999999999</v>
      </c>
      <c r="M5" s="111">
        <v>1.5</v>
      </c>
      <c r="N5" s="110">
        <v>1.5</v>
      </c>
      <c r="O5" s="107">
        <v>1.5</v>
      </c>
      <c r="P5" s="107">
        <v>1.2</v>
      </c>
      <c r="Q5" s="108">
        <v>1.2</v>
      </c>
      <c r="R5" s="110">
        <v>1.5</v>
      </c>
      <c r="S5" s="107">
        <v>1.5</v>
      </c>
      <c r="T5" s="107">
        <v>1</v>
      </c>
      <c r="U5" s="108">
        <v>1</v>
      </c>
      <c r="V5" s="110">
        <v>1.8</v>
      </c>
      <c r="W5" s="107">
        <v>1.8</v>
      </c>
      <c r="X5" s="111">
        <v>1</v>
      </c>
      <c r="Y5" s="107">
        <v>1.5</v>
      </c>
      <c r="Z5" s="107">
        <v>1.5</v>
      </c>
      <c r="AA5" s="107">
        <v>1.5</v>
      </c>
      <c r="AB5" s="107">
        <v>1.5</v>
      </c>
      <c r="AC5" s="111">
        <v>38.200000000000003</v>
      </c>
      <c r="AD5" s="77"/>
    </row>
    <row r="6" spans="1:30">
      <c r="A6" s="76" t="s">
        <v>25</v>
      </c>
      <c r="B6" s="76" t="s">
        <v>28</v>
      </c>
      <c r="C6" s="76" t="s">
        <v>29</v>
      </c>
      <c r="D6" s="109" t="s">
        <v>39</v>
      </c>
      <c r="E6" s="110">
        <v>1</v>
      </c>
      <c r="F6" s="107">
        <v>1</v>
      </c>
      <c r="G6" s="107">
        <v>1</v>
      </c>
      <c r="H6" s="108">
        <v>1</v>
      </c>
      <c r="I6" s="110">
        <v>1.1499999999999999</v>
      </c>
      <c r="J6" s="107">
        <v>1.1499999999999999</v>
      </c>
      <c r="K6" s="107">
        <v>1.1499999999999999</v>
      </c>
      <c r="L6" s="108">
        <v>1.1499999999999999</v>
      </c>
      <c r="M6" s="111">
        <v>1.5</v>
      </c>
      <c r="N6" s="110">
        <v>1.5</v>
      </c>
      <c r="O6" s="107">
        <v>1.5</v>
      </c>
      <c r="P6" s="107">
        <v>1.2</v>
      </c>
      <c r="Q6" s="108">
        <v>1.2</v>
      </c>
      <c r="R6" s="110">
        <v>1.5</v>
      </c>
      <c r="S6" s="107">
        <v>1.5</v>
      </c>
      <c r="T6" s="107">
        <v>1</v>
      </c>
      <c r="U6" s="108">
        <v>1</v>
      </c>
      <c r="V6" s="110">
        <v>1.8</v>
      </c>
      <c r="W6" s="107">
        <v>1.8</v>
      </c>
      <c r="X6" s="111">
        <v>1</v>
      </c>
      <c r="Y6" s="107">
        <v>1.5</v>
      </c>
      <c r="Z6" s="107">
        <v>1.5</v>
      </c>
      <c r="AA6" s="107">
        <v>1.5</v>
      </c>
      <c r="AB6" s="107">
        <v>1.5</v>
      </c>
      <c r="AC6" s="111">
        <v>38.200000000000003</v>
      </c>
      <c r="AD6" s="77"/>
    </row>
    <row r="7" spans="1:30">
      <c r="A7" s="76" t="s">
        <v>25</v>
      </c>
      <c r="B7" s="76" t="s">
        <v>28</v>
      </c>
      <c r="C7" s="76" t="s">
        <v>29</v>
      </c>
      <c r="D7" s="109" t="s">
        <v>37</v>
      </c>
      <c r="E7" s="110">
        <v>1</v>
      </c>
      <c r="F7" s="107">
        <v>1</v>
      </c>
      <c r="G7" s="107">
        <v>1</v>
      </c>
      <c r="H7" s="108">
        <v>1</v>
      </c>
      <c r="I7" s="110">
        <v>1.1499999999999999</v>
      </c>
      <c r="J7" s="107">
        <v>1.1499999999999999</v>
      </c>
      <c r="K7" s="107">
        <v>1.1499999999999999</v>
      </c>
      <c r="L7" s="108">
        <v>1.1499999999999999</v>
      </c>
      <c r="M7" s="111">
        <v>1.5</v>
      </c>
      <c r="N7" s="110">
        <v>1.5</v>
      </c>
      <c r="O7" s="107">
        <v>1.5</v>
      </c>
      <c r="P7" s="107">
        <v>1.2</v>
      </c>
      <c r="Q7" s="108">
        <v>1.2</v>
      </c>
      <c r="R7" s="110">
        <v>1.5</v>
      </c>
      <c r="S7" s="107">
        <v>1.5</v>
      </c>
      <c r="T7" s="107">
        <v>1</v>
      </c>
      <c r="U7" s="108">
        <v>1</v>
      </c>
      <c r="V7" s="110">
        <v>1.8</v>
      </c>
      <c r="W7" s="107">
        <v>1.8</v>
      </c>
      <c r="X7" s="111">
        <v>1</v>
      </c>
      <c r="Y7" s="107">
        <v>1.5</v>
      </c>
      <c r="Z7" s="107">
        <v>1.5</v>
      </c>
      <c r="AA7" s="107">
        <v>1.5</v>
      </c>
      <c r="AB7" s="107">
        <v>1.5</v>
      </c>
      <c r="AC7" s="111">
        <v>38.200000000000003</v>
      </c>
      <c r="AD7" s="77"/>
    </row>
    <row r="8" spans="1:30">
      <c r="A8" s="76" t="s">
        <v>25</v>
      </c>
      <c r="B8" s="76" t="s">
        <v>28</v>
      </c>
      <c r="C8" s="76" t="s">
        <v>29</v>
      </c>
      <c r="D8" s="109" t="s">
        <v>31</v>
      </c>
      <c r="E8" s="110">
        <v>1</v>
      </c>
      <c r="F8" s="107">
        <v>1</v>
      </c>
      <c r="G8" s="107">
        <v>1</v>
      </c>
      <c r="H8" s="108">
        <v>1</v>
      </c>
      <c r="I8" s="110">
        <v>1.1499999999999999</v>
      </c>
      <c r="J8" s="107">
        <v>1.1499999999999999</v>
      </c>
      <c r="K8" s="107">
        <v>1.1499999999999999</v>
      </c>
      <c r="L8" s="108">
        <v>1.1499999999999999</v>
      </c>
      <c r="M8" s="111">
        <v>1.5</v>
      </c>
      <c r="N8" s="110">
        <v>1.5</v>
      </c>
      <c r="O8" s="107">
        <v>1.5</v>
      </c>
      <c r="P8" s="107">
        <v>1.2</v>
      </c>
      <c r="Q8" s="108">
        <v>1.2</v>
      </c>
      <c r="R8" s="110">
        <v>1.5</v>
      </c>
      <c r="S8" s="107">
        <v>1.5</v>
      </c>
      <c r="T8" s="107">
        <v>1</v>
      </c>
      <c r="U8" s="108">
        <v>1</v>
      </c>
      <c r="V8" s="110">
        <v>1.8</v>
      </c>
      <c r="W8" s="107">
        <v>1.8</v>
      </c>
      <c r="X8" s="111">
        <v>1</v>
      </c>
      <c r="Y8" s="107">
        <v>1.5</v>
      </c>
      <c r="Z8" s="107">
        <v>1.5</v>
      </c>
      <c r="AA8" s="107">
        <v>1.5</v>
      </c>
      <c r="AB8" s="107">
        <v>1.5</v>
      </c>
      <c r="AC8" s="111">
        <v>38.200000000000003</v>
      </c>
      <c r="AD8" s="77"/>
    </row>
    <row r="9" spans="1:30">
      <c r="A9" s="76" t="s">
        <v>25</v>
      </c>
      <c r="B9" s="76" t="s">
        <v>28</v>
      </c>
      <c r="C9" s="76" t="s">
        <v>29</v>
      </c>
      <c r="D9" s="109" t="s">
        <v>32</v>
      </c>
      <c r="E9" s="110">
        <v>1</v>
      </c>
      <c r="F9" s="107">
        <v>1</v>
      </c>
      <c r="G9" s="107">
        <v>1</v>
      </c>
      <c r="H9" s="108">
        <v>1</v>
      </c>
      <c r="I9" s="110">
        <v>1.1499999999999999</v>
      </c>
      <c r="J9" s="107">
        <v>1.1499999999999999</v>
      </c>
      <c r="K9" s="107">
        <v>1.1499999999999999</v>
      </c>
      <c r="L9" s="108">
        <v>1.1499999999999999</v>
      </c>
      <c r="M9" s="111">
        <v>1.5</v>
      </c>
      <c r="N9" s="110">
        <v>1.5</v>
      </c>
      <c r="O9" s="107">
        <v>1.5</v>
      </c>
      <c r="P9" s="107">
        <v>1.2</v>
      </c>
      <c r="Q9" s="108">
        <v>1.2</v>
      </c>
      <c r="R9" s="110">
        <v>1.5</v>
      </c>
      <c r="S9" s="107">
        <v>1.5</v>
      </c>
      <c r="T9" s="107">
        <v>1</v>
      </c>
      <c r="U9" s="108">
        <v>1</v>
      </c>
      <c r="V9" s="110">
        <v>1.8</v>
      </c>
      <c r="W9" s="107">
        <v>1.8</v>
      </c>
      <c r="X9" s="111">
        <v>1</v>
      </c>
      <c r="Y9" s="107">
        <v>1.5</v>
      </c>
      <c r="Z9" s="107">
        <v>1.5</v>
      </c>
      <c r="AA9" s="107">
        <v>1.5</v>
      </c>
      <c r="AB9" s="107">
        <v>1.5</v>
      </c>
      <c r="AC9" s="111">
        <v>38.200000000000003</v>
      </c>
      <c r="AD9" s="77"/>
    </row>
    <row r="10" spans="1:30">
      <c r="A10" s="76" t="s">
        <v>25</v>
      </c>
      <c r="B10" s="76" t="s">
        <v>28</v>
      </c>
      <c r="C10" s="76" t="s">
        <v>29</v>
      </c>
      <c r="D10" s="109" t="s">
        <v>30</v>
      </c>
      <c r="E10" s="110">
        <v>1</v>
      </c>
      <c r="F10" s="107">
        <v>1</v>
      </c>
      <c r="G10" s="107">
        <v>1</v>
      </c>
      <c r="H10" s="108">
        <v>1</v>
      </c>
      <c r="I10" s="110">
        <v>1.1499999999999999</v>
      </c>
      <c r="J10" s="107">
        <v>1.1499999999999999</v>
      </c>
      <c r="K10" s="107">
        <v>1.1499999999999999</v>
      </c>
      <c r="L10" s="108">
        <v>1.1499999999999999</v>
      </c>
      <c r="M10" s="111">
        <v>1.5</v>
      </c>
      <c r="N10" s="110">
        <v>1.5</v>
      </c>
      <c r="O10" s="107">
        <v>1.5</v>
      </c>
      <c r="P10" s="107">
        <v>1.2</v>
      </c>
      <c r="Q10" s="108">
        <v>1.2</v>
      </c>
      <c r="R10" s="110">
        <v>1.5</v>
      </c>
      <c r="S10" s="107">
        <v>1.5</v>
      </c>
      <c r="T10" s="107">
        <v>1</v>
      </c>
      <c r="U10" s="108">
        <v>1</v>
      </c>
      <c r="V10" s="110">
        <v>1.8</v>
      </c>
      <c r="W10" s="107">
        <v>1.8</v>
      </c>
      <c r="X10" s="111">
        <v>1</v>
      </c>
      <c r="Y10" s="107">
        <v>1.5</v>
      </c>
      <c r="Z10" s="107">
        <v>1.5</v>
      </c>
      <c r="AA10" s="107">
        <v>1.5</v>
      </c>
      <c r="AB10" s="107">
        <v>1.5</v>
      </c>
      <c r="AC10" s="111">
        <v>38.200000000000003</v>
      </c>
      <c r="AD10" s="77"/>
    </row>
    <row r="11" spans="1:30">
      <c r="A11" s="76" t="s">
        <v>25</v>
      </c>
      <c r="B11" s="76" t="s">
        <v>28</v>
      </c>
      <c r="C11" s="76" t="s">
        <v>29</v>
      </c>
      <c r="D11" s="109" t="s">
        <v>38</v>
      </c>
      <c r="E11" s="110">
        <v>1</v>
      </c>
      <c r="F11" s="107">
        <v>1</v>
      </c>
      <c r="G11" s="107">
        <v>1</v>
      </c>
      <c r="H11" s="108">
        <v>1</v>
      </c>
      <c r="I11" s="110">
        <v>1.1499999999999999</v>
      </c>
      <c r="J11" s="107">
        <v>1.1499999999999999</v>
      </c>
      <c r="K11" s="107">
        <v>1.1499999999999999</v>
      </c>
      <c r="L11" s="108">
        <v>1.1499999999999999</v>
      </c>
      <c r="M11" s="111">
        <v>1.5</v>
      </c>
      <c r="N11" s="110">
        <v>1.5</v>
      </c>
      <c r="O11" s="107">
        <v>1.5</v>
      </c>
      <c r="P11" s="107">
        <v>1.2</v>
      </c>
      <c r="Q11" s="108">
        <v>1.2</v>
      </c>
      <c r="R11" s="110">
        <v>1.5</v>
      </c>
      <c r="S11" s="107">
        <v>1.5</v>
      </c>
      <c r="T11" s="107">
        <v>1</v>
      </c>
      <c r="U11" s="108">
        <v>1</v>
      </c>
      <c r="V11" s="110">
        <v>1.8</v>
      </c>
      <c r="W11" s="107">
        <v>1.8</v>
      </c>
      <c r="X11" s="111">
        <v>1</v>
      </c>
      <c r="Y11" s="107">
        <v>1.5</v>
      </c>
      <c r="Z11" s="107">
        <v>1.5</v>
      </c>
      <c r="AA11" s="107">
        <v>1.5</v>
      </c>
      <c r="AB11" s="107">
        <v>1.5</v>
      </c>
      <c r="AC11" s="111">
        <v>38.200000000000003</v>
      </c>
      <c r="AD11" s="77"/>
    </row>
    <row r="12" spans="1:30">
      <c r="A12" s="78" t="s">
        <v>25</v>
      </c>
      <c r="B12" s="78" t="s">
        <v>28</v>
      </c>
      <c r="C12" s="78" t="s">
        <v>33</v>
      </c>
      <c r="D12" s="112" t="s">
        <v>34</v>
      </c>
      <c r="E12" s="113">
        <v>1</v>
      </c>
      <c r="F12" s="114">
        <v>1</v>
      </c>
      <c r="G12" s="114">
        <v>1</v>
      </c>
      <c r="H12" s="115">
        <v>1</v>
      </c>
      <c r="I12" s="113">
        <v>1.1499999999999999</v>
      </c>
      <c r="J12" s="114">
        <v>1.1499999999999999</v>
      </c>
      <c r="K12" s="114">
        <v>1.1499999999999999</v>
      </c>
      <c r="L12" s="115">
        <v>1.1499999999999999</v>
      </c>
      <c r="M12" s="116">
        <v>1.5</v>
      </c>
      <c r="N12" s="113">
        <v>1.5</v>
      </c>
      <c r="O12" s="114">
        <v>1.5</v>
      </c>
      <c r="P12" s="114">
        <v>1.2</v>
      </c>
      <c r="Q12" s="115">
        <v>1.2</v>
      </c>
      <c r="R12" s="113">
        <v>1.5</v>
      </c>
      <c r="S12" s="114">
        <v>1.5</v>
      </c>
      <c r="T12" s="114">
        <v>1</v>
      </c>
      <c r="U12" s="115">
        <v>1</v>
      </c>
      <c r="V12" s="113">
        <v>1.8</v>
      </c>
      <c r="W12" s="114">
        <v>1.8</v>
      </c>
      <c r="X12" s="116">
        <v>1</v>
      </c>
      <c r="Y12" s="114">
        <v>1.5</v>
      </c>
      <c r="Z12" s="114">
        <v>1.5</v>
      </c>
      <c r="AA12" s="114">
        <v>1.5</v>
      </c>
      <c r="AB12" s="114">
        <v>1.5</v>
      </c>
      <c r="AC12" s="116">
        <v>38.200000000000003</v>
      </c>
      <c r="AD12" s="79"/>
    </row>
    <row r="13" spans="1:30">
      <c r="A13" s="76" t="s">
        <v>25</v>
      </c>
      <c r="B13" s="76" t="s">
        <v>41</v>
      </c>
      <c r="C13" s="76" t="s">
        <v>46</v>
      </c>
      <c r="D13" s="109" t="s">
        <v>47</v>
      </c>
      <c r="E13" s="110">
        <v>1</v>
      </c>
      <c r="F13" s="107">
        <v>1</v>
      </c>
      <c r="G13" s="107">
        <v>1</v>
      </c>
      <c r="H13" s="108">
        <v>1</v>
      </c>
      <c r="I13" s="110">
        <v>1.1499999999999999</v>
      </c>
      <c r="J13" s="107">
        <v>1.1499999999999999</v>
      </c>
      <c r="K13" s="107">
        <v>1.1499999999999999</v>
      </c>
      <c r="L13" s="108">
        <v>1.1499999999999999</v>
      </c>
      <c r="M13" s="111">
        <v>1.5</v>
      </c>
      <c r="N13" s="110">
        <v>1.5</v>
      </c>
      <c r="O13" s="107">
        <v>1.5</v>
      </c>
      <c r="P13" s="107">
        <v>1.2</v>
      </c>
      <c r="Q13" s="108">
        <v>1.2</v>
      </c>
      <c r="R13" s="110">
        <v>1.5</v>
      </c>
      <c r="S13" s="107">
        <v>1.5</v>
      </c>
      <c r="T13" s="107">
        <v>1</v>
      </c>
      <c r="U13" s="108">
        <v>1</v>
      </c>
      <c r="V13" s="110">
        <v>1.8</v>
      </c>
      <c r="W13" s="107">
        <v>1.8</v>
      </c>
      <c r="X13" s="111">
        <v>1</v>
      </c>
      <c r="Y13" s="107">
        <v>1.5</v>
      </c>
      <c r="Z13" s="107">
        <v>1.5</v>
      </c>
      <c r="AA13" s="107">
        <v>1.5</v>
      </c>
      <c r="AB13" s="107">
        <v>1.5</v>
      </c>
      <c r="AC13" s="111">
        <v>38.200000000000003</v>
      </c>
      <c r="AD13" s="77"/>
    </row>
    <row r="14" spans="1:30">
      <c r="A14" s="76" t="s">
        <v>25</v>
      </c>
      <c r="B14" s="76" t="s">
        <v>41</v>
      </c>
      <c r="C14" s="76" t="s">
        <v>52</v>
      </c>
      <c r="D14" s="109" t="s">
        <v>53</v>
      </c>
      <c r="E14" s="110">
        <v>1</v>
      </c>
      <c r="F14" s="107">
        <v>1</v>
      </c>
      <c r="G14" s="107">
        <v>1</v>
      </c>
      <c r="H14" s="108">
        <v>1</v>
      </c>
      <c r="I14" s="110">
        <v>1.1499999999999999</v>
      </c>
      <c r="J14" s="107">
        <v>1.1499999999999999</v>
      </c>
      <c r="K14" s="107">
        <v>1.1499999999999999</v>
      </c>
      <c r="L14" s="108">
        <v>1.1499999999999999</v>
      </c>
      <c r="M14" s="111">
        <v>1.5</v>
      </c>
      <c r="N14" s="110">
        <v>1.5</v>
      </c>
      <c r="O14" s="107">
        <v>1.5</v>
      </c>
      <c r="P14" s="107">
        <v>1.2</v>
      </c>
      <c r="Q14" s="108">
        <v>1.2</v>
      </c>
      <c r="R14" s="110">
        <v>1.5</v>
      </c>
      <c r="S14" s="107">
        <v>1.5</v>
      </c>
      <c r="T14" s="107">
        <v>1</v>
      </c>
      <c r="U14" s="108">
        <v>1</v>
      </c>
      <c r="V14" s="110">
        <v>1.8</v>
      </c>
      <c r="W14" s="107">
        <v>1.8</v>
      </c>
      <c r="X14" s="111">
        <v>1</v>
      </c>
      <c r="Y14" s="107">
        <v>1.5</v>
      </c>
      <c r="Z14" s="107">
        <v>1.5</v>
      </c>
      <c r="AA14" s="107">
        <v>1.5</v>
      </c>
      <c r="AB14" s="107">
        <v>1.5</v>
      </c>
      <c r="AC14" s="111">
        <v>38.200000000000003</v>
      </c>
      <c r="AD14" s="77"/>
    </row>
    <row r="15" spans="1:30">
      <c r="A15" s="76" t="s">
        <v>25</v>
      </c>
      <c r="B15" s="76" t="s">
        <v>41</v>
      </c>
      <c r="C15" s="76" t="s">
        <v>52</v>
      </c>
      <c r="D15" s="109" t="s">
        <v>55</v>
      </c>
      <c r="E15" s="110">
        <v>1</v>
      </c>
      <c r="F15" s="107">
        <v>1</v>
      </c>
      <c r="G15" s="107">
        <v>1</v>
      </c>
      <c r="H15" s="108">
        <v>1</v>
      </c>
      <c r="I15" s="110">
        <v>1.1499999999999999</v>
      </c>
      <c r="J15" s="107">
        <v>1.1499999999999999</v>
      </c>
      <c r="K15" s="107">
        <v>1.1499999999999999</v>
      </c>
      <c r="L15" s="108">
        <v>1.1499999999999999</v>
      </c>
      <c r="M15" s="111">
        <v>1.5</v>
      </c>
      <c r="N15" s="110">
        <v>1.5</v>
      </c>
      <c r="O15" s="107">
        <v>1.5</v>
      </c>
      <c r="P15" s="107">
        <v>1.2</v>
      </c>
      <c r="Q15" s="108">
        <v>1.2</v>
      </c>
      <c r="R15" s="110">
        <v>1.5</v>
      </c>
      <c r="S15" s="107">
        <v>1.5</v>
      </c>
      <c r="T15" s="107">
        <v>1</v>
      </c>
      <c r="U15" s="108">
        <v>1</v>
      </c>
      <c r="V15" s="110">
        <v>1.8</v>
      </c>
      <c r="W15" s="107">
        <v>1.8</v>
      </c>
      <c r="X15" s="111">
        <v>1</v>
      </c>
      <c r="Y15" s="107">
        <v>1.5</v>
      </c>
      <c r="Z15" s="107">
        <v>1.5</v>
      </c>
      <c r="AA15" s="107">
        <v>1.5</v>
      </c>
      <c r="AB15" s="107">
        <v>1.5</v>
      </c>
      <c r="AC15" s="111">
        <v>38.200000000000003</v>
      </c>
      <c r="AD15" s="77"/>
    </row>
    <row r="16" spans="1:30">
      <c r="A16" s="76" t="s">
        <v>25</v>
      </c>
      <c r="B16" s="76" t="s">
        <v>41</v>
      </c>
      <c r="C16" s="76" t="s">
        <v>44</v>
      </c>
      <c r="D16" s="109" t="s">
        <v>54</v>
      </c>
      <c r="E16" s="110">
        <v>1</v>
      </c>
      <c r="F16" s="107">
        <v>1</v>
      </c>
      <c r="G16" s="107">
        <v>1</v>
      </c>
      <c r="H16" s="108">
        <v>1</v>
      </c>
      <c r="I16" s="110">
        <v>1.1499999999999999</v>
      </c>
      <c r="J16" s="107">
        <v>1.1499999999999999</v>
      </c>
      <c r="K16" s="107">
        <v>1.1499999999999999</v>
      </c>
      <c r="L16" s="108">
        <v>1.1499999999999999</v>
      </c>
      <c r="M16" s="111">
        <v>1.5</v>
      </c>
      <c r="N16" s="110">
        <v>1.5</v>
      </c>
      <c r="O16" s="107">
        <v>1.5</v>
      </c>
      <c r="P16" s="107">
        <v>1.2</v>
      </c>
      <c r="Q16" s="108">
        <v>1.2</v>
      </c>
      <c r="R16" s="110">
        <v>1.5</v>
      </c>
      <c r="S16" s="107">
        <v>1.5</v>
      </c>
      <c r="T16" s="107">
        <v>1</v>
      </c>
      <c r="U16" s="108">
        <v>1</v>
      </c>
      <c r="V16" s="110">
        <v>1.8</v>
      </c>
      <c r="W16" s="107">
        <v>1.8</v>
      </c>
      <c r="X16" s="111">
        <v>1</v>
      </c>
      <c r="Y16" s="107">
        <v>1.5</v>
      </c>
      <c r="Z16" s="107">
        <v>1.5</v>
      </c>
      <c r="AA16" s="107">
        <v>1.5</v>
      </c>
      <c r="AB16" s="107">
        <v>1.5</v>
      </c>
      <c r="AC16" s="111">
        <v>38.200000000000003</v>
      </c>
      <c r="AD16" s="77"/>
    </row>
    <row r="17" spans="1:30">
      <c r="A17" s="76" t="s">
        <v>25</v>
      </c>
      <c r="B17" s="76" t="s">
        <v>41</v>
      </c>
      <c r="C17" s="76" t="s">
        <v>44</v>
      </c>
      <c r="D17" s="109" t="s">
        <v>45</v>
      </c>
      <c r="E17" s="110">
        <v>1</v>
      </c>
      <c r="F17" s="107">
        <v>1</v>
      </c>
      <c r="G17" s="107">
        <v>1</v>
      </c>
      <c r="H17" s="108">
        <v>1</v>
      </c>
      <c r="I17" s="110">
        <v>1.1499999999999999</v>
      </c>
      <c r="J17" s="107">
        <v>1.1499999999999999</v>
      </c>
      <c r="K17" s="107">
        <v>1.1499999999999999</v>
      </c>
      <c r="L17" s="108">
        <v>1.1499999999999999</v>
      </c>
      <c r="M17" s="111">
        <v>1.5</v>
      </c>
      <c r="N17" s="110">
        <v>1.5</v>
      </c>
      <c r="O17" s="107">
        <v>1.5</v>
      </c>
      <c r="P17" s="107">
        <v>1.2</v>
      </c>
      <c r="Q17" s="108">
        <v>1.2</v>
      </c>
      <c r="R17" s="110">
        <v>1.5</v>
      </c>
      <c r="S17" s="107">
        <v>1.5</v>
      </c>
      <c r="T17" s="107">
        <v>1</v>
      </c>
      <c r="U17" s="108">
        <v>1</v>
      </c>
      <c r="V17" s="110">
        <v>1.8</v>
      </c>
      <c r="W17" s="107">
        <v>1.8</v>
      </c>
      <c r="X17" s="111">
        <v>1</v>
      </c>
      <c r="Y17" s="107">
        <v>1.5</v>
      </c>
      <c r="Z17" s="107">
        <v>1.5</v>
      </c>
      <c r="AA17" s="107">
        <v>1.5</v>
      </c>
      <c r="AB17" s="107">
        <v>1.5</v>
      </c>
      <c r="AC17" s="111">
        <v>38.200000000000003</v>
      </c>
      <c r="AD17" s="77"/>
    </row>
    <row r="18" spans="1:30">
      <c r="A18" s="76" t="s">
        <v>25</v>
      </c>
      <c r="B18" s="76" t="s">
        <v>41</v>
      </c>
      <c r="C18" s="76" t="s">
        <v>59</v>
      </c>
      <c r="D18" s="109" t="s">
        <v>60</v>
      </c>
      <c r="E18" s="110">
        <v>1</v>
      </c>
      <c r="F18" s="107">
        <v>1</v>
      </c>
      <c r="G18" s="107">
        <v>1</v>
      </c>
      <c r="H18" s="108">
        <v>1</v>
      </c>
      <c r="I18" s="110">
        <v>1.1499999999999999</v>
      </c>
      <c r="J18" s="107">
        <v>1.1499999999999999</v>
      </c>
      <c r="K18" s="107">
        <v>1.1499999999999999</v>
      </c>
      <c r="L18" s="108">
        <v>1.1499999999999999</v>
      </c>
      <c r="M18" s="111">
        <v>1.5</v>
      </c>
      <c r="N18" s="110">
        <v>1.5</v>
      </c>
      <c r="O18" s="107">
        <v>1.5</v>
      </c>
      <c r="P18" s="107">
        <v>1.2</v>
      </c>
      <c r="Q18" s="108">
        <v>1.2</v>
      </c>
      <c r="R18" s="110">
        <v>1.5</v>
      </c>
      <c r="S18" s="107">
        <v>1.5</v>
      </c>
      <c r="T18" s="107">
        <v>1</v>
      </c>
      <c r="U18" s="108">
        <v>1</v>
      </c>
      <c r="V18" s="110">
        <v>1.8</v>
      </c>
      <c r="W18" s="107">
        <v>1.8</v>
      </c>
      <c r="X18" s="111">
        <v>1</v>
      </c>
      <c r="Y18" s="107">
        <v>1.5</v>
      </c>
      <c r="Z18" s="107">
        <v>1.5</v>
      </c>
      <c r="AA18" s="107">
        <v>1.5</v>
      </c>
      <c r="AB18" s="107">
        <v>1.5</v>
      </c>
      <c r="AC18" s="111">
        <v>38.200000000000003</v>
      </c>
      <c r="AD18" s="77"/>
    </row>
    <row r="19" spans="1:30">
      <c r="A19" s="76" t="s">
        <v>25</v>
      </c>
      <c r="B19" s="76" t="s">
        <v>41</v>
      </c>
      <c r="C19" s="76" t="s">
        <v>42</v>
      </c>
      <c r="D19" s="109" t="s">
        <v>43</v>
      </c>
      <c r="E19" s="110">
        <v>1</v>
      </c>
      <c r="F19" s="107">
        <v>1</v>
      </c>
      <c r="G19" s="107">
        <v>1</v>
      </c>
      <c r="H19" s="108">
        <v>1</v>
      </c>
      <c r="I19" s="110">
        <v>1.1499999999999999</v>
      </c>
      <c r="J19" s="107">
        <v>1.1499999999999999</v>
      </c>
      <c r="K19" s="107">
        <v>1.1499999999999999</v>
      </c>
      <c r="L19" s="108">
        <v>1.1499999999999999</v>
      </c>
      <c r="M19" s="111">
        <v>1.5</v>
      </c>
      <c r="N19" s="110">
        <v>1.5</v>
      </c>
      <c r="O19" s="107">
        <v>1.5</v>
      </c>
      <c r="P19" s="107">
        <v>1.2</v>
      </c>
      <c r="Q19" s="108">
        <v>1.2</v>
      </c>
      <c r="R19" s="110">
        <v>1.5</v>
      </c>
      <c r="S19" s="107">
        <v>1.5</v>
      </c>
      <c r="T19" s="107">
        <v>1</v>
      </c>
      <c r="U19" s="108">
        <v>1</v>
      </c>
      <c r="V19" s="110">
        <v>1.8</v>
      </c>
      <c r="W19" s="107">
        <v>1.8</v>
      </c>
      <c r="X19" s="111">
        <v>1</v>
      </c>
      <c r="Y19" s="107">
        <v>1.5</v>
      </c>
      <c r="Z19" s="107">
        <v>1.5</v>
      </c>
      <c r="AA19" s="107">
        <v>1.5</v>
      </c>
      <c r="AB19" s="107">
        <v>1.5</v>
      </c>
      <c r="AC19" s="111">
        <v>38.200000000000003</v>
      </c>
      <c r="AD19" s="77"/>
    </row>
    <row r="20" spans="1:30">
      <c r="A20" s="76" t="s">
        <v>25</v>
      </c>
      <c r="B20" s="76" t="s">
        <v>41</v>
      </c>
      <c r="C20" s="76" t="s">
        <v>42</v>
      </c>
      <c r="D20" s="109" t="s">
        <v>51</v>
      </c>
      <c r="E20" s="110">
        <v>1</v>
      </c>
      <c r="F20" s="107">
        <v>1</v>
      </c>
      <c r="G20" s="107">
        <v>1</v>
      </c>
      <c r="H20" s="108">
        <v>1</v>
      </c>
      <c r="I20" s="110">
        <v>1.1499999999999999</v>
      </c>
      <c r="J20" s="107">
        <v>1.1499999999999999</v>
      </c>
      <c r="K20" s="107">
        <v>1.1499999999999999</v>
      </c>
      <c r="L20" s="108">
        <v>1.1499999999999999</v>
      </c>
      <c r="M20" s="111">
        <v>1.5</v>
      </c>
      <c r="N20" s="110">
        <v>1.5</v>
      </c>
      <c r="O20" s="107">
        <v>1.5</v>
      </c>
      <c r="P20" s="107">
        <v>1.2</v>
      </c>
      <c r="Q20" s="108">
        <v>1.2</v>
      </c>
      <c r="R20" s="110">
        <v>1.5</v>
      </c>
      <c r="S20" s="107">
        <v>1.5</v>
      </c>
      <c r="T20" s="107">
        <v>1</v>
      </c>
      <c r="U20" s="108">
        <v>1</v>
      </c>
      <c r="V20" s="110">
        <v>1.8</v>
      </c>
      <c r="W20" s="107">
        <v>1.8</v>
      </c>
      <c r="X20" s="111">
        <v>1</v>
      </c>
      <c r="Y20" s="107">
        <v>1.5</v>
      </c>
      <c r="Z20" s="107">
        <v>1.5</v>
      </c>
      <c r="AA20" s="107">
        <v>1.5</v>
      </c>
      <c r="AB20" s="107">
        <v>1.5</v>
      </c>
      <c r="AC20" s="111">
        <v>38.200000000000003</v>
      </c>
      <c r="AD20" s="77"/>
    </row>
    <row r="21" spans="1:30">
      <c r="A21" s="76" t="s">
        <v>25</v>
      </c>
      <c r="B21" s="76" t="s">
        <v>41</v>
      </c>
      <c r="C21" s="76" t="s">
        <v>49</v>
      </c>
      <c r="D21" s="109" t="s">
        <v>50</v>
      </c>
      <c r="E21" s="110">
        <v>1</v>
      </c>
      <c r="F21" s="107">
        <v>1</v>
      </c>
      <c r="G21" s="107">
        <v>1</v>
      </c>
      <c r="H21" s="108">
        <v>1</v>
      </c>
      <c r="I21" s="110">
        <v>1.1499999999999999</v>
      </c>
      <c r="J21" s="107">
        <v>1.1499999999999999</v>
      </c>
      <c r="K21" s="107">
        <v>1.1499999999999999</v>
      </c>
      <c r="L21" s="108">
        <v>1.1499999999999999</v>
      </c>
      <c r="M21" s="111">
        <v>1.5</v>
      </c>
      <c r="N21" s="110">
        <v>1.5</v>
      </c>
      <c r="O21" s="107">
        <v>1.5</v>
      </c>
      <c r="P21" s="107">
        <v>1.2</v>
      </c>
      <c r="Q21" s="108">
        <v>1.2</v>
      </c>
      <c r="R21" s="110">
        <v>1.5</v>
      </c>
      <c r="S21" s="107">
        <v>1.5</v>
      </c>
      <c r="T21" s="107">
        <v>1</v>
      </c>
      <c r="U21" s="108">
        <v>1</v>
      </c>
      <c r="V21" s="110">
        <v>1.8</v>
      </c>
      <c r="W21" s="107">
        <v>1.8</v>
      </c>
      <c r="X21" s="111">
        <v>1</v>
      </c>
      <c r="Y21" s="107">
        <v>1.5</v>
      </c>
      <c r="Z21" s="107">
        <v>1.5</v>
      </c>
      <c r="AA21" s="107">
        <v>1.5</v>
      </c>
      <c r="AB21" s="107">
        <v>1.5</v>
      </c>
      <c r="AC21" s="111">
        <v>38.200000000000003</v>
      </c>
      <c r="AD21" s="77"/>
    </row>
    <row r="22" spans="1:30">
      <c r="A22" s="76" t="s">
        <v>25</v>
      </c>
      <c r="B22" s="76" t="s">
        <v>41</v>
      </c>
      <c r="C22" s="76" t="s">
        <v>49</v>
      </c>
      <c r="D22" s="109" t="s">
        <v>58</v>
      </c>
      <c r="E22" s="110">
        <v>1</v>
      </c>
      <c r="F22" s="107">
        <v>1</v>
      </c>
      <c r="G22" s="107">
        <v>1</v>
      </c>
      <c r="H22" s="108">
        <v>1</v>
      </c>
      <c r="I22" s="110">
        <v>1.1499999999999999</v>
      </c>
      <c r="J22" s="107">
        <v>1.1499999999999999</v>
      </c>
      <c r="K22" s="107">
        <v>1.1499999999999999</v>
      </c>
      <c r="L22" s="108">
        <v>1.1499999999999999</v>
      </c>
      <c r="M22" s="111">
        <v>1.5</v>
      </c>
      <c r="N22" s="110">
        <v>1.5</v>
      </c>
      <c r="O22" s="107">
        <v>1.5</v>
      </c>
      <c r="P22" s="107">
        <v>1.2</v>
      </c>
      <c r="Q22" s="108">
        <v>1.2</v>
      </c>
      <c r="R22" s="110">
        <v>1.5</v>
      </c>
      <c r="S22" s="107">
        <v>1.5</v>
      </c>
      <c r="T22" s="107">
        <v>1</v>
      </c>
      <c r="U22" s="108">
        <v>1</v>
      </c>
      <c r="V22" s="110">
        <v>1.8</v>
      </c>
      <c r="W22" s="107">
        <v>1.8</v>
      </c>
      <c r="X22" s="111">
        <v>1</v>
      </c>
      <c r="Y22" s="107">
        <v>1.5</v>
      </c>
      <c r="Z22" s="107">
        <v>1.5</v>
      </c>
      <c r="AA22" s="107">
        <v>1.5</v>
      </c>
      <c r="AB22" s="107">
        <v>1.5</v>
      </c>
      <c r="AC22" s="111">
        <v>38.200000000000003</v>
      </c>
      <c r="AD22" s="77"/>
    </row>
    <row r="23" spans="1:30">
      <c r="A23" s="76" t="s">
        <v>25</v>
      </c>
      <c r="B23" s="76" t="s">
        <v>41</v>
      </c>
      <c r="C23" s="76" t="s">
        <v>56</v>
      </c>
      <c r="D23" s="109" t="s">
        <v>57</v>
      </c>
      <c r="E23" s="110">
        <v>1</v>
      </c>
      <c r="F23" s="107">
        <v>1</v>
      </c>
      <c r="G23" s="107">
        <v>1</v>
      </c>
      <c r="H23" s="108">
        <v>1</v>
      </c>
      <c r="I23" s="110">
        <v>1.1499999999999999</v>
      </c>
      <c r="J23" s="107">
        <v>1.1499999999999999</v>
      </c>
      <c r="K23" s="107">
        <v>1.1499999999999999</v>
      </c>
      <c r="L23" s="108">
        <v>1.1499999999999999</v>
      </c>
      <c r="M23" s="111">
        <v>1.5</v>
      </c>
      <c r="N23" s="110">
        <v>1.5</v>
      </c>
      <c r="O23" s="107">
        <v>1.5</v>
      </c>
      <c r="P23" s="107">
        <v>1.2</v>
      </c>
      <c r="Q23" s="108">
        <v>1.2</v>
      </c>
      <c r="R23" s="110">
        <v>1.5</v>
      </c>
      <c r="S23" s="107">
        <v>1.5</v>
      </c>
      <c r="T23" s="107">
        <v>1</v>
      </c>
      <c r="U23" s="108">
        <v>1</v>
      </c>
      <c r="V23" s="110">
        <v>1.8</v>
      </c>
      <c r="W23" s="107">
        <v>1.8</v>
      </c>
      <c r="X23" s="111">
        <v>1</v>
      </c>
      <c r="Y23" s="107">
        <v>1.5</v>
      </c>
      <c r="Z23" s="107">
        <v>1.5</v>
      </c>
      <c r="AA23" s="107">
        <v>1.5</v>
      </c>
      <c r="AB23" s="107">
        <v>1.5</v>
      </c>
      <c r="AC23" s="111">
        <v>38.200000000000003</v>
      </c>
      <c r="AD23" s="77"/>
    </row>
    <row r="24" spans="1:30">
      <c r="A24" s="76" t="s">
        <v>25</v>
      </c>
      <c r="B24" s="76" t="s">
        <v>41</v>
      </c>
      <c r="C24" s="76" t="s">
        <v>46</v>
      </c>
      <c r="D24" s="109" t="s">
        <v>48</v>
      </c>
      <c r="E24" s="110">
        <v>1</v>
      </c>
      <c r="F24" s="107">
        <v>1</v>
      </c>
      <c r="G24" s="107">
        <v>1</v>
      </c>
      <c r="H24" s="108">
        <v>1</v>
      </c>
      <c r="I24" s="110">
        <v>1.1499999999999999</v>
      </c>
      <c r="J24" s="107">
        <v>1.1499999999999999</v>
      </c>
      <c r="K24" s="107">
        <v>1.1499999999999999</v>
      </c>
      <c r="L24" s="108">
        <v>1.1499999999999999</v>
      </c>
      <c r="M24" s="111">
        <v>1.5</v>
      </c>
      <c r="N24" s="110">
        <v>1.5</v>
      </c>
      <c r="O24" s="107">
        <v>1.5</v>
      </c>
      <c r="P24" s="107">
        <v>1.2</v>
      </c>
      <c r="Q24" s="108">
        <v>1.2</v>
      </c>
      <c r="R24" s="110">
        <v>1.5</v>
      </c>
      <c r="S24" s="107">
        <v>1.5</v>
      </c>
      <c r="T24" s="107">
        <v>1</v>
      </c>
      <c r="U24" s="108">
        <v>1</v>
      </c>
      <c r="V24" s="110">
        <v>1.8</v>
      </c>
      <c r="W24" s="107">
        <v>1.8</v>
      </c>
      <c r="X24" s="111">
        <v>1</v>
      </c>
      <c r="Y24" s="107">
        <v>1.5</v>
      </c>
      <c r="Z24" s="107">
        <v>1.5</v>
      </c>
      <c r="AA24" s="107">
        <v>1.5</v>
      </c>
      <c r="AB24" s="107">
        <v>1.5</v>
      </c>
      <c r="AC24" s="111">
        <v>38.200000000000003</v>
      </c>
      <c r="AD24" s="77"/>
    </row>
    <row r="25" spans="1:30">
      <c r="A25" s="76" t="s">
        <v>25</v>
      </c>
      <c r="B25" s="76" t="s">
        <v>41</v>
      </c>
      <c r="C25" s="76" t="s">
        <v>46</v>
      </c>
      <c r="D25" s="109" t="s">
        <v>61</v>
      </c>
      <c r="E25" s="110">
        <v>1</v>
      </c>
      <c r="F25" s="107">
        <v>1</v>
      </c>
      <c r="G25" s="107">
        <v>1</v>
      </c>
      <c r="H25" s="108">
        <v>1</v>
      </c>
      <c r="I25" s="110">
        <v>1.1499999999999999</v>
      </c>
      <c r="J25" s="107">
        <v>1.1499999999999999</v>
      </c>
      <c r="K25" s="107">
        <v>1.1499999999999999</v>
      </c>
      <c r="L25" s="108">
        <v>1.1499999999999999</v>
      </c>
      <c r="M25" s="116">
        <v>1.5</v>
      </c>
      <c r="N25" s="110">
        <v>1.5</v>
      </c>
      <c r="O25" s="107">
        <v>1.5</v>
      </c>
      <c r="P25" s="114">
        <v>1.2</v>
      </c>
      <c r="Q25" s="115">
        <v>1.2</v>
      </c>
      <c r="R25" s="110">
        <v>1.5</v>
      </c>
      <c r="S25" s="107">
        <v>1.5</v>
      </c>
      <c r="T25" s="107">
        <v>1</v>
      </c>
      <c r="U25" s="108">
        <v>1</v>
      </c>
      <c r="V25" s="110">
        <v>1.8</v>
      </c>
      <c r="W25" s="107">
        <v>1.8</v>
      </c>
      <c r="X25" s="111">
        <v>1</v>
      </c>
      <c r="Y25" s="107">
        <v>1.5</v>
      </c>
      <c r="Z25" s="107">
        <v>1.5</v>
      </c>
      <c r="AA25" s="107">
        <v>1.5</v>
      </c>
      <c r="AB25" s="107">
        <v>1.5</v>
      </c>
      <c r="AC25" s="111">
        <v>38.200000000000003</v>
      </c>
      <c r="AD25" s="77"/>
    </row>
    <row r="26" spans="1:30">
      <c r="A26" s="70" t="s">
        <v>25</v>
      </c>
      <c r="B26" s="70" t="s">
        <v>62</v>
      </c>
      <c r="C26" s="70" t="s">
        <v>63</v>
      </c>
      <c r="D26" s="89" t="s">
        <v>64</v>
      </c>
      <c r="E26" s="117">
        <v>1</v>
      </c>
      <c r="F26" s="105">
        <v>1</v>
      </c>
      <c r="G26" s="105">
        <v>1</v>
      </c>
      <c r="H26" s="106">
        <v>1</v>
      </c>
      <c r="I26" s="117">
        <v>1.1499999999999999</v>
      </c>
      <c r="J26" s="105">
        <v>1.1499999999999999</v>
      </c>
      <c r="K26" s="105">
        <v>1.1499999999999999</v>
      </c>
      <c r="L26" s="106">
        <v>1.1499999999999999</v>
      </c>
      <c r="M26" s="118">
        <v>1.5</v>
      </c>
      <c r="N26" s="117">
        <v>1.5</v>
      </c>
      <c r="O26" s="105">
        <v>1.5</v>
      </c>
      <c r="P26" s="105">
        <v>1.2</v>
      </c>
      <c r="Q26" s="106">
        <v>1.2</v>
      </c>
      <c r="R26" s="117">
        <v>1.5</v>
      </c>
      <c r="S26" s="105">
        <v>1.5</v>
      </c>
      <c r="T26" s="105">
        <v>1</v>
      </c>
      <c r="U26" s="106">
        <v>1</v>
      </c>
      <c r="V26" s="117">
        <v>1.8</v>
      </c>
      <c r="W26" s="105">
        <v>1.8</v>
      </c>
      <c r="X26" s="118">
        <v>1</v>
      </c>
      <c r="Y26" s="105">
        <v>1.5</v>
      </c>
      <c r="Z26" s="105">
        <v>1.5</v>
      </c>
      <c r="AA26" s="105">
        <v>1.5</v>
      </c>
      <c r="AB26" s="105">
        <v>1.5</v>
      </c>
      <c r="AC26" s="118">
        <v>52.6</v>
      </c>
      <c r="AD26" s="71"/>
    </row>
    <row r="27" spans="1:30">
      <c r="A27" s="76" t="s">
        <v>25</v>
      </c>
      <c r="B27" s="76" t="s">
        <v>65</v>
      </c>
      <c r="C27" s="76" t="s">
        <v>68</v>
      </c>
      <c r="D27" s="109" t="s">
        <v>72</v>
      </c>
      <c r="E27" s="110">
        <v>1</v>
      </c>
      <c r="F27" s="107">
        <v>1</v>
      </c>
      <c r="G27" s="107">
        <v>1</v>
      </c>
      <c r="H27" s="108">
        <v>1</v>
      </c>
      <c r="I27" s="110">
        <v>1.1499999999999999</v>
      </c>
      <c r="J27" s="107">
        <v>1.1499999999999999</v>
      </c>
      <c r="K27" s="107">
        <v>1.1499999999999999</v>
      </c>
      <c r="L27" s="108">
        <v>1.1499999999999999</v>
      </c>
      <c r="M27" s="111">
        <v>1.5</v>
      </c>
      <c r="N27" s="110">
        <v>1.4</v>
      </c>
      <c r="O27" s="119">
        <v>4</v>
      </c>
      <c r="P27" s="119">
        <v>4</v>
      </c>
      <c r="Q27" s="119">
        <v>3</v>
      </c>
      <c r="R27" s="110">
        <v>1.4</v>
      </c>
      <c r="S27" s="119">
        <v>4</v>
      </c>
      <c r="T27" s="107">
        <v>1</v>
      </c>
      <c r="U27" s="108">
        <v>1</v>
      </c>
      <c r="V27" s="110">
        <v>1.7</v>
      </c>
      <c r="W27" s="119">
        <v>12</v>
      </c>
      <c r="X27" s="111">
        <v>1</v>
      </c>
      <c r="Y27" s="107">
        <v>1.5</v>
      </c>
      <c r="Z27" s="107">
        <v>1.5</v>
      </c>
      <c r="AA27" s="107">
        <v>1.5</v>
      </c>
      <c r="AB27" s="107">
        <v>1.5</v>
      </c>
      <c r="AC27" s="111">
        <v>87.6</v>
      </c>
      <c r="AD27" s="77"/>
    </row>
    <row r="28" spans="1:30">
      <c r="A28" s="76" t="s">
        <v>25</v>
      </c>
      <c r="B28" s="76" t="s">
        <v>65</v>
      </c>
      <c r="C28" s="76" t="s">
        <v>68</v>
      </c>
      <c r="D28" s="109" t="s">
        <v>70</v>
      </c>
      <c r="E28" s="110">
        <v>1</v>
      </c>
      <c r="F28" s="107">
        <v>1</v>
      </c>
      <c r="G28" s="107">
        <v>1</v>
      </c>
      <c r="H28" s="108">
        <v>1</v>
      </c>
      <c r="I28" s="110">
        <v>1.1499999999999999</v>
      </c>
      <c r="J28" s="107">
        <v>1.1499999999999999</v>
      </c>
      <c r="K28" s="107">
        <v>1.1499999999999999</v>
      </c>
      <c r="L28" s="108">
        <v>1.1499999999999999</v>
      </c>
      <c r="M28" s="111">
        <v>1.5</v>
      </c>
      <c r="N28" s="110">
        <v>1.4</v>
      </c>
      <c r="O28" s="119">
        <v>4</v>
      </c>
      <c r="P28" s="119">
        <v>4</v>
      </c>
      <c r="Q28" s="119">
        <v>3</v>
      </c>
      <c r="R28" s="110">
        <v>1.4</v>
      </c>
      <c r="S28" s="119">
        <v>4</v>
      </c>
      <c r="T28" s="107">
        <v>1</v>
      </c>
      <c r="U28" s="108">
        <v>1</v>
      </c>
      <c r="V28" s="110">
        <v>1.7</v>
      </c>
      <c r="W28" s="119">
        <v>12</v>
      </c>
      <c r="X28" s="111">
        <v>1</v>
      </c>
      <c r="Y28" s="107">
        <v>1.5</v>
      </c>
      <c r="Z28" s="107">
        <v>1.5</v>
      </c>
      <c r="AA28" s="107">
        <v>1.5</v>
      </c>
      <c r="AB28" s="107">
        <v>1.5</v>
      </c>
      <c r="AC28" s="111">
        <v>87.6</v>
      </c>
      <c r="AD28" s="77"/>
    </row>
    <row r="29" spans="1:30">
      <c r="A29" s="76" t="s">
        <v>25</v>
      </c>
      <c r="B29" s="76" t="s">
        <v>65</v>
      </c>
      <c r="C29" s="76" t="s">
        <v>68</v>
      </c>
      <c r="D29" s="109" t="s">
        <v>71</v>
      </c>
      <c r="E29" s="110">
        <v>1</v>
      </c>
      <c r="F29" s="107">
        <v>1</v>
      </c>
      <c r="G29" s="107">
        <v>1</v>
      </c>
      <c r="H29" s="108">
        <v>1</v>
      </c>
      <c r="I29" s="110">
        <v>1.1499999999999999</v>
      </c>
      <c r="J29" s="107">
        <v>1.1499999999999999</v>
      </c>
      <c r="K29" s="107">
        <v>1.1499999999999999</v>
      </c>
      <c r="L29" s="108">
        <v>1.1499999999999999</v>
      </c>
      <c r="M29" s="111">
        <v>1.5</v>
      </c>
      <c r="N29" s="110">
        <v>1.4</v>
      </c>
      <c r="O29" s="119">
        <v>4</v>
      </c>
      <c r="P29" s="119">
        <v>4</v>
      </c>
      <c r="Q29" s="119">
        <v>3</v>
      </c>
      <c r="R29" s="110">
        <v>1.4</v>
      </c>
      <c r="S29" s="119">
        <v>4</v>
      </c>
      <c r="T29" s="107">
        <v>1</v>
      </c>
      <c r="U29" s="108">
        <v>1</v>
      </c>
      <c r="V29" s="110">
        <v>1.7</v>
      </c>
      <c r="W29" s="119">
        <v>12</v>
      </c>
      <c r="X29" s="111">
        <v>1</v>
      </c>
      <c r="Y29" s="107">
        <v>1.5</v>
      </c>
      <c r="Z29" s="107">
        <v>1.5</v>
      </c>
      <c r="AA29" s="107">
        <v>1.5</v>
      </c>
      <c r="AB29" s="107">
        <v>1.5</v>
      </c>
      <c r="AC29" s="111">
        <v>87.6</v>
      </c>
      <c r="AD29" s="77"/>
    </row>
    <row r="30" spans="1:30">
      <c r="A30" s="76" t="s">
        <v>25</v>
      </c>
      <c r="B30" s="76" t="s">
        <v>65</v>
      </c>
      <c r="C30" s="76" t="s">
        <v>68</v>
      </c>
      <c r="D30" s="109" t="s">
        <v>73</v>
      </c>
      <c r="E30" s="110">
        <v>1</v>
      </c>
      <c r="F30" s="107">
        <v>1</v>
      </c>
      <c r="G30" s="107">
        <v>1</v>
      </c>
      <c r="H30" s="108">
        <v>1</v>
      </c>
      <c r="I30" s="110">
        <v>1.1499999999999999</v>
      </c>
      <c r="J30" s="107">
        <v>1.1499999999999999</v>
      </c>
      <c r="K30" s="107">
        <v>1.1499999999999999</v>
      </c>
      <c r="L30" s="108">
        <v>1.1499999999999999</v>
      </c>
      <c r="M30" s="111">
        <v>1.5</v>
      </c>
      <c r="N30" s="110">
        <v>1.4</v>
      </c>
      <c r="O30" s="119">
        <v>4</v>
      </c>
      <c r="P30" s="119">
        <v>4</v>
      </c>
      <c r="Q30" s="119">
        <v>3</v>
      </c>
      <c r="R30" s="110">
        <v>1.4</v>
      </c>
      <c r="S30" s="119">
        <v>4</v>
      </c>
      <c r="T30" s="107">
        <v>1</v>
      </c>
      <c r="U30" s="108">
        <v>1</v>
      </c>
      <c r="V30" s="110">
        <v>1.7</v>
      </c>
      <c r="W30" s="119">
        <v>12</v>
      </c>
      <c r="X30" s="111">
        <v>1</v>
      </c>
      <c r="Y30" s="107">
        <v>1.5</v>
      </c>
      <c r="Z30" s="107">
        <v>1.5</v>
      </c>
      <c r="AA30" s="107">
        <v>1.5</v>
      </c>
      <c r="AB30" s="107">
        <v>1.5</v>
      </c>
      <c r="AC30" s="111">
        <v>87.6</v>
      </c>
      <c r="AD30" s="77"/>
    </row>
    <row r="31" spans="1:30">
      <c r="A31" s="76" t="s">
        <v>25</v>
      </c>
      <c r="B31" s="76" t="s">
        <v>65</v>
      </c>
      <c r="C31" s="76" t="s">
        <v>66</v>
      </c>
      <c r="D31" s="109" t="s">
        <v>67</v>
      </c>
      <c r="E31" s="110">
        <v>1</v>
      </c>
      <c r="F31" s="107">
        <v>1</v>
      </c>
      <c r="G31" s="107">
        <v>1</v>
      </c>
      <c r="H31" s="108">
        <v>1</v>
      </c>
      <c r="I31" s="110">
        <v>1.1499999999999999</v>
      </c>
      <c r="J31" s="107">
        <v>1.1499999999999999</v>
      </c>
      <c r="K31" s="107">
        <v>1.1499999999999999</v>
      </c>
      <c r="L31" s="108">
        <v>1.1499999999999999</v>
      </c>
      <c r="M31" s="111">
        <v>1.5</v>
      </c>
      <c r="N31" s="110">
        <v>1.4</v>
      </c>
      <c r="O31" s="119">
        <v>4</v>
      </c>
      <c r="P31" s="119">
        <v>4</v>
      </c>
      <c r="Q31" s="119">
        <v>3</v>
      </c>
      <c r="R31" s="110">
        <v>1.4</v>
      </c>
      <c r="S31" s="119">
        <v>4</v>
      </c>
      <c r="T31" s="107">
        <v>1</v>
      </c>
      <c r="U31" s="108">
        <v>1</v>
      </c>
      <c r="V31" s="110">
        <v>1.7</v>
      </c>
      <c r="W31" s="119">
        <v>12</v>
      </c>
      <c r="X31" s="111">
        <v>1</v>
      </c>
      <c r="Y31" s="107">
        <v>1.5</v>
      </c>
      <c r="Z31" s="107">
        <v>1.5</v>
      </c>
      <c r="AA31" s="107">
        <v>1.5</v>
      </c>
      <c r="AB31" s="107">
        <v>1.5</v>
      </c>
      <c r="AC31" s="111">
        <v>87.6</v>
      </c>
      <c r="AD31" s="77"/>
    </row>
    <row r="32" spans="1:30">
      <c r="A32" s="78" t="s">
        <v>25</v>
      </c>
      <c r="B32" s="78" t="s">
        <v>65</v>
      </c>
      <c r="C32" s="78" t="s">
        <v>68</v>
      </c>
      <c r="D32" s="112" t="s">
        <v>69</v>
      </c>
      <c r="E32" s="113">
        <v>1</v>
      </c>
      <c r="F32" s="114">
        <v>1</v>
      </c>
      <c r="G32" s="114">
        <v>1</v>
      </c>
      <c r="H32" s="115">
        <v>1</v>
      </c>
      <c r="I32" s="113">
        <v>1.1499999999999999</v>
      </c>
      <c r="J32" s="114">
        <v>1.1499999999999999</v>
      </c>
      <c r="K32" s="114">
        <v>1.1499999999999999</v>
      </c>
      <c r="L32" s="115">
        <v>1.1499999999999999</v>
      </c>
      <c r="M32" s="116">
        <v>1.5</v>
      </c>
      <c r="N32" s="113">
        <v>1.4</v>
      </c>
      <c r="O32" s="120">
        <v>4</v>
      </c>
      <c r="P32" s="120">
        <v>4</v>
      </c>
      <c r="Q32" s="120">
        <v>3</v>
      </c>
      <c r="R32" s="113">
        <v>1.4</v>
      </c>
      <c r="S32" s="120">
        <v>4</v>
      </c>
      <c r="T32" s="114">
        <v>1</v>
      </c>
      <c r="U32" s="115">
        <v>1</v>
      </c>
      <c r="V32" s="113">
        <v>1.7</v>
      </c>
      <c r="W32" s="121">
        <v>12</v>
      </c>
      <c r="X32" s="116">
        <v>1</v>
      </c>
      <c r="Y32" s="114">
        <v>1.5</v>
      </c>
      <c r="Z32" s="114">
        <v>1.5</v>
      </c>
      <c r="AA32" s="114">
        <v>1.5</v>
      </c>
      <c r="AB32" s="114">
        <v>1.5</v>
      </c>
      <c r="AC32" s="116">
        <v>87.6</v>
      </c>
      <c r="AD32" s="79"/>
    </row>
    <row r="34" spans="1:1">
      <c r="A34" s="2" t="s">
        <v>75</v>
      </c>
    </row>
    <row r="35" spans="1:1">
      <c r="A35" s="3" t="s">
        <v>94</v>
      </c>
    </row>
    <row r="36" spans="1:1">
      <c r="A36" s="3" t="s">
        <v>77</v>
      </c>
    </row>
    <row r="37" spans="1:1">
      <c r="A37" s="3" t="s">
        <v>78</v>
      </c>
    </row>
    <row r="38" spans="1:1">
      <c r="A38" s="3" t="s">
        <v>79</v>
      </c>
    </row>
    <row r="39" spans="1:1">
      <c r="A39" s="3" t="s">
        <v>95</v>
      </c>
    </row>
  </sheetData>
  <customSheetViews>
    <customSheetView guid="{9F4D8C31-4BA9-4930-9DBD-0ADB0B6704CD}" scale="90">
      <selection activeCell="Q4" sqref="Q4"/>
      <pageMargins left="0" right="0" top="0" bottom="0" header="0" footer="0"/>
      <pageSetup paperSize="9" orientation="portrait" r:id="rId1"/>
    </customSheetView>
  </customSheetViews>
  <mergeCells count="7">
    <mergeCell ref="AD1:AD2"/>
    <mergeCell ref="N1:Q1"/>
    <mergeCell ref="E1:H1"/>
    <mergeCell ref="I1:L1"/>
    <mergeCell ref="R1:U1"/>
    <mergeCell ref="V1:W1"/>
    <mergeCell ref="Y1:AB1"/>
  </mergeCells>
  <phoneticPr fontId="8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9"/>
  <sheetViews>
    <sheetView topLeftCell="A68" workbookViewId="0">
      <selection activeCell="A146" sqref="A146"/>
    </sheetView>
  </sheetViews>
  <sheetFormatPr defaultColWidth="9.140625" defaultRowHeight="14.25"/>
  <cols>
    <col min="1" max="1" width="27.140625" style="5" customWidth="1"/>
    <col min="2" max="2" width="11.7109375" style="5" customWidth="1"/>
    <col min="3" max="3" width="25.5703125" style="5" customWidth="1"/>
    <col min="4" max="4" width="30.5703125" style="5" customWidth="1"/>
    <col min="5" max="5" width="12.85546875" style="5" customWidth="1"/>
    <col min="6" max="6" width="20.5703125" style="5" customWidth="1"/>
    <col min="7" max="7" width="21.5703125" style="7" customWidth="1"/>
    <col min="8" max="8" width="13.85546875" style="7" customWidth="1"/>
    <col min="9" max="9" width="15.140625" style="7" customWidth="1"/>
    <col min="10" max="10" width="12.7109375" style="5" customWidth="1"/>
    <col min="11" max="16384" width="9.140625" style="5"/>
  </cols>
  <sheetData>
    <row r="1" spans="1:3" ht="15">
      <c r="A1" s="6" t="s">
        <v>98</v>
      </c>
      <c r="B1" s="6" t="s">
        <v>99</v>
      </c>
      <c r="C1" s="6" t="s">
        <v>100</v>
      </c>
    </row>
    <row r="2" spans="1:3" ht="15.75" customHeight="1">
      <c r="A2" s="4" t="s">
        <v>101</v>
      </c>
      <c r="B2" s="4" t="s">
        <v>102</v>
      </c>
      <c r="C2" s="4" t="s">
        <v>103</v>
      </c>
    </row>
    <row r="3" spans="1:3">
      <c r="A3" s="4" t="s">
        <v>104</v>
      </c>
      <c r="B3" s="4">
        <v>69368</v>
      </c>
      <c r="C3" s="4" t="s">
        <v>103</v>
      </c>
    </row>
    <row r="4" spans="1:3">
      <c r="A4" s="4" t="s">
        <v>438</v>
      </c>
      <c r="B4" s="4" t="s">
        <v>105</v>
      </c>
      <c r="C4" s="4" t="s">
        <v>103</v>
      </c>
    </row>
    <row r="5" spans="1:3">
      <c r="A5" s="4" t="s">
        <v>30</v>
      </c>
      <c r="B5" s="4" t="s">
        <v>106</v>
      </c>
      <c r="C5" s="4" t="s">
        <v>103</v>
      </c>
    </row>
    <row r="6" spans="1:3">
      <c r="A6" s="4" t="s">
        <v>107</v>
      </c>
      <c r="B6" s="4" t="s">
        <v>108</v>
      </c>
      <c r="C6" s="4" t="s">
        <v>103</v>
      </c>
    </row>
    <row r="7" spans="1:3">
      <c r="A7" s="4" t="s">
        <v>109</v>
      </c>
      <c r="B7" s="4">
        <v>69386</v>
      </c>
      <c r="C7" s="4" t="s">
        <v>103</v>
      </c>
    </row>
    <row r="8" spans="1:3">
      <c r="A8" s="4" t="s">
        <v>110</v>
      </c>
      <c r="B8" s="4" t="s">
        <v>111</v>
      </c>
      <c r="C8" s="4" t="s">
        <v>103</v>
      </c>
    </row>
    <row r="9" spans="1:3">
      <c r="A9" s="4" t="s">
        <v>112</v>
      </c>
      <c r="B9" s="4">
        <v>69352</v>
      </c>
      <c r="C9" s="4" t="s">
        <v>103</v>
      </c>
    </row>
    <row r="10" spans="1:3">
      <c r="A10" s="4" t="s">
        <v>113</v>
      </c>
      <c r="B10" s="4" t="s">
        <v>114</v>
      </c>
      <c r="C10" s="4" t="s">
        <v>103</v>
      </c>
    </row>
    <row r="11" spans="1:3">
      <c r="A11" s="4" t="s">
        <v>115</v>
      </c>
      <c r="B11" s="4" t="s">
        <v>116</v>
      </c>
      <c r="C11" s="4" t="s">
        <v>103</v>
      </c>
    </row>
    <row r="12" spans="1:3">
      <c r="A12" s="4" t="s">
        <v>117</v>
      </c>
      <c r="B12" s="4">
        <v>69395</v>
      </c>
      <c r="C12" s="4" t="s">
        <v>103</v>
      </c>
    </row>
    <row r="13" spans="1:3">
      <c r="A13" s="4" t="s">
        <v>118</v>
      </c>
      <c r="B13" s="4" t="s">
        <v>119</v>
      </c>
      <c r="C13" s="4" t="s">
        <v>103</v>
      </c>
    </row>
    <row r="14" spans="1:3">
      <c r="A14" s="4" t="s">
        <v>120</v>
      </c>
      <c r="B14" s="4" t="s">
        <v>121</v>
      </c>
      <c r="C14" s="4" t="s">
        <v>103</v>
      </c>
    </row>
    <row r="15" spans="1:3">
      <c r="A15" s="4" t="s">
        <v>122</v>
      </c>
      <c r="B15" s="4" t="s">
        <v>123</v>
      </c>
      <c r="C15" s="4" t="s">
        <v>103</v>
      </c>
    </row>
    <row r="16" spans="1:3">
      <c r="A16" s="4" t="s">
        <v>124</v>
      </c>
      <c r="B16" s="4" t="s">
        <v>125</v>
      </c>
      <c r="C16" s="4" t="s">
        <v>103</v>
      </c>
    </row>
    <row r="17" spans="1:9">
      <c r="A17" s="4" t="s">
        <v>126</v>
      </c>
      <c r="B17" s="4" t="s">
        <v>127</v>
      </c>
      <c r="C17" s="4" t="s">
        <v>103</v>
      </c>
    </row>
    <row r="19" spans="1:9">
      <c r="C19" s="5" t="s">
        <v>128</v>
      </c>
    </row>
    <row r="20" spans="1:9" s="21" customFormat="1" ht="15">
      <c r="A20" s="23" t="s">
        <v>129</v>
      </c>
      <c r="B20" s="20" t="s">
        <v>130</v>
      </c>
      <c r="C20" s="22"/>
      <c r="D20" s="20"/>
      <c r="E20" s="20"/>
      <c r="F20" s="379" t="s">
        <v>16</v>
      </c>
    </row>
    <row r="21" spans="1:9" ht="15">
      <c r="A21" s="8" t="s">
        <v>20</v>
      </c>
      <c r="B21" s="4" t="s">
        <v>21</v>
      </c>
      <c r="C21" s="4" t="s">
        <v>131</v>
      </c>
      <c r="D21" s="4" t="s">
        <v>132</v>
      </c>
      <c r="E21" s="8" t="s">
        <v>133</v>
      </c>
      <c r="F21" s="379"/>
      <c r="G21" s="5"/>
      <c r="H21" s="21"/>
      <c r="I21" s="5"/>
    </row>
    <row r="22" spans="1:9" ht="29.1" customHeight="1">
      <c r="A22" s="380" t="s">
        <v>26</v>
      </c>
      <c r="B22" s="246">
        <v>6.7</v>
      </c>
      <c r="C22" s="127" t="s">
        <v>134</v>
      </c>
      <c r="D22" s="128" t="s">
        <v>135</v>
      </c>
      <c r="E22" s="124"/>
      <c r="F22" s="338">
        <v>45594</v>
      </c>
      <c r="G22" s="5"/>
      <c r="H22" s="21"/>
      <c r="I22" s="5"/>
    </row>
    <row r="23" spans="1:9" ht="28.5">
      <c r="A23" s="381"/>
      <c r="B23" s="246">
        <f>B22-0.5</f>
        <v>6.2</v>
      </c>
      <c r="C23" s="10" t="s">
        <v>136</v>
      </c>
      <c r="D23" s="147" t="s">
        <v>137</v>
      </c>
      <c r="E23" s="147"/>
      <c r="F23" s="338">
        <v>45594</v>
      </c>
      <c r="G23" s="5"/>
      <c r="H23" s="21"/>
      <c r="I23" s="5"/>
    </row>
    <row r="24" spans="1:9" ht="44.1" customHeight="1">
      <c r="A24" s="381"/>
      <c r="B24" s="216">
        <f>B22-1</f>
        <v>5.7</v>
      </c>
      <c r="C24" s="9" t="s">
        <v>138</v>
      </c>
      <c r="D24" s="129" t="s">
        <v>139</v>
      </c>
      <c r="E24" s="4"/>
      <c r="F24" s="217">
        <v>45594</v>
      </c>
      <c r="G24" s="5"/>
      <c r="H24" s="21"/>
      <c r="I24" s="5"/>
    </row>
    <row r="25" spans="1:9" ht="16.5">
      <c r="A25" s="381"/>
      <c r="B25" s="246">
        <f>B22+3</f>
        <v>9.6999999999999993</v>
      </c>
      <c r="C25" s="127" t="s">
        <v>134</v>
      </c>
      <c r="D25" s="128" t="s">
        <v>135</v>
      </c>
      <c r="E25" s="124" t="s">
        <v>6</v>
      </c>
      <c r="F25" s="338">
        <v>45594</v>
      </c>
      <c r="G25" s="5"/>
      <c r="H25" s="21"/>
      <c r="I25" s="5"/>
    </row>
    <row r="26" spans="1:9" ht="28.5">
      <c r="A26" s="381"/>
      <c r="B26" s="246">
        <f>B25-0.5</f>
        <v>9.1999999999999993</v>
      </c>
      <c r="C26" s="10" t="s">
        <v>136</v>
      </c>
      <c r="D26" s="147" t="s">
        <v>137</v>
      </c>
      <c r="E26" s="147" t="s">
        <v>6</v>
      </c>
      <c r="F26" s="338">
        <v>45594</v>
      </c>
      <c r="G26" s="5"/>
      <c r="H26" s="21"/>
      <c r="I26" s="5"/>
    </row>
    <row r="27" spans="1:9" ht="16.5">
      <c r="A27" s="382"/>
      <c r="B27" s="216">
        <f>B25-1</f>
        <v>8.6999999999999993</v>
      </c>
      <c r="C27" s="9" t="s">
        <v>138</v>
      </c>
      <c r="D27" s="129" t="s">
        <v>139</v>
      </c>
      <c r="E27" s="4" t="s">
        <v>6</v>
      </c>
      <c r="F27" s="217">
        <v>45594</v>
      </c>
      <c r="G27" s="5"/>
      <c r="H27" s="21"/>
      <c r="I27" s="5"/>
    </row>
    <row r="28" spans="1:9" ht="16.5">
      <c r="A28" s="7"/>
      <c r="B28" s="7"/>
      <c r="D28" s="181"/>
      <c r="E28" s="7"/>
      <c r="F28" s="53"/>
      <c r="G28" s="5"/>
      <c r="H28" s="21"/>
      <c r="I28" s="5"/>
    </row>
    <row r="29" spans="1:9" ht="15">
      <c r="A29" s="7"/>
      <c r="B29" s="7"/>
      <c r="D29" s="7"/>
      <c r="E29" s="7"/>
      <c r="F29" s="53"/>
      <c r="G29" s="5"/>
      <c r="H29" s="21"/>
      <c r="I29" s="5"/>
    </row>
    <row r="31" spans="1:9" s="21" customFormat="1" ht="15">
      <c r="A31" s="383" t="s">
        <v>463</v>
      </c>
      <c r="B31" s="384"/>
      <c r="C31" s="20" t="s">
        <v>130</v>
      </c>
      <c r="D31" s="22"/>
      <c r="E31" s="20"/>
      <c r="F31" s="20"/>
      <c r="G31" s="138" t="s">
        <v>16</v>
      </c>
    </row>
    <row r="32" spans="1:9" ht="28.5">
      <c r="A32" s="4" t="s">
        <v>17</v>
      </c>
      <c r="B32" s="8" t="s">
        <v>20</v>
      </c>
      <c r="C32" s="4" t="s">
        <v>21</v>
      </c>
      <c r="D32" s="4" t="s">
        <v>131</v>
      </c>
      <c r="E32" s="4" t="s">
        <v>132</v>
      </c>
      <c r="F32" s="8" t="s">
        <v>133</v>
      </c>
      <c r="G32" s="138"/>
      <c r="H32" s="5"/>
      <c r="I32" s="5"/>
    </row>
    <row r="33" spans="1:9" ht="28.5">
      <c r="A33" s="380" t="s">
        <v>25</v>
      </c>
      <c r="B33" s="380" t="s">
        <v>40</v>
      </c>
      <c r="C33" s="246">
        <v>7.7</v>
      </c>
      <c r="D33" s="10" t="s">
        <v>140</v>
      </c>
      <c r="E33" s="147" t="s">
        <v>141</v>
      </c>
      <c r="F33" s="147"/>
      <c r="G33" s="338">
        <v>45594</v>
      </c>
      <c r="H33" s="5"/>
      <c r="I33" s="5"/>
    </row>
    <row r="34" spans="1:9" ht="16.5">
      <c r="A34" s="381"/>
      <c r="B34" s="381"/>
      <c r="C34" s="339">
        <f>C33-1</f>
        <v>6.7</v>
      </c>
      <c r="D34" s="140" t="s">
        <v>142</v>
      </c>
      <c r="E34" s="141" t="s">
        <v>143</v>
      </c>
      <c r="F34" s="137"/>
      <c r="G34" s="340">
        <v>45594</v>
      </c>
      <c r="H34" s="5"/>
      <c r="I34" s="5"/>
    </row>
    <row r="35" spans="1:9" ht="28.5">
      <c r="A35" s="381"/>
      <c r="B35" s="381"/>
      <c r="C35" s="246">
        <f>ROUND(C33*1.4,1)</f>
        <v>10.8</v>
      </c>
      <c r="D35" s="10" t="s">
        <v>140</v>
      </c>
      <c r="E35" s="147" t="s">
        <v>141</v>
      </c>
      <c r="F35" s="147" t="s">
        <v>6</v>
      </c>
      <c r="G35" s="338">
        <v>45594</v>
      </c>
      <c r="H35" s="5"/>
      <c r="I35" s="5"/>
    </row>
    <row r="36" spans="1:9" ht="16.5">
      <c r="A36" s="382"/>
      <c r="B36" s="382"/>
      <c r="C36" s="339">
        <f>ROUND(C34*1.4,1)</f>
        <v>9.4</v>
      </c>
      <c r="D36" s="140" t="s">
        <v>142</v>
      </c>
      <c r="E36" s="142" t="s">
        <v>143</v>
      </c>
      <c r="F36" s="137" t="s">
        <v>6</v>
      </c>
      <c r="G36" s="340">
        <v>45594</v>
      </c>
      <c r="H36" s="5"/>
      <c r="I36" s="5"/>
    </row>
    <row r="37" spans="1:9">
      <c r="A37" s="376"/>
      <c r="B37" s="377"/>
      <c r="C37" s="377"/>
      <c r="D37" s="377"/>
      <c r="E37" s="377"/>
      <c r="F37" s="377"/>
      <c r="G37" s="378"/>
      <c r="H37" s="5"/>
      <c r="I37" s="5"/>
    </row>
    <row r="38" spans="1:9">
      <c r="A38" s="5" t="s">
        <v>85</v>
      </c>
      <c r="F38" s="7"/>
      <c r="I38" s="5"/>
    </row>
    <row r="39" spans="1:9">
      <c r="A39" s="4" t="s">
        <v>86</v>
      </c>
      <c r="B39" s="4" t="s">
        <v>89</v>
      </c>
      <c r="C39" s="4" t="s">
        <v>144</v>
      </c>
      <c r="G39" s="5"/>
      <c r="H39" s="5"/>
      <c r="I39" s="5"/>
    </row>
    <row r="40" spans="1:9">
      <c r="A40" s="4" t="s">
        <v>90</v>
      </c>
      <c r="B40" s="4">
        <v>2600</v>
      </c>
      <c r="C40" s="4">
        <v>2800</v>
      </c>
      <c r="G40" s="5"/>
      <c r="H40" s="5"/>
      <c r="I40" s="5"/>
    </row>
    <row r="41" spans="1:9">
      <c r="A41" s="4" t="s">
        <v>91</v>
      </c>
      <c r="B41" s="4">
        <v>2400</v>
      </c>
      <c r="C41" s="4">
        <v>2600</v>
      </c>
      <c r="G41" s="5"/>
      <c r="H41" s="5"/>
      <c r="I41" s="5"/>
    </row>
    <row r="42" spans="1:9">
      <c r="A42" s="4" t="s">
        <v>145</v>
      </c>
      <c r="B42" s="4">
        <v>1500</v>
      </c>
      <c r="C42" s="4">
        <v>1600</v>
      </c>
      <c r="G42" s="5"/>
      <c r="H42" s="5"/>
      <c r="I42" s="5"/>
    </row>
    <row r="43" spans="1:9">
      <c r="A43" s="4" t="s">
        <v>146</v>
      </c>
      <c r="B43" s="4">
        <v>1350</v>
      </c>
      <c r="C43" s="4" t="s">
        <v>147</v>
      </c>
      <c r="G43" s="5"/>
      <c r="H43" s="5"/>
      <c r="I43" s="5"/>
    </row>
    <row r="44" spans="1:9">
      <c r="A44" s="4" t="s">
        <v>93</v>
      </c>
      <c r="B44" s="4">
        <v>500</v>
      </c>
      <c r="C44" s="4">
        <v>600</v>
      </c>
      <c r="G44" s="5"/>
      <c r="H44" s="5"/>
      <c r="I44" s="5"/>
    </row>
    <row r="45" spans="1:9">
      <c r="A45" s="7"/>
      <c r="B45" s="7"/>
      <c r="C45" s="7"/>
      <c r="D45" s="7"/>
      <c r="G45" s="5"/>
      <c r="H45" s="5"/>
      <c r="I45" s="5"/>
    </row>
    <row r="46" spans="1:9" ht="15">
      <c r="A46" s="23" t="s">
        <v>148</v>
      </c>
      <c r="B46" s="20" t="s">
        <v>130</v>
      </c>
      <c r="C46" s="22"/>
      <c r="D46" s="20"/>
      <c r="E46" s="20"/>
      <c r="F46" s="150" t="s">
        <v>16</v>
      </c>
      <c r="G46" s="5"/>
      <c r="H46" s="5"/>
      <c r="I46" s="5"/>
    </row>
    <row r="47" spans="1:9">
      <c r="A47" s="8" t="s">
        <v>20</v>
      </c>
      <c r="B47" s="4" t="s">
        <v>21</v>
      </c>
      <c r="C47" s="4" t="s">
        <v>131</v>
      </c>
      <c r="D47" s="4" t="s">
        <v>132</v>
      </c>
      <c r="E47" s="8" t="s">
        <v>133</v>
      </c>
      <c r="F47" s="150"/>
      <c r="G47" s="5"/>
      <c r="H47" s="5"/>
      <c r="I47" s="5"/>
    </row>
    <row r="48" spans="1:9" ht="14.25" customHeight="1">
      <c r="A48" s="4" t="s">
        <v>26</v>
      </c>
      <c r="B48" s="216">
        <v>6.7</v>
      </c>
      <c r="C48" s="380" t="s">
        <v>149</v>
      </c>
      <c r="D48" s="380" t="s">
        <v>150</v>
      </c>
      <c r="E48" s="147"/>
      <c r="F48" s="217">
        <v>45594</v>
      </c>
      <c r="G48" s="5"/>
      <c r="H48" s="5"/>
      <c r="I48" s="5"/>
    </row>
    <row r="49" spans="1:9">
      <c r="A49" s="4" t="s">
        <v>151</v>
      </c>
      <c r="B49" s="216">
        <v>7.7</v>
      </c>
      <c r="C49" s="381"/>
      <c r="D49" s="381"/>
      <c r="E49" s="124"/>
      <c r="F49" s="217">
        <v>45594</v>
      </c>
      <c r="G49" s="5"/>
      <c r="H49" s="5"/>
      <c r="I49" s="5"/>
    </row>
    <row r="50" spans="1:9">
      <c r="A50" s="4" t="s">
        <v>50</v>
      </c>
      <c r="B50" s="4">
        <v>5.6</v>
      </c>
      <c r="C50" s="381"/>
      <c r="D50" s="381"/>
      <c r="E50" s="124"/>
      <c r="F50" s="130">
        <v>45566</v>
      </c>
      <c r="G50" s="5"/>
      <c r="H50" s="5"/>
      <c r="I50" s="5"/>
    </row>
    <row r="51" spans="1:9">
      <c r="A51" s="4" t="s">
        <v>58</v>
      </c>
      <c r="B51" s="4">
        <v>7.6</v>
      </c>
      <c r="C51" s="381"/>
      <c r="D51" s="381"/>
      <c r="E51" s="124"/>
      <c r="F51" s="130">
        <v>45587</v>
      </c>
      <c r="G51" s="5"/>
      <c r="H51" s="5"/>
      <c r="I51" s="5"/>
    </row>
    <row r="52" spans="1:9">
      <c r="A52" s="4" t="s">
        <v>152</v>
      </c>
      <c r="B52" s="216">
        <v>7.7</v>
      </c>
      <c r="C52" s="381"/>
      <c r="D52" s="381"/>
      <c r="E52" s="124"/>
      <c r="F52" s="217">
        <v>45594</v>
      </c>
      <c r="G52" s="5"/>
      <c r="H52" s="5"/>
      <c r="I52" s="5"/>
    </row>
    <row r="53" spans="1:9">
      <c r="A53" s="4" t="s">
        <v>61</v>
      </c>
      <c r="B53" s="4">
        <v>8.6</v>
      </c>
      <c r="C53" s="381"/>
      <c r="D53" s="381"/>
      <c r="E53" s="124"/>
      <c r="F53" s="130">
        <v>45587</v>
      </c>
      <c r="G53" s="5"/>
      <c r="H53" s="5"/>
      <c r="I53" s="5"/>
    </row>
    <row r="54" spans="1:9">
      <c r="A54" s="4" t="s">
        <v>45</v>
      </c>
      <c r="B54" s="4">
        <v>8.6</v>
      </c>
      <c r="C54" s="381"/>
      <c r="D54" s="381"/>
      <c r="E54" s="124"/>
      <c r="F54" s="130">
        <v>45587</v>
      </c>
      <c r="G54" s="5"/>
      <c r="H54" s="5"/>
      <c r="I54" s="5"/>
    </row>
    <row r="55" spans="1:9">
      <c r="A55" s="4" t="s">
        <v>57</v>
      </c>
      <c r="B55" s="4">
        <v>8.6</v>
      </c>
      <c r="C55" s="381"/>
      <c r="D55" s="381"/>
      <c r="E55" s="124"/>
      <c r="F55" s="130">
        <v>45587</v>
      </c>
      <c r="G55" s="5"/>
      <c r="H55" s="5"/>
      <c r="I55" s="5"/>
    </row>
    <row r="56" spans="1:9">
      <c r="A56" s="4" t="s">
        <v>43</v>
      </c>
      <c r="B56" s="4">
        <v>10.6</v>
      </c>
      <c r="C56" s="381"/>
      <c r="D56" s="381"/>
      <c r="E56" s="124"/>
      <c r="F56" s="130">
        <v>45587</v>
      </c>
      <c r="G56" s="5"/>
      <c r="H56" s="5"/>
      <c r="I56" s="5"/>
    </row>
    <row r="57" spans="1:9">
      <c r="A57" s="4" t="s">
        <v>54</v>
      </c>
      <c r="B57" s="4">
        <v>8.6</v>
      </c>
      <c r="C57" s="381"/>
      <c r="D57" s="381"/>
      <c r="E57" s="124"/>
      <c r="F57" s="130">
        <v>45587</v>
      </c>
      <c r="G57" s="5"/>
      <c r="H57" s="5"/>
      <c r="I57" s="5"/>
    </row>
    <row r="58" spans="1:9">
      <c r="A58" s="4" t="s">
        <v>60</v>
      </c>
      <c r="B58" s="4">
        <v>9.6</v>
      </c>
      <c r="C58" s="381"/>
      <c r="D58" s="381"/>
      <c r="E58" s="124"/>
      <c r="F58" s="130">
        <v>45587</v>
      </c>
      <c r="G58" s="5"/>
      <c r="H58" s="5"/>
      <c r="I58" s="5"/>
    </row>
    <row r="59" spans="1:9">
      <c r="A59" s="4" t="s">
        <v>47</v>
      </c>
      <c r="B59" s="4">
        <v>8.6</v>
      </c>
      <c r="C59" s="381"/>
      <c r="D59" s="381"/>
      <c r="E59" s="124"/>
      <c r="F59" s="130">
        <v>45566</v>
      </c>
      <c r="G59" s="5"/>
      <c r="H59" s="5"/>
      <c r="I59" s="5"/>
    </row>
    <row r="60" spans="1:9">
      <c r="A60" s="4" t="s">
        <v>55</v>
      </c>
      <c r="B60" s="4">
        <v>10.6</v>
      </c>
      <c r="C60" s="381"/>
      <c r="D60" s="381"/>
      <c r="E60" s="124"/>
      <c r="F60" s="130">
        <v>45566</v>
      </c>
      <c r="G60" s="5"/>
      <c r="H60" s="5"/>
      <c r="I60" s="5"/>
    </row>
    <row r="61" spans="1:9">
      <c r="A61" s="4" t="s">
        <v>53</v>
      </c>
      <c r="B61" s="4">
        <v>7.6</v>
      </c>
      <c r="C61" s="382"/>
      <c r="D61" s="382"/>
      <c r="E61" s="124"/>
      <c r="F61" s="130">
        <v>45566</v>
      </c>
      <c r="G61" s="5"/>
      <c r="H61" s="5"/>
      <c r="I61" s="5"/>
    </row>
    <row r="62" spans="1:9">
      <c r="A62" s="4" t="s">
        <v>26</v>
      </c>
      <c r="B62" s="216">
        <f>B48-0.5</f>
        <v>6.2</v>
      </c>
      <c r="C62" s="380" t="s">
        <v>153</v>
      </c>
      <c r="D62" s="380" t="s">
        <v>154</v>
      </c>
      <c r="E62" s="147"/>
      <c r="F62" s="217">
        <v>45594</v>
      </c>
      <c r="G62" s="5"/>
      <c r="H62" s="5"/>
      <c r="I62" s="5"/>
    </row>
    <row r="63" spans="1:9">
      <c r="A63" s="4" t="s">
        <v>151</v>
      </c>
      <c r="B63" s="216">
        <f t="shared" ref="B63:B75" si="0">B49-0.5</f>
        <v>7.2</v>
      </c>
      <c r="C63" s="381"/>
      <c r="D63" s="381"/>
      <c r="E63" s="124"/>
      <c r="F63" s="217">
        <v>45594</v>
      </c>
      <c r="G63" s="5"/>
      <c r="H63" s="5"/>
      <c r="I63" s="5"/>
    </row>
    <row r="64" spans="1:9">
      <c r="A64" s="4" t="s">
        <v>50</v>
      </c>
      <c r="B64" s="4">
        <f t="shared" si="0"/>
        <v>5.0999999999999996</v>
      </c>
      <c r="C64" s="381"/>
      <c r="D64" s="381"/>
      <c r="E64" s="124"/>
      <c r="F64" s="130">
        <v>45566</v>
      </c>
      <c r="G64" s="5"/>
      <c r="H64" s="5"/>
      <c r="I64" s="5"/>
    </row>
    <row r="65" spans="1:9">
      <c r="A65" s="4" t="s">
        <v>58</v>
      </c>
      <c r="B65" s="4">
        <f t="shared" si="0"/>
        <v>7.1</v>
      </c>
      <c r="C65" s="381"/>
      <c r="D65" s="381"/>
      <c r="E65" s="124"/>
      <c r="F65" s="130">
        <v>45587</v>
      </c>
      <c r="G65" s="5"/>
      <c r="H65" s="5"/>
      <c r="I65" s="5"/>
    </row>
    <row r="66" spans="1:9">
      <c r="A66" s="4" t="s">
        <v>152</v>
      </c>
      <c r="B66" s="216">
        <f t="shared" si="0"/>
        <v>7.2</v>
      </c>
      <c r="C66" s="381"/>
      <c r="D66" s="381"/>
      <c r="E66" s="124"/>
      <c r="F66" s="217">
        <v>45594</v>
      </c>
      <c r="G66" s="5"/>
      <c r="H66" s="5"/>
      <c r="I66" s="5"/>
    </row>
    <row r="67" spans="1:9">
      <c r="A67" s="4" t="s">
        <v>61</v>
      </c>
      <c r="B67" s="4">
        <f t="shared" si="0"/>
        <v>8.1</v>
      </c>
      <c r="C67" s="381"/>
      <c r="D67" s="381"/>
      <c r="E67" s="124"/>
      <c r="F67" s="130">
        <v>45587</v>
      </c>
      <c r="G67" s="5"/>
      <c r="H67" s="5"/>
      <c r="I67" s="5"/>
    </row>
    <row r="68" spans="1:9">
      <c r="A68" s="4" t="s">
        <v>45</v>
      </c>
      <c r="B68" s="4">
        <f t="shared" si="0"/>
        <v>8.1</v>
      </c>
      <c r="C68" s="381"/>
      <c r="D68" s="381"/>
      <c r="E68" s="124"/>
      <c r="F68" s="130">
        <v>45587</v>
      </c>
      <c r="G68" s="5"/>
      <c r="H68" s="5"/>
      <c r="I68" s="5"/>
    </row>
    <row r="69" spans="1:9">
      <c r="A69" s="4" t="s">
        <v>57</v>
      </c>
      <c r="B69" s="4">
        <f t="shared" si="0"/>
        <v>8.1</v>
      </c>
      <c r="C69" s="381"/>
      <c r="D69" s="381"/>
      <c r="E69" s="124"/>
      <c r="F69" s="130">
        <v>45587</v>
      </c>
      <c r="G69" s="5"/>
      <c r="H69" s="5"/>
      <c r="I69" s="5"/>
    </row>
    <row r="70" spans="1:9">
      <c r="A70" s="4" t="s">
        <v>43</v>
      </c>
      <c r="B70" s="4">
        <f t="shared" si="0"/>
        <v>10.1</v>
      </c>
      <c r="C70" s="381"/>
      <c r="D70" s="381"/>
      <c r="E70" s="124"/>
      <c r="F70" s="130">
        <v>45587</v>
      </c>
      <c r="G70" s="5"/>
      <c r="H70" s="5"/>
      <c r="I70" s="5"/>
    </row>
    <row r="71" spans="1:9">
      <c r="A71" s="4" t="s">
        <v>54</v>
      </c>
      <c r="B71" s="4">
        <f t="shared" si="0"/>
        <v>8.1</v>
      </c>
      <c r="C71" s="381"/>
      <c r="D71" s="381"/>
      <c r="E71" s="124"/>
      <c r="F71" s="130">
        <v>45587</v>
      </c>
      <c r="G71" s="5"/>
      <c r="H71" s="5"/>
      <c r="I71" s="5"/>
    </row>
    <row r="72" spans="1:9">
      <c r="A72" s="4" t="s">
        <v>60</v>
      </c>
      <c r="B72" s="4">
        <f t="shared" si="0"/>
        <v>9.1</v>
      </c>
      <c r="C72" s="381"/>
      <c r="D72" s="381"/>
      <c r="E72" s="124"/>
      <c r="F72" s="130">
        <v>45587</v>
      </c>
      <c r="G72" s="5"/>
      <c r="H72" s="5"/>
      <c r="I72" s="5"/>
    </row>
    <row r="73" spans="1:9">
      <c r="A73" s="4" t="s">
        <v>47</v>
      </c>
      <c r="B73" s="4">
        <f t="shared" si="0"/>
        <v>8.1</v>
      </c>
      <c r="C73" s="381"/>
      <c r="D73" s="381"/>
      <c r="E73" s="124"/>
      <c r="F73" s="130">
        <v>45566</v>
      </c>
      <c r="G73" s="5"/>
      <c r="H73" s="5"/>
      <c r="I73" s="5"/>
    </row>
    <row r="74" spans="1:9">
      <c r="A74" s="4" t="s">
        <v>55</v>
      </c>
      <c r="B74" s="4">
        <f t="shared" si="0"/>
        <v>10.1</v>
      </c>
      <c r="C74" s="381"/>
      <c r="D74" s="381"/>
      <c r="E74" s="124"/>
      <c r="F74" s="130">
        <v>45566</v>
      </c>
      <c r="G74" s="5"/>
      <c r="H74" s="5"/>
      <c r="I74" s="5"/>
    </row>
    <row r="75" spans="1:9">
      <c r="A75" s="4" t="s">
        <v>53</v>
      </c>
      <c r="B75" s="4">
        <f t="shared" si="0"/>
        <v>7.1</v>
      </c>
      <c r="C75" s="382"/>
      <c r="D75" s="382"/>
      <c r="E75" s="124"/>
      <c r="F75" s="130">
        <v>45566</v>
      </c>
      <c r="G75" s="5"/>
      <c r="H75" s="5"/>
      <c r="I75" s="5"/>
    </row>
    <row r="76" spans="1:9">
      <c r="A76" s="4" t="s">
        <v>26</v>
      </c>
      <c r="B76" s="216">
        <f>B48-1</f>
        <v>5.7</v>
      </c>
      <c r="C76" s="380" t="s">
        <v>155</v>
      </c>
      <c r="D76" s="380" t="s">
        <v>156</v>
      </c>
      <c r="E76" s="147"/>
      <c r="F76" s="217">
        <v>45594</v>
      </c>
      <c r="G76" s="5"/>
      <c r="H76" s="5"/>
      <c r="I76" s="5"/>
    </row>
    <row r="77" spans="1:9">
      <c r="A77" s="4" t="s">
        <v>151</v>
      </c>
      <c r="B77" s="216">
        <f t="shared" ref="B77:B89" si="1">B49-1</f>
        <v>6.7</v>
      </c>
      <c r="C77" s="381"/>
      <c r="D77" s="381"/>
      <c r="E77" s="124"/>
      <c r="F77" s="217">
        <v>45594</v>
      </c>
      <c r="G77" s="5"/>
      <c r="H77" s="5"/>
      <c r="I77" s="5"/>
    </row>
    <row r="78" spans="1:9">
      <c r="A78" s="4" t="s">
        <v>50</v>
      </c>
      <c r="B78" s="4">
        <f t="shared" si="1"/>
        <v>4.5999999999999996</v>
      </c>
      <c r="C78" s="381"/>
      <c r="D78" s="381"/>
      <c r="E78" s="124"/>
      <c r="F78" s="130">
        <v>45566</v>
      </c>
      <c r="G78" s="5"/>
      <c r="H78" s="5"/>
      <c r="I78" s="5"/>
    </row>
    <row r="79" spans="1:9">
      <c r="A79" s="4" t="s">
        <v>58</v>
      </c>
      <c r="B79" s="4">
        <f t="shared" si="1"/>
        <v>6.6</v>
      </c>
      <c r="C79" s="381"/>
      <c r="D79" s="381"/>
      <c r="E79" s="124"/>
      <c r="F79" s="130">
        <v>45587</v>
      </c>
      <c r="G79" s="5"/>
      <c r="H79" s="5"/>
      <c r="I79" s="5"/>
    </row>
    <row r="80" spans="1:9">
      <c r="A80" s="4" t="s">
        <v>152</v>
      </c>
      <c r="B80" s="216">
        <f t="shared" si="1"/>
        <v>6.7</v>
      </c>
      <c r="C80" s="381"/>
      <c r="D80" s="381"/>
      <c r="E80" s="124"/>
      <c r="F80" s="217">
        <v>45594</v>
      </c>
      <c r="G80" s="5"/>
      <c r="H80" s="5"/>
      <c r="I80" s="5"/>
    </row>
    <row r="81" spans="1:9">
      <c r="A81" s="4" t="s">
        <v>61</v>
      </c>
      <c r="B81" s="4">
        <f t="shared" si="1"/>
        <v>7.6</v>
      </c>
      <c r="C81" s="381"/>
      <c r="D81" s="381"/>
      <c r="E81" s="124"/>
      <c r="F81" s="130">
        <v>45587</v>
      </c>
      <c r="G81" s="5"/>
      <c r="H81" s="5"/>
      <c r="I81" s="5"/>
    </row>
    <row r="82" spans="1:9">
      <c r="A82" s="4" t="s">
        <v>45</v>
      </c>
      <c r="B82" s="4">
        <f t="shared" si="1"/>
        <v>7.6</v>
      </c>
      <c r="C82" s="381"/>
      <c r="D82" s="381"/>
      <c r="E82" s="124"/>
      <c r="F82" s="130">
        <v>45587</v>
      </c>
      <c r="G82" s="5"/>
      <c r="H82" s="5"/>
      <c r="I82" s="5"/>
    </row>
    <row r="83" spans="1:9">
      <c r="A83" s="4" t="s">
        <v>57</v>
      </c>
      <c r="B83" s="4">
        <f t="shared" si="1"/>
        <v>7.6</v>
      </c>
      <c r="C83" s="381"/>
      <c r="D83" s="381"/>
      <c r="E83" s="124"/>
      <c r="F83" s="130">
        <v>45587</v>
      </c>
      <c r="G83" s="5"/>
      <c r="H83" s="5"/>
      <c r="I83" s="5"/>
    </row>
    <row r="84" spans="1:9">
      <c r="A84" s="4" t="s">
        <v>43</v>
      </c>
      <c r="B84" s="4">
        <f t="shared" si="1"/>
        <v>9.6</v>
      </c>
      <c r="C84" s="381"/>
      <c r="D84" s="381"/>
      <c r="E84" s="124"/>
      <c r="F84" s="130">
        <v>45587</v>
      </c>
      <c r="G84" s="5"/>
      <c r="H84" s="5"/>
      <c r="I84" s="5"/>
    </row>
    <row r="85" spans="1:9">
      <c r="A85" s="4" t="s">
        <v>54</v>
      </c>
      <c r="B85" s="4">
        <f t="shared" si="1"/>
        <v>7.6</v>
      </c>
      <c r="C85" s="381"/>
      <c r="D85" s="381"/>
      <c r="E85" s="124"/>
      <c r="F85" s="130">
        <v>45587</v>
      </c>
      <c r="G85" s="5"/>
      <c r="H85" s="5"/>
      <c r="I85" s="5"/>
    </row>
    <row r="86" spans="1:9">
      <c r="A86" s="4" t="s">
        <v>60</v>
      </c>
      <c r="B86" s="4">
        <f t="shared" si="1"/>
        <v>8.6</v>
      </c>
      <c r="C86" s="381"/>
      <c r="D86" s="381"/>
      <c r="E86" s="124"/>
      <c r="F86" s="130">
        <v>45587</v>
      </c>
      <c r="G86" s="5"/>
      <c r="H86" s="5"/>
      <c r="I86" s="5"/>
    </row>
    <row r="87" spans="1:9">
      <c r="A87" s="4" t="s">
        <v>47</v>
      </c>
      <c r="B87" s="4">
        <f t="shared" si="1"/>
        <v>7.6</v>
      </c>
      <c r="C87" s="381"/>
      <c r="D87" s="381"/>
      <c r="E87" s="124"/>
      <c r="F87" s="130">
        <v>45566</v>
      </c>
      <c r="G87" s="5"/>
      <c r="H87" s="5"/>
      <c r="I87" s="5"/>
    </row>
    <row r="88" spans="1:9">
      <c r="A88" s="4" t="s">
        <v>55</v>
      </c>
      <c r="B88" s="4">
        <f t="shared" si="1"/>
        <v>9.6</v>
      </c>
      <c r="C88" s="381"/>
      <c r="D88" s="381"/>
      <c r="E88" s="124"/>
      <c r="F88" s="130">
        <v>45566</v>
      </c>
      <c r="G88" s="5"/>
      <c r="H88" s="5"/>
      <c r="I88" s="5"/>
    </row>
    <row r="89" spans="1:9">
      <c r="A89" s="4" t="s">
        <v>53</v>
      </c>
      <c r="B89" s="4">
        <f t="shared" si="1"/>
        <v>6.6</v>
      </c>
      <c r="C89" s="382"/>
      <c r="D89" s="382"/>
      <c r="E89" s="8"/>
      <c r="F89" s="130">
        <v>45566</v>
      </c>
      <c r="G89" s="5"/>
      <c r="H89" s="5"/>
      <c r="I89" s="5"/>
    </row>
    <row r="90" spans="1:9">
      <c r="A90" s="7"/>
      <c r="B90" s="7"/>
      <c r="C90" s="7"/>
      <c r="D90" s="7"/>
      <c r="F90" s="53"/>
      <c r="G90" s="5"/>
      <c r="H90" s="5"/>
      <c r="I90" s="5"/>
    </row>
    <row r="91" spans="1:9" ht="15">
      <c r="A91" s="23" t="s">
        <v>439</v>
      </c>
      <c r="B91" s="20" t="s">
        <v>130</v>
      </c>
      <c r="C91" s="22"/>
      <c r="D91" s="20"/>
      <c r="E91" s="20"/>
      <c r="F91" s="379" t="s">
        <v>16</v>
      </c>
      <c r="G91" s="5"/>
      <c r="H91" s="5"/>
      <c r="I91" s="5"/>
    </row>
    <row r="92" spans="1:9">
      <c r="A92" s="8" t="s">
        <v>20</v>
      </c>
      <c r="B92" s="4" t="s">
        <v>21</v>
      </c>
      <c r="C92" s="4" t="s">
        <v>131</v>
      </c>
      <c r="D92" s="4" t="s">
        <v>132</v>
      </c>
      <c r="E92" s="8" t="s">
        <v>133</v>
      </c>
      <c r="F92" s="379"/>
      <c r="G92" s="5"/>
      <c r="H92" s="5"/>
      <c r="I92" s="5"/>
    </row>
    <row r="93" spans="1:9">
      <c r="A93" s="4" t="s">
        <v>26</v>
      </c>
      <c r="B93" s="216">
        <v>6.7</v>
      </c>
      <c r="C93" s="380" t="s">
        <v>149</v>
      </c>
      <c r="D93" s="380" t="s">
        <v>157</v>
      </c>
      <c r="E93" s="147"/>
      <c r="F93" s="217">
        <v>45594</v>
      </c>
      <c r="G93" s="5"/>
      <c r="H93" s="5"/>
      <c r="I93" s="5"/>
    </row>
    <row r="94" spans="1:9">
      <c r="A94" s="4" t="s">
        <v>151</v>
      </c>
      <c r="B94" s="216">
        <v>7.7</v>
      </c>
      <c r="C94" s="381"/>
      <c r="D94" s="381"/>
      <c r="E94" s="124"/>
      <c r="F94" s="217">
        <v>45594</v>
      </c>
      <c r="G94" s="5"/>
      <c r="H94" s="5"/>
      <c r="I94" s="5"/>
    </row>
    <row r="95" spans="1:9">
      <c r="A95" s="4" t="s">
        <v>50</v>
      </c>
      <c r="B95" s="4">
        <v>5.6</v>
      </c>
      <c r="C95" s="381"/>
      <c r="D95" s="381"/>
      <c r="E95" s="124"/>
      <c r="F95" s="130">
        <v>45566</v>
      </c>
      <c r="G95" s="5"/>
      <c r="H95" s="5"/>
      <c r="I95" s="5"/>
    </row>
    <row r="96" spans="1:9">
      <c r="A96" s="4" t="s">
        <v>58</v>
      </c>
      <c r="B96" s="4">
        <v>7.6</v>
      </c>
      <c r="C96" s="381"/>
      <c r="D96" s="381"/>
      <c r="E96" s="124"/>
      <c r="F96" s="130">
        <v>45587</v>
      </c>
      <c r="G96" s="5"/>
      <c r="H96" s="5"/>
      <c r="I96" s="5"/>
    </row>
    <row r="97" spans="1:9">
      <c r="A97" s="4" t="s">
        <v>152</v>
      </c>
      <c r="B97" s="216">
        <v>7.7</v>
      </c>
      <c r="C97" s="381"/>
      <c r="D97" s="381"/>
      <c r="E97" s="124"/>
      <c r="F97" s="217">
        <v>45594</v>
      </c>
      <c r="G97" s="5"/>
      <c r="H97" s="5"/>
      <c r="I97" s="5"/>
    </row>
    <row r="98" spans="1:9">
      <c r="A98" s="4" t="s">
        <v>61</v>
      </c>
      <c r="B98" s="4">
        <v>8.6</v>
      </c>
      <c r="C98" s="381"/>
      <c r="D98" s="381"/>
      <c r="E98" s="124"/>
      <c r="F98" s="130">
        <v>45587</v>
      </c>
      <c r="G98" s="5"/>
      <c r="H98" s="5"/>
      <c r="I98" s="5"/>
    </row>
    <row r="99" spans="1:9">
      <c r="A99" s="4" t="s">
        <v>45</v>
      </c>
      <c r="B99" s="4">
        <v>8.6</v>
      </c>
      <c r="C99" s="381"/>
      <c r="D99" s="381"/>
      <c r="E99" s="124"/>
      <c r="F99" s="130">
        <v>45587</v>
      </c>
      <c r="G99" s="5"/>
      <c r="H99" s="5"/>
      <c r="I99" s="5"/>
    </row>
    <row r="100" spans="1:9">
      <c r="A100" s="4" t="s">
        <v>57</v>
      </c>
      <c r="B100" s="4">
        <v>8.6</v>
      </c>
      <c r="C100" s="381"/>
      <c r="D100" s="381"/>
      <c r="E100" s="124"/>
      <c r="F100" s="130">
        <v>45587</v>
      </c>
      <c r="G100" s="5"/>
      <c r="H100" s="5"/>
      <c r="I100" s="5"/>
    </row>
    <row r="101" spans="1:9">
      <c r="A101" s="4" t="s">
        <v>43</v>
      </c>
      <c r="B101" s="4">
        <v>10.6</v>
      </c>
      <c r="C101" s="381"/>
      <c r="D101" s="381"/>
      <c r="E101" s="124"/>
      <c r="F101" s="130">
        <v>45587</v>
      </c>
      <c r="G101" s="5"/>
      <c r="H101" s="5"/>
      <c r="I101" s="5"/>
    </row>
    <row r="102" spans="1:9">
      <c r="A102" s="4" t="s">
        <v>54</v>
      </c>
      <c r="B102" s="4">
        <v>8.6</v>
      </c>
      <c r="C102" s="381"/>
      <c r="D102" s="381"/>
      <c r="E102" s="124"/>
      <c r="F102" s="130">
        <v>45587</v>
      </c>
      <c r="G102" s="5"/>
      <c r="H102" s="5"/>
      <c r="I102" s="5"/>
    </row>
    <row r="103" spans="1:9">
      <c r="A103" s="4" t="s">
        <v>60</v>
      </c>
      <c r="B103" s="4">
        <v>9.6</v>
      </c>
      <c r="C103" s="381"/>
      <c r="D103" s="381"/>
      <c r="E103" s="124"/>
      <c r="F103" s="130">
        <v>45587</v>
      </c>
      <c r="G103" s="5"/>
      <c r="H103" s="5"/>
      <c r="I103" s="5"/>
    </row>
    <row r="104" spans="1:9">
      <c r="A104" s="4" t="s">
        <v>47</v>
      </c>
      <c r="B104" s="4">
        <v>8.6</v>
      </c>
      <c r="C104" s="381"/>
      <c r="D104" s="381"/>
      <c r="E104" s="124"/>
      <c r="F104" s="130">
        <v>45566</v>
      </c>
      <c r="G104" s="5"/>
      <c r="H104" s="5"/>
      <c r="I104" s="5"/>
    </row>
    <row r="105" spans="1:9">
      <c r="A105" s="4" t="s">
        <v>55</v>
      </c>
      <c r="B105" s="4">
        <v>10.6</v>
      </c>
      <c r="C105" s="381"/>
      <c r="D105" s="381"/>
      <c r="E105" s="124"/>
      <c r="F105" s="130">
        <v>45566</v>
      </c>
      <c r="G105" s="5"/>
      <c r="H105" s="5"/>
      <c r="I105" s="5"/>
    </row>
    <row r="106" spans="1:9">
      <c r="A106" s="4" t="s">
        <v>53</v>
      </c>
      <c r="B106" s="4">
        <v>7.6</v>
      </c>
      <c r="C106" s="382"/>
      <c r="D106" s="382"/>
      <c r="E106" s="8"/>
      <c r="F106" s="130">
        <v>45566</v>
      </c>
      <c r="G106" s="5"/>
      <c r="H106" s="5"/>
      <c r="I106" s="5"/>
    </row>
    <row r="107" spans="1:9">
      <c r="A107" s="24"/>
      <c r="B107" s="7"/>
      <c r="C107" s="7"/>
      <c r="D107" s="7"/>
      <c r="E107" s="7"/>
      <c r="F107" s="53"/>
      <c r="G107" s="5"/>
      <c r="H107" s="5"/>
      <c r="I107" s="5"/>
    </row>
    <row r="108" spans="1:9">
      <c r="A108" s="24"/>
      <c r="B108" s="7"/>
      <c r="C108" s="7"/>
      <c r="D108" s="7"/>
      <c r="E108" s="7"/>
      <c r="F108" s="53"/>
      <c r="G108" s="5"/>
      <c r="H108" s="5"/>
      <c r="I108" s="5"/>
    </row>
    <row r="109" spans="1:9">
      <c r="A109" s="24"/>
      <c r="B109" s="7"/>
      <c r="C109" s="7"/>
      <c r="D109" s="7"/>
      <c r="E109" s="7"/>
      <c r="F109" s="53"/>
      <c r="G109" s="5"/>
      <c r="H109" s="5"/>
      <c r="I109" s="5"/>
    </row>
    <row r="110" spans="1:9" ht="15">
      <c r="A110" s="23" t="s">
        <v>158</v>
      </c>
      <c r="B110" s="20" t="s">
        <v>130</v>
      </c>
      <c r="C110" s="22"/>
      <c r="D110" s="20"/>
      <c r="E110" s="20"/>
      <c r="F110" s="379" t="s">
        <v>16</v>
      </c>
      <c r="G110" s="5"/>
      <c r="H110" s="5"/>
      <c r="I110" s="5"/>
    </row>
    <row r="111" spans="1:9">
      <c r="A111" s="8" t="s">
        <v>20</v>
      </c>
      <c r="B111" s="4" t="s">
        <v>21</v>
      </c>
      <c r="C111" s="4" t="s">
        <v>131</v>
      </c>
      <c r="D111" s="4" t="s">
        <v>132</v>
      </c>
      <c r="E111" s="8" t="s">
        <v>133</v>
      </c>
      <c r="F111" s="379"/>
      <c r="G111" s="5"/>
      <c r="H111" s="5"/>
      <c r="I111" s="5"/>
    </row>
    <row r="112" spans="1:9">
      <c r="A112" s="4" t="s">
        <v>26</v>
      </c>
      <c r="B112" s="216">
        <v>6.7</v>
      </c>
      <c r="C112" s="380" t="s">
        <v>149</v>
      </c>
      <c r="D112" s="380" t="s">
        <v>157</v>
      </c>
      <c r="E112" s="147"/>
      <c r="F112" s="217">
        <v>45594</v>
      </c>
      <c r="G112" s="5"/>
      <c r="H112" s="5"/>
      <c r="I112" s="5"/>
    </row>
    <row r="113" spans="1:9">
      <c r="A113" s="4" t="s">
        <v>151</v>
      </c>
      <c r="B113" s="216">
        <v>7.7</v>
      </c>
      <c r="C113" s="381"/>
      <c r="D113" s="381"/>
      <c r="E113" s="124"/>
      <c r="F113" s="217">
        <v>45594</v>
      </c>
      <c r="G113" s="5"/>
      <c r="H113" s="5"/>
      <c r="I113" s="5"/>
    </row>
    <row r="114" spans="1:9">
      <c r="A114" s="4" t="s">
        <v>50</v>
      </c>
      <c r="B114" s="4">
        <v>5.6</v>
      </c>
      <c r="C114" s="381"/>
      <c r="D114" s="381"/>
      <c r="E114" s="124"/>
      <c r="F114" s="130">
        <v>45566</v>
      </c>
      <c r="G114" s="5"/>
      <c r="H114" s="5"/>
      <c r="I114" s="5"/>
    </row>
    <row r="115" spans="1:9">
      <c r="A115" s="4" t="s">
        <v>58</v>
      </c>
      <c r="B115" s="4">
        <v>7.6</v>
      </c>
      <c r="C115" s="381"/>
      <c r="D115" s="381"/>
      <c r="E115" s="124"/>
      <c r="F115" s="130">
        <v>45587</v>
      </c>
      <c r="G115" s="5"/>
      <c r="H115" s="5"/>
      <c r="I115" s="5"/>
    </row>
    <row r="116" spans="1:9">
      <c r="A116" s="4" t="s">
        <v>152</v>
      </c>
      <c r="B116" s="216">
        <v>7.7</v>
      </c>
      <c r="C116" s="381"/>
      <c r="D116" s="381"/>
      <c r="E116" s="124"/>
      <c r="F116" s="217">
        <v>45594</v>
      </c>
      <c r="G116" s="5"/>
      <c r="H116" s="5"/>
      <c r="I116" s="5"/>
    </row>
    <row r="117" spans="1:9">
      <c r="A117" s="4" t="s">
        <v>61</v>
      </c>
      <c r="B117" s="4">
        <v>8.6</v>
      </c>
      <c r="C117" s="381"/>
      <c r="D117" s="381"/>
      <c r="E117" s="124"/>
      <c r="F117" s="130">
        <v>45587</v>
      </c>
      <c r="G117" s="5"/>
      <c r="H117" s="5"/>
      <c r="I117" s="5"/>
    </row>
    <row r="118" spans="1:9">
      <c r="A118" s="4" t="s">
        <v>45</v>
      </c>
      <c r="B118" s="4">
        <v>8.6</v>
      </c>
      <c r="C118" s="381"/>
      <c r="D118" s="381"/>
      <c r="E118" s="124"/>
      <c r="F118" s="130">
        <v>45587</v>
      </c>
      <c r="G118" s="5"/>
      <c r="H118" s="5"/>
      <c r="I118" s="5"/>
    </row>
    <row r="119" spans="1:9">
      <c r="A119" s="4" t="s">
        <v>57</v>
      </c>
      <c r="B119" s="4">
        <v>8.6</v>
      </c>
      <c r="C119" s="381"/>
      <c r="D119" s="381"/>
      <c r="E119" s="124"/>
      <c r="F119" s="130">
        <v>45587</v>
      </c>
      <c r="G119" s="5"/>
      <c r="H119" s="5"/>
      <c r="I119" s="5"/>
    </row>
    <row r="120" spans="1:9">
      <c r="A120" s="4" t="s">
        <v>43</v>
      </c>
      <c r="B120" s="4">
        <v>10.6</v>
      </c>
      <c r="C120" s="381"/>
      <c r="D120" s="381"/>
      <c r="E120" s="124"/>
      <c r="F120" s="130">
        <v>45587</v>
      </c>
      <c r="G120" s="5"/>
      <c r="H120" s="5"/>
      <c r="I120" s="5"/>
    </row>
    <row r="121" spans="1:9">
      <c r="A121" s="4" t="s">
        <v>54</v>
      </c>
      <c r="B121" s="4">
        <v>8.6</v>
      </c>
      <c r="C121" s="381"/>
      <c r="D121" s="381"/>
      <c r="E121" s="124"/>
      <c r="F121" s="130">
        <v>45587</v>
      </c>
      <c r="G121" s="5"/>
      <c r="H121" s="5"/>
      <c r="I121" s="5"/>
    </row>
    <row r="122" spans="1:9">
      <c r="A122" s="4" t="s">
        <v>60</v>
      </c>
      <c r="B122" s="4">
        <v>9.6</v>
      </c>
      <c r="C122" s="381"/>
      <c r="D122" s="381"/>
      <c r="E122" s="124"/>
      <c r="F122" s="130">
        <v>45587</v>
      </c>
      <c r="G122" s="5"/>
      <c r="H122" s="5"/>
      <c r="I122" s="5"/>
    </row>
    <row r="123" spans="1:9">
      <c r="A123" s="4" t="s">
        <v>47</v>
      </c>
      <c r="B123" s="4">
        <v>8.6</v>
      </c>
      <c r="C123" s="381"/>
      <c r="D123" s="381"/>
      <c r="E123" s="124"/>
      <c r="F123" s="130">
        <v>45566</v>
      </c>
      <c r="G123" s="5"/>
      <c r="H123" s="5"/>
      <c r="I123" s="5"/>
    </row>
    <row r="124" spans="1:9">
      <c r="A124" s="4" t="s">
        <v>55</v>
      </c>
      <c r="B124" s="4">
        <v>10.6</v>
      </c>
      <c r="C124" s="381"/>
      <c r="D124" s="381"/>
      <c r="E124" s="124"/>
      <c r="F124" s="130">
        <v>45566</v>
      </c>
      <c r="G124" s="5"/>
      <c r="H124" s="5"/>
      <c r="I124" s="5"/>
    </row>
    <row r="125" spans="1:9">
      <c r="A125" s="4" t="s">
        <v>53</v>
      </c>
      <c r="B125" s="4">
        <v>7.6</v>
      </c>
      <c r="C125" s="382"/>
      <c r="D125" s="382"/>
      <c r="E125" s="8"/>
      <c r="F125" s="130">
        <v>45566</v>
      </c>
      <c r="G125" s="5"/>
      <c r="H125" s="5"/>
      <c r="I125" s="5"/>
    </row>
    <row r="126" spans="1:9">
      <c r="A126" s="24"/>
      <c r="B126" s="7"/>
      <c r="C126" s="7"/>
      <c r="D126" s="7"/>
      <c r="E126" s="7"/>
      <c r="F126" s="53"/>
      <c r="G126" s="5"/>
      <c r="H126" s="5"/>
      <c r="I126" s="5"/>
    </row>
    <row r="127" spans="1:9">
      <c r="A127" s="5" t="s">
        <v>85</v>
      </c>
      <c r="G127" s="5"/>
      <c r="H127" s="5"/>
      <c r="I127" s="5"/>
    </row>
    <row r="128" spans="1:9">
      <c r="A128" s="4" t="s">
        <v>86</v>
      </c>
      <c r="B128" s="376" t="s">
        <v>159</v>
      </c>
      <c r="C128" s="377"/>
      <c r="D128" s="378"/>
      <c r="G128" s="5"/>
      <c r="H128" s="5"/>
      <c r="I128" s="5"/>
    </row>
    <row r="129" spans="1:9">
      <c r="A129" s="4" t="s">
        <v>145</v>
      </c>
      <c r="B129" s="376">
        <v>1600</v>
      </c>
      <c r="C129" s="377"/>
      <c r="D129" s="378"/>
      <c r="G129" s="5"/>
      <c r="H129" s="5"/>
      <c r="I129" s="5"/>
    </row>
    <row r="130" spans="1:9">
      <c r="A130" s="4" t="s">
        <v>93</v>
      </c>
      <c r="B130" s="376">
        <v>600</v>
      </c>
      <c r="C130" s="377"/>
      <c r="D130" s="378"/>
      <c r="G130" s="5"/>
      <c r="H130" s="5"/>
      <c r="I130" s="5"/>
    </row>
    <row r="131" spans="1:9">
      <c r="A131" s="7"/>
      <c r="B131" s="7"/>
      <c r="C131" s="7"/>
      <c r="D131" s="7"/>
      <c r="G131" s="5"/>
      <c r="H131" s="5"/>
      <c r="I131" s="5"/>
    </row>
    <row r="132" spans="1:9">
      <c r="A132" s="2" t="s">
        <v>75</v>
      </c>
    </row>
    <row r="133" spans="1:9">
      <c r="A133" s="3" t="s">
        <v>94</v>
      </c>
      <c r="B133" s="24" t="s">
        <v>468</v>
      </c>
    </row>
    <row r="134" spans="1:9">
      <c r="A134" s="3" t="s">
        <v>77</v>
      </c>
      <c r="B134" s="24"/>
    </row>
    <row r="135" spans="1:9">
      <c r="A135" s="3" t="s">
        <v>78</v>
      </c>
      <c r="B135" s="24"/>
    </row>
    <row r="136" spans="1:9" ht="14.25" customHeight="1">
      <c r="A136" s="3" t="s">
        <v>79</v>
      </c>
      <c r="B136" s="50"/>
      <c r="D136" s="7"/>
      <c r="E136" s="7"/>
      <c r="F136" s="7"/>
      <c r="G136" s="5"/>
      <c r="H136" s="5"/>
      <c r="I136" s="5"/>
    </row>
    <row r="137" spans="1:9">
      <c r="A137" s="3" t="s">
        <v>95</v>
      </c>
      <c r="D137" s="7"/>
      <c r="E137" s="7"/>
      <c r="F137" s="7"/>
      <c r="G137" s="5"/>
      <c r="H137" s="5"/>
      <c r="I137" s="5"/>
    </row>
    <row r="138" spans="1:9">
      <c r="D138" s="7"/>
      <c r="E138" s="7"/>
      <c r="F138" s="7"/>
      <c r="G138" s="5"/>
      <c r="H138" s="5"/>
      <c r="I138" s="5"/>
    </row>
    <row r="139" spans="1:9">
      <c r="D139" s="7"/>
      <c r="E139" s="7"/>
      <c r="F139" s="7"/>
      <c r="G139" s="5"/>
      <c r="H139" s="5"/>
      <c r="I139" s="5"/>
    </row>
  </sheetData>
  <mergeCells count="21">
    <mergeCell ref="C76:C89"/>
    <mergeCell ref="D76:D89"/>
    <mergeCell ref="C48:C61"/>
    <mergeCell ref="A33:A36"/>
    <mergeCell ref="D48:D61"/>
    <mergeCell ref="C62:C75"/>
    <mergeCell ref="D62:D75"/>
    <mergeCell ref="F20:F21"/>
    <mergeCell ref="A31:B31"/>
    <mergeCell ref="A37:G37"/>
    <mergeCell ref="B33:B36"/>
    <mergeCell ref="A22:A27"/>
    <mergeCell ref="B130:D130"/>
    <mergeCell ref="B128:D128"/>
    <mergeCell ref="B129:D129"/>
    <mergeCell ref="F91:F92"/>
    <mergeCell ref="C93:C106"/>
    <mergeCell ref="D93:D106"/>
    <mergeCell ref="F110:F111"/>
    <mergeCell ref="C112:C125"/>
    <mergeCell ref="D112:D125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topLeftCell="A59" workbookViewId="0">
      <selection activeCell="D49" sqref="D49:F59"/>
    </sheetView>
  </sheetViews>
  <sheetFormatPr defaultColWidth="9.140625" defaultRowHeight="14.25"/>
  <cols>
    <col min="1" max="1" width="21.42578125" style="25" customWidth="1"/>
    <col min="2" max="2" width="11.7109375" style="25" customWidth="1"/>
    <col min="3" max="3" width="13" style="25" customWidth="1"/>
    <col min="4" max="6" width="11.7109375" style="25" customWidth="1"/>
    <col min="7" max="7" width="25.5703125" style="25" bestFit="1" customWidth="1"/>
    <col min="8" max="8" width="14.5703125" style="25" customWidth="1"/>
    <col min="9" max="9" width="12.5703125" style="25" customWidth="1"/>
    <col min="10" max="10" width="11.5703125" style="25" customWidth="1"/>
    <col min="11" max="16384" width="9.140625" style="25"/>
  </cols>
  <sheetData>
    <row r="1" spans="1:5" ht="15">
      <c r="A1" s="6" t="s">
        <v>98</v>
      </c>
      <c r="B1" s="6" t="s">
        <v>99</v>
      </c>
      <c r="C1" s="6" t="s">
        <v>100</v>
      </c>
      <c r="E1" s="26" t="s">
        <v>160</v>
      </c>
    </row>
    <row r="2" spans="1:5">
      <c r="A2" s="4" t="s">
        <v>115</v>
      </c>
      <c r="B2" s="4" t="s">
        <v>116</v>
      </c>
      <c r="C2" s="4" t="s">
        <v>161</v>
      </c>
    </row>
    <row r="3" spans="1:5">
      <c r="A3" s="4" t="s">
        <v>437</v>
      </c>
      <c r="B3" s="4" t="s">
        <v>162</v>
      </c>
      <c r="C3" s="4" t="s">
        <v>161</v>
      </c>
    </row>
    <row r="4" spans="1:5">
      <c r="A4" s="4" t="s">
        <v>109</v>
      </c>
      <c r="B4" s="4">
        <v>69386</v>
      </c>
      <c r="C4" s="4" t="s">
        <v>161</v>
      </c>
    </row>
    <row r="5" spans="1:5">
      <c r="A5" s="4" t="s">
        <v>163</v>
      </c>
      <c r="B5" s="4" t="s">
        <v>164</v>
      </c>
      <c r="C5" s="4" t="s">
        <v>161</v>
      </c>
    </row>
    <row r="6" spans="1:5">
      <c r="A6" s="4" t="s">
        <v>165</v>
      </c>
      <c r="B6" s="4">
        <v>69377</v>
      </c>
      <c r="C6" s="4" t="s">
        <v>161</v>
      </c>
    </row>
    <row r="7" spans="1:5">
      <c r="A7" s="4" t="s">
        <v>166</v>
      </c>
      <c r="B7" s="4" t="s">
        <v>167</v>
      </c>
      <c r="C7" s="4" t="s">
        <v>161</v>
      </c>
    </row>
    <row r="8" spans="1:5">
      <c r="A8" s="4" t="s">
        <v>168</v>
      </c>
      <c r="B8" s="4" t="s">
        <v>169</v>
      </c>
      <c r="C8" s="4" t="s">
        <v>161</v>
      </c>
    </row>
    <row r="9" spans="1:5">
      <c r="A9" s="4" t="s">
        <v>170</v>
      </c>
      <c r="B9" s="4" t="s">
        <v>171</v>
      </c>
      <c r="C9" s="4" t="s">
        <v>161</v>
      </c>
    </row>
    <row r="10" spans="1:5">
      <c r="A10" s="4" t="s">
        <v>172</v>
      </c>
      <c r="B10" s="4">
        <v>69300</v>
      </c>
      <c r="C10" s="4" t="s">
        <v>161</v>
      </c>
    </row>
    <row r="11" spans="1:5">
      <c r="A11" s="4" t="s">
        <v>173</v>
      </c>
      <c r="B11" s="4" t="s">
        <v>174</v>
      </c>
      <c r="C11" s="4" t="s">
        <v>161</v>
      </c>
    </row>
    <row r="12" spans="1:5">
      <c r="A12" s="4" t="s">
        <v>120</v>
      </c>
      <c r="B12" s="4" t="s">
        <v>121</v>
      </c>
      <c r="C12" s="4" t="s">
        <v>161</v>
      </c>
    </row>
    <row r="13" spans="1:5">
      <c r="A13" s="4" t="s">
        <v>175</v>
      </c>
      <c r="B13" s="4" t="s">
        <v>176</v>
      </c>
      <c r="C13" s="4" t="s">
        <v>161</v>
      </c>
    </row>
    <row r="14" spans="1:5">
      <c r="A14" s="4" t="s">
        <v>438</v>
      </c>
      <c r="B14" s="4" t="s">
        <v>105</v>
      </c>
      <c r="C14" s="4" t="s">
        <v>161</v>
      </c>
    </row>
    <row r="15" spans="1:5">
      <c r="A15" s="4" t="s">
        <v>168</v>
      </c>
      <c r="B15" s="4" t="s">
        <v>177</v>
      </c>
      <c r="C15" s="4" t="s">
        <v>161</v>
      </c>
    </row>
    <row r="16" spans="1:5">
      <c r="A16" s="4" t="s">
        <v>438</v>
      </c>
      <c r="B16" s="4" t="s">
        <v>178</v>
      </c>
      <c r="C16" s="4" t="s">
        <v>161</v>
      </c>
    </row>
    <row r="17" spans="1:8">
      <c r="A17" s="4" t="s">
        <v>166</v>
      </c>
      <c r="B17" s="4" t="s">
        <v>179</v>
      </c>
      <c r="C17" s="4" t="s">
        <v>161</v>
      </c>
    </row>
    <row r="18" spans="1:8">
      <c r="A18" s="5"/>
      <c r="B18" s="7"/>
      <c r="C18" s="7"/>
      <c r="D18" s="27"/>
      <c r="E18" s="7"/>
      <c r="F18" s="7"/>
      <c r="H18" s="28"/>
    </row>
    <row r="19" spans="1:8" ht="28.5">
      <c r="A19" s="8" t="s">
        <v>98</v>
      </c>
      <c r="B19" s="4" t="s">
        <v>17</v>
      </c>
      <c r="C19" s="4" t="s">
        <v>20</v>
      </c>
      <c r="D19" s="29" t="s">
        <v>180</v>
      </c>
      <c r="E19" s="4" t="s">
        <v>181</v>
      </c>
      <c r="F19" s="8" t="s">
        <v>182</v>
      </c>
      <c r="G19" s="30" t="s">
        <v>133</v>
      </c>
      <c r="H19" s="31" t="s">
        <v>16</v>
      </c>
    </row>
    <row r="20" spans="1:8" s="126" customFormat="1">
      <c r="A20" s="380" t="s">
        <v>443</v>
      </c>
      <c r="B20" s="4" t="s">
        <v>25</v>
      </c>
      <c r="C20" s="4" t="s">
        <v>26</v>
      </c>
      <c r="D20" s="337">
        <v>8.1999999999999993</v>
      </c>
      <c r="E20" s="216">
        <f t="shared" ref="E20" si="0">D20</f>
        <v>8.1999999999999993</v>
      </c>
      <c r="F20" s="216">
        <f t="shared" ref="F20" si="1">E20+1</f>
        <v>9.1999999999999993</v>
      </c>
      <c r="G20" s="30" t="s">
        <v>5</v>
      </c>
      <c r="H20" s="217">
        <v>45594</v>
      </c>
    </row>
    <row r="21" spans="1:8" s="126" customFormat="1">
      <c r="A21" s="382"/>
      <c r="B21" s="4" t="s">
        <v>25</v>
      </c>
      <c r="C21" s="4" t="s">
        <v>26</v>
      </c>
      <c r="D21" s="337">
        <v>11.2</v>
      </c>
      <c r="E21" s="216">
        <f t="shared" ref="E21:E22" si="2">D21</f>
        <v>11.2</v>
      </c>
      <c r="F21" s="216">
        <f>E21+1</f>
        <v>12.2</v>
      </c>
      <c r="G21" s="30" t="s">
        <v>183</v>
      </c>
      <c r="H21" s="217">
        <v>45594</v>
      </c>
    </row>
    <row r="22" spans="1:8" s="126" customFormat="1">
      <c r="A22" s="380" t="s">
        <v>107</v>
      </c>
      <c r="B22" s="4" t="s">
        <v>25</v>
      </c>
      <c r="C22" s="4" t="s">
        <v>26</v>
      </c>
      <c r="D22" s="337">
        <f>D20+0.5</f>
        <v>8.6999999999999993</v>
      </c>
      <c r="E22" s="216">
        <f t="shared" si="2"/>
        <v>8.6999999999999993</v>
      </c>
      <c r="F22" s="216">
        <f t="shared" ref="F22" si="3">E22+1</f>
        <v>9.6999999999999993</v>
      </c>
      <c r="G22" s="30" t="s">
        <v>5</v>
      </c>
      <c r="H22" s="217">
        <v>45594</v>
      </c>
    </row>
    <row r="23" spans="1:8" s="126" customFormat="1">
      <c r="A23" s="382"/>
      <c r="B23" s="4" t="s">
        <v>25</v>
      </c>
      <c r="C23" s="4" t="s">
        <v>26</v>
      </c>
      <c r="D23" s="337">
        <f>D21+0.5</f>
        <v>11.7</v>
      </c>
      <c r="E23" s="216">
        <f t="shared" ref="E23" si="4">D23</f>
        <v>11.7</v>
      </c>
      <c r="F23" s="216">
        <f>E23+1</f>
        <v>12.7</v>
      </c>
      <c r="G23" s="30" t="s">
        <v>183</v>
      </c>
      <c r="H23" s="217">
        <v>45594</v>
      </c>
    </row>
    <row r="25" spans="1:8" ht="28.5">
      <c r="A25" s="4" t="s">
        <v>98</v>
      </c>
      <c r="B25" s="4" t="s">
        <v>17</v>
      </c>
      <c r="C25" s="4" t="s">
        <v>20</v>
      </c>
      <c r="D25" s="132" t="s">
        <v>180</v>
      </c>
      <c r="E25" s="4" t="s">
        <v>181</v>
      </c>
      <c r="F25" s="4" t="s">
        <v>182</v>
      </c>
      <c r="G25" s="30" t="s">
        <v>133</v>
      </c>
      <c r="H25" s="151" t="s">
        <v>16</v>
      </c>
    </row>
    <row r="26" spans="1:8" ht="15" customHeight="1">
      <c r="A26" s="380" t="s">
        <v>184</v>
      </c>
      <c r="B26" s="4" t="s">
        <v>25</v>
      </c>
      <c r="C26" s="4" t="s">
        <v>67</v>
      </c>
      <c r="D26" s="337">
        <v>26.2</v>
      </c>
      <c r="E26" s="216">
        <f t="shared" ref="E26" si="5">D26</f>
        <v>26.2</v>
      </c>
      <c r="F26" s="216">
        <f t="shared" ref="F26" si="6">E26+1</f>
        <v>27.2</v>
      </c>
      <c r="G26" s="52"/>
      <c r="H26" s="217">
        <v>45594</v>
      </c>
    </row>
    <row r="27" spans="1:8">
      <c r="A27" s="381"/>
      <c r="B27" s="4" t="s">
        <v>25</v>
      </c>
      <c r="C27" s="4" t="s">
        <v>69</v>
      </c>
      <c r="D27" s="337">
        <v>25.2</v>
      </c>
      <c r="E27" s="216">
        <f t="shared" ref="E27" si="7">D27</f>
        <v>25.2</v>
      </c>
      <c r="F27" s="216">
        <f t="shared" ref="F27" si="8">E27+1</f>
        <v>26.2</v>
      </c>
      <c r="G27" s="52"/>
      <c r="H27" s="217">
        <v>45594</v>
      </c>
    </row>
    <row r="28" spans="1:8">
      <c r="A28" s="381"/>
      <c r="B28" s="4" t="s">
        <v>25</v>
      </c>
      <c r="C28" s="4" t="s">
        <v>70</v>
      </c>
      <c r="D28" s="337">
        <v>26.2</v>
      </c>
      <c r="E28" s="216">
        <f>D28</f>
        <v>26.2</v>
      </c>
      <c r="F28" s="216">
        <f>E28+1</f>
        <v>27.2</v>
      </c>
      <c r="G28" s="52"/>
      <c r="H28" s="217">
        <v>45594</v>
      </c>
    </row>
    <row r="29" spans="1:8">
      <c r="A29" s="381"/>
      <c r="B29" s="4" t="s">
        <v>25</v>
      </c>
      <c r="C29" s="4" t="s">
        <v>71</v>
      </c>
      <c r="D29" s="132">
        <v>19.2</v>
      </c>
      <c r="E29" s="4">
        <f t="shared" ref="E29" si="9">D29</f>
        <v>19.2</v>
      </c>
      <c r="F29" s="4">
        <f t="shared" ref="F29" si="10">E29+1</f>
        <v>20.2</v>
      </c>
      <c r="G29" s="52"/>
      <c r="H29" s="130">
        <v>45468</v>
      </c>
    </row>
    <row r="30" spans="1:8">
      <c r="A30" s="381"/>
      <c r="B30" s="4" t="s">
        <v>25</v>
      </c>
      <c r="C30" s="4" t="s">
        <v>72</v>
      </c>
      <c r="D30" s="337">
        <v>26.2</v>
      </c>
      <c r="E30" s="216">
        <f t="shared" ref="E30" si="11">D30</f>
        <v>26.2</v>
      </c>
      <c r="F30" s="216">
        <f t="shared" ref="F30" si="12">E30+1</f>
        <v>27.2</v>
      </c>
      <c r="G30" s="52"/>
      <c r="H30" s="217">
        <v>45594</v>
      </c>
    </row>
    <row r="31" spans="1:8">
      <c r="A31" s="381"/>
      <c r="B31" s="4" t="s">
        <v>25</v>
      </c>
      <c r="C31" s="4" t="s">
        <v>67</v>
      </c>
      <c r="D31" s="337">
        <f>ROUND(D26*1.15,1)</f>
        <v>30.1</v>
      </c>
      <c r="E31" s="216">
        <f t="shared" ref="E31" si="13">D31</f>
        <v>30.1</v>
      </c>
      <c r="F31" s="216">
        <f t="shared" ref="F31" si="14">E31+1</f>
        <v>31.1</v>
      </c>
      <c r="G31" s="51" t="s">
        <v>183</v>
      </c>
      <c r="H31" s="217">
        <v>45594</v>
      </c>
    </row>
    <row r="32" spans="1:8">
      <c r="A32" s="381"/>
      <c r="B32" s="4" t="s">
        <v>25</v>
      </c>
      <c r="C32" s="4" t="s">
        <v>69</v>
      </c>
      <c r="D32" s="337">
        <f t="shared" ref="D32:D35" si="15">ROUND(D27*1.15,1)</f>
        <v>29</v>
      </c>
      <c r="E32" s="216">
        <f t="shared" ref="E32:E35" si="16">D32</f>
        <v>29</v>
      </c>
      <c r="F32" s="216">
        <f t="shared" ref="F32:F35" si="17">E32+1</f>
        <v>30</v>
      </c>
      <c r="G32" s="51" t="s">
        <v>183</v>
      </c>
      <c r="H32" s="217">
        <v>45594</v>
      </c>
    </row>
    <row r="33" spans="1:8">
      <c r="A33" s="381"/>
      <c r="B33" s="4" t="s">
        <v>25</v>
      </c>
      <c r="C33" s="4" t="s">
        <v>70</v>
      </c>
      <c r="D33" s="337">
        <f t="shared" si="15"/>
        <v>30.1</v>
      </c>
      <c r="E33" s="216">
        <f t="shared" si="16"/>
        <v>30.1</v>
      </c>
      <c r="F33" s="216">
        <f t="shared" si="17"/>
        <v>31.1</v>
      </c>
      <c r="G33" s="51" t="s">
        <v>183</v>
      </c>
      <c r="H33" s="217">
        <v>45594</v>
      </c>
    </row>
    <row r="34" spans="1:8">
      <c r="A34" s="381"/>
      <c r="B34" s="4" t="s">
        <v>25</v>
      </c>
      <c r="C34" s="4" t="s">
        <v>71</v>
      </c>
      <c r="D34" s="132">
        <f t="shared" si="15"/>
        <v>22.1</v>
      </c>
      <c r="E34" s="4">
        <f t="shared" si="16"/>
        <v>22.1</v>
      </c>
      <c r="F34" s="4">
        <f t="shared" si="17"/>
        <v>23.1</v>
      </c>
      <c r="G34" s="51" t="s">
        <v>183</v>
      </c>
      <c r="H34" s="130">
        <v>45468</v>
      </c>
    </row>
    <row r="35" spans="1:8">
      <c r="A35" s="382"/>
      <c r="B35" s="4" t="s">
        <v>25</v>
      </c>
      <c r="C35" s="4" t="s">
        <v>72</v>
      </c>
      <c r="D35" s="337">
        <f t="shared" si="15"/>
        <v>30.1</v>
      </c>
      <c r="E35" s="216">
        <f t="shared" si="16"/>
        <v>30.1</v>
      </c>
      <c r="F35" s="216">
        <f t="shared" si="17"/>
        <v>31.1</v>
      </c>
      <c r="G35" s="51" t="s">
        <v>185</v>
      </c>
      <c r="H35" s="217">
        <v>45594</v>
      </c>
    </row>
    <row r="37" spans="1:8" ht="28.5">
      <c r="A37" s="4" t="s">
        <v>98</v>
      </c>
      <c r="B37" s="4" t="s">
        <v>17</v>
      </c>
      <c r="C37" s="4" t="s">
        <v>20</v>
      </c>
      <c r="D37" s="132" t="s">
        <v>180</v>
      </c>
      <c r="E37" s="4" t="s">
        <v>181</v>
      </c>
      <c r="F37" s="4" t="s">
        <v>182</v>
      </c>
      <c r="G37" s="30" t="s">
        <v>133</v>
      </c>
      <c r="H37" s="151" t="s">
        <v>16</v>
      </c>
    </row>
    <row r="38" spans="1:8" ht="15" customHeight="1">
      <c r="A38" s="380" t="s">
        <v>186</v>
      </c>
      <c r="B38" s="4" t="s">
        <v>25</v>
      </c>
      <c r="C38" s="4" t="s">
        <v>67</v>
      </c>
      <c r="D38" s="337">
        <v>26.2</v>
      </c>
      <c r="E38" s="216">
        <f t="shared" ref="E38:E39" si="18">D38</f>
        <v>26.2</v>
      </c>
      <c r="F38" s="216">
        <f t="shared" ref="F38:F39" si="19">E38+1</f>
        <v>27.2</v>
      </c>
      <c r="G38" s="52" t="s">
        <v>187</v>
      </c>
      <c r="H38" s="217">
        <v>45594</v>
      </c>
    </row>
    <row r="39" spans="1:8">
      <c r="A39" s="381"/>
      <c r="B39" s="4" t="s">
        <v>25</v>
      </c>
      <c r="C39" s="4" t="s">
        <v>69</v>
      </c>
      <c r="D39" s="337">
        <v>25.2</v>
      </c>
      <c r="E39" s="216">
        <f t="shared" si="18"/>
        <v>25.2</v>
      </c>
      <c r="F39" s="216">
        <f t="shared" si="19"/>
        <v>26.2</v>
      </c>
      <c r="G39" s="52" t="s">
        <v>187</v>
      </c>
      <c r="H39" s="217">
        <v>45594</v>
      </c>
    </row>
    <row r="40" spans="1:8">
      <c r="A40" s="381"/>
      <c r="B40" s="4" t="s">
        <v>25</v>
      </c>
      <c r="C40" s="4" t="s">
        <v>70</v>
      </c>
      <c r="D40" s="337">
        <v>26.2</v>
      </c>
      <c r="E40" s="216">
        <f>D40</f>
        <v>26.2</v>
      </c>
      <c r="F40" s="216">
        <f>E40+1</f>
        <v>27.2</v>
      </c>
      <c r="G40" s="52"/>
      <c r="H40" s="217">
        <v>45594</v>
      </c>
    </row>
    <row r="41" spans="1:8">
      <c r="A41" s="381"/>
      <c r="B41" s="4" t="s">
        <v>25</v>
      </c>
      <c r="C41" s="4" t="s">
        <v>71</v>
      </c>
      <c r="D41" s="132">
        <v>19.2</v>
      </c>
      <c r="E41" s="4">
        <f t="shared" ref="E41:E47" si="20">D41</f>
        <v>19.2</v>
      </c>
      <c r="F41" s="4">
        <f t="shared" ref="F41:F47" si="21">E41+1</f>
        <v>20.2</v>
      </c>
      <c r="G41" s="52" t="s">
        <v>187</v>
      </c>
      <c r="H41" s="130">
        <v>45468</v>
      </c>
    </row>
    <row r="42" spans="1:8">
      <c r="A42" s="381"/>
      <c r="B42" s="4" t="s">
        <v>25</v>
      </c>
      <c r="C42" s="4" t="s">
        <v>72</v>
      </c>
      <c r="D42" s="337">
        <v>26.2</v>
      </c>
      <c r="E42" s="216">
        <f t="shared" si="20"/>
        <v>26.2</v>
      </c>
      <c r="F42" s="216">
        <f t="shared" si="21"/>
        <v>27.2</v>
      </c>
      <c r="G42" s="52"/>
      <c r="H42" s="217">
        <v>45594</v>
      </c>
    </row>
    <row r="43" spans="1:8">
      <c r="A43" s="381"/>
      <c r="B43" s="4" t="s">
        <v>25</v>
      </c>
      <c r="C43" s="4" t="s">
        <v>67</v>
      </c>
      <c r="D43" s="337">
        <f>ROUND(D38*1.15,1)</f>
        <v>30.1</v>
      </c>
      <c r="E43" s="216">
        <f t="shared" si="20"/>
        <v>30.1</v>
      </c>
      <c r="F43" s="216">
        <f t="shared" si="21"/>
        <v>31.1</v>
      </c>
      <c r="G43" s="51" t="s">
        <v>183</v>
      </c>
      <c r="H43" s="217">
        <v>45594</v>
      </c>
    </row>
    <row r="44" spans="1:8">
      <c r="A44" s="381"/>
      <c r="B44" s="4" t="s">
        <v>25</v>
      </c>
      <c r="C44" s="4" t="s">
        <v>69</v>
      </c>
      <c r="D44" s="337">
        <f t="shared" ref="D44:D47" si="22">ROUND(D39*1.15,1)</f>
        <v>29</v>
      </c>
      <c r="E44" s="216">
        <f t="shared" si="20"/>
        <v>29</v>
      </c>
      <c r="F44" s="216">
        <f t="shared" si="21"/>
        <v>30</v>
      </c>
      <c r="G44" s="51" t="s">
        <v>183</v>
      </c>
      <c r="H44" s="217">
        <v>45594</v>
      </c>
    </row>
    <row r="45" spans="1:8">
      <c r="A45" s="381"/>
      <c r="B45" s="4" t="s">
        <v>25</v>
      </c>
      <c r="C45" s="4" t="s">
        <v>70</v>
      </c>
      <c r="D45" s="337">
        <f t="shared" si="22"/>
        <v>30.1</v>
      </c>
      <c r="E45" s="216">
        <f t="shared" si="20"/>
        <v>30.1</v>
      </c>
      <c r="F45" s="216">
        <f t="shared" si="21"/>
        <v>31.1</v>
      </c>
      <c r="G45" s="51" t="s">
        <v>183</v>
      </c>
      <c r="H45" s="217">
        <v>45594</v>
      </c>
    </row>
    <row r="46" spans="1:8">
      <c r="A46" s="381"/>
      <c r="B46" s="4" t="s">
        <v>25</v>
      </c>
      <c r="C46" s="4" t="s">
        <v>71</v>
      </c>
      <c r="D46" s="132">
        <f t="shared" si="22"/>
        <v>22.1</v>
      </c>
      <c r="E46" s="4">
        <f t="shared" si="20"/>
        <v>22.1</v>
      </c>
      <c r="F46" s="4">
        <f t="shared" si="21"/>
        <v>23.1</v>
      </c>
      <c r="G46" s="51" t="s">
        <v>183</v>
      </c>
      <c r="H46" s="130">
        <v>45468</v>
      </c>
    </row>
    <row r="47" spans="1:8">
      <c r="A47" s="382"/>
      <c r="B47" s="4" t="s">
        <v>25</v>
      </c>
      <c r="C47" s="4" t="s">
        <v>72</v>
      </c>
      <c r="D47" s="337">
        <f t="shared" si="22"/>
        <v>30.1</v>
      </c>
      <c r="E47" s="216">
        <f t="shared" si="20"/>
        <v>30.1</v>
      </c>
      <c r="F47" s="216">
        <f t="shared" si="21"/>
        <v>31.1</v>
      </c>
      <c r="G47" s="51" t="s">
        <v>185</v>
      </c>
      <c r="H47" s="217">
        <v>45594</v>
      </c>
    </row>
    <row r="49" spans="1:8" ht="28.5">
      <c r="A49" s="4" t="s">
        <v>98</v>
      </c>
      <c r="B49" s="4" t="s">
        <v>17</v>
      </c>
      <c r="C49" s="4" t="s">
        <v>20</v>
      </c>
      <c r="D49" s="132" t="s">
        <v>180</v>
      </c>
      <c r="E49" s="4" t="s">
        <v>181</v>
      </c>
      <c r="F49" s="4" t="s">
        <v>182</v>
      </c>
      <c r="G49" s="30" t="s">
        <v>133</v>
      </c>
      <c r="H49" s="151" t="s">
        <v>16</v>
      </c>
    </row>
    <row r="50" spans="1:8" ht="15" customHeight="1">
      <c r="A50" s="380" t="s">
        <v>168</v>
      </c>
      <c r="B50" s="4" t="s">
        <v>25</v>
      </c>
      <c r="C50" s="4" t="s">
        <v>67</v>
      </c>
      <c r="D50" s="337">
        <v>26.2</v>
      </c>
      <c r="E50" s="216">
        <f t="shared" ref="E50:E51" si="23">D50</f>
        <v>26.2</v>
      </c>
      <c r="F50" s="216">
        <f t="shared" ref="F50:F51" si="24">E50+1</f>
        <v>27.2</v>
      </c>
      <c r="G50" s="52" t="s">
        <v>187</v>
      </c>
      <c r="H50" s="217">
        <v>45594</v>
      </c>
    </row>
    <row r="51" spans="1:8">
      <c r="A51" s="381"/>
      <c r="B51" s="4" t="s">
        <v>25</v>
      </c>
      <c r="C51" s="4" t="s">
        <v>69</v>
      </c>
      <c r="D51" s="337">
        <v>25.2</v>
      </c>
      <c r="E51" s="216">
        <f t="shared" si="23"/>
        <v>25.2</v>
      </c>
      <c r="F51" s="216">
        <f t="shared" si="24"/>
        <v>26.2</v>
      </c>
      <c r="G51" s="52" t="s">
        <v>187</v>
      </c>
      <c r="H51" s="217">
        <v>45594</v>
      </c>
    </row>
    <row r="52" spans="1:8">
      <c r="A52" s="381"/>
      <c r="B52" s="4" t="s">
        <v>25</v>
      </c>
      <c r="C52" s="4" t="s">
        <v>70</v>
      </c>
      <c r="D52" s="337">
        <v>26.2</v>
      </c>
      <c r="E52" s="216">
        <f>D52</f>
        <v>26.2</v>
      </c>
      <c r="F52" s="216">
        <f>E52+1</f>
        <v>27.2</v>
      </c>
      <c r="G52" s="52" t="s">
        <v>187</v>
      </c>
      <c r="H52" s="217">
        <v>45594</v>
      </c>
    </row>
    <row r="53" spans="1:8">
      <c r="A53" s="381"/>
      <c r="B53" s="4" t="s">
        <v>25</v>
      </c>
      <c r="C53" s="4" t="s">
        <v>71</v>
      </c>
      <c r="D53" s="132">
        <v>19.2</v>
      </c>
      <c r="E53" s="4">
        <f t="shared" ref="E53:E59" si="25">D53</f>
        <v>19.2</v>
      </c>
      <c r="F53" s="4">
        <f t="shared" ref="F53:F59" si="26">E53+1</f>
        <v>20.2</v>
      </c>
      <c r="G53" s="52" t="s">
        <v>187</v>
      </c>
      <c r="H53" s="130">
        <v>45468</v>
      </c>
    </row>
    <row r="54" spans="1:8">
      <c r="A54" s="381"/>
      <c r="B54" s="4" t="s">
        <v>25</v>
      </c>
      <c r="C54" s="4" t="s">
        <v>72</v>
      </c>
      <c r="D54" s="337">
        <v>26.2</v>
      </c>
      <c r="E54" s="216">
        <f t="shared" si="25"/>
        <v>26.2</v>
      </c>
      <c r="F54" s="216">
        <f t="shared" si="26"/>
        <v>27.2</v>
      </c>
      <c r="G54" s="52"/>
      <c r="H54" s="217">
        <v>45594</v>
      </c>
    </row>
    <row r="55" spans="1:8">
      <c r="A55" s="381"/>
      <c r="B55" s="4" t="s">
        <v>25</v>
      </c>
      <c r="C55" s="4" t="s">
        <v>67</v>
      </c>
      <c r="D55" s="337">
        <f>ROUND(D50*1.15,1)</f>
        <v>30.1</v>
      </c>
      <c r="E55" s="216">
        <f t="shared" si="25"/>
        <v>30.1</v>
      </c>
      <c r="F55" s="216">
        <f t="shared" si="26"/>
        <v>31.1</v>
      </c>
      <c r="G55" s="51" t="s">
        <v>183</v>
      </c>
      <c r="H55" s="217">
        <v>45594</v>
      </c>
    </row>
    <row r="56" spans="1:8">
      <c r="A56" s="381"/>
      <c r="B56" s="4" t="s">
        <v>25</v>
      </c>
      <c r="C56" s="4" t="s">
        <v>69</v>
      </c>
      <c r="D56" s="337">
        <f t="shared" ref="D56:D59" si="27">ROUND(D51*1.15,1)</f>
        <v>29</v>
      </c>
      <c r="E56" s="216">
        <f t="shared" si="25"/>
        <v>29</v>
      </c>
      <c r="F56" s="216">
        <f t="shared" si="26"/>
        <v>30</v>
      </c>
      <c r="G56" s="51" t="s">
        <v>183</v>
      </c>
      <c r="H56" s="217">
        <v>45594</v>
      </c>
    </row>
    <row r="57" spans="1:8">
      <c r="A57" s="381"/>
      <c r="B57" s="4" t="s">
        <v>25</v>
      </c>
      <c r="C57" s="4" t="s">
        <v>70</v>
      </c>
      <c r="D57" s="337">
        <f t="shared" si="27"/>
        <v>30.1</v>
      </c>
      <c r="E57" s="216">
        <f t="shared" si="25"/>
        <v>30.1</v>
      </c>
      <c r="F57" s="216">
        <f t="shared" si="26"/>
        <v>31.1</v>
      </c>
      <c r="G57" s="51" t="s">
        <v>183</v>
      </c>
      <c r="H57" s="217">
        <v>45594</v>
      </c>
    </row>
    <row r="58" spans="1:8">
      <c r="A58" s="381"/>
      <c r="B58" s="4" t="s">
        <v>25</v>
      </c>
      <c r="C58" s="4" t="s">
        <v>71</v>
      </c>
      <c r="D58" s="132">
        <f t="shared" si="27"/>
        <v>22.1</v>
      </c>
      <c r="E58" s="4">
        <f t="shared" si="25"/>
        <v>22.1</v>
      </c>
      <c r="F58" s="4">
        <f t="shared" si="26"/>
        <v>23.1</v>
      </c>
      <c r="G58" s="51" t="s">
        <v>183</v>
      </c>
      <c r="H58" s="130">
        <v>45468</v>
      </c>
    </row>
    <row r="59" spans="1:8">
      <c r="A59" s="382"/>
      <c r="B59" s="4" t="s">
        <v>25</v>
      </c>
      <c r="C59" s="4" t="s">
        <v>72</v>
      </c>
      <c r="D59" s="337">
        <f t="shared" si="27"/>
        <v>30.1</v>
      </c>
      <c r="E59" s="216">
        <f t="shared" si="25"/>
        <v>30.1</v>
      </c>
      <c r="F59" s="216">
        <f t="shared" si="26"/>
        <v>31.1</v>
      </c>
      <c r="G59" s="51" t="s">
        <v>183</v>
      </c>
      <c r="H59" s="217">
        <v>45594</v>
      </c>
    </row>
    <row r="61" spans="1:8" ht="28.5">
      <c r="A61" s="4" t="s">
        <v>98</v>
      </c>
      <c r="B61" s="4" t="s">
        <v>17</v>
      </c>
      <c r="C61" s="4" t="s">
        <v>20</v>
      </c>
      <c r="D61" s="132" t="s">
        <v>180</v>
      </c>
      <c r="E61" s="4" t="s">
        <v>181</v>
      </c>
      <c r="F61" s="4" t="s">
        <v>182</v>
      </c>
      <c r="G61" s="30" t="s">
        <v>133</v>
      </c>
      <c r="H61" s="151" t="s">
        <v>16</v>
      </c>
    </row>
    <row r="62" spans="1:8" ht="15" customHeight="1">
      <c r="A62" s="380" t="s">
        <v>438</v>
      </c>
      <c r="B62" s="4" t="s">
        <v>25</v>
      </c>
      <c r="C62" s="4" t="s">
        <v>67</v>
      </c>
      <c r="D62" s="337">
        <v>26.2</v>
      </c>
      <c r="E62" s="216">
        <f t="shared" ref="E62:E63" si="28">D62</f>
        <v>26.2</v>
      </c>
      <c r="F62" s="216">
        <f t="shared" ref="F62:F63" si="29">E62+1</f>
        <v>27.2</v>
      </c>
      <c r="G62" s="52" t="s">
        <v>187</v>
      </c>
      <c r="H62" s="217">
        <v>45594</v>
      </c>
    </row>
    <row r="63" spans="1:8">
      <c r="A63" s="381"/>
      <c r="B63" s="4" t="s">
        <v>25</v>
      </c>
      <c r="C63" s="4" t="s">
        <v>69</v>
      </c>
      <c r="D63" s="337">
        <v>25.2</v>
      </c>
      <c r="E63" s="216">
        <f t="shared" si="28"/>
        <v>25.2</v>
      </c>
      <c r="F63" s="216">
        <f t="shared" si="29"/>
        <v>26.2</v>
      </c>
      <c r="G63" s="52" t="s">
        <v>187</v>
      </c>
      <c r="H63" s="217">
        <v>45594</v>
      </c>
    </row>
    <row r="64" spans="1:8">
      <c r="A64" s="381"/>
      <c r="B64" s="4" t="s">
        <v>25</v>
      </c>
      <c r="C64" s="4" t="s">
        <v>70</v>
      </c>
      <c r="D64" s="337">
        <v>26.2</v>
      </c>
      <c r="E64" s="216">
        <f>D64</f>
        <v>26.2</v>
      </c>
      <c r="F64" s="216">
        <f>E64+1</f>
        <v>27.2</v>
      </c>
      <c r="G64" s="52" t="s">
        <v>187</v>
      </c>
      <c r="H64" s="217">
        <v>45594</v>
      </c>
    </row>
    <row r="65" spans="1:8">
      <c r="A65" s="381"/>
      <c r="B65" s="4" t="s">
        <v>25</v>
      </c>
      <c r="C65" s="4" t="s">
        <v>71</v>
      </c>
      <c r="D65" s="132">
        <v>19.2</v>
      </c>
      <c r="E65" s="4">
        <f t="shared" ref="E65:E71" si="30">D65</f>
        <v>19.2</v>
      </c>
      <c r="F65" s="4">
        <f t="shared" ref="F65:F71" si="31">E65+1</f>
        <v>20.2</v>
      </c>
      <c r="G65" s="52" t="s">
        <v>187</v>
      </c>
      <c r="H65" s="130">
        <v>45468</v>
      </c>
    </row>
    <row r="66" spans="1:8">
      <c r="A66" s="381"/>
      <c r="B66" s="4" t="s">
        <v>25</v>
      </c>
      <c r="C66" s="4" t="s">
        <v>72</v>
      </c>
      <c r="D66" s="337">
        <v>26.2</v>
      </c>
      <c r="E66" s="216">
        <f t="shared" si="30"/>
        <v>26.2</v>
      </c>
      <c r="F66" s="216">
        <f t="shared" si="31"/>
        <v>27.2</v>
      </c>
      <c r="G66" s="52"/>
      <c r="H66" s="217">
        <v>45594</v>
      </c>
    </row>
    <row r="67" spans="1:8">
      <c r="A67" s="381"/>
      <c r="B67" s="4" t="s">
        <v>25</v>
      </c>
      <c r="C67" s="4" t="s">
        <v>67</v>
      </c>
      <c r="D67" s="337">
        <f>ROUND(D62*1.15,1)</f>
        <v>30.1</v>
      </c>
      <c r="E67" s="216">
        <f t="shared" si="30"/>
        <v>30.1</v>
      </c>
      <c r="F67" s="216">
        <f t="shared" si="31"/>
        <v>31.1</v>
      </c>
      <c r="G67" s="51" t="s">
        <v>183</v>
      </c>
      <c r="H67" s="217">
        <v>45594</v>
      </c>
    </row>
    <row r="68" spans="1:8">
      <c r="A68" s="381"/>
      <c r="B68" s="4" t="s">
        <v>25</v>
      </c>
      <c r="C68" s="4" t="s">
        <v>69</v>
      </c>
      <c r="D68" s="337">
        <f t="shared" ref="D68:D71" si="32">ROUND(D63*1.15,1)</f>
        <v>29</v>
      </c>
      <c r="E68" s="216">
        <f t="shared" si="30"/>
        <v>29</v>
      </c>
      <c r="F68" s="216">
        <f t="shared" si="31"/>
        <v>30</v>
      </c>
      <c r="G68" s="51" t="s">
        <v>183</v>
      </c>
      <c r="H68" s="217">
        <v>45594</v>
      </c>
    </row>
    <row r="69" spans="1:8">
      <c r="A69" s="381"/>
      <c r="B69" s="4" t="s">
        <v>25</v>
      </c>
      <c r="C69" s="4" t="s">
        <v>70</v>
      </c>
      <c r="D69" s="337">
        <f t="shared" si="32"/>
        <v>30.1</v>
      </c>
      <c r="E69" s="216">
        <f t="shared" si="30"/>
        <v>30.1</v>
      </c>
      <c r="F69" s="216">
        <f t="shared" si="31"/>
        <v>31.1</v>
      </c>
      <c r="G69" s="51" t="s">
        <v>183</v>
      </c>
      <c r="H69" s="217">
        <v>45594</v>
      </c>
    </row>
    <row r="70" spans="1:8">
      <c r="A70" s="381"/>
      <c r="B70" s="4" t="s">
        <v>25</v>
      </c>
      <c r="C70" s="4" t="s">
        <v>71</v>
      </c>
      <c r="D70" s="132">
        <f t="shared" si="32"/>
        <v>22.1</v>
      </c>
      <c r="E70" s="4">
        <f t="shared" si="30"/>
        <v>22.1</v>
      </c>
      <c r="F70" s="4">
        <f t="shared" si="31"/>
        <v>23.1</v>
      </c>
      <c r="G70" s="51" t="s">
        <v>183</v>
      </c>
      <c r="H70" s="130">
        <v>45468</v>
      </c>
    </row>
    <row r="71" spans="1:8">
      <c r="A71" s="382"/>
      <c r="B71" s="4" t="s">
        <v>25</v>
      </c>
      <c r="C71" s="4" t="s">
        <v>72</v>
      </c>
      <c r="D71" s="337">
        <f t="shared" si="32"/>
        <v>30.1</v>
      </c>
      <c r="E71" s="216">
        <f t="shared" si="30"/>
        <v>30.1</v>
      </c>
      <c r="F71" s="216">
        <f t="shared" si="31"/>
        <v>31.1</v>
      </c>
      <c r="G71" s="51" t="s">
        <v>185</v>
      </c>
      <c r="H71" s="217">
        <v>45594</v>
      </c>
    </row>
    <row r="73" spans="1:8" ht="28.5">
      <c r="A73" s="4" t="s">
        <v>98</v>
      </c>
      <c r="B73" s="4" t="s">
        <v>17</v>
      </c>
      <c r="C73" s="4" t="s">
        <v>20</v>
      </c>
      <c r="D73" s="132" t="s">
        <v>180</v>
      </c>
      <c r="E73" s="4" t="s">
        <v>181</v>
      </c>
      <c r="F73" s="4" t="s">
        <v>182</v>
      </c>
      <c r="G73" s="30" t="s">
        <v>133</v>
      </c>
      <c r="H73" s="151" t="s">
        <v>16</v>
      </c>
    </row>
    <row r="74" spans="1:8">
      <c r="A74" s="380" t="s">
        <v>188</v>
      </c>
      <c r="B74" s="4" t="s">
        <v>25</v>
      </c>
      <c r="C74" s="4" t="s">
        <v>64</v>
      </c>
      <c r="D74" s="132">
        <v>12.2</v>
      </c>
      <c r="E74" s="4">
        <f t="shared" ref="E74" si="33">D74</f>
        <v>12.2</v>
      </c>
      <c r="F74" s="4">
        <f t="shared" ref="F74" si="34">E74+1</f>
        <v>13.2</v>
      </c>
      <c r="G74" s="52"/>
      <c r="H74" s="130">
        <v>45534</v>
      </c>
    </row>
    <row r="75" spans="1:8">
      <c r="A75" s="382"/>
      <c r="B75" s="4" t="s">
        <v>25</v>
      </c>
      <c r="C75" s="4" t="s">
        <v>64</v>
      </c>
      <c r="D75" s="132">
        <f>ROUND(D74*1.5,1)</f>
        <v>18.3</v>
      </c>
      <c r="E75" s="4">
        <f t="shared" ref="E75" si="35">D75</f>
        <v>18.3</v>
      </c>
      <c r="F75" s="4">
        <f t="shared" ref="F75" si="36">E75+1</f>
        <v>19.3</v>
      </c>
      <c r="G75" s="51" t="s">
        <v>185</v>
      </c>
      <c r="H75" s="130">
        <v>45534</v>
      </c>
    </row>
    <row r="76" spans="1:8">
      <c r="A76" s="7"/>
      <c r="B76" s="7"/>
      <c r="C76" s="7"/>
      <c r="D76" s="27"/>
      <c r="E76" s="7"/>
      <c r="F76" s="7"/>
      <c r="G76" s="50"/>
      <c r="H76" s="53"/>
    </row>
    <row r="77" spans="1:8" ht="28.5">
      <c r="A77" s="8" t="s">
        <v>98</v>
      </c>
      <c r="B77" s="4" t="s">
        <v>17</v>
      </c>
      <c r="C77" s="4" t="s">
        <v>20</v>
      </c>
      <c r="D77" s="29" t="s">
        <v>189</v>
      </c>
      <c r="E77" s="4" t="s">
        <v>190</v>
      </c>
      <c r="F77" s="8" t="s">
        <v>191</v>
      </c>
      <c r="G77" s="30" t="s">
        <v>133</v>
      </c>
      <c r="H77" s="84" t="s">
        <v>16</v>
      </c>
    </row>
    <row r="78" spans="1:8" ht="28.5">
      <c r="A78" s="147" t="s">
        <v>444</v>
      </c>
      <c r="B78" s="147" t="s">
        <v>25</v>
      </c>
      <c r="C78" s="147" t="s">
        <v>192</v>
      </c>
      <c r="D78" s="292">
        <v>11.2</v>
      </c>
      <c r="E78" s="147">
        <f t="shared" ref="E78:E95" si="37">D78</f>
        <v>11.2</v>
      </c>
      <c r="F78" s="147">
        <f t="shared" ref="F78:F95" si="38">E78+1</f>
        <v>12.2</v>
      </c>
      <c r="G78" s="187"/>
      <c r="H78" s="188">
        <v>45587</v>
      </c>
    </row>
    <row r="79" spans="1:8">
      <c r="A79" s="159" t="s">
        <v>445</v>
      </c>
      <c r="B79" s="159" t="s">
        <v>25</v>
      </c>
      <c r="C79" s="159" t="s">
        <v>193</v>
      </c>
      <c r="D79" s="160">
        <v>12.2</v>
      </c>
      <c r="E79" s="159">
        <f t="shared" si="37"/>
        <v>12.2</v>
      </c>
      <c r="F79" s="159">
        <f t="shared" si="38"/>
        <v>13.2</v>
      </c>
      <c r="G79" s="161"/>
      <c r="H79" s="188">
        <v>45587</v>
      </c>
    </row>
    <row r="80" spans="1:8" ht="28.5">
      <c r="A80" s="159" t="s">
        <v>446</v>
      </c>
      <c r="B80" s="159" t="s">
        <v>25</v>
      </c>
      <c r="C80" s="159" t="s">
        <v>194</v>
      </c>
      <c r="D80" s="160">
        <v>10.199999999999999</v>
      </c>
      <c r="E80" s="159">
        <f t="shared" si="37"/>
        <v>10.199999999999999</v>
      </c>
      <c r="F80" s="159">
        <f t="shared" si="38"/>
        <v>11.2</v>
      </c>
      <c r="G80" s="161"/>
      <c r="H80" s="188">
        <v>45587</v>
      </c>
    </row>
    <row r="81" spans="1:8">
      <c r="A81" s="159" t="s">
        <v>107</v>
      </c>
      <c r="B81" s="159" t="s">
        <v>25</v>
      </c>
      <c r="C81" s="159" t="s">
        <v>47</v>
      </c>
      <c r="D81" s="160">
        <f>D80+0.5</f>
        <v>10.7</v>
      </c>
      <c r="E81" s="159">
        <f t="shared" ref="E81" si="39">D81</f>
        <v>10.7</v>
      </c>
      <c r="F81" s="159">
        <f t="shared" ref="F81" si="40">E81+1</f>
        <v>11.7</v>
      </c>
      <c r="G81" s="161"/>
      <c r="H81" s="188">
        <v>45587</v>
      </c>
    </row>
    <row r="82" spans="1:8">
      <c r="A82" s="159" t="s">
        <v>447</v>
      </c>
      <c r="B82" s="159" t="s">
        <v>25</v>
      </c>
      <c r="C82" s="159" t="s">
        <v>195</v>
      </c>
      <c r="D82" s="160">
        <v>10.199999999999999</v>
      </c>
      <c r="E82" s="159">
        <f t="shared" si="37"/>
        <v>10.199999999999999</v>
      </c>
      <c r="F82" s="159">
        <f t="shared" si="38"/>
        <v>11.2</v>
      </c>
      <c r="G82" s="161"/>
      <c r="H82" s="188">
        <v>45587</v>
      </c>
    </row>
    <row r="83" spans="1:8" ht="42.75">
      <c r="A83" s="159" t="s">
        <v>448</v>
      </c>
      <c r="B83" s="159" t="s">
        <v>25</v>
      </c>
      <c r="C83" s="159" t="s">
        <v>196</v>
      </c>
      <c r="D83" s="160">
        <v>7.2</v>
      </c>
      <c r="E83" s="159">
        <f t="shared" si="37"/>
        <v>7.2</v>
      </c>
      <c r="F83" s="159">
        <f t="shared" si="38"/>
        <v>8.1999999999999993</v>
      </c>
      <c r="G83" s="161"/>
      <c r="H83" s="188">
        <v>45538</v>
      </c>
    </row>
    <row r="84" spans="1:8" ht="42.75">
      <c r="A84" s="159" t="s">
        <v>449</v>
      </c>
      <c r="B84" s="159" t="s">
        <v>25</v>
      </c>
      <c r="C84" s="159" t="s">
        <v>197</v>
      </c>
      <c r="D84" s="160">
        <v>9.1999999999999993</v>
      </c>
      <c r="E84" s="159">
        <f t="shared" si="37"/>
        <v>9.1999999999999993</v>
      </c>
      <c r="F84" s="159">
        <f t="shared" si="38"/>
        <v>10.199999999999999</v>
      </c>
      <c r="G84" s="161"/>
      <c r="H84" s="188">
        <v>45587</v>
      </c>
    </row>
    <row r="85" spans="1:8">
      <c r="A85" s="159" t="s">
        <v>450</v>
      </c>
      <c r="B85" s="159" t="s">
        <v>25</v>
      </c>
      <c r="C85" s="159" t="s">
        <v>55</v>
      </c>
      <c r="D85" s="160">
        <v>12.2</v>
      </c>
      <c r="E85" s="159">
        <f t="shared" si="37"/>
        <v>12.2</v>
      </c>
      <c r="F85" s="159">
        <f t="shared" si="38"/>
        <v>13.2</v>
      </c>
      <c r="G85" s="161"/>
      <c r="H85" s="188">
        <v>45468</v>
      </c>
    </row>
    <row r="86" spans="1:8">
      <c r="A86" s="137" t="s">
        <v>198</v>
      </c>
      <c r="B86" s="137" t="s">
        <v>25</v>
      </c>
      <c r="C86" s="137" t="s">
        <v>53</v>
      </c>
      <c r="D86" s="191">
        <v>9.1999999999999993</v>
      </c>
      <c r="E86" s="137">
        <f t="shared" si="37"/>
        <v>9.1999999999999993</v>
      </c>
      <c r="F86" s="137">
        <f t="shared" si="38"/>
        <v>10.199999999999999</v>
      </c>
      <c r="G86" s="162"/>
      <c r="H86" s="192">
        <v>45489</v>
      </c>
    </row>
    <row r="87" spans="1:8" ht="28.5">
      <c r="A87" s="147" t="s">
        <v>444</v>
      </c>
      <c r="B87" s="159" t="s">
        <v>25</v>
      </c>
      <c r="C87" s="159" t="s">
        <v>192</v>
      </c>
      <c r="D87" s="163">
        <f>ROUND(D78*1.15,1)</f>
        <v>12.9</v>
      </c>
      <c r="E87" s="164">
        <f t="shared" si="37"/>
        <v>12.9</v>
      </c>
      <c r="F87" s="165">
        <f t="shared" si="38"/>
        <v>13.9</v>
      </c>
      <c r="G87" s="161" t="s">
        <v>183</v>
      </c>
      <c r="H87" s="188">
        <v>45587</v>
      </c>
    </row>
    <row r="88" spans="1:8">
      <c r="A88" s="159" t="s">
        <v>445</v>
      </c>
      <c r="B88" s="159" t="s">
        <v>25</v>
      </c>
      <c r="C88" s="159" t="s">
        <v>193</v>
      </c>
      <c r="D88" s="163">
        <f>ROUND(D79*1.15,1)</f>
        <v>14</v>
      </c>
      <c r="E88" s="164">
        <f t="shared" si="37"/>
        <v>14</v>
      </c>
      <c r="F88" s="165">
        <f t="shared" si="38"/>
        <v>15</v>
      </c>
      <c r="G88" s="161" t="s">
        <v>183</v>
      </c>
      <c r="H88" s="188">
        <v>45587</v>
      </c>
    </row>
    <row r="89" spans="1:8" ht="28.5">
      <c r="A89" s="159" t="s">
        <v>446</v>
      </c>
      <c r="B89" s="159" t="s">
        <v>25</v>
      </c>
      <c r="C89" s="159" t="s">
        <v>194</v>
      </c>
      <c r="D89" s="163">
        <f>ROUND(D80*1.15,1)</f>
        <v>11.7</v>
      </c>
      <c r="E89" s="164">
        <f>D89</f>
        <v>11.7</v>
      </c>
      <c r="F89" s="165">
        <f t="shared" si="38"/>
        <v>12.7</v>
      </c>
      <c r="G89" s="161" t="s">
        <v>183</v>
      </c>
      <c r="H89" s="188">
        <v>45587</v>
      </c>
    </row>
    <row r="90" spans="1:8">
      <c r="A90" s="159" t="s">
        <v>107</v>
      </c>
      <c r="B90" s="159" t="s">
        <v>25</v>
      </c>
      <c r="C90" s="159" t="s">
        <v>47</v>
      </c>
      <c r="D90" s="163">
        <f>D89+0.5</f>
        <v>12.2</v>
      </c>
      <c r="E90" s="164">
        <f>D90</f>
        <v>12.2</v>
      </c>
      <c r="F90" s="165">
        <f t="shared" ref="F90" si="41">E90+1</f>
        <v>13.2</v>
      </c>
      <c r="G90" s="161" t="s">
        <v>183</v>
      </c>
      <c r="H90" s="188">
        <v>45587</v>
      </c>
    </row>
    <row r="91" spans="1:8">
      <c r="A91" s="159" t="s">
        <v>447</v>
      </c>
      <c r="B91" s="159" t="s">
        <v>25</v>
      </c>
      <c r="C91" s="159" t="s">
        <v>195</v>
      </c>
      <c r="D91" s="163">
        <f>ROUND(D82*1.15,1)</f>
        <v>11.7</v>
      </c>
      <c r="E91" s="164">
        <f t="shared" si="37"/>
        <v>11.7</v>
      </c>
      <c r="F91" s="165">
        <f t="shared" si="38"/>
        <v>12.7</v>
      </c>
      <c r="G91" s="161" t="s">
        <v>183</v>
      </c>
      <c r="H91" s="188">
        <v>45587</v>
      </c>
    </row>
    <row r="92" spans="1:8" ht="42.75">
      <c r="A92" s="159" t="s">
        <v>448</v>
      </c>
      <c r="B92" s="159" t="s">
        <v>25</v>
      </c>
      <c r="C92" s="159" t="s">
        <v>196</v>
      </c>
      <c r="D92" s="163">
        <f>ROUND(D83*1.15,1)</f>
        <v>8.3000000000000007</v>
      </c>
      <c r="E92" s="164">
        <f t="shared" si="37"/>
        <v>8.3000000000000007</v>
      </c>
      <c r="F92" s="165">
        <f t="shared" si="38"/>
        <v>9.3000000000000007</v>
      </c>
      <c r="G92" s="161" t="s">
        <v>183</v>
      </c>
      <c r="H92" s="188">
        <v>45538</v>
      </c>
    </row>
    <row r="93" spans="1:8" ht="42.75">
      <c r="A93" s="159" t="s">
        <v>449</v>
      </c>
      <c r="B93" s="159" t="s">
        <v>25</v>
      </c>
      <c r="C93" s="159" t="s">
        <v>197</v>
      </c>
      <c r="D93" s="163">
        <f>ROUND(D84*1.15,1)</f>
        <v>10.6</v>
      </c>
      <c r="E93" s="164">
        <f t="shared" si="37"/>
        <v>10.6</v>
      </c>
      <c r="F93" s="165">
        <f t="shared" si="38"/>
        <v>11.6</v>
      </c>
      <c r="G93" s="161" t="s">
        <v>183</v>
      </c>
      <c r="H93" s="188">
        <v>45587</v>
      </c>
    </row>
    <row r="94" spans="1:8">
      <c r="A94" s="159" t="s">
        <v>450</v>
      </c>
      <c r="B94" s="159" t="s">
        <v>25</v>
      </c>
      <c r="C94" s="159" t="s">
        <v>55</v>
      </c>
      <c r="D94" s="163">
        <f>ROUND(D85*1.15,1)</f>
        <v>14</v>
      </c>
      <c r="E94" s="164">
        <f t="shared" si="37"/>
        <v>14</v>
      </c>
      <c r="F94" s="165">
        <f t="shared" si="38"/>
        <v>15</v>
      </c>
      <c r="G94" s="161" t="s">
        <v>183</v>
      </c>
      <c r="H94" s="188">
        <v>45468</v>
      </c>
    </row>
    <row r="95" spans="1:8">
      <c r="A95" s="137" t="s">
        <v>198</v>
      </c>
      <c r="B95" s="137" t="s">
        <v>25</v>
      </c>
      <c r="C95" s="137" t="s">
        <v>53</v>
      </c>
      <c r="D95" s="193">
        <f>ROUND(D86*1.15,1)</f>
        <v>10.6</v>
      </c>
      <c r="E95" s="194">
        <f t="shared" si="37"/>
        <v>10.6</v>
      </c>
      <c r="F95" s="195">
        <f t="shared" si="38"/>
        <v>11.6</v>
      </c>
      <c r="G95" s="162" t="s">
        <v>183</v>
      </c>
      <c r="H95" s="192">
        <v>45489</v>
      </c>
    </row>
    <row r="97" spans="1:8" ht="28.5">
      <c r="A97" s="4" t="s">
        <v>98</v>
      </c>
      <c r="B97" s="4" t="s">
        <v>17</v>
      </c>
      <c r="C97" s="4" t="s">
        <v>20</v>
      </c>
      <c r="D97" s="132" t="s">
        <v>180</v>
      </c>
      <c r="E97" s="4" t="s">
        <v>181</v>
      </c>
      <c r="F97" s="4" t="s">
        <v>182</v>
      </c>
      <c r="G97" s="30" t="s">
        <v>133</v>
      </c>
      <c r="H97" s="151" t="s">
        <v>16</v>
      </c>
    </row>
    <row r="98" spans="1:8">
      <c r="A98" s="380" t="s">
        <v>451</v>
      </c>
      <c r="B98" s="4" t="s">
        <v>25</v>
      </c>
      <c r="C98" s="4" t="s">
        <v>40</v>
      </c>
      <c r="D98" s="337">
        <v>9.1999999999999993</v>
      </c>
      <c r="E98" s="216">
        <f t="shared" ref="E98:E99" si="42">D98</f>
        <v>9.1999999999999993</v>
      </c>
      <c r="F98" s="216">
        <f t="shared" ref="F98:F99" si="43">E98+1</f>
        <v>10.199999999999999</v>
      </c>
      <c r="G98" s="52"/>
      <c r="H98" s="217">
        <v>45594</v>
      </c>
    </row>
    <row r="99" spans="1:8">
      <c r="A99" s="382"/>
      <c r="B99" s="4" t="s">
        <v>25</v>
      </c>
      <c r="C99" s="4" t="s">
        <v>40</v>
      </c>
      <c r="D99" s="337">
        <f>ROUND(D98*1.4,1)</f>
        <v>12.9</v>
      </c>
      <c r="E99" s="216">
        <f t="shared" si="42"/>
        <v>12.9</v>
      </c>
      <c r="F99" s="216">
        <f t="shared" si="43"/>
        <v>13.9</v>
      </c>
      <c r="G99" s="51" t="s">
        <v>185</v>
      </c>
      <c r="H99" s="217">
        <v>45594</v>
      </c>
    </row>
    <row r="101" spans="1:8">
      <c r="A101" s="5" t="s">
        <v>199</v>
      </c>
      <c r="B101" s="5"/>
    </row>
    <row r="102" spans="1:8">
      <c r="A102" s="4" t="s">
        <v>86</v>
      </c>
      <c r="B102" s="4" t="s">
        <v>200</v>
      </c>
      <c r="C102" s="4" t="s">
        <v>87</v>
      </c>
      <c r="D102" s="4" t="s">
        <v>88</v>
      </c>
      <c r="E102" s="4" t="s">
        <v>201</v>
      </c>
      <c r="F102" s="4" t="s">
        <v>26</v>
      </c>
    </row>
    <row r="103" spans="1:8">
      <c r="A103" s="4" t="s">
        <v>90</v>
      </c>
      <c r="B103" s="4">
        <v>2800</v>
      </c>
      <c r="C103" s="4">
        <v>2800</v>
      </c>
      <c r="D103" s="4">
        <v>2800</v>
      </c>
      <c r="E103" s="4">
        <v>2850</v>
      </c>
      <c r="F103" s="4">
        <v>2800</v>
      </c>
    </row>
    <row r="104" spans="1:8">
      <c r="A104" s="4" t="s">
        <v>91</v>
      </c>
      <c r="B104" s="4">
        <v>2600</v>
      </c>
      <c r="C104" s="4">
        <v>2600</v>
      </c>
      <c r="D104" s="4">
        <v>2600</v>
      </c>
      <c r="E104" s="4">
        <v>2650</v>
      </c>
      <c r="F104" s="4">
        <v>2600</v>
      </c>
    </row>
    <row r="105" spans="1:8">
      <c r="A105" s="4" t="s">
        <v>92</v>
      </c>
      <c r="B105" s="4">
        <v>1600</v>
      </c>
      <c r="C105" s="4">
        <v>1600</v>
      </c>
      <c r="D105" s="4">
        <v>1600</v>
      </c>
      <c r="E105" s="4">
        <v>1700</v>
      </c>
      <c r="F105" s="4">
        <v>1600</v>
      </c>
    </row>
    <row r="106" spans="1:8">
      <c r="A106" s="4" t="s">
        <v>93</v>
      </c>
      <c r="B106" s="4">
        <v>600</v>
      </c>
      <c r="C106" s="4">
        <v>600</v>
      </c>
      <c r="D106" s="4">
        <v>600</v>
      </c>
      <c r="E106" s="4">
        <v>650</v>
      </c>
      <c r="F106" s="4">
        <v>600</v>
      </c>
    </row>
    <row r="107" spans="1:8">
      <c r="A107" s="7"/>
      <c r="B107" s="7"/>
      <c r="C107" s="7"/>
      <c r="D107" s="7"/>
      <c r="E107" s="7"/>
    </row>
    <row r="108" spans="1:8">
      <c r="A108" s="5" t="s">
        <v>202</v>
      </c>
      <c r="B108" s="5"/>
      <c r="C108" s="5"/>
      <c r="D108" s="5"/>
      <c r="E108" s="5"/>
    </row>
    <row r="109" spans="1:8">
      <c r="A109" s="4" t="s">
        <v>86</v>
      </c>
      <c r="B109" s="4" t="s">
        <v>26</v>
      </c>
      <c r="C109" s="4" t="s">
        <v>47</v>
      </c>
      <c r="D109" s="4" t="s">
        <v>203</v>
      </c>
      <c r="E109" s="4" t="s">
        <v>204</v>
      </c>
    </row>
    <row r="110" spans="1:8">
      <c r="A110" s="4" t="s">
        <v>90</v>
      </c>
      <c r="B110" s="4">
        <v>2800</v>
      </c>
      <c r="C110" s="385"/>
      <c r="D110" s="386"/>
      <c r="E110" s="387"/>
    </row>
    <row r="111" spans="1:8">
      <c r="A111" s="4" t="s">
        <v>91</v>
      </c>
      <c r="B111" s="4">
        <v>2600</v>
      </c>
      <c r="C111" s="388"/>
      <c r="D111" s="389"/>
      <c r="E111" s="390"/>
    </row>
    <row r="112" spans="1:8">
      <c r="A112" s="4" t="s">
        <v>92</v>
      </c>
      <c r="B112" s="4">
        <v>1500</v>
      </c>
      <c r="C112" s="4">
        <v>1500</v>
      </c>
      <c r="D112" s="4">
        <v>1600</v>
      </c>
      <c r="E112" s="4">
        <v>1600</v>
      </c>
    </row>
    <row r="113" spans="1:8">
      <c r="A113" s="4" t="s">
        <v>93</v>
      </c>
      <c r="B113" s="4">
        <v>550</v>
      </c>
      <c r="C113" s="4">
        <v>550</v>
      </c>
      <c r="D113" s="4">
        <v>600</v>
      </c>
      <c r="E113" s="4">
        <v>600</v>
      </c>
    </row>
    <row r="114" spans="1:8">
      <c r="A114" s="7"/>
      <c r="B114" s="7"/>
      <c r="C114" s="7"/>
      <c r="D114" s="7"/>
      <c r="E114" s="7"/>
    </row>
    <row r="115" spans="1:8">
      <c r="A115" s="5"/>
      <c r="B115" s="5"/>
      <c r="C115" s="5"/>
      <c r="D115" s="5"/>
      <c r="E115" s="5"/>
      <c r="F115" s="7"/>
      <c r="G115" s="7"/>
      <c r="H115" s="7"/>
    </row>
    <row r="116" spans="1:8">
      <c r="A116" s="2" t="s">
        <v>75</v>
      </c>
      <c r="B116" s="5"/>
      <c r="C116" s="5"/>
      <c r="D116" s="5"/>
      <c r="E116" s="5"/>
      <c r="F116" s="7"/>
      <c r="G116" s="7"/>
      <c r="H116" s="7"/>
    </row>
    <row r="117" spans="1:8">
      <c r="A117" s="3" t="s">
        <v>94</v>
      </c>
      <c r="B117" s="24" t="s">
        <v>470</v>
      </c>
      <c r="C117" s="5"/>
      <c r="D117" s="5"/>
      <c r="E117" s="5"/>
      <c r="F117" s="7"/>
      <c r="G117" s="7"/>
      <c r="H117" s="7"/>
    </row>
    <row r="118" spans="1:8">
      <c r="A118" s="3" t="s">
        <v>77</v>
      </c>
      <c r="B118" s="34"/>
      <c r="C118" s="5"/>
      <c r="D118" s="5"/>
      <c r="E118" s="5"/>
      <c r="F118" s="7"/>
      <c r="G118" s="7"/>
      <c r="H118" s="7"/>
    </row>
    <row r="119" spans="1:8">
      <c r="A119" s="3" t="s">
        <v>78</v>
      </c>
      <c r="B119" s="34"/>
      <c r="C119" s="5"/>
      <c r="D119" s="5"/>
      <c r="E119" s="5"/>
      <c r="F119" s="7"/>
      <c r="G119" s="7"/>
      <c r="H119" s="7"/>
    </row>
    <row r="120" spans="1:8">
      <c r="A120" s="3" t="s">
        <v>79</v>
      </c>
      <c r="B120" s="24"/>
      <c r="C120" s="5"/>
      <c r="D120" s="5"/>
      <c r="E120" s="5"/>
      <c r="F120" s="7"/>
      <c r="G120" s="7"/>
      <c r="H120" s="7"/>
    </row>
    <row r="121" spans="1:8">
      <c r="A121" s="3" t="s">
        <v>95</v>
      </c>
      <c r="B121" s="5"/>
      <c r="C121" s="5"/>
      <c r="D121" s="5"/>
      <c r="E121" s="5"/>
      <c r="F121" s="7"/>
      <c r="G121" s="7"/>
      <c r="H121" s="7"/>
    </row>
  </sheetData>
  <mergeCells count="9">
    <mergeCell ref="C110:E111"/>
    <mergeCell ref="A22:A23"/>
    <mergeCell ref="A20:A21"/>
    <mergeCell ref="A26:A35"/>
    <mergeCell ref="A74:A75"/>
    <mergeCell ref="A98:A99"/>
    <mergeCell ref="A38:A47"/>
    <mergeCell ref="A62:A71"/>
    <mergeCell ref="A50:A59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L115"/>
  <sheetViews>
    <sheetView topLeftCell="A75" workbookViewId="0">
      <selection activeCell="A24" sqref="A24:A28"/>
    </sheetView>
  </sheetViews>
  <sheetFormatPr defaultColWidth="9" defaultRowHeight="14.25"/>
  <cols>
    <col min="1" max="1" width="21.5703125" style="5" customWidth="1"/>
    <col min="2" max="2" width="11.85546875" style="5" customWidth="1"/>
    <col min="3" max="3" width="12.42578125" style="5" bestFit="1" customWidth="1"/>
    <col min="4" max="5" width="11.7109375" style="5" customWidth="1"/>
    <col min="6" max="7" width="12.42578125" style="7" customWidth="1"/>
    <col min="8" max="8" width="12.85546875" style="7" customWidth="1"/>
    <col min="9" max="9" width="20.28515625" style="7" customWidth="1"/>
    <col min="10" max="10" width="21.28515625" style="133" customWidth="1"/>
    <col min="11" max="11" width="23.5703125" style="5" customWidth="1"/>
    <col min="12" max="12" width="18" style="5" customWidth="1"/>
    <col min="13" max="16384" width="9" style="5"/>
  </cols>
  <sheetData>
    <row r="1" spans="1:9" ht="15">
      <c r="A1" s="6" t="s">
        <v>98</v>
      </c>
      <c r="B1" s="6" t="s">
        <v>99</v>
      </c>
      <c r="C1" s="6" t="s">
        <v>100</v>
      </c>
      <c r="E1" s="7"/>
      <c r="I1" s="5"/>
    </row>
    <row r="2" spans="1:9">
      <c r="A2" s="4" t="s">
        <v>115</v>
      </c>
      <c r="B2" s="4" t="s">
        <v>205</v>
      </c>
      <c r="C2" s="4" t="s">
        <v>206</v>
      </c>
      <c r="E2" s="7"/>
      <c r="I2" s="5"/>
    </row>
    <row r="3" spans="1:9">
      <c r="A3" s="4" t="s">
        <v>437</v>
      </c>
      <c r="B3" s="4" t="s">
        <v>207</v>
      </c>
      <c r="C3" s="4" t="s">
        <v>206</v>
      </c>
      <c r="E3" s="7"/>
      <c r="I3" s="5"/>
    </row>
    <row r="4" spans="1:9">
      <c r="A4" s="4" t="s">
        <v>109</v>
      </c>
      <c r="B4" s="4" t="s">
        <v>208</v>
      </c>
      <c r="C4" s="4" t="s">
        <v>206</v>
      </c>
      <c r="E4" s="7"/>
      <c r="I4" s="5"/>
    </row>
    <row r="5" spans="1:9">
      <c r="A5" s="4" t="s">
        <v>168</v>
      </c>
      <c r="B5" s="4" t="s">
        <v>209</v>
      </c>
      <c r="C5" s="4" t="s">
        <v>206</v>
      </c>
      <c r="E5" s="7"/>
      <c r="I5" s="5"/>
    </row>
    <row r="6" spans="1:9">
      <c r="A6" s="4" t="s">
        <v>165</v>
      </c>
      <c r="B6" s="4">
        <v>69370</v>
      </c>
      <c r="C6" s="4" t="s">
        <v>206</v>
      </c>
      <c r="E6" s="7"/>
      <c r="I6" s="5"/>
    </row>
    <row r="7" spans="1:9">
      <c r="A7" s="4" t="s">
        <v>166</v>
      </c>
      <c r="B7" s="4" t="s">
        <v>210</v>
      </c>
      <c r="C7" s="4" t="s">
        <v>206</v>
      </c>
      <c r="E7" s="7"/>
      <c r="I7" s="5"/>
    </row>
    <row r="8" spans="1:9">
      <c r="A8" s="4" t="s">
        <v>172</v>
      </c>
      <c r="B8" s="4" t="s">
        <v>211</v>
      </c>
      <c r="C8" s="4" t="s">
        <v>206</v>
      </c>
      <c r="E8" s="7"/>
      <c r="I8" s="5"/>
    </row>
    <row r="9" spans="1:9">
      <c r="A9" s="4" t="s">
        <v>438</v>
      </c>
      <c r="B9" s="4" t="s">
        <v>212</v>
      </c>
      <c r="C9" s="4" t="s">
        <v>206</v>
      </c>
      <c r="E9" s="7"/>
      <c r="I9" s="5"/>
    </row>
    <row r="10" spans="1:9" ht="14.25" customHeight="1">
      <c r="A10" s="4" t="s">
        <v>168</v>
      </c>
      <c r="B10" s="4" t="s">
        <v>169</v>
      </c>
      <c r="C10" s="4" t="s">
        <v>213</v>
      </c>
      <c r="E10" s="7"/>
      <c r="I10" s="5"/>
    </row>
    <row r="11" spans="1:9" ht="14.25" customHeight="1">
      <c r="A11" s="4" t="s">
        <v>166</v>
      </c>
      <c r="B11" s="4" t="s">
        <v>214</v>
      </c>
      <c r="C11" s="4" t="s">
        <v>213</v>
      </c>
      <c r="E11" s="7"/>
      <c r="I11" s="5"/>
    </row>
    <row r="12" spans="1:9" ht="14.25" customHeight="1">
      <c r="A12" s="4" t="s">
        <v>438</v>
      </c>
      <c r="B12" s="4" t="s">
        <v>215</v>
      </c>
      <c r="C12" s="4" t="s">
        <v>206</v>
      </c>
      <c r="E12" s="7"/>
      <c r="I12" s="5"/>
    </row>
    <row r="13" spans="1:9" ht="14.25" customHeight="1">
      <c r="A13" s="4" t="s">
        <v>166</v>
      </c>
      <c r="B13" s="4" t="s">
        <v>216</v>
      </c>
      <c r="C13" s="4" t="s">
        <v>206</v>
      </c>
      <c r="E13" s="7"/>
      <c r="I13" s="5"/>
    </row>
    <row r="14" spans="1:9" ht="14.25" customHeight="1">
      <c r="A14" s="4" t="s">
        <v>168</v>
      </c>
      <c r="B14" s="4" t="s">
        <v>217</v>
      </c>
      <c r="C14" s="4" t="s">
        <v>206</v>
      </c>
      <c r="E14" s="7"/>
      <c r="I14" s="5"/>
    </row>
    <row r="15" spans="1:9" ht="14.25" customHeight="1">
      <c r="A15" s="4" t="s">
        <v>168</v>
      </c>
      <c r="B15" s="4" t="s">
        <v>218</v>
      </c>
      <c r="C15" s="4" t="s">
        <v>213</v>
      </c>
      <c r="E15" s="7"/>
      <c r="I15" s="5"/>
    </row>
    <row r="16" spans="1:9">
      <c r="A16" s="11"/>
    </row>
    <row r="18" spans="1:12" s="7" customFormat="1" ht="42.75">
      <c r="A18" s="132" t="s">
        <v>98</v>
      </c>
      <c r="B18" s="4" t="s">
        <v>17</v>
      </c>
      <c r="C18" s="4" t="s">
        <v>20</v>
      </c>
      <c r="D18" s="80" t="s">
        <v>219</v>
      </c>
      <c r="E18" s="4" t="s">
        <v>220</v>
      </c>
      <c r="F18" s="132" t="s">
        <v>221</v>
      </c>
      <c r="G18" s="4" t="s">
        <v>222</v>
      </c>
      <c r="H18" s="4" t="s">
        <v>223</v>
      </c>
      <c r="I18" s="131" t="s">
        <v>224</v>
      </c>
      <c r="J18" s="139" t="s">
        <v>133</v>
      </c>
      <c r="K18" s="55" t="s">
        <v>16</v>
      </c>
    </row>
    <row r="19" spans="1:12" ht="15" customHeight="1">
      <c r="A19" s="81" t="s">
        <v>441</v>
      </c>
      <c r="B19" s="137" t="s">
        <v>25</v>
      </c>
      <c r="C19" s="137" t="s">
        <v>26</v>
      </c>
      <c r="D19" s="166">
        <v>3.5</v>
      </c>
      <c r="E19" s="341">
        <v>7.7</v>
      </c>
      <c r="F19" s="342">
        <f>(D19+E19)/2</f>
        <v>5.6</v>
      </c>
      <c r="G19" s="343">
        <f>F19</f>
        <v>5.6</v>
      </c>
      <c r="H19" s="343">
        <f>G19+1</f>
        <v>6.6</v>
      </c>
      <c r="I19" s="344">
        <f>F19</f>
        <v>5.6</v>
      </c>
      <c r="J19" s="167" t="s">
        <v>225</v>
      </c>
      <c r="K19" s="345" t="s">
        <v>472</v>
      </c>
    </row>
    <row r="20" spans="1:12" ht="15" customHeight="1">
      <c r="A20" s="81" t="s">
        <v>126</v>
      </c>
      <c r="B20" s="137" t="s">
        <v>25</v>
      </c>
      <c r="C20" s="137" t="s">
        <v>26</v>
      </c>
      <c r="D20" s="166">
        <v>3.5</v>
      </c>
      <c r="E20" s="341">
        <v>7.7</v>
      </c>
      <c r="F20" s="342">
        <f>(D20+E20)/2</f>
        <v>5.6</v>
      </c>
      <c r="G20" s="343">
        <f>F20</f>
        <v>5.6</v>
      </c>
      <c r="H20" s="343">
        <f>G20+1</f>
        <v>6.6</v>
      </c>
      <c r="I20" s="344">
        <f>F20</f>
        <v>5.6</v>
      </c>
      <c r="J20" s="167" t="s">
        <v>225</v>
      </c>
      <c r="K20" s="345" t="s">
        <v>473</v>
      </c>
    </row>
    <row r="21" spans="1:12" ht="15" customHeight="1">
      <c r="A21" s="81" t="s">
        <v>120</v>
      </c>
      <c r="B21" s="137" t="s">
        <v>25</v>
      </c>
      <c r="C21" s="137" t="s">
        <v>26</v>
      </c>
      <c r="D21" s="166">
        <v>3.5</v>
      </c>
      <c r="E21" s="341">
        <v>7.7</v>
      </c>
      <c r="F21" s="342">
        <f>(D21+E21)/2</f>
        <v>5.6</v>
      </c>
      <c r="G21" s="343">
        <f>F21</f>
        <v>5.6</v>
      </c>
      <c r="H21" s="343">
        <f>G21+1</f>
        <v>6.6</v>
      </c>
      <c r="I21" s="344">
        <f>F21</f>
        <v>5.6</v>
      </c>
      <c r="J21" s="167" t="s">
        <v>225</v>
      </c>
      <c r="K21" s="345" t="s">
        <v>474</v>
      </c>
    </row>
    <row r="22" spans="1:12" s="125" customFormat="1">
      <c r="A22" s="152"/>
      <c r="B22" s="152"/>
      <c r="C22" s="152"/>
      <c r="D22" s="154"/>
      <c r="E22" s="154"/>
      <c r="F22" s="155"/>
      <c r="G22" s="155"/>
      <c r="H22" s="155"/>
      <c r="I22" s="155"/>
      <c r="J22" s="156"/>
      <c r="K22" s="157"/>
    </row>
    <row r="23" spans="1:12" s="7" customFormat="1" ht="42.75">
      <c r="A23" s="132" t="s">
        <v>98</v>
      </c>
      <c r="B23" s="4" t="s">
        <v>17</v>
      </c>
      <c r="C23" s="4" t="s">
        <v>20</v>
      </c>
      <c r="D23" s="80" t="s">
        <v>219</v>
      </c>
      <c r="E23" s="4" t="s">
        <v>220</v>
      </c>
      <c r="F23" s="132" t="s">
        <v>221</v>
      </c>
      <c r="G23" s="4" t="s">
        <v>222</v>
      </c>
      <c r="H23" s="4" t="s">
        <v>223</v>
      </c>
      <c r="I23" s="131" t="s">
        <v>224</v>
      </c>
      <c r="J23" s="139" t="s">
        <v>133</v>
      </c>
      <c r="K23" s="55" t="s">
        <v>16</v>
      </c>
      <c r="L23" s="5"/>
    </row>
    <row r="24" spans="1:12" ht="15" customHeight="1">
      <c r="A24" s="380" t="s">
        <v>226</v>
      </c>
      <c r="B24" s="4" t="s">
        <v>25</v>
      </c>
      <c r="C24" s="4" t="s">
        <v>67</v>
      </c>
      <c r="D24" s="169">
        <v>18</v>
      </c>
      <c r="E24" s="346">
        <v>24</v>
      </c>
      <c r="F24" s="347">
        <f>(D24+E24)/2</f>
        <v>21</v>
      </c>
      <c r="G24" s="348">
        <f>F24</f>
        <v>21</v>
      </c>
      <c r="H24" s="348">
        <f>G24+1</f>
        <v>22</v>
      </c>
      <c r="I24" s="351">
        <f>F24</f>
        <v>21</v>
      </c>
      <c r="J24" s="391" t="s">
        <v>227</v>
      </c>
      <c r="K24" s="345" t="s">
        <v>472</v>
      </c>
    </row>
    <row r="25" spans="1:12">
      <c r="A25" s="381"/>
      <c r="B25" s="4" t="s">
        <v>25</v>
      </c>
      <c r="C25" s="4" t="s">
        <v>69</v>
      </c>
      <c r="D25" s="169">
        <v>16</v>
      </c>
      <c r="E25" s="346">
        <v>24</v>
      </c>
      <c r="F25" s="347">
        <f>(D25+E25)/2</f>
        <v>20</v>
      </c>
      <c r="G25" s="348">
        <f>F25</f>
        <v>20</v>
      </c>
      <c r="H25" s="348">
        <f>G25+1</f>
        <v>21</v>
      </c>
      <c r="I25" s="351">
        <f>F25</f>
        <v>20</v>
      </c>
      <c r="J25" s="392"/>
      <c r="K25" s="345" t="s">
        <v>472</v>
      </c>
    </row>
    <row r="26" spans="1:12">
      <c r="A26" s="381"/>
      <c r="B26" s="4" t="s">
        <v>25</v>
      </c>
      <c r="C26" s="4" t="s">
        <v>228</v>
      </c>
      <c r="D26" s="169">
        <v>16</v>
      </c>
      <c r="E26" s="346">
        <v>26</v>
      </c>
      <c r="F26" s="347">
        <f>(D26+E26)/2</f>
        <v>21</v>
      </c>
      <c r="G26" s="348">
        <f t="shared" ref="G26" si="0">F26</f>
        <v>21</v>
      </c>
      <c r="H26" s="348">
        <f t="shared" ref="H26" si="1">G26+1</f>
        <v>22</v>
      </c>
      <c r="I26" s="351">
        <f t="shared" ref="I26" si="2">F26</f>
        <v>21</v>
      </c>
      <c r="J26" s="392"/>
      <c r="K26" s="345" t="s">
        <v>472</v>
      </c>
    </row>
    <row r="27" spans="1:12">
      <c r="A27" s="381"/>
      <c r="B27" s="4" t="s">
        <v>25</v>
      </c>
      <c r="C27" s="4" t="s">
        <v>71</v>
      </c>
      <c r="D27" s="169">
        <v>16</v>
      </c>
      <c r="E27" s="170">
        <v>12</v>
      </c>
      <c r="F27" s="171">
        <f t="shared" ref="F27" si="3">(D27+E27)/2</f>
        <v>14</v>
      </c>
      <c r="G27" s="172">
        <f t="shared" ref="G27" si="4">F27</f>
        <v>14</v>
      </c>
      <c r="H27" s="172">
        <f t="shared" ref="H27" si="5">G27+1</f>
        <v>15</v>
      </c>
      <c r="I27" s="233">
        <f t="shared" ref="I27" si="6">F27</f>
        <v>14</v>
      </c>
      <c r="J27" s="392"/>
      <c r="K27" s="168" t="s">
        <v>464</v>
      </c>
    </row>
    <row r="28" spans="1:12">
      <c r="A28" s="382"/>
      <c r="B28" s="4" t="s">
        <v>25</v>
      </c>
      <c r="C28" s="4" t="s">
        <v>229</v>
      </c>
      <c r="D28" s="169">
        <v>18</v>
      </c>
      <c r="E28" s="346">
        <v>24</v>
      </c>
      <c r="F28" s="347">
        <f>(D28+E28)/2</f>
        <v>21</v>
      </c>
      <c r="G28" s="348">
        <f t="shared" ref="G28" si="7">F28</f>
        <v>21</v>
      </c>
      <c r="H28" s="348">
        <f t="shared" ref="H28" si="8">G28+1</f>
        <v>22</v>
      </c>
      <c r="I28" s="351">
        <f t="shared" ref="I28" si="9">F28</f>
        <v>21</v>
      </c>
      <c r="J28" s="393"/>
      <c r="K28" s="345" t="s">
        <v>472</v>
      </c>
    </row>
    <row r="29" spans="1:12">
      <c r="A29" s="7"/>
      <c r="B29" s="7"/>
      <c r="C29" s="7"/>
      <c r="D29" s="82"/>
      <c r="E29" s="134"/>
      <c r="F29" s="135"/>
      <c r="G29" s="83"/>
      <c r="H29" s="83"/>
      <c r="I29" s="143"/>
      <c r="K29" s="144"/>
    </row>
    <row r="30" spans="1:12" s="7" customFormat="1" ht="42.75">
      <c r="A30" s="132" t="s">
        <v>98</v>
      </c>
      <c r="B30" s="4" t="s">
        <v>17</v>
      </c>
      <c r="C30" s="4" t="s">
        <v>20</v>
      </c>
      <c r="D30" s="80" t="s">
        <v>219</v>
      </c>
      <c r="E30" s="4" t="s">
        <v>220</v>
      </c>
      <c r="F30" s="132" t="s">
        <v>221</v>
      </c>
      <c r="G30" s="4" t="s">
        <v>222</v>
      </c>
      <c r="H30" s="4" t="s">
        <v>223</v>
      </c>
      <c r="I30" s="131" t="s">
        <v>224</v>
      </c>
      <c r="J30" s="139" t="s">
        <v>133</v>
      </c>
      <c r="K30" s="55" t="s">
        <v>16</v>
      </c>
    </row>
    <row r="31" spans="1:12">
      <c r="A31" s="158" t="s">
        <v>188</v>
      </c>
      <c r="B31" s="4" t="s">
        <v>25</v>
      </c>
      <c r="C31" s="4" t="s">
        <v>64</v>
      </c>
      <c r="D31" s="169">
        <v>1.5</v>
      </c>
      <c r="E31" s="170">
        <v>6.5</v>
      </c>
      <c r="F31" s="171">
        <f>(D31+E31)/2</f>
        <v>4</v>
      </c>
      <c r="G31" s="172">
        <f>F31</f>
        <v>4</v>
      </c>
      <c r="H31" s="172">
        <f>G31+1</f>
        <v>5</v>
      </c>
      <c r="I31" s="173">
        <f>F31</f>
        <v>4</v>
      </c>
      <c r="J31" s="139" t="s">
        <v>225</v>
      </c>
      <c r="K31" s="174" t="s">
        <v>230</v>
      </c>
    </row>
    <row r="32" spans="1:12">
      <c r="A32" s="158"/>
      <c r="B32" s="158"/>
      <c r="C32" s="158"/>
      <c r="D32" s="175"/>
      <c r="E32" s="154"/>
      <c r="F32" s="155"/>
      <c r="G32" s="176"/>
      <c r="H32" s="176"/>
      <c r="I32" s="155" t="s">
        <v>128</v>
      </c>
      <c r="J32" s="177"/>
      <c r="K32" s="178"/>
    </row>
    <row r="33" spans="1:11" s="7" customFormat="1" ht="42.75">
      <c r="A33" s="132" t="s">
        <v>98</v>
      </c>
      <c r="B33" s="4" t="s">
        <v>17</v>
      </c>
      <c r="C33" s="4" t="s">
        <v>20</v>
      </c>
      <c r="D33" s="80" t="s">
        <v>219</v>
      </c>
      <c r="E33" s="4" t="s">
        <v>220</v>
      </c>
      <c r="F33" s="132" t="s">
        <v>221</v>
      </c>
      <c r="G33" s="4" t="s">
        <v>222</v>
      </c>
      <c r="H33" s="4" t="s">
        <v>223</v>
      </c>
      <c r="I33" s="131" t="s">
        <v>224</v>
      </c>
      <c r="J33" s="139" t="s">
        <v>133</v>
      </c>
      <c r="K33" s="55" t="s">
        <v>16</v>
      </c>
    </row>
    <row r="34" spans="1:11">
      <c r="A34" s="158" t="s">
        <v>452</v>
      </c>
      <c r="B34" s="4" t="s">
        <v>25</v>
      </c>
      <c r="C34" s="4" t="s">
        <v>192</v>
      </c>
      <c r="D34" s="169">
        <v>7.5</v>
      </c>
      <c r="E34" s="170">
        <v>9.6999999999999993</v>
      </c>
      <c r="F34" s="171">
        <f>(D34+E34)/2</f>
        <v>8.6</v>
      </c>
      <c r="G34" s="172">
        <f>F34</f>
        <v>8.6</v>
      </c>
      <c r="H34" s="172">
        <f>G34+1</f>
        <v>9.6</v>
      </c>
      <c r="I34" s="173">
        <f>F34</f>
        <v>8.6</v>
      </c>
      <c r="J34" s="139" t="s">
        <v>225</v>
      </c>
      <c r="K34" s="168" t="s">
        <v>466</v>
      </c>
    </row>
    <row r="35" spans="1:11">
      <c r="A35" s="81" t="s">
        <v>231</v>
      </c>
      <c r="B35" s="4" t="s">
        <v>25</v>
      </c>
      <c r="C35" s="4" t="s">
        <v>60</v>
      </c>
      <c r="D35" s="169">
        <v>8.5</v>
      </c>
      <c r="E35" s="170">
        <v>10.7</v>
      </c>
      <c r="F35" s="171">
        <f t="shared" ref="F35" si="10">(D35+E35)/2</f>
        <v>9.6</v>
      </c>
      <c r="G35" s="172">
        <f>F35</f>
        <v>9.6</v>
      </c>
      <c r="H35" s="172">
        <f>G35+1</f>
        <v>10.6</v>
      </c>
      <c r="I35" s="173">
        <f>F35</f>
        <v>9.6</v>
      </c>
      <c r="J35" s="139" t="s">
        <v>225</v>
      </c>
      <c r="K35" s="168" t="s">
        <v>466</v>
      </c>
    </row>
    <row r="36" spans="1:11">
      <c r="A36" s="81" t="s">
        <v>172</v>
      </c>
      <c r="B36" s="4" t="s">
        <v>25</v>
      </c>
      <c r="C36" s="4" t="s">
        <v>192</v>
      </c>
      <c r="D36" s="169">
        <v>7.3</v>
      </c>
      <c r="E36" s="170">
        <v>9.9</v>
      </c>
      <c r="F36" s="171">
        <f t="shared" ref="F36" si="11">(D36+E36)/2</f>
        <v>8.6</v>
      </c>
      <c r="G36" s="172">
        <f>F36</f>
        <v>8.6</v>
      </c>
      <c r="H36" s="172">
        <f>G36+1</f>
        <v>9.6</v>
      </c>
      <c r="I36" s="173">
        <f>F36</f>
        <v>8.6</v>
      </c>
      <c r="J36" s="139" t="s">
        <v>225</v>
      </c>
      <c r="K36" s="168" t="s">
        <v>466</v>
      </c>
    </row>
    <row r="38" spans="1:11" s="7" customFormat="1" ht="42.75">
      <c r="A38" s="132" t="s">
        <v>98</v>
      </c>
      <c r="B38" s="4" t="s">
        <v>17</v>
      </c>
      <c r="C38" s="4" t="s">
        <v>20</v>
      </c>
      <c r="D38" s="80" t="s">
        <v>219</v>
      </c>
      <c r="E38" s="4" t="s">
        <v>220</v>
      </c>
      <c r="F38" s="132" t="s">
        <v>232</v>
      </c>
      <c r="G38" s="4" t="s">
        <v>222</v>
      </c>
      <c r="H38" s="4" t="s">
        <v>223</v>
      </c>
      <c r="I38" s="131" t="s">
        <v>224</v>
      </c>
      <c r="J38" s="139" t="s">
        <v>133</v>
      </c>
      <c r="K38" s="55" t="s">
        <v>16</v>
      </c>
    </row>
    <row r="39" spans="1:11">
      <c r="A39" s="158" t="s">
        <v>453</v>
      </c>
      <c r="B39" s="4" t="s">
        <v>25</v>
      </c>
      <c r="C39" s="4" t="s">
        <v>193</v>
      </c>
      <c r="D39" s="169">
        <v>5.5</v>
      </c>
      <c r="E39" s="170">
        <v>10.5</v>
      </c>
      <c r="F39" s="171">
        <f>(D39+E39)/2</f>
        <v>8</v>
      </c>
      <c r="G39" s="172">
        <f>F39</f>
        <v>8</v>
      </c>
      <c r="H39" s="172">
        <f>G39+1</f>
        <v>9</v>
      </c>
      <c r="I39" s="173">
        <f>F39</f>
        <v>8</v>
      </c>
      <c r="J39" s="139" t="s">
        <v>225</v>
      </c>
      <c r="K39" s="168" t="s">
        <v>461</v>
      </c>
    </row>
    <row r="40" spans="1:11">
      <c r="A40" s="81" t="s">
        <v>231</v>
      </c>
      <c r="B40" s="4" t="s">
        <v>25</v>
      </c>
      <c r="C40" s="4" t="s">
        <v>193</v>
      </c>
      <c r="D40" s="169">
        <v>6.5</v>
      </c>
      <c r="E40" s="170">
        <v>11.5</v>
      </c>
      <c r="F40" s="171">
        <f t="shared" ref="F40" si="12">(D40+E40)/2</f>
        <v>9</v>
      </c>
      <c r="G40" s="172">
        <f>F40</f>
        <v>9</v>
      </c>
      <c r="H40" s="172">
        <f>G40+1</f>
        <v>10</v>
      </c>
      <c r="I40" s="173">
        <f>F40</f>
        <v>9</v>
      </c>
      <c r="J40" s="139" t="s">
        <v>225</v>
      </c>
      <c r="K40" s="168" t="s">
        <v>461</v>
      </c>
    </row>
    <row r="41" spans="1:11">
      <c r="A41" s="81" t="s">
        <v>172</v>
      </c>
      <c r="B41" s="4" t="s">
        <v>25</v>
      </c>
      <c r="C41" s="4" t="s">
        <v>193</v>
      </c>
      <c r="D41" s="169">
        <v>5.3</v>
      </c>
      <c r="E41" s="170">
        <v>10.3</v>
      </c>
      <c r="F41" s="171">
        <f t="shared" ref="F41" si="13">(D41+E41)/2</f>
        <v>7.8000000000000007</v>
      </c>
      <c r="G41" s="172">
        <f>F41</f>
        <v>7.8000000000000007</v>
      </c>
      <c r="H41" s="172">
        <f>G41+1</f>
        <v>8.8000000000000007</v>
      </c>
      <c r="I41" s="173">
        <f>F41</f>
        <v>7.8000000000000007</v>
      </c>
      <c r="J41" s="139" t="s">
        <v>225</v>
      </c>
      <c r="K41" s="168" t="s">
        <v>461</v>
      </c>
    </row>
    <row r="43" spans="1:11" s="7" customFormat="1" ht="42.75">
      <c r="A43" s="132" t="s">
        <v>98</v>
      </c>
      <c r="B43" s="4" t="s">
        <v>17</v>
      </c>
      <c r="C43" s="4" t="s">
        <v>20</v>
      </c>
      <c r="D43" s="80" t="s">
        <v>219</v>
      </c>
      <c r="E43" s="4" t="s">
        <v>220</v>
      </c>
      <c r="F43" s="132" t="s">
        <v>221</v>
      </c>
      <c r="G43" s="4" t="s">
        <v>222</v>
      </c>
      <c r="H43" s="4" t="s">
        <v>223</v>
      </c>
      <c r="I43" s="131" t="s">
        <v>224</v>
      </c>
      <c r="J43" s="139" t="s">
        <v>133</v>
      </c>
      <c r="K43" s="55" t="s">
        <v>16</v>
      </c>
    </row>
    <row r="44" spans="1:11" s="7" customFormat="1" ht="28.5">
      <c r="A44" s="158" t="s">
        <v>446</v>
      </c>
      <c r="B44" s="4" t="s">
        <v>25</v>
      </c>
      <c r="C44" s="4" t="s">
        <v>194</v>
      </c>
      <c r="D44" s="169">
        <v>6.5</v>
      </c>
      <c r="E44" s="170">
        <v>8.6999999999999993</v>
      </c>
      <c r="F44" s="171">
        <f>(D44+E44)/2</f>
        <v>7.6</v>
      </c>
      <c r="G44" s="172">
        <f>F44</f>
        <v>7.6</v>
      </c>
      <c r="H44" s="172">
        <f>G44+1</f>
        <v>8.6</v>
      </c>
      <c r="I44" s="173">
        <f>F44</f>
        <v>7.6</v>
      </c>
      <c r="J44" s="139" t="s">
        <v>225</v>
      </c>
      <c r="K44" s="174" t="s">
        <v>464</v>
      </c>
    </row>
    <row r="46" spans="1:11" s="7" customFormat="1" ht="42.75">
      <c r="A46" s="132" t="s">
        <v>98</v>
      </c>
      <c r="B46" s="4" t="s">
        <v>17</v>
      </c>
      <c r="C46" s="4" t="s">
        <v>20</v>
      </c>
      <c r="D46" s="80" t="s">
        <v>219</v>
      </c>
      <c r="E46" s="4" t="s">
        <v>220</v>
      </c>
      <c r="F46" s="132" t="s">
        <v>221</v>
      </c>
      <c r="G46" s="4" t="s">
        <v>222</v>
      </c>
      <c r="H46" s="4" t="s">
        <v>223</v>
      </c>
      <c r="I46" s="131" t="s">
        <v>224</v>
      </c>
      <c r="J46" s="139" t="s">
        <v>133</v>
      </c>
      <c r="K46" s="55" t="s">
        <v>16</v>
      </c>
    </row>
    <row r="47" spans="1:11" s="27" customFormat="1">
      <c r="A47" s="152" t="s">
        <v>454</v>
      </c>
      <c r="B47" s="4" t="s">
        <v>25</v>
      </c>
      <c r="C47" s="4" t="s">
        <v>195</v>
      </c>
      <c r="D47" s="169">
        <v>7.5</v>
      </c>
      <c r="E47" s="170">
        <v>7.7</v>
      </c>
      <c r="F47" s="171">
        <f>(D47+E47)/2</f>
        <v>7.6</v>
      </c>
      <c r="G47" s="172">
        <f>F47</f>
        <v>7.6</v>
      </c>
      <c r="H47" s="172">
        <f>G47+1</f>
        <v>8.6</v>
      </c>
      <c r="I47" s="173">
        <f>F47</f>
        <v>7.6</v>
      </c>
      <c r="J47" s="139" t="s">
        <v>225</v>
      </c>
      <c r="K47" s="168" t="s">
        <v>466</v>
      </c>
    </row>
    <row r="48" spans="1:11">
      <c r="A48" s="158" t="s">
        <v>233</v>
      </c>
      <c r="B48" s="4" t="s">
        <v>25</v>
      </c>
      <c r="C48" s="4" t="s">
        <v>195</v>
      </c>
      <c r="D48" s="169">
        <v>8.5</v>
      </c>
      <c r="E48" s="170">
        <v>8.6999999999999993</v>
      </c>
      <c r="F48" s="171">
        <f>(D48+E48)/2</f>
        <v>8.6</v>
      </c>
      <c r="G48" s="172">
        <f>F48</f>
        <v>8.6</v>
      </c>
      <c r="H48" s="172">
        <f>G48+1</f>
        <v>9.6</v>
      </c>
      <c r="I48" s="173">
        <f>F48</f>
        <v>8.6</v>
      </c>
      <c r="J48" s="139" t="s">
        <v>225</v>
      </c>
      <c r="K48" s="168" t="s">
        <v>466</v>
      </c>
    </row>
    <row r="49" spans="1:11">
      <c r="A49" s="7"/>
      <c r="B49" s="7"/>
      <c r="C49" s="7"/>
      <c r="D49" s="82"/>
      <c r="E49" s="82"/>
      <c r="F49" s="83"/>
      <c r="G49" s="83"/>
      <c r="H49" s="83"/>
      <c r="I49" s="83"/>
      <c r="K49" s="53"/>
    </row>
    <row r="50" spans="1:11" s="7" customFormat="1" ht="42.75">
      <c r="A50" s="132" t="s">
        <v>98</v>
      </c>
      <c r="B50" s="4" t="s">
        <v>17</v>
      </c>
      <c r="C50" s="4" t="s">
        <v>20</v>
      </c>
      <c r="D50" s="4" t="s">
        <v>219</v>
      </c>
      <c r="E50" s="4" t="s">
        <v>220</v>
      </c>
      <c r="F50" s="132" t="s">
        <v>221</v>
      </c>
      <c r="G50" s="4" t="s">
        <v>222</v>
      </c>
      <c r="H50" s="4" t="s">
        <v>223</v>
      </c>
      <c r="I50" s="12" t="s">
        <v>224</v>
      </c>
      <c r="J50" s="139" t="s">
        <v>133</v>
      </c>
      <c r="K50" s="138" t="s">
        <v>16</v>
      </c>
    </row>
    <row r="51" spans="1:11" ht="42.75">
      <c r="A51" s="4" t="s">
        <v>455</v>
      </c>
      <c r="B51" s="4" t="s">
        <v>25</v>
      </c>
      <c r="C51" s="4" t="s">
        <v>196</v>
      </c>
      <c r="D51" s="169">
        <v>4.5</v>
      </c>
      <c r="E51" s="170">
        <v>4.7</v>
      </c>
      <c r="F51" s="171">
        <f>(D51+E51)/2</f>
        <v>4.5999999999999996</v>
      </c>
      <c r="G51" s="172">
        <f t="shared" ref="G51" si="14">F51</f>
        <v>4.5999999999999996</v>
      </c>
      <c r="H51" s="172">
        <f t="shared" ref="H51" si="15">G51+1</f>
        <v>5.6</v>
      </c>
      <c r="I51" s="233">
        <f t="shared" ref="I51" si="16">F51</f>
        <v>4.5999999999999996</v>
      </c>
      <c r="J51" s="139" t="s">
        <v>225</v>
      </c>
      <c r="K51" s="174" t="s">
        <v>464</v>
      </c>
    </row>
    <row r="52" spans="1:11">
      <c r="A52" s="4" t="s">
        <v>231</v>
      </c>
      <c r="B52" s="4" t="s">
        <v>25</v>
      </c>
      <c r="C52" s="4" t="s">
        <v>196</v>
      </c>
      <c r="D52" s="169">
        <v>5.5</v>
      </c>
      <c r="E52" s="170">
        <v>5.7</v>
      </c>
      <c r="F52" s="171">
        <f>(D52+E52)/2</f>
        <v>5.6</v>
      </c>
      <c r="G52" s="172">
        <f t="shared" ref="G52" si="17">F52</f>
        <v>5.6</v>
      </c>
      <c r="H52" s="172">
        <f t="shared" ref="H52" si="18">G52+1</f>
        <v>6.6</v>
      </c>
      <c r="I52" s="233">
        <f t="shared" ref="I52" si="19">F52</f>
        <v>5.6</v>
      </c>
      <c r="J52" s="139" t="s">
        <v>225</v>
      </c>
      <c r="K52" s="174" t="s">
        <v>464</v>
      </c>
    </row>
    <row r="53" spans="1:11">
      <c r="A53" s="4" t="s">
        <v>172</v>
      </c>
      <c r="B53" s="4" t="s">
        <v>25</v>
      </c>
      <c r="C53" s="4" t="s">
        <v>50</v>
      </c>
      <c r="D53" s="169">
        <v>4.3</v>
      </c>
      <c r="E53" s="170">
        <v>4.9000000000000004</v>
      </c>
      <c r="F53" s="171">
        <f>(D53+E53)/2</f>
        <v>4.5999999999999996</v>
      </c>
      <c r="G53" s="172">
        <f t="shared" ref="G53" si="20">F53</f>
        <v>4.5999999999999996</v>
      </c>
      <c r="H53" s="172">
        <f t="shared" ref="H53" si="21">G53+1</f>
        <v>5.6</v>
      </c>
      <c r="I53" s="233">
        <f t="shared" ref="I53" si="22">F53</f>
        <v>4.5999999999999996</v>
      </c>
      <c r="J53" s="139" t="s">
        <v>225</v>
      </c>
      <c r="K53" s="174" t="s">
        <v>464</v>
      </c>
    </row>
    <row r="54" spans="1:11">
      <c r="A54" s="7"/>
      <c r="B54" s="7"/>
      <c r="C54" s="7"/>
      <c r="D54" s="82"/>
      <c r="E54" s="82"/>
      <c r="F54" s="83"/>
      <c r="G54" s="83"/>
      <c r="H54" s="83"/>
      <c r="I54" s="83"/>
      <c r="K54" s="53"/>
    </row>
    <row r="55" spans="1:11" s="7" customFormat="1" ht="42.75">
      <c r="A55" s="132" t="s">
        <v>98</v>
      </c>
      <c r="B55" s="4" t="s">
        <v>17</v>
      </c>
      <c r="C55" s="4" t="s">
        <v>20</v>
      </c>
      <c r="D55" s="80" t="s">
        <v>219</v>
      </c>
      <c r="E55" s="4" t="s">
        <v>220</v>
      </c>
      <c r="F55" s="132" t="s">
        <v>221</v>
      </c>
      <c r="G55" s="4" t="s">
        <v>222</v>
      </c>
      <c r="H55" s="4" t="s">
        <v>223</v>
      </c>
      <c r="I55" s="131" t="s">
        <v>224</v>
      </c>
      <c r="J55" s="139" t="s">
        <v>133</v>
      </c>
      <c r="K55" s="55" t="s">
        <v>16</v>
      </c>
    </row>
    <row r="56" spans="1:11" s="7" customFormat="1" ht="28.5">
      <c r="A56" s="158" t="s">
        <v>456</v>
      </c>
      <c r="B56" s="4" t="s">
        <v>25</v>
      </c>
      <c r="C56" s="4" t="s">
        <v>197</v>
      </c>
      <c r="D56" s="169">
        <v>4.5</v>
      </c>
      <c r="E56" s="170">
        <v>8.6999999999999993</v>
      </c>
      <c r="F56" s="171">
        <f>(D56+E56)/2</f>
        <v>6.6</v>
      </c>
      <c r="G56" s="172">
        <f>F56</f>
        <v>6.6</v>
      </c>
      <c r="H56" s="172">
        <f>G56+1</f>
        <v>7.6</v>
      </c>
      <c r="I56" s="173">
        <f>F56</f>
        <v>6.6</v>
      </c>
      <c r="J56" s="167" t="s">
        <v>225</v>
      </c>
      <c r="K56" s="174" t="s">
        <v>466</v>
      </c>
    </row>
    <row r="57" spans="1:11">
      <c r="A57" s="158" t="s">
        <v>172</v>
      </c>
      <c r="B57" s="4" t="s">
        <v>25</v>
      </c>
      <c r="C57" s="4" t="s">
        <v>197</v>
      </c>
      <c r="D57" s="169">
        <v>4.3</v>
      </c>
      <c r="E57" s="170">
        <v>8.9</v>
      </c>
      <c r="F57" s="171">
        <f>(D57+E57)/2</f>
        <v>6.6</v>
      </c>
      <c r="G57" s="172">
        <f>F57</f>
        <v>6.6</v>
      </c>
      <c r="H57" s="172">
        <f>G57+1</f>
        <v>7.6</v>
      </c>
      <c r="I57" s="173">
        <f>F57</f>
        <v>6.6</v>
      </c>
      <c r="J57" s="167" t="s">
        <v>225</v>
      </c>
      <c r="K57" s="174" t="s">
        <v>466</v>
      </c>
    </row>
    <row r="58" spans="1:11">
      <c r="A58" s="7"/>
      <c r="B58" s="7"/>
      <c r="C58" s="7"/>
      <c r="D58" s="82"/>
      <c r="E58" s="82"/>
      <c r="F58" s="83"/>
      <c r="G58" s="83"/>
      <c r="H58" s="83"/>
      <c r="I58" s="83"/>
      <c r="K58" s="53"/>
    </row>
    <row r="59" spans="1:11" s="7" customFormat="1" ht="42.75">
      <c r="A59" s="132" t="s">
        <v>98</v>
      </c>
      <c r="B59" s="4" t="s">
        <v>17</v>
      </c>
      <c r="C59" s="4" t="s">
        <v>20</v>
      </c>
      <c r="D59" s="80" t="s">
        <v>219</v>
      </c>
      <c r="E59" s="4" t="s">
        <v>220</v>
      </c>
      <c r="F59" s="132" t="s">
        <v>221</v>
      </c>
      <c r="G59" s="4" t="s">
        <v>222</v>
      </c>
      <c r="H59" s="4" t="s">
        <v>223</v>
      </c>
      <c r="I59" s="131" t="s">
        <v>224</v>
      </c>
      <c r="J59" s="139" t="s">
        <v>133</v>
      </c>
      <c r="K59" s="55" t="s">
        <v>16</v>
      </c>
    </row>
    <row r="60" spans="1:11" s="7" customFormat="1">
      <c r="A60" s="4" t="s">
        <v>234</v>
      </c>
      <c r="B60" s="4" t="s">
        <v>25</v>
      </c>
      <c r="C60" s="4" t="s">
        <v>235</v>
      </c>
      <c r="D60" s="169">
        <v>8.5</v>
      </c>
      <c r="E60" s="170">
        <v>10.7</v>
      </c>
      <c r="F60" s="171">
        <f>(D60+E60)/2</f>
        <v>9.6</v>
      </c>
      <c r="G60" s="172">
        <f>F60</f>
        <v>9.6</v>
      </c>
      <c r="H60" s="172">
        <f>G60+1</f>
        <v>10.6</v>
      </c>
      <c r="I60" s="233">
        <f>F60</f>
        <v>9.6</v>
      </c>
      <c r="J60" s="139" t="s">
        <v>225</v>
      </c>
      <c r="K60" s="174" t="s">
        <v>464</v>
      </c>
    </row>
    <row r="61" spans="1:11" s="7" customFormat="1">
      <c r="A61" s="4" t="s">
        <v>168</v>
      </c>
      <c r="B61" s="4" t="s">
        <v>25</v>
      </c>
      <c r="C61" s="4" t="s">
        <v>55</v>
      </c>
      <c r="D61" s="169">
        <v>10</v>
      </c>
      <c r="E61" s="170">
        <v>11.2</v>
      </c>
      <c r="F61" s="171">
        <f>(D61+E61)/2</f>
        <v>10.6</v>
      </c>
      <c r="G61" s="172">
        <f>F61</f>
        <v>10.6</v>
      </c>
      <c r="H61" s="172">
        <f>G61+1</f>
        <v>11.6</v>
      </c>
      <c r="I61" s="233">
        <f>F61</f>
        <v>10.6</v>
      </c>
      <c r="J61" s="139" t="s">
        <v>225</v>
      </c>
      <c r="K61" s="174" t="s">
        <v>465</v>
      </c>
    </row>
    <row r="62" spans="1:11" s="125" customFormat="1">
      <c r="A62" s="27"/>
      <c r="B62" s="27"/>
      <c r="C62" s="27"/>
      <c r="D62" s="134"/>
      <c r="E62" s="134"/>
      <c r="F62" s="135"/>
      <c r="G62" s="135"/>
      <c r="H62" s="135"/>
      <c r="I62" s="135"/>
      <c r="J62" s="136"/>
      <c r="K62" s="153"/>
    </row>
    <row r="63" spans="1:11" s="125" customFormat="1" ht="42.75">
      <c r="A63" s="132" t="s">
        <v>98</v>
      </c>
      <c r="B63" s="4" t="s">
        <v>17</v>
      </c>
      <c r="C63" s="4" t="s">
        <v>20</v>
      </c>
      <c r="D63" s="80" t="s">
        <v>219</v>
      </c>
      <c r="E63" s="4" t="s">
        <v>220</v>
      </c>
      <c r="F63" s="132" t="s">
        <v>221</v>
      </c>
      <c r="G63" s="4" t="s">
        <v>222</v>
      </c>
      <c r="H63" s="4" t="s">
        <v>223</v>
      </c>
      <c r="I63" s="131" t="s">
        <v>224</v>
      </c>
      <c r="J63" s="139" t="s">
        <v>133</v>
      </c>
      <c r="K63" s="55" t="s">
        <v>16</v>
      </c>
    </row>
    <row r="64" spans="1:11" s="125" customFormat="1">
      <c r="A64" s="158" t="s">
        <v>113</v>
      </c>
      <c r="B64" s="4" t="s">
        <v>25</v>
      </c>
      <c r="C64" s="4" t="s">
        <v>53</v>
      </c>
      <c r="D64" s="169">
        <v>8.5</v>
      </c>
      <c r="E64" s="170">
        <v>5.5</v>
      </c>
      <c r="F64" s="171">
        <f>(D64+E64)/2</f>
        <v>7</v>
      </c>
      <c r="G64" s="172">
        <f>F64</f>
        <v>7</v>
      </c>
      <c r="H64" s="172">
        <f>G64+1</f>
        <v>8</v>
      </c>
      <c r="I64" s="173">
        <f>F64</f>
        <v>7</v>
      </c>
      <c r="J64" s="167" t="s">
        <v>225</v>
      </c>
      <c r="K64" s="174" t="s">
        <v>460</v>
      </c>
    </row>
    <row r="65" spans="1:11" s="125" customFormat="1">
      <c r="A65" s="158" t="s">
        <v>231</v>
      </c>
      <c r="B65" s="4" t="s">
        <v>25</v>
      </c>
      <c r="C65" s="4" t="s">
        <v>53</v>
      </c>
      <c r="D65" s="169">
        <v>9.5</v>
      </c>
      <c r="E65" s="170">
        <v>6.5</v>
      </c>
      <c r="F65" s="171">
        <f>(D65+E65)/2</f>
        <v>8</v>
      </c>
      <c r="G65" s="172">
        <f>F65</f>
        <v>8</v>
      </c>
      <c r="H65" s="172">
        <f>G65+1</f>
        <v>9</v>
      </c>
      <c r="I65" s="173">
        <f>F65</f>
        <v>8</v>
      </c>
      <c r="J65" s="167" t="s">
        <v>225</v>
      </c>
      <c r="K65" s="174" t="s">
        <v>460</v>
      </c>
    </row>
    <row r="66" spans="1:11" s="125" customFormat="1">
      <c r="A66" s="27"/>
      <c r="B66" s="27"/>
      <c r="C66" s="27"/>
      <c r="D66" s="134"/>
      <c r="E66" s="134"/>
      <c r="F66" s="135"/>
      <c r="G66" s="135"/>
      <c r="H66" s="135"/>
      <c r="I66" s="135"/>
      <c r="J66" s="136"/>
      <c r="K66" s="153"/>
    </row>
    <row r="67" spans="1:11" s="125" customFormat="1" ht="42.75">
      <c r="A67" s="132" t="s">
        <v>98</v>
      </c>
      <c r="B67" s="4" t="s">
        <v>17</v>
      </c>
      <c r="C67" s="4" t="s">
        <v>20</v>
      </c>
      <c r="D67" s="80" t="s">
        <v>219</v>
      </c>
      <c r="E67" s="4" t="s">
        <v>220</v>
      </c>
      <c r="F67" s="132" t="s">
        <v>221</v>
      </c>
      <c r="G67" s="4" t="s">
        <v>222</v>
      </c>
      <c r="H67" s="4" t="s">
        <v>223</v>
      </c>
      <c r="I67" s="131" t="s">
        <v>224</v>
      </c>
      <c r="J67" s="139" t="s">
        <v>133</v>
      </c>
      <c r="K67" s="55" t="s">
        <v>16</v>
      </c>
    </row>
    <row r="68" spans="1:11" s="125" customFormat="1">
      <c r="A68" s="158" t="s">
        <v>109</v>
      </c>
      <c r="B68" s="4" t="s">
        <v>25</v>
      </c>
      <c r="C68" s="4" t="s">
        <v>40</v>
      </c>
      <c r="D68" s="169">
        <v>4.5</v>
      </c>
      <c r="E68" s="346">
        <v>8.6999999999999993</v>
      </c>
      <c r="F68" s="347">
        <f>(D68+E68)/2</f>
        <v>6.6</v>
      </c>
      <c r="G68" s="348">
        <f>F68</f>
        <v>6.6</v>
      </c>
      <c r="H68" s="348">
        <f>G68+1</f>
        <v>7.6</v>
      </c>
      <c r="I68" s="349">
        <f>F68</f>
        <v>6.6</v>
      </c>
      <c r="J68" s="167" t="s">
        <v>225</v>
      </c>
      <c r="K68" s="350" t="s">
        <v>472</v>
      </c>
    </row>
    <row r="69" spans="1:11" s="125" customFormat="1">
      <c r="A69" s="27"/>
      <c r="B69" s="27"/>
      <c r="C69" s="27"/>
      <c r="D69" s="134"/>
      <c r="E69" s="134"/>
      <c r="F69" s="135"/>
      <c r="G69" s="135"/>
      <c r="H69" s="135"/>
      <c r="I69" s="135"/>
      <c r="J69" s="136"/>
      <c r="K69" s="153"/>
    </row>
    <row r="70" spans="1:11" ht="28.5">
      <c r="A70" s="132" t="s">
        <v>98</v>
      </c>
      <c r="B70" s="4" t="s">
        <v>17</v>
      </c>
      <c r="C70" s="8" t="s">
        <v>20</v>
      </c>
      <c r="D70" s="4" t="s">
        <v>219</v>
      </c>
      <c r="E70" s="4" t="s">
        <v>222</v>
      </c>
      <c r="F70" s="4" t="s">
        <v>223</v>
      </c>
      <c r="G70" s="12" t="s">
        <v>236</v>
      </c>
      <c r="H70" s="4" t="s">
        <v>133</v>
      </c>
      <c r="I70" s="55" t="s">
        <v>16</v>
      </c>
      <c r="K70" s="53"/>
    </row>
    <row r="71" spans="1:11" ht="15" customHeight="1">
      <c r="A71" s="394" t="s">
        <v>107</v>
      </c>
      <c r="B71" s="145" t="s">
        <v>25</v>
      </c>
      <c r="C71" s="146" t="s">
        <v>72</v>
      </c>
      <c r="D71" s="137">
        <v>18</v>
      </c>
      <c r="E71" s="137">
        <f t="shared" ref="E71:E76" si="23">D71</f>
        <v>18</v>
      </c>
      <c r="F71" s="137">
        <f t="shared" ref="F71:F76" si="24">D71+1</f>
        <v>19</v>
      </c>
      <c r="G71" s="179">
        <f t="shared" ref="G71:G72" si="25">D71</f>
        <v>18</v>
      </c>
      <c r="H71" s="380" t="s">
        <v>5</v>
      </c>
      <c r="I71" s="168" t="s">
        <v>237</v>
      </c>
      <c r="K71" s="53"/>
    </row>
    <row r="72" spans="1:11">
      <c r="A72" s="395"/>
      <c r="B72" s="137" t="s">
        <v>25</v>
      </c>
      <c r="C72" s="180" t="s">
        <v>70</v>
      </c>
      <c r="D72" s="137">
        <v>16.5</v>
      </c>
      <c r="E72" s="137">
        <f t="shared" si="23"/>
        <v>16.5</v>
      </c>
      <c r="F72" s="137">
        <f t="shared" si="24"/>
        <v>17.5</v>
      </c>
      <c r="G72" s="179">
        <f t="shared" si="25"/>
        <v>16.5</v>
      </c>
      <c r="H72" s="381"/>
      <c r="I72" s="168" t="s">
        <v>237</v>
      </c>
      <c r="K72" s="53"/>
    </row>
    <row r="73" spans="1:11">
      <c r="A73" s="395"/>
      <c r="B73" s="137" t="s">
        <v>25</v>
      </c>
      <c r="C73" s="180" t="s">
        <v>47</v>
      </c>
      <c r="D73" s="137">
        <v>8.5</v>
      </c>
      <c r="E73" s="137">
        <f t="shared" si="23"/>
        <v>8.5</v>
      </c>
      <c r="F73" s="137">
        <f t="shared" si="24"/>
        <v>9.5</v>
      </c>
      <c r="G73" s="179">
        <f>D73</f>
        <v>8.5</v>
      </c>
      <c r="H73" s="381"/>
      <c r="I73" s="168" t="s">
        <v>237</v>
      </c>
    </row>
    <row r="74" spans="1:11">
      <c r="A74" s="395"/>
      <c r="B74" s="137" t="s">
        <v>25</v>
      </c>
      <c r="C74" s="180" t="s">
        <v>60</v>
      </c>
      <c r="D74" s="137">
        <v>7.5</v>
      </c>
      <c r="E74" s="137">
        <f t="shared" si="23"/>
        <v>7.5</v>
      </c>
      <c r="F74" s="137">
        <f t="shared" si="24"/>
        <v>8.5</v>
      </c>
      <c r="G74" s="179">
        <f t="shared" ref="G74" si="26">D74</f>
        <v>7.5</v>
      </c>
      <c r="H74" s="381"/>
      <c r="I74" s="168" t="s">
        <v>237</v>
      </c>
    </row>
    <row r="75" spans="1:11">
      <c r="A75" s="395"/>
      <c r="B75" s="137" t="s">
        <v>25</v>
      </c>
      <c r="C75" s="180" t="s">
        <v>58</v>
      </c>
      <c r="D75" s="137">
        <v>4.5</v>
      </c>
      <c r="E75" s="137">
        <f t="shared" si="23"/>
        <v>4.5</v>
      </c>
      <c r="F75" s="137">
        <f t="shared" si="24"/>
        <v>5.5</v>
      </c>
      <c r="G75" s="179">
        <f t="shared" ref="G75" si="27">D75</f>
        <v>4.5</v>
      </c>
      <c r="H75" s="381"/>
      <c r="I75" s="168" t="s">
        <v>237</v>
      </c>
    </row>
    <row r="76" spans="1:11">
      <c r="A76" s="396"/>
      <c r="B76" s="137" t="s">
        <v>25</v>
      </c>
      <c r="C76" s="180" t="s">
        <v>26</v>
      </c>
      <c r="D76" s="137">
        <v>4.5</v>
      </c>
      <c r="E76" s="137">
        <f t="shared" si="23"/>
        <v>4.5</v>
      </c>
      <c r="F76" s="137">
        <f t="shared" si="24"/>
        <v>5.5</v>
      </c>
      <c r="G76" s="179">
        <f>D76</f>
        <v>4.5</v>
      </c>
      <c r="H76" s="382"/>
      <c r="I76" s="168" t="s">
        <v>237</v>
      </c>
    </row>
    <row r="77" spans="1:11">
      <c r="A77" s="27"/>
      <c r="B77" s="7"/>
      <c r="C77" s="7"/>
      <c r="D77" s="7"/>
      <c r="E77" s="7"/>
      <c r="G77" s="190"/>
      <c r="I77" s="144"/>
    </row>
    <row r="78" spans="1:11" ht="28.5">
      <c r="A78" s="132" t="s">
        <v>98</v>
      </c>
      <c r="B78" s="4" t="s">
        <v>17</v>
      </c>
      <c r="C78" s="8" t="s">
        <v>20</v>
      </c>
      <c r="D78" s="4" t="s">
        <v>219</v>
      </c>
      <c r="E78" s="4" t="s">
        <v>222</v>
      </c>
      <c r="F78" s="4" t="s">
        <v>223</v>
      </c>
      <c r="G78" s="12" t="s">
        <v>236</v>
      </c>
      <c r="H78" s="4" t="s">
        <v>133</v>
      </c>
      <c r="I78" s="55" t="s">
        <v>16</v>
      </c>
    </row>
    <row r="79" spans="1:11" ht="28.5">
      <c r="A79" s="189" t="s">
        <v>107</v>
      </c>
      <c r="B79" s="145" t="s">
        <v>25</v>
      </c>
      <c r="C79" s="146" t="s">
        <v>72</v>
      </c>
      <c r="D79" s="137">
        <v>21</v>
      </c>
      <c r="E79" s="137">
        <f t="shared" ref="E79" si="28">D79</f>
        <v>21</v>
      </c>
      <c r="F79" s="137">
        <f t="shared" ref="F79" si="29">D79+1</f>
        <v>22</v>
      </c>
      <c r="G79" s="179">
        <f t="shared" ref="G79" si="30">D79</f>
        <v>21</v>
      </c>
      <c r="H79" s="4" t="s">
        <v>458</v>
      </c>
      <c r="I79" s="174" t="s">
        <v>457</v>
      </c>
    </row>
    <row r="80" spans="1:11">
      <c r="A80" s="7"/>
      <c r="B80" s="7"/>
      <c r="C80" s="7"/>
      <c r="D80" s="82"/>
      <c r="E80" s="82"/>
      <c r="F80" s="83"/>
      <c r="G80" s="83"/>
      <c r="H80" s="83"/>
      <c r="I80" s="83"/>
      <c r="K80" s="53"/>
    </row>
    <row r="81" spans="1:11" ht="28.5">
      <c r="A81" s="132" t="s">
        <v>98</v>
      </c>
      <c r="B81" s="4" t="s">
        <v>17</v>
      </c>
      <c r="C81" s="8" t="s">
        <v>20</v>
      </c>
      <c r="D81" s="4" t="s">
        <v>219</v>
      </c>
      <c r="E81" s="4" t="s">
        <v>222</v>
      </c>
      <c r="F81" s="4" t="s">
        <v>223</v>
      </c>
      <c r="G81" s="12" t="s">
        <v>236</v>
      </c>
      <c r="H81" s="4" t="s">
        <v>133</v>
      </c>
      <c r="I81" s="55" t="s">
        <v>16</v>
      </c>
      <c r="K81" s="53"/>
    </row>
    <row r="82" spans="1:11">
      <c r="A82" s="394" t="s">
        <v>438</v>
      </c>
      <c r="B82" s="137" t="s">
        <v>25</v>
      </c>
      <c r="C82" s="180" t="s">
        <v>72</v>
      </c>
      <c r="D82" s="137">
        <v>18</v>
      </c>
      <c r="E82" s="137">
        <f>D82</f>
        <v>18</v>
      </c>
      <c r="F82" s="137">
        <f>D82+1</f>
        <v>19</v>
      </c>
      <c r="G82" s="179">
        <f t="shared" ref="G82:G86" si="31">D82</f>
        <v>18</v>
      </c>
      <c r="H82" s="380" t="s">
        <v>5</v>
      </c>
      <c r="I82" s="168" t="s">
        <v>457</v>
      </c>
      <c r="K82" s="53"/>
    </row>
    <row r="83" spans="1:11">
      <c r="A83" s="395"/>
      <c r="B83" s="137" t="s">
        <v>25</v>
      </c>
      <c r="C83" s="180" t="s">
        <v>55</v>
      </c>
      <c r="D83" s="137">
        <v>7.8</v>
      </c>
      <c r="E83" s="137">
        <f>D83</f>
        <v>7.8</v>
      </c>
      <c r="F83" s="137">
        <f>D83+1</f>
        <v>8.8000000000000007</v>
      </c>
      <c r="G83" s="179">
        <f>D83</f>
        <v>7.8</v>
      </c>
      <c r="H83" s="381"/>
      <c r="I83" s="168" t="s">
        <v>440</v>
      </c>
      <c r="K83" s="53"/>
    </row>
    <row r="84" spans="1:11">
      <c r="A84" s="395"/>
      <c r="B84" s="137" t="s">
        <v>25</v>
      </c>
      <c r="C84" s="180" t="s">
        <v>60</v>
      </c>
      <c r="D84" s="137">
        <v>6.8</v>
      </c>
      <c r="E84" s="137">
        <f t="shared" ref="E84:E85" si="32">D84</f>
        <v>6.8</v>
      </c>
      <c r="F84" s="137">
        <f t="shared" ref="F84:F85" si="33">D84+1</f>
        <v>7.8</v>
      </c>
      <c r="G84" s="179">
        <f t="shared" ref="G84:G85" si="34">D84</f>
        <v>6.8</v>
      </c>
      <c r="H84" s="381"/>
      <c r="I84" s="168" t="s">
        <v>440</v>
      </c>
      <c r="K84" s="53"/>
    </row>
    <row r="85" spans="1:11">
      <c r="A85" s="395"/>
      <c r="B85" s="137" t="s">
        <v>25</v>
      </c>
      <c r="C85" s="180" t="s">
        <v>43</v>
      </c>
      <c r="D85" s="137">
        <v>5.3</v>
      </c>
      <c r="E85" s="137">
        <f t="shared" si="32"/>
        <v>5.3</v>
      </c>
      <c r="F85" s="137">
        <f t="shared" si="33"/>
        <v>6.3</v>
      </c>
      <c r="G85" s="179">
        <f t="shared" si="34"/>
        <v>5.3</v>
      </c>
      <c r="H85" s="381"/>
      <c r="I85" s="168" t="s">
        <v>440</v>
      </c>
      <c r="K85" s="53"/>
    </row>
    <row r="86" spans="1:11">
      <c r="A86" s="395"/>
      <c r="B86" s="137" t="s">
        <v>25</v>
      </c>
      <c r="C86" s="180" t="s">
        <v>50</v>
      </c>
      <c r="D86" s="137">
        <v>4.3</v>
      </c>
      <c r="E86" s="137">
        <f>D86</f>
        <v>4.3</v>
      </c>
      <c r="F86" s="137">
        <f>D86+1</f>
        <v>5.3</v>
      </c>
      <c r="G86" s="179">
        <f t="shared" si="31"/>
        <v>4.3</v>
      </c>
      <c r="H86" s="381"/>
      <c r="I86" s="168" t="s">
        <v>440</v>
      </c>
      <c r="K86" s="53"/>
    </row>
    <row r="87" spans="1:11">
      <c r="A87" s="396"/>
      <c r="B87" s="137" t="s">
        <v>25</v>
      </c>
      <c r="C87" s="180" t="s">
        <v>40</v>
      </c>
      <c r="D87" s="137">
        <v>4.3</v>
      </c>
      <c r="E87" s="137">
        <f t="shared" ref="E87" si="35">D87</f>
        <v>4.3</v>
      </c>
      <c r="F87" s="137">
        <f t="shared" ref="F87" si="36">D87+1</f>
        <v>5.3</v>
      </c>
      <c r="G87" s="179">
        <f t="shared" ref="G87" si="37">D87</f>
        <v>4.3</v>
      </c>
      <c r="H87" s="382"/>
      <c r="I87" s="168" t="s">
        <v>440</v>
      </c>
      <c r="K87" s="53"/>
    </row>
    <row r="88" spans="1:11">
      <c r="A88" s="7"/>
      <c r="B88" s="7"/>
      <c r="C88" s="7"/>
      <c r="D88" s="82"/>
      <c r="E88" s="82"/>
      <c r="F88" s="83"/>
      <c r="G88" s="83"/>
      <c r="H88" s="83"/>
      <c r="I88" s="83"/>
      <c r="K88" s="53"/>
    </row>
    <row r="89" spans="1:11" ht="28.5">
      <c r="A89" s="132" t="s">
        <v>98</v>
      </c>
      <c r="B89" s="4" t="s">
        <v>17</v>
      </c>
      <c r="C89" s="8" t="s">
        <v>20</v>
      </c>
      <c r="D89" s="4" t="s">
        <v>219</v>
      </c>
      <c r="E89" s="4" t="s">
        <v>222</v>
      </c>
      <c r="F89" s="4" t="s">
        <v>223</v>
      </c>
      <c r="G89" s="12" t="s">
        <v>236</v>
      </c>
      <c r="H89" s="4" t="s">
        <v>133</v>
      </c>
      <c r="I89" s="55" t="s">
        <v>16</v>
      </c>
      <c r="K89" s="53"/>
    </row>
    <row r="90" spans="1:11">
      <c r="A90" s="189" t="s">
        <v>168</v>
      </c>
      <c r="B90" s="137" t="s">
        <v>25</v>
      </c>
      <c r="C90" s="180" t="s">
        <v>72</v>
      </c>
      <c r="D90" s="137">
        <v>17.55</v>
      </c>
      <c r="E90" s="137">
        <f t="shared" ref="E90" si="38">D90</f>
        <v>17.55</v>
      </c>
      <c r="F90" s="137">
        <f t="shared" ref="F90" si="39">D90+1</f>
        <v>18.55</v>
      </c>
      <c r="G90" s="179">
        <f t="shared" ref="G90" si="40">D90</f>
        <v>17.55</v>
      </c>
      <c r="H90" s="137" t="s">
        <v>5</v>
      </c>
      <c r="I90" s="168" t="s">
        <v>459</v>
      </c>
      <c r="K90" s="53"/>
    </row>
    <row r="91" spans="1:11">
      <c r="A91" s="27"/>
      <c r="B91" s="7"/>
      <c r="C91" s="7"/>
      <c r="D91" s="7"/>
      <c r="E91" s="7"/>
      <c r="G91" s="27"/>
      <c r="I91" s="144"/>
      <c r="K91" s="53"/>
    </row>
    <row r="92" spans="1:11" ht="28.5">
      <c r="A92" s="132" t="s">
        <v>98</v>
      </c>
      <c r="B92" s="4" t="s">
        <v>17</v>
      </c>
      <c r="C92" s="8" t="s">
        <v>20</v>
      </c>
      <c r="D92" s="4" t="s">
        <v>219</v>
      </c>
      <c r="E92" s="4" t="s">
        <v>222</v>
      </c>
      <c r="F92" s="4" t="s">
        <v>223</v>
      </c>
      <c r="G92" s="12" t="s">
        <v>236</v>
      </c>
      <c r="H92" s="4" t="s">
        <v>133</v>
      </c>
      <c r="I92" s="55" t="s">
        <v>16</v>
      </c>
    </row>
    <row r="93" spans="1:11" ht="28.5">
      <c r="A93" s="189" t="s">
        <v>168</v>
      </c>
      <c r="B93" s="145" t="s">
        <v>25</v>
      </c>
      <c r="C93" s="146" t="s">
        <v>72</v>
      </c>
      <c r="D93" s="137">
        <v>26</v>
      </c>
      <c r="E93" s="137">
        <f t="shared" ref="E93" si="41">D93</f>
        <v>26</v>
      </c>
      <c r="F93" s="137">
        <f t="shared" ref="F93" si="42">D93+1</f>
        <v>27</v>
      </c>
      <c r="G93" s="179">
        <f t="shared" ref="G93" si="43">D93</f>
        <v>26</v>
      </c>
      <c r="H93" s="4" t="s">
        <v>458</v>
      </c>
      <c r="I93" s="174" t="s">
        <v>462</v>
      </c>
    </row>
    <row r="94" spans="1:11">
      <c r="A94" s="7"/>
      <c r="B94" s="7"/>
      <c r="C94" s="7"/>
      <c r="D94" s="82"/>
      <c r="E94" s="82"/>
      <c r="F94" s="83"/>
      <c r="G94" s="83"/>
      <c r="H94" s="83"/>
      <c r="I94" s="83"/>
      <c r="K94" s="53"/>
    </row>
    <row r="95" spans="1:11">
      <c r="A95" s="5" t="s">
        <v>199</v>
      </c>
    </row>
    <row r="96" spans="1:11">
      <c r="A96" s="4" t="s">
        <v>86</v>
      </c>
      <c r="B96" s="4" t="s">
        <v>200</v>
      </c>
      <c r="C96" s="4" t="s">
        <v>87</v>
      </c>
      <c r="D96" s="4" t="s">
        <v>88</v>
      </c>
      <c r="E96" s="4" t="s">
        <v>89</v>
      </c>
      <c r="F96" s="4" t="s">
        <v>201</v>
      </c>
      <c r="G96" s="5"/>
      <c r="H96" s="5"/>
      <c r="I96" s="5"/>
    </row>
    <row r="97" spans="1:11">
      <c r="A97" s="4" t="s">
        <v>90</v>
      </c>
      <c r="B97" s="4">
        <v>2800</v>
      </c>
      <c r="C97" s="4">
        <v>2800</v>
      </c>
      <c r="D97" s="4">
        <v>2800</v>
      </c>
      <c r="E97" s="4">
        <v>2800</v>
      </c>
      <c r="F97" s="4">
        <v>2850</v>
      </c>
      <c r="G97" s="5"/>
      <c r="H97" s="5"/>
      <c r="I97" s="5"/>
    </row>
    <row r="98" spans="1:11">
      <c r="A98" s="4" t="s">
        <v>91</v>
      </c>
      <c r="B98" s="4">
        <v>2600</v>
      </c>
      <c r="C98" s="4">
        <v>2600</v>
      </c>
      <c r="D98" s="4">
        <v>2600</v>
      </c>
      <c r="E98" s="4">
        <v>2600</v>
      </c>
      <c r="F98" s="4">
        <v>2650</v>
      </c>
      <c r="G98" s="5"/>
      <c r="H98" s="5"/>
      <c r="I98" s="5"/>
    </row>
    <row r="99" spans="1:11">
      <c r="A99" s="4" t="s">
        <v>92</v>
      </c>
      <c r="B99" s="4">
        <v>1600</v>
      </c>
      <c r="C99" s="4">
        <v>1600</v>
      </c>
      <c r="D99" s="4">
        <v>1600</v>
      </c>
      <c r="E99" s="4">
        <v>1600</v>
      </c>
      <c r="F99" s="4">
        <v>1700</v>
      </c>
      <c r="G99" s="5"/>
      <c r="H99" s="5"/>
      <c r="I99" s="5"/>
    </row>
    <row r="100" spans="1:11">
      <c r="A100" s="4" t="s">
        <v>93</v>
      </c>
      <c r="B100" s="4">
        <v>600</v>
      </c>
      <c r="C100" s="4">
        <v>600</v>
      </c>
      <c r="D100" s="4">
        <v>600</v>
      </c>
      <c r="E100" s="4">
        <v>600</v>
      </c>
      <c r="F100" s="4">
        <v>650</v>
      </c>
      <c r="G100" s="5"/>
      <c r="H100" s="5"/>
      <c r="I100" s="5"/>
    </row>
    <row r="102" spans="1:11">
      <c r="A102" s="5" t="s">
        <v>202</v>
      </c>
    </row>
    <row r="103" spans="1:11">
      <c r="A103" s="4" t="s">
        <v>86</v>
      </c>
      <c r="B103" s="4" t="s">
        <v>26</v>
      </c>
      <c r="C103" s="4" t="s">
        <v>47</v>
      </c>
      <c r="D103" s="4" t="s">
        <v>203</v>
      </c>
      <c r="E103" s="4" t="s">
        <v>204</v>
      </c>
      <c r="F103" s="5"/>
      <c r="J103" s="7"/>
      <c r="K103" s="133"/>
    </row>
    <row r="104" spans="1:11">
      <c r="A104" s="4" t="s">
        <v>90</v>
      </c>
      <c r="B104" s="4">
        <v>2800</v>
      </c>
      <c r="C104" s="385"/>
      <c r="D104" s="386"/>
      <c r="E104" s="387"/>
      <c r="F104" s="5"/>
      <c r="J104" s="7"/>
      <c r="K104" s="133"/>
    </row>
    <row r="105" spans="1:11">
      <c r="A105" s="4" t="s">
        <v>91</v>
      </c>
      <c r="B105" s="4">
        <v>2600</v>
      </c>
      <c r="C105" s="388"/>
      <c r="D105" s="389"/>
      <c r="E105" s="390"/>
      <c r="F105" s="5"/>
      <c r="J105" s="7"/>
      <c r="K105" s="133"/>
    </row>
    <row r="106" spans="1:11">
      <c r="A106" s="4" t="s">
        <v>92</v>
      </c>
      <c r="B106" s="4">
        <v>1500</v>
      </c>
      <c r="C106" s="4">
        <v>1500</v>
      </c>
      <c r="D106" s="4">
        <v>1600</v>
      </c>
      <c r="E106" s="4">
        <v>1600</v>
      </c>
      <c r="F106" s="5"/>
      <c r="J106" s="7"/>
      <c r="K106" s="133"/>
    </row>
    <row r="107" spans="1:11">
      <c r="A107" s="4" t="s">
        <v>93</v>
      </c>
      <c r="B107" s="4">
        <v>550</v>
      </c>
      <c r="C107" s="4">
        <v>550</v>
      </c>
      <c r="D107" s="4">
        <v>600</v>
      </c>
      <c r="E107" s="4">
        <v>600</v>
      </c>
      <c r="F107" s="5"/>
      <c r="J107" s="7"/>
      <c r="K107" s="133"/>
    </row>
    <row r="110" spans="1:11">
      <c r="A110" s="2" t="s">
        <v>75</v>
      </c>
    </row>
    <row r="111" spans="1:11">
      <c r="A111" s="3" t="s">
        <v>76</v>
      </c>
      <c r="B111" s="24" t="s">
        <v>475</v>
      </c>
    </row>
    <row r="112" spans="1:11">
      <c r="A112" s="3" t="s">
        <v>238</v>
      </c>
      <c r="B112" s="34"/>
      <c r="F112" s="5"/>
      <c r="G112" s="5"/>
      <c r="H112" s="5"/>
      <c r="I112" s="5"/>
    </row>
    <row r="113" spans="1:9">
      <c r="A113" s="3" t="s">
        <v>78</v>
      </c>
      <c r="B113" s="24"/>
      <c r="F113" s="5"/>
      <c r="G113" s="5"/>
      <c r="H113" s="5"/>
      <c r="I113" s="5"/>
    </row>
    <row r="114" spans="1:9">
      <c r="A114" s="3" t="s">
        <v>79</v>
      </c>
      <c r="B114" s="24"/>
      <c r="F114" s="5"/>
      <c r="G114" s="5"/>
      <c r="H114" s="5"/>
      <c r="I114" s="5"/>
    </row>
    <row r="115" spans="1:9">
      <c r="A115" s="3" t="s">
        <v>95</v>
      </c>
      <c r="F115" s="5"/>
      <c r="G115" s="5"/>
      <c r="H115" s="5"/>
      <c r="I115" s="5"/>
    </row>
  </sheetData>
  <mergeCells count="7">
    <mergeCell ref="A24:A28"/>
    <mergeCell ref="J24:J28"/>
    <mergeCell ref="C104:E105"/>
    <mergeCell ref="A82:A87"/>
    <mergeCell ref="H82:H87"/>
    <mergeCell ref="A71:A76"/>
    <mergeCell ref="H71:H76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H8"/>
  <sheetViews>
    <sheetView workbookViewId="0">
      <selection activeCell="Q29" sqref="Q29"/>
    </sheetView>
  </sheetViews>
  <sheetFormatPr defaultColWidth="8.7109375" defaultRowHeight="15.75"/>
  <cols>
    <col min="1" max="1" width="14.140625" style="65" customWidth="1"/>
    <col min="2" max="6" width="8.7109375" style="65"/>
    <col min="7" max="7" width="14.7109375" style="65" bestFit="1" customWidth="1"/>
    <col min="8" max="8" width="10.28515625" style="65" bestFit="1" customWidth="1"/>
    <col min="9" max="16384" width="8.7109375" style="65"/>
  </cols>
  <sheetData>
    <row r="4" spans="1:8" s="25" customFormat="1" ht="14.25">
      <c r="A4" s="2" t="s">
        <v>75</v>
      </c>
      <c r="B4" s="5"/>
      <c r="C4" s="5"/>
      <c r="D4" s="5"/>
      <c r="E4" s="5"/>
      <c r="F4" s="7"/>
      <c r="G4" s="7"/>
      <c r="H4" s="7"/>
    </row>
    <row r="5" spans="1:8" s="25" customFormat="1" ht="14.25">
      <c r="A5" s="3" t="s">
        <v>94</v>
      </c>
      <c r="B5" s="24"/>
      <c r="C5" s="5"/>
      <c r="D5" s="5"/>
      <c r="E5" s="5"/>
      <c r="F5" s="7"/>
      <c r="G5" s="7"/>
      <c r="H5" s="7"/>
    </row>
    <row r="6" spans="1:8" s="25" customFormat="1" ht="14.25">
      <c r="A6" s="3" t="s">
        <v>77</v>
      </c>
      <c r="B6" s="24"/>
      <c r="C6" s="5"/>
      <c r="D6" s="5"/>
      <c r="E6" s="5"/>
      <c r="F6" s="7"/>
      <c r="G6" s="7"/>
      <c r="H6" s="7"/>
    </row>
    <row r="7" spans="1:8" s="25" customFormat="1" ht="14.25">
      <c r="A7" s="3" t="s">
        <v>78</v>
      </c>
      <c r="B7" s="34"/>
      <c r="C7" s="5"/>
      <c r="D7" s="5"/>
      <c r="E7" s="5"/>
      <c r="F7" s="7"/>
      <c r="G7" s="7"/>
      <c r="H7" s="7"/>
    </row>
    <row r="8" spans="1:8" s="25" customFormat="1" ht="14.25">
      <c r="A8" s="3" t="s">
        <v>79</v>
      </c>
      <c r="B8" s="34"/>
      <c r="C8" s="5"/>
      <c r="D8" s="5"/>
      <c r="E8" s="5"/>
      <c r="F8" s="7"/>
      <c r="G8" s="7"/>
      <c r="H8" s="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4"/>
  <sheetViews>
    <sheetView workbookViewId="0">
      <pane ySplit="1" topLeftCell="A59" activePane="bottomLeft" state="frozen"/>
      <selection pane="bottomLeft" activeCell="D79" sqref="D79"/>
    </sheetView>
  </sheetViews>
  <sheetFormatPr defaultColWidth="9.140625" defaultRowHeight="14.25"/>
  <cols>
    <col min="1" max="1" width="5.140625" style="25" bestFit="1" customWidth="1"/>
    <col min="2" max="2" width="9.85546875" style="25" customWidth="1"/>
    <col min="3" max="3" width="84.28515625" style="25" customWidth="1"/>
    <col min="4" max="4" width="13.7109375" style="25" customWidth="1"/>
    <col min="5" max="5" width="12.140625" style="25" customWidth="1"/>
    <col min="6" max="6" width="9.28515625" style="25" bestFit="1" customWidth="1"/>
    <col min="7" max="7" width="23.140625" style="25" bestFit="1" customWidth="1"/>
    <col min="8" max="8" width="40.140625" style="25" customWidth="1"/>
    <col min="9" max="9" width="17.140625" style="25" bestFit="1" customWidth="1"/>
    <col min="10" max="10" width="14" style="25" customWidth="1"/>
    <col min="11" max="16384" width="9.140625" style="25"/>
  </cols>
  <sheetData>
    <row r="1" spans="1:10" ht="36.75" customHeight="1">
      <c r="A1" s="56" t="s">
        <v>239</v>
      </c>
      <c r="B1" s="56" t="s">
        <v>240</v>
      </c>
      <c r="C1" s="56" t="s">
        <v>241</v>
      </c>
      <c r="D1" s="56" t="s">
        <v>242</v>
      </c>
      <c r="E1" s="56" t="s">
        <v>243</v>
      </c>
      <c r="F1" s="56" t="s">
        <v>244</v>
      </c>
      <c r="G1" s="56" t="s">
        <v>245</v>
      </c>
      <c r="H1" s="56" t="s">
        <v>246</v>
      </c>
      <c r="I1" s="56" t="s">
        <v>247</v>
      </c>
      <c r="J1" s="56" t="s">
        <v>248</v>
      </c>
    </row>
    <row r="2" spans="1:10">
      <c r="A2" s="57">
        <v>1</v>
      </c>
      <c r="B2" s="58" t="s">
        <v>249</v>
      </c>
      <c r="C2" s="59" t="s">
        <v>250</v>
      </c>
      <c r="D2" s="61" t="s">
        <v>251</v>
      </c>
      <c r="E2" s="58" t="s">
        <v>252</v>
      </c>
      <c r="F2" s="58" t="s">
        <v>253</v>
      </c>
      <c r="G2" s="58" t="s">
        <v>253</v>
      </c>
      <c r="H2" s="52"/>
      <c r="I2" s="33"/>
      <c r="J2" s="58" t="s">
        <v>254</v>
      </c>
    </row>
    <row r="3" spans="1:10">
      <c r="A3" s="57">
        <f>A2+1</f>
        <v>2</v>
      </c>
      <c r="B3" s="58" t="s">
        <v>255</v>
      </c>
      <c r="C3" s="59" t="s">
        <v>256</v>
      </c>
      <c r="D3" s="60" t="s">
        <v>257</v>
      </c>
      <c r="E3" s="58" t="s">
        <v>252</v>
      </c>
      <c r="F3" s="58" t="s">
        <v>253</v>
      </c>
      <c r="G3" s="58" t="s">
        <v>253</v>
      </c>
      <c r="H3" s="52"/>
      <c r="I3" s="33"/>
      <c r="J3" s="58" t="s">
        <v>254</v>
      </c>
    </row>
    <row r="4" spans="1:10">
      <c r="A4" s="57">
        <f t="shared" ref="A4:A67" si="0">A3+1</f>
        <v>3</v>
      </c>
      <c r="B4" s="58" t="s">
        <v>231</v>
      </c>
      <c r="C4" s="59" t="s">
        <v>258</v>
      </c>
      <c r="D4" s="58" t="s">
        <v>259</v>
      </c>
      <c r="E4" s="58" t="s">
        <v>252</v>
      </c>
      <c r="F4" s="58" t="s">
        <v>253</v>
      </c>
      <c r="G4" s="58" t="s">
        <v>253</v>
      </c>
      <c r="H4" s="52"/>
      <c r="I4" s="52"/>
      <c r="J4" s="58" t="s">
        <v>254</v>
      </c>
    </row>
    <row r="5" spans="1:10">
      <c r="A5" s="57">
        <f t="shared" si="0"/>
        <v>4</v>
      </c>
      <c r="B5" s="58" t="s">
        <v>260</v>
      </c>
      <c r="C5" s="59" t="s">
        <v>261</v>
      </c>
      <c r="D5" s="61" t="s">
        <v>262</v>
      </c>
      <c r="E5" s="58" t="s">
        <v>252</v>
      </c>
      <c r="F5" s="58" t="s">
        <v>263</v>
      </c>
      <c r="G5" s="58" t="s">
        <v>264</v>
      </c>
      <c r="H5" s="52"/>
      <c r="I5" s="52"/>
      <c r="J5" s="58" t="s">
        <v>254</v>
      </c>
    </row>
    <row r="6" spans="1:10">
      <c r="A6" s="57">
        <f t="shared" si="0"/>
        <v>5</v>
      </c>
      <c r="B6" s="58" t="s">
        <v>265</v>
      </c>
      <c r="C6" s="59" t="s">
        <v>266</v>
      </c>
      <c r="D6" s="58" t="s">
        <v>267</v>
      </c>
      <c r="E6" s="58" t="s">
        <v>252</v>
      </c>
      <c r="F6" s="58" t="s">
        <v>253</v>
      </c>
      <c r="G6" s="58" t="s">
        <v>253</v>
      </c>
      <c r="H6" s="52"/>
      <c r="I6" s="52"/>
      <c r="J6" s="58" t="s">
        <v>254</v>
      </c>
    </row>
    <row r="7" spans="1:10">
      <c r="A7" s="57">
        <f t="shared" si="0"/>
        <v>6</v>
      </c>
      <c r="B7" s="58" t="s">
        <v>268</v>
      </c>
      <c r="C7" s="59" t="s">
        <v>269</v>
      </c>
      <c r="D7" s="58" t="s">
        <v>270</v>
      </c>
      <c r="E7" s="58" t="s">
        <v>252</v>
      </c>
      <c r="F7" s="58" t="s">
        <v>253</v>
      </c>
      <c r="G7" s="58" t="s">
        <v>253</v>
      </c>
      <c r="H7" s="52"/>
      <c r="I7" s="52"/>
      <c r="J7" s="58" t="s">
        <v>254</v>
      </c>
    </row>
    <row r="8" spans="1:10">
      <c r="A8" s="57">
        <f t="shared" si="0"/>
        <v>7</v>
      </c>
      <c r="B8" s="58" t="s">
        <v>104</v>
      </c>
      <c r="C8" s="59" t="s">
        <v>271</v>
      </c>
      <c r="D8" s="58" t="s">
        <v>272</v>
      </c>
      <c r="E8" s="58" t="s">
        <v>252</v>
      </c>
      <c r="F8" s="58" t="s">
        <v>253</v>
      </c>
      <c r="G8" s="58" t="s">
        <v>253</v>
      </c>
      <c r="H8" s="52"/>
      <c r="I8" s="52"/>
      <c r="J8" s="58" t="s">
        <v>254</v>
      </c>
    </row>
    <row r="9" spans="1:10">
      <c r="A9" s="57">
        <f t="shared" si="0"/>
        <v>8</v>
      </c>
      <c r="B9" s="58" t="s">
        <v>273</v>
      </c>
      <c r="C9" s="59" t="s">
        <v>274</v>
      </c>
      <c r="D9" s="61" t="s">
        <v>275</v>
      </c>
      <c r="E9" s="58" t="s">
        <v>252</v>
      </c>
      <c r="F9" s="58" t="s">
        <v>253</v>
      </c>
      <c r="G9" s="58" t="s">
        <v>253</v>
      </c>
      <c r="H9" s="52"/>
      <c r="I9" s="52"/>
      <c r="J9" s="58" t="s">
        <v>254</v>
      </c>
    </row>
    <row r="10" spans="1:10">
      <c r="A10" s="57">
        <f t="shared" si="0"/>
        <v>9</v>
      </c>
      <c r="B10" s="58" t="s">
        <v>148</v>
      </c>
      <c r="C10" s="59" t="s">
        <v>276</v>
      </c>
      <c r="D10" s="58" t="s">
        <v>277</v>
      </c>
      <c r="E10" s="58" t="s">
        <v>252</v>
      </c>
      <c r="F10" s="58" t="s">
        <v>253</v>
      </c>
      <c r="G10" s="58" t="s">
        <v>253</v>
      </c>
      <c r="H10" s="52"/>
      <c r="I10" s="52"/>
      <c r="J10" s="58" t="s">
        <v>254</v>
      </c>
    </row>
    <row r="11" spans="1:10">
      <c r="A11" s="57">
        <f t="shared" si="0"/>
        <v>10</v>
      </c>
      <c r="B11" s="58" t="s">
        <v>165</v>
      </c>
      <c r="C11" s="59" t="s">
        <v>278</v>
      </c>
      <c r="D11" s="58" t="s">
        <v>279</v>
      </c>
      <c r="E11" s="58" t="s">
        <v>252</v>
      </c>
      <c r="F11" s="58" t="s">
        <v>253</v>
      </c>
      <c r="G11" s="58" t="s">
        <v>253</v>
      </c>
      <c r="H11" s="52"/>
      <c r="I11" s="52"/>
      <c r="J11" s="58" t="s">
        <v>254</v>
      </c>
    </row>
    <row r="12" spans="1:10">
      <c r="A12" s="57">
        <f t="shared" si="0"/>
        <v>11</v>
      </c>
      <c r="B12" s="58" t="s">
        <v>280</v>
      </c>
      <c r="C12" s="59" t="s">
        <v>281</v>
      </c>
      <c r="D12" s="58" t="s">
        <v>282</v>
      </c>
      <c r="E12" s="58" t="s">
        <v>283</v>
      </c>
      <c r="F12" s="58" t="s">
        <v>263</v>
      </c>
      <c r="G12" s="58" t="s">
        <v>264</v>
      </c>
      <c r="H12" s="52"/>
      <c r="I12" s="52"/>
      <c r="J12" s="58" t="s">
        <v>254</v>
      </c>
    </row>
    <row r="13" spans="1:10">
      <c r="A13" s="57">
        <f t="shared" si="0"/>
        <v>12</v>
      </c>
      <c r="B13" s="58" t="s">
        <v>163</v>
      </c>
      <c r="C13" s="59" t="s">
        <v>284</v>
      </c>
      <c r="D13" s="61" t="s">
        <v>285</v>
      </c>
      <c r="E13" s="58" t="s">
        <v>252</v>
      </c>
      <c r="F13" s="58" t="s">
        <v>253</v>
      </c>
      <c r="G13" s="58" t="s">
        <v>253</v>
      </c>
      <c r="H13" s="52"/>
      <c r="I13" s="52"/>
      <c r="J13" s="58" t="s">
        <v>254</v>
      </c>
    </row>
    <row r="14" spans="1:10">
      <c r="A14" s="57">
        <f t="shared" si="0"/>
        <v>13</v>
      </c>
      <c r="B14" s="58" t="s">
        <v>30</v>
      </c>
      <c r="C14" s="59" t="s">
        <v>286</v>
      </c>
      <c r="D14" s="61" t="s">
        <v>287</v>
      </c>
      <c r="E14" s="58" t="s">
        <v>252</v>
      </c>
      <c r="F14" s="58" t="s">
        <v>253</v>
      </c>
      <c r="G14" s="58" t="s">
        <v>253</v>
      </c>
      <c r="H14" s="52"/>
      <c r="I14" s="52"/>
      <c r="J14" s="58" t="s">
        <v>254</v>
      </c>
    </row>
    <row r="15" spans="1:10">
      <c r="A15" s="57">
        <f t="shared" si="0"/>
        <v>14</v>
      </c>
      <c r="B15" s="58" t="s">
        <v>168</v>
      </c>
      <c r="C15" s="59" t="s">
        <v>288</v>
      </c>
      <c r="D15" s="60" t="s">
        <v>289</v>
      </c>
      <c r="E15" s="58" t="s">
        <v>252</v>
      </c>
      <c r="F15" s="58" t="s">
        <v>253</v>
      </c>
      <c r="G15" s="58" t="s">
        <v>253</v>
      </c>
      <c r="H15" s="52"/>
      <c r="I15" s="52"/>
      <c r="J15" s="58" t="s">
        <v>254</v>
      </c>
    </row>
    <row r="16" spans="1:10">
      <c r="A16" s="57">
        <f t="shared" si="0"/>
        <v>15</v>
      </c>
      <c r="B16" s="58" t="s">
        <v>107</v>
      </c>
      <c r="C16" s="59" t="s">
        <v>290</v>
      </c>
      <c r="D16" s="58" t="s">
        <v>291</v>
      </c>
      <c r="E16" s="58" t="s">
        <v>252</v>
      </c>
      <c r="F16" s="58" t="s">
        <v>263</v>
      </c>
      <c r="G16" s="58" t="s">
        <v>292</v>
      </c>
      <c r="H16" s="52"/>
      <c r="I16" s="52"/>
      <c r="J16" s="58" t="s">
        <v>254</v>
      </c>
    </row>
    <row r="17" spans="1:10">
      <c r="A17" s="57">
        <f t="shared" si="0"/>
        <v>16</v>
      </c>
      <c r="B17" s="58" t="s">
        <v>109</v>
      </c>
      <c r="C17" s="59" t="s">
        <v>293</v>
      </c>
      <c r="D17" s="58" t="s">
        <v>294</v>
      </c>
      <c r="E17" s="58" t="s">
        <v>252</v>
      </c>
      <c r="F17" s="58" t="s">
        <v>253</v>
      </c>
      <c r="G17" s="58" t="s">
        <v>253</v>
      </c>
      <c r="H17" s="52"/>
      <c r="I17" s="52"/>
      <c r="J17" s="58" t="s">
        <v>254</v>
      </c>
    </row>
    <row r="18" spans="1:10">
      <c r="A18" s="57">
        <f t="shared" si="0"/>
        <v>17</v>
      </c>
      <c r="B18" s="58" t="s">
        <v>158</v>
      </c>
      <c r="C18" s="59" t="s">
        <v>295</v>
      </c>
      <c r="D18" s="58" t="s">
        <v>296</v>
      </c>
      <c r="E18" s="58" t="s">
        <v>252</v>
      </c>
      <c r="F18" s="58" t="s">
        <v>253</v>
      </c>
      <c r="G18" s="58" t="s">
        <v>253</v>
      </c>
      <c r="H18" s="52"/>
      <c r="I18" s="52"/>
      <c r="J18" s="58" t="s">
        <v>254</v>
      </c>
    </row>
    <row r="19" spans="1:10">
      <c r="A19" s="57">
        <f t="shared" si="0"/>
        <v>18</v>
      </c>
      <c r="B19" s="58" t="s">
        <v>442</v>
      </c>
      <c r="C19" s="59" t="s">
        <v>297</v>
      </c>
      <c r="D19" s="58" t="s">
        <v>298</v>
      </c>
      <c r="E19" s="58" t="s">
        <v>252</v>
      </c>
      <c r="F19" s="58" t="s">
        <v>253</v>
      </c>
      <c r="G19" s="58" t="s">
        <v>253</v>
      </c>
      <c r="H19" s="52"/>
      <c r="I19" s="52"/>
      <c r="J19" s="58" t="s">
        <v>254</v>
      </c>
    </row>
    <row r="20" spans="1:10">
      <c r="A20" s="57">
        <f t="shared" si="0"/>
        <v>19</v>
      </c>
      <c r="B20" s="58" t="s">
        <v>110</v>
      </c>
      <c r="C20" s="59" t="s">
        <v>299</v>
      </c>
      <c r="D20" s="58" t="s">
        <v>300</v>
      </c>
      <c r="E20" s="58" t="s">
        <v>252</v>
      </c>
      <c r="F20" s="58" t="s">
        <v>253</v>
      </c>
      <c r="G20" s="58" t="s">
        <v>253</v>
      </c>
      <c r="H20" s="54"/>
      <c r="I20" s="52"/>
      <c r="J20" s="58" t="s">
        <v>254</v>
      </c>
    </row>
    <row r="21" spans="1:10">
      <c r="A21" s="57">
        <f t="shared" si="0"/>
        <v>20</v>
      </c>
      <c r="B21" s="58" t="s">
        <v>301</v>
      </c>
      <c r="C21" s="59" t="s">
        <v>302</v>
      </c>
      <c r="D21" s="58" t="s">
        <v>303</v>
      </c>
      <c r="E21" s="58" t="s">
        <v>252</v>
      </c>
      <c r="F21" s="58" t="s">
        <v>253</v>
      </c>
      <c r="G21" s="58" t="s">
        <v>253</v>
      </c>
      <c r="H21" s="52"/>
      <c r="I21" s="52"/>
      <c r="J21" s="58" t="s">
        <v>254</v>
      </c>
    </row>
    <row r="22" spans="1:10">
      <c r="A22" s="57">
        <f t="shared" si="0"/>
        <v>21</v>
      </c>
      <c r="B22" s="58" t="s">
        <v>304</v>
      </c>
      <c r="C22" s="59" t="s">
        <v>305</v>
      </c>
      <c r="D22" s="58" t="s">
        <v>306</v>
      </c>
      <c r="E22" s="58" t="s">
        <v>307</v>
      </c>
      <c r="F22" s="58" t="s">
        <v>253</v>
      </c>
      <c r="G22" s="58" t="s">
        <v>264</v>
      </c>
      <c r="H22" s="52"/>
      <c r="I22" s="52"/>
      <c r="J22" s="58" t="s">
        <v>254</v>
      </c>
    </row>
    <row r="23" spans="1:10">
      <c r="A23" s="57">
        <f t="shared" si="0"/>
        <v>22</v>
      </c>
      <c r="B23" s="58" t="s">
        <v>113</v>
      </c>
      <c r="C23" s="59" t="s">
        <v>308</v>
      </c>
      <c r="D23" s="293" t="s">
        <v>471</v>
      </c>
      <c r="E23" s="58" t="s">
        <v>252</v>
      </c>
      <c r="F23" s="58" t="s">
        <v>253</v>
      </c>
      <c r="G23" s="58" t="s">
        <v>253</v>
      </c>
      <c r="H23" s="62"/>
      <c r="I23" s="52"/>
      <c r="J23" s="58" t="s">
        <v>254</v>
      </c>
    </row>
    <row r="24" spans="1:10">
      <c r="A24" s="57">
        <f t="shared" si="0"/>
        <v>23</v>
      </c>
      <c r="B24" s="58" t="s">
        <v>309</v>
      </c>
      <c r="C24" s="59" t="s">
        <v>310</v>
      </c>
      <c r="D24" s="58" t="s">
        <v>311</v>
      </c>
      <c r="E24" s="58" t="s">
        <v>252</v>
      </c>
      <c r="F24" s="58" t="s">
        <v>253</v>
      </c>
      <c r="G24" s="58" t="s">
        <v>253</v>
      </c>
      <c r="H24" s="62"/>
      <c r="I24" s="52"/>
      <c r="J24" s="58" t="s">
        <v>254</v>
      </c>
    </row>
    <row r="25" spans="1:10">
      <c r="A25" s="57">
        <f t="shared" si="0"/>
        <v>24</v>
      </c>
      <c r="B25" s="58" t="s">
        <v>312</v>
      </c>
      <c r="C25" s="59" t="s">
        <v>313</v>
      </c>
      <c r="D25" s="58" t="s">
        <v>314</v>
      </c>
      <c r="E25" s="58" t="s">
        <v>252</v>
      </c>
      <c r="F25" s="58" t="s">
        <v>253</v>
      </c>
      <c r="G25" s="58" t="s">
        <v>253</v>
      </c>
      <c r="H25" s="62"/>
      <c r="I25" s="52"/>
      <c r="J25" s="58" t="s">
        <v>254</v>
      </c>
    </row>
    <row r="26" spans="1:10">
      <c r="A26" s="57">
        <f t="shared" si="0"/>
        <v>25</v>
      </c>
      <c r="B26" s="58" t="s">
        <v>315</v>
      </c>
      <c r="C26" s="59" t="s">
        <v>316</v>
      </c>
      <c r="D26" s="60" t="s">
        <v>317</v>
      </c>
      <c r="E26" s="58" t="s">
        <v>252</v>
      </c>
      <c r="F26" s="58" t="s">
        <v>253</v>
      </c>
      <c r="G26" s="58" t="s">
        <v>253</v>
      </c>
      <c r="H26" s="62"/>
      <c r="I26" s="52"/>
      <c r="J26" s="58" t="s">
        <v>254</v>
      </c>
    </row>
    <row r="27" spans="1:10">
      <c r="A27" s="57">
        <f t="shared" si="0"/>
        <v>26</v>
      </c>
      <c r="B27" s="58" t="s">
        <v>173</v>
      </c>
      <c r="C27" s="59" t="s">
        <v>318</v>
      </c>
      <c r="D27" s="58" t="s">
        <v>319</v>
      </c>
      <c r="E27" s="58" t="s">
        <v>252</v>
      </c>
      <c r="F27" s="58" t="s">
        <v>253</v>
      </c>
      <c r="G27" s="58" t="s">
        <v>253</v>
      </c>
      <c r="H27" s="62"/>
      <c r="I27" s="52"/>
      <c r="J27" s="58" t="s">
        <v>254</v>
      </c>
    </row>
    <row r="28" spans="1:10">
      <c r="A28" s="57">
        <f t="shared" si="0"/>
        <v>27</v>
      </c>
      <c r="B28" s="58" t="s">
        <v>115</v>
      </c>
      <c r="C28" s="59" t="s">
        <v>320</v>
      </c>
      <c r="D28" s="60" t="s">
        <v>321</v>
      </c>
      <c r="E28" s="58" t="s">
        <v>252</v>
      </c>
      <c r="F28" s="58" t="s">
        <v>253</v>
      </c>
      <c r="G28" s="58" t="s">
        <v>253</v>
      </c>
      <c r="H28" s="62"/>
      <c r="I28" s="52"/>
      <c r="J28" s="58" t="s">
        <v>254</v>
      </c>
    </row>
    <row r="29" spans="1:10">
      <c r="A29" s="57">
        <f t="shared" si="0"/>
        <v>28</v>
      </c>
      <c r="B29" s="58" t="s">
        <v>322</v>
      </c>
      <c r="C29" s="59" t="s">
        <v>323</v>
      </c>
      <c r="D29" s="58" t="s">
        <v>324</v>
      </c>
      <c r="E29" s="58" t="s">
        <v>252</v>
      </c>
      <c r="F29" s="58" t="s">
        <v>253</v>
      </c>
      <c r="G29" s="58" t="s">
        <v>253</v>
      </c>
      <c r="H29" s="62"/>
      <c r="I29" s="52"/>
      <c r="J29" s="58" t="s">
        <v>254</v>
      </c>
    </row>
    <row r="30" spans="1:10">
      <c r="A30" s="57">
        <f t="shared" si="0"/>
        <v>29</v>
      </c>
      <c r="B30" s="58" t="s">
        <v>325</v>
      </c>
      <c r="C30" s="59" t="s">
        <v>326</v>
      </c>
      <c r="D30" s="61" t="s">
        <v>327</v>
      </c>
      <c r="E30" s="58" t="s">
        <v>252</v>
      </c>
      <c r="F30" s="58" t="s">
        <v>253</v>
      </c>
      <c r="G30" s="58" t="s">
        <v>253</v>
      </c>
      <c r="H30" s="62"/>
      <c r="I30" s="52"/>
      <c r="J30" s="58" t="s">
        <v>254</v>
      </c>
    </row>
    <row r="31" spans="1:10">
      <c r="A31" s="57">
        <f t="shared" si="0"/>
        <v>30</v>
      </c>
      <c r="B31" s="58" t="s">
        <v>436</v>
      </c>
      <c r="C31" s="59" t="s">
        <v>328</v>
      </c>
      <c r="D31" s="58" t="s">
        <v>329</v>
      </c>
      <c r="E31" s="58" t="s">
        <v>252</v>
      </c>
      <c r="F31" s="58" t="s">
        <v>253</v>
      </c>
      <c r="G31" s="58" t="s">
        <v>253</v>
      </c>
      <c r="H31" s="62"/>
      <c r="I31" s="52"/>
      <c r="J31" s="58" t="s">
        <v>254</v>
      </c>
    </row>
    <row r="32" spans="1:10">
      <c r="A32" s="57">
        <f t="shared" si="0"/>
        <v>31</v>
      </c>
      <c r="B32" s="58" t="s">
        <v>175</v>
      </c>
      <c r="C32" s="59" t="s">
        <v>330</v>
      </c>
      <c r="D32" s="58" t="s">
        <v>331</v>
      </c>
      <c r="E32" s="58" t="s">
        <v>252</v>
      </c>
      <c r="F32" s="58" t="s">
        <v>253</v>
      </c>
      <c r="G32" s="58" t="s">
        <v>253</v>
      </c>
      <c r="H32" s="62"/>
      <c r="I32" s="52"/>
      <c r="J32" s="58" t="s">
        <v>254</v>
      </c>
    </row>
    <row r="33" spans="1:10">
      <c r="A33" s="57">
        <f t="shared" si="0"/>
        <v>32</v>
      </c>
      <c r="B33" s="58" t="s">
        <v>332</v>
      </c>
      <c r="C33" s="59" t="s">
        <v>333</v>
      </c>
      <c r="D33" s="58" t="s">
        <v>334</v>
      </c>
      <c r="E33" s="58" t="s">
        <v>252</v>
      </c>
      <c r="F33" s="58" t="s">
        <v>253</v>
      </c>
      <c r="G33" s="58" t="s">
        <v>253</v>
      </c>
      <c r="H33" s="62"/>
      <c r="I33" s="52"/>
      <c r="J33" s="58" t="s">
        <v>254</v>
      </c>
    </row>
    <row r="34" spans="1:10">
      <c r="A34" s="57">
        <f t="shared" si="0"/>
        <v>33</v>
      </c>
      <c r="B34" s="58" t="s">
        <v>335</v>
      </c>
      <c r="C34" s="59" t="s">
        <v>336</v>
      </c>
      <c r="D34" s="58" t="s">
        <v>337</v>
      </c>
      <c r="E34" s="58" t="s">
        <v>252</v>
      </c>
      <c r="F34" s="58" t="s">
        <v>253</v>
      </c>
      <c r="G34" s="58" t="s">
        <v>253</v>
      </c>
      <c r="H34" s="62"/>
      <c r="I34" s="52"/>
      <c r="J34" s="58" t="s">
        <v>254</v>
      </c>
    </row>
    <row r="35" spans="1:10">
      <c r="A35" s="57">
        <f t="shared" si="0"/>
        <v>34</v>
      </c>
      <c r="B35" s="58" t="s">
        <v>438</v>
      </c>
      <c r="C35" s="59" t="s">
        <v>338</v>
      </c>
      <c r="D35" s="58" t="s">
        <v>339</v>
      </c>
      <c r="E35" s="58" t="s">
        <v>252</v>
      </c>
      <c r="F35" s="58" t="s">
        <v>253</v>
      </c>
      <c r="G35" s="58" t="s">
        <v>253</v>
      </c>
      <c r="H35" s="62"/>
      <c r="I35" s="52"/>
      <c r="J35" s="58" t="s">
        <v>254</v>
      </c>
    </row>
    <row r="36" spans="1:10">
      <c r="A36" s="57">
        <f t="shared" si="0"/>
        <v>35</v>
      </c>
      <c r="B36" s="58" t="s">
        <v>340</v>
      </c>
      <c r="C36" s="59" t="s">
        <v>341</v>
      </c>
      <c r="D36" s="58" t="s">
        <v>342</v>
      </c>
      <c r="E36" s="58" t="s">
        <v>252</v>
      </c>
      <c r="F36" s="58" t="s">
        <v>253</v>
      </c>
      <c r="G36" s="58" t="s">
        <v>253</v>
      </c>
      <c r="H36" s="62"/>
      <c r="I36" s="52"/>
      <c r="J36" s="58" t="s">
        <v>254</v>
      </c>
    </row>
    <row r="37" spans="1:10">
      <c r="A37" s="57">
        <f t="shared" si="0"/>
        <v>36</v>
      </c>
      <c r="B37" s="58" t="s">
        <v>112</v>
      </c>
      <c r="C37" s="59" t="s">
        <v>343</v>
      </c>
      <c r="D37" s="61" t="s">
        <v>344</v>
      </c>
      <c r="E37" s="58" t="s">
        <v>252</v>
      </c>
      <c r="F37" s="58" t="s">
        <v>253</v>
      </c>
      <c r="G37" s="58" t="s">
        <v>253</v>
      </c>
      <c r="H37" s="62"/>
      <c r="I37" s="52"/>
      <c r="J37" s="58" t="s">
        <v>254</v>
      </c>
    </row>
    <row r="38" spans="1:10">
      <c r="A38" s="57">
        <f t="shared" si="0"/>
        <v>37</v>
      </c>
      <c r="B38" s="58" t="s">
        <v>345</v>
      </c>
      <c r="C38" s="59" t="s">
        <v>346</v>
      </c>
      <c r="D38" s="58" t="s">
        <v>347</v>
      </c>
      <c r="E38" s="58" t="s">
        <v>307</v>
      </c>
      <c r="F38" s="58" t="s">
        <v>263</v>
      </c>
      <c r="G38" s="58" t="s">
        <v>264</v>
      </c>
      <c r="H38" s="62"/>
      <c r="I38" s="52"/>
      <c r="J38" s="58" t="s">
        <v>254</v>
      </c>
    </row>
    <row r="39" spans="1:10">
      <c r="A39" s="57">
        <f t="shared" si="0"/>
        <v>38</v>
      </c>
      <c r="B39" s="58" t="s">
        <v>117</v>
      </c>
      <c r="C39" s="59" t="s">
        <v>348</v>
      </c>
      <c r="D39" s="58" t="s">
        <v>349</v>
      </c>
      <c r="E39" s="58" t="s">
        <v>252</v>
      </c>
      <c r="F39" s="58" t="s">
        <v>253</v>
      </c>
      <c r="G39" s="58" t="s">
        <v>253</v>
      </c>
      <c r="H39" s="62"/>
      <c r="I39" s="52"/>
      <c r="J39" s="58" t="s">
        <v>254</v>
      </c>
    </row>
    <row r="40" spans="1:10">
      <c r="A40" s="57">
        <f t="shared" si="0"/>
        <v>39</v>
      </c>
      <c r="B40" s="58" t="s">
        <v>350</v>
      </c>
      <c r="C40" s="59" t="s">
        <v>351</v>
      </c>
      <c r="D40" s="60" t="s">
        <v>352</v>
      </c>
      <c r="E40" s="58" t="s">
        <v>252</v>
      </c>
      <c r="F40" s="58" t="s">
        <v>263</v>
      </c>
      <c r="G40" s="58" t="s">
        <v>292</v>
      </c>
      <c r="H40" s="52"/>
      <c r="I40" s="52"/>
      <c r="J40" s="58" t="s">
        <v>254</v>
      </c>
    </row>
    <row r="41" spans="1:10">
      <c r="A41" s="57">
        <f t="shared" si="0"/>
        <v>40</v>
      </c>
      <c r="B41" s="58" t="s">
        <v>353</v>
      </c>
      <c r="C41" s="59" t="s">
        <v>354</v>
      </c>
      <c r="D41" s="60" t="s">
        <v>355</v>
      </c>
      <c r="E41" s="58" t="s">
        <v>307</v>
      </c>
      <c r="F41" s="58" t="s">
        <v>263</v>
      </c>
      <c r="G41" s="58" t="s">
        <v>264</v>
      </c>
      <c r="H41" s="52"/>
      <c r="I41" s="52"/>
      <c r="J41" s="58" t="s">
        <v>254</v>
      </c>
    </row>
    <row r="42" spans="1:10">
      <c r="A42" s="57">
        <f t="shared" si="0"/>
        <v>41</v>
      </c>
      <c r="B42" s="58" t="s">
        <v>118</v>
      </c>
      <c r="C42" s="59" t="s">
        <v>356</v>
      </c>
      <c r="D42" s="58" t="s">
        <v>357</v>
      </c>
      <c r="E42" s="58" t="s">
        <v>252</v>
      </c>
      <c r="F42" s="58" t="s">
        <v>263</v>
      </c>
      <c r="G42" s="58" t="s">
        <v>264</v>
      </c>
      <c r="H42" s="52"/>
      <c r="I42" s="52"/>
      <c r="J42" s="58" t="s">
        <v>254</v>
      </c>
    </row>
    <row r="43" spans="1:10">
      <c r="A43" s="57">
        <f t="shared" si="0"/>
        <v>42</v>
      </c>
      <c r="B43" s="58" t="s">
        <v>358</v>
      </c>
      <c r="C43" s="59" t="s">
        <v>359</v>
      </c>
      <c r="D43" s="60" t="s">
        <v>360</v>
      </c>
      <c r="E43" s="58" t="s">
        <v>252</v>
      </c>
      <c r="F43" s="58" t="s">
        <v>253</v>
      </c>
      <c r="G43" s="58" t="s">
        <v>253</v>
      </c>
      <c r="H43" s="52"/>
      <c r="I43" s="52"/>
      <c r="J43" s="58" t="s">
        <v>254</v>
      </c>
    </row>
    <row r="44" spans="1:10">
      <c r="A44" s="57">
        <f t="shared" si="0"/>
        <v>43</v>
      </c>
      <c r="B44" s="58" t="s">
        <v>361</v>
      </c>
      <c r="C44" s="59" t="s">
        <v>362</v>
      </c>
      <c r="D44" s="58" t="s">
        <v>363</v>
      </c>
      <c r="E44" s="58" t="s">
        <v>252</v>
      </c>
      <c r="F44" s="58" t="s">
        <v>253</v>
      </c>
      <c r="G44" s="58" t="s">
        <v>253</v>
      </c>
      <c r="H44" s="52"/>
      <c r="I44" s="52"/>
      <c r="J44" s="58" t="s">
        <v>254</v>
      </c>
    </row>
    <row r="45" spans="1:10">
      <c r="A45" s="57">
        <f t="shared" si="0"/>
        <v>44</v>
      </c>
      <c r="B45" s="58" t="s">
        <v>364</v>
      </c>
      <c r="C45" s="59" t="s">
        <v>365</v>
      </c>
      <c r="D45" s="58" t="s">
        <v>366</v>
      </c>
      <c r="E45" s="58" t="s">
        <v>252</v>
      </c>
      <c r="F45" s="58" t="s">
        <v>253</v>
      </c>
      <c r="G45" s="58" t="s">
        <v>253</v>
      </c>
      <c r="H45" s="52"/>
      <c r="I45" s="52"/>
      <c r="J45" s="58" t="s">
        <v>254</v>
      </c>
    </row>
    <row r="46" spans="1:10">
      <c r="A46" s="57">
        <f t="shared" si="0"/>
        <v>45</v>
      </c>
      <c r="B46" s="58" t="s">
        <v>367</v>
      </c>
      <c r="C46" s="59" t="s">
        <v>368</v>
      </c>
      <c r="D46" s="61" t="s">
        <v>369</v>
      </c>
      <c r="E46" s="58" t="s">
        <v>252</v>
      </c>
      <c r="F46" s="58" t="s">
        <v>253</v>
      </c>
      <c r="G46" s="58" t="s">
        <v>253</v>
      </c>
      <c r="H46" s="51"/>
      <c r="I46" s="52"/>
      <c r="J46" s="58" t="s">
        <v>254</v>
      </c>
    </row>
    <row r="47" spans="1:10">
      <c r="A47" s="57">
        <f t="shared" si="0"/>
        <v>46</v>
      </c>
      <c r="B47" s="58" t="s">
        <v>370</v>
      </c>
      <c r="C47" s="59" t="s">
        <v>371</v>
      </c>
      <c r="D47" s="58" t="s">
        <v>372</v>
      </c>
      <c r="E47" s="58" t="s">
        <v>252</v>
      </c>
      <c r="F47" s="58" t="s">
        <v>253</v>
      </c>
      <c r="G47" s="58" t="s">
        <v>253</v>
      </c>
      <c r="H47" s="51"/>
      <c r="I47" s="52"/>
      <c r="J47" s="58" t="s">
        <v>254</v>
      </c>
    </row>
    <row r="48" spans="1:10">
      <c r="A48" s="57">
        <f t="shared" si="0"/>
        <v>47</v>
      </c>
      <c r="B48" s="58" t="s">
        <v>373</v>
      </c>
      <c r="C48" s="59" t="s">
        <v>374</v>
      </c>
      <c r="D48" s="58" t="s">
        <v>375</v>
      </c>
      <c r="E48" s="58" t="s">
        <v>252</v>
      </c>
      <c r="F48" s="58" t="s">
        <v>253</v>
      </c>
      <c r="G48" s="58" t="s">
        <v>253</v>
      </c>
      <c r="H48" s="51"/>
      <c r="I48" s="52"/>
      <c r="J48" s="58" t="s">
        <v>254</v>
      </c>
    </row>
    <row r="49" spans="1:10">
      <c r="A49" s="57">
        <f t="shared" si="0"/>
        <v>48</v>
      </c>
      <c r="B49" s="58" t="s">
        <v>376</v>
      </c>
      <c r="C49" s="59" t="s">
        <v>377</v>
      </c>
      <c r="D49" s="61" t="s">
        <v>378</v>
      </c>
      <c r="E49" s="58" t="s">
        <v>252</v>
      </c>
      <c r="F49" s="58" t="s">
        <v>253</v>
      </c>
      <c r="G49" s="58" t="s">
        <v>253</v>
      </c>
      <c r="H49" s="51"/>
      <c r="I49" s="52"/>
      <c r="J49" s="58" t="s">
        <v>254</v>
      </c>
    </row>
    <row r="50" spans="1:10">
      <c r="A50" s="57">
        <f t="shared" si="0"/>
        <v>49</v>
      </c>
      <c r="B50" s="58" t="s">
        <v>379</v>
      </c>
      <c r="C50" s="59" t="s">
        <v>380</v>
      </c>
      <c r="D50" s="58" t="s">
        <v>381</v>
      </c>
      <c r="E50" s="58" t="s">
        <v>252</v>
      </c>
      <c r="F50" s="58" t="s">
        <v>253</v>
      </c>
      <c r="G50" s="58" t="s">
        <v>253</v>
      </c>
      <c r="H50" s="51"/>
      <c r="I50" s="52"/>
      <c r="J50" s="58" t="s">
        <v>254</v>
      </c>
    </row>
    <row r="51" spans="1:10">
      <c r="A51" s="57">
        <f t="shared" si="0"/>
        <v>50</v>
      </c>
      <c r="B51" s="58" t="s">
        <v>172</v>
      </c>
      <c r="C51" s="59" t="s">
        <v>382</v>
      </c>
      <c r="D51" s="58" t="s">
        <v>383</v>
      </c>
      <c r="E51" s="58" t="s">
        <v>252</v>
      </c>
      <c r="F51" s="58" t="s">
        <v>253</v>
      </c>
      <c r="G51" s="58" t="s">
        <v>253</v>
      </c>
      <c r="H51" s="51"/>
      <c r="I51" s="52"/>
      <c r="J51" s="58" t="s">
        <v>254</v>
      </c>
    </row>
    <row r="52" spans="1:10">
      <c r="A52" s="57">
        <f t="shared" si="0"/>
        <v>51</v>
      </c>
      <c r="B52" s="58" t="s">
        <v>124</v>
      </c>
      <c r="C52" s="59" t="s">
        <v>384</v>
      </c>
      <c r="D52" s="61" t="s">
        <v>385</v>
      </c>
      <c r="E52" s="58" t="s">
        <v>252</v>
      </c>
      <c r="F52" s="58" t="s">
        <v>253</v>
      </c>
      <c r="G52" s="58" t="s">
        <v>253</v>
      </c>
      <c r="H52" s="51"/>
      <c r="I52" s="52"/>
      <c r="J52" s="58" t="s">
        <v>254</v>
      </c>
    </row>
    <row r="53" spans="1:10">
      <c r="A53" s="57">
        <f t="shared" si="0"/>
        <v>52</v>
      </c>
      <c r="B53" s="58" t="s">
        <v>386</v>
      </c>
      <c r="C53" s="59" t="s">
        <v>387</v>
      </c>
      <c r="D53" s="58" t="s">
        <v>388</v>
      </c>
      <c r="E53" s="58" t="s">
        <v>252</v>
      </c>
      <c r="F53" s="58" t="s">
        <v>253</v>
      </c>
      <c r="G53" s="58" t="s">
        <v>253</v>
      </c>
      <c r="H53" s="51"/>
      <c r="I53" s="52"/>
      <c r="J53" s="58" t="s">
        <v>254</v>
      </c>
    </row>
    <row r="54" spans="1:10">
      <c r="A54" s="57">
        <f t="shared" si="0"/>
        <v>53</v>
      </c>
      <c r="B54" s="58" t="s">
        <v>389</v>
      </c>
      <c r="C54" s="59" t="s">
        <v>390</v>
      </c>
      <c r="D54" s="58" t="s">
        <v>391</v>
      </c>
      <c r="E54" s="58" t="s">
        <v>252</v>
      </c>
      <c r="F54" s="58" t="s">
        <v>253</v>
      </c>
      <c r="G54" s="58" t="s">
        <v>253</v>
      </c>
      <c r="H54" s="51"/>
      <c r="I54" s="52"/>
      <c r="J54" s="58" t="s">
        <v>254</v>
      </c>
    </row>
    <row r="55" spans="1:10">
      <c r="A55" s="57">
        <f t="shared" si="0"/>
        <v>54</v>
      </c>
      <c r="B55" s="63" t="s">
        <v>392</v>
      </c>
      <c r="C55" s="64" t="s">
        <v>393</v>
      </c>
      <c r="D55" s="58" t="s">
        <v>394</v>
      </c>
      <c r="E55" s="58" t="s">
        <v>252</v>
      </c>
      <c r="F55" s="58" t="s">
        <v>253</v>
      </c>
      <c r="G55" s="58" t="s">
        <v>253</v>
      </c>
      <c r="H55" s="51"/>
      <c r="I55" s="52"/>
      <c r="J55" s="58" t="s">
        <v>254</v>
      </c>
    </row>
    <row r="56" spans="1:10">
      <c r="A56" s="57">
        <f t="shared" si="0"/>
        <v>55</v>
      </c>
      <c r="B56" s="58" t="s">
        <v>395</v>
      </c>
      <c r="C56" s="59" t="s">
        <v>396</v>
      </c>
      <c r="D56" s="61" t="s">
        <v>397</v>
      </c>
      <c r="E56" s="58" t="s">
        <v>252</v>
      </c>
      <c r="F56" s="58" t="s">
        <v>253</v>
      </c>
      <c r="G56" s="58" t="s">
        <v>253</v>
      </c>
      <c r="H56" s="51"/>
      <c r="I56" s="52"/>
      <c r="J56" s="58" t="s">
        <v>254</v>
      </c>
    </row>
    <row r="57" spans="1:10">
      <c r="A57" s="57">
        <f t="shared" si="0"/>
        <v>56</v>
      </c>
      <c r="B57" s="58" t="s">
        <v>122</v>
      </c>
      <c r="C57" s="59" t="s">
        <v>398</v>
      </c>
      <c r="D57" s="58" t="s">
        <v>399</v>
      </c>
      <c r="E57" s="58" t="s">
        <v>252</v>
      </c>
      <c r="F57" s="58" t="s">
        <v>253</v>
      </c>
      <c r="G57" s="58" t="s">
        <v>253</v>
      </c>
      <c r="H57" s="51"/>
      <c r="I57" s="52"/>
      <c r="J57" s="58" t="s">
        <v>254</v>
      </c>
    </row>
    <row r="58" spans="1:10">
      <c r="A58" s="57">
        <f t="shared" si="0"/>
        <v>57</v>
      </c>
      <c r="B58" s="58" t="s">
        <v>126</v>
      </c>
      <c r="C58" s="59" t="s">
        <v>400</v>
      </c>
      <c r="D58" s="61" t="s">
        <v>401</v>
      </c>
      <c r="E58" s="58" t="s">
        <v>252</v>
      </c>
      <c r="F58" s="58" t="s">
        <v>263</v>
      </c>
      <c r="G58" s="58" t="s">
        <v>264</v>
      </c>
      <c r="H58" s="51"/>
      <c r="I58" s="52"/>
      <c r="J58" s="58" t="s">
        <v>254</v>
      </c>
    </row>
    <row r="59" spans="1:10">
      <c r="A59" s="57">
        <f t="shared" si="0"/>
        <v>58</v>
      </c>
      <c r="B59" s="58" t="s">
        <v>402</v>
      </c>
      <c r="C59" s="59" t="s">
        <v>403</v>
      </c>
      <c r="D59" s="58" t="s">
        <v>404</v>
      </c>
      <c r="E59" s="58" t="s">
        <v>252</v>
      </c>
      <c r="F59" s="58" t="s">
        <v>253</v>
      </c>
      <c r="G59" s="58" t="s">
        <v>253</v>
      </c>
      <c r="H59" s="51"/>
      <c r="I59" s="52"/>
      <c r="J59" s="58" t="s">
        <v>254</v>
      </c>
    </row>
    <row r="60" spans="1:10">
      <c r="A60" s="57">
        <f t="shared" si="0"/>
        <v>59</v>
      </c>
      <c r="B60" s="58" t="s">
        <v>170</v>
      </c>
      <c r="C60" s="59" t="s">
        <v>405</v>
      </c>
      <c r="D60" s="58" t="s">
        <v>406</v>
      </c>
      <c r="E60" s="58" t="s">
        <v>252</v>
      </c>
      <c r="F60" s="58" t="s">
        <v>253</v>
      </c>
      <c r="G60" s="58" t="s">
        <v>253</v>
      </c>
      <c r="H60" s="51"/>
      <c r="I60" s="52"/>
      <c r="J60" s="58" t="s">
        <v>254</v>
      </c>
    </row>
    <row r="61" spans="1:10">
      <c r="A61" s="57">
        <f t="shared" si="0"/>
        <v>60</v>
      </c>
      <c r="B61" s="58" t="s">
        <v>166</v>
      </c>
      <c r="C61" s="59" t="s">
        <v>407</v>
      </c>
      <c r="D61" s="58" t="s">
        <v>408</v>
      </c>
      <c r="E61" s="58" t="s">
        <v>252</v>
      </c>
      <c r="F61" s="58" t="s">
        <v>253</v>
      </c>
      <c r="G61" s="58" t="s">
        <v>253</v>
      </c>
      <c r="H61" s="51"/>
      <c r="I61" s="52"/>
      <c r="J61" s="58" t="s">
        <v>254</v>
      </c>
    </row>
    <row r="62" spans="1:10">
      <c r="A62" s="57">
        <f t="shared" si="0"/>
        <v>61</v>
      </c>
      <c r="B62" s="58" t="s">
        <v>409</v>
      </c>
      <c r="C62" s="59" t="s">
        <v>410</v>
      </c>
      <c r="D62" s="61" t="s">
        <v>411</v>
      </c>
      <c r="E62" s="58" t="s">
        <v>252</v>
      </c>
      <c r="F62" s="58" t="s">
        <v>263</v>
      </c>
      <c r="G62" s="58" t="s">
        <v>264</v>
      </c>
      <c r="H62" s="51"/>
      <c r="I62" s="52"/>
      <c r="J62" s="58" t="s">
        <v>254</v>
      </c>
    </row>
    <row r="63" spans="1:10">
      <c r="A63" s="57">
        <f t="shared" si="0"/>
        <v>62</v>
      </c>
      <c r="B63" s="58" t="s">
        <v>412</v>
      </c>
      <c r="C63" s="59" t="s">
        <v>413</v>
      </c>
      <c r="D63" s="58" t="s">
        <v>414</v>
      </c>
      <c r="E63" s="58" t="s">
        <v>252</v>
      </c>
      <c r="F63" s="58" t="s">
        <v>253</v>
      </c>
      <c r="G63" s="58" t="s">
        <v>253</v>
      </c>
      <c r="H63" s="51"/>
      <c r="I63" s="52"/>
      <c r="J63" s="58" t="s">
        <v>254</v>
      </c>
    </row>
    <row r="64" spans="1:10">
      <c r="A64" s="57">
        <f t="shared" si="0"/>
        <v>63</v>
      </c>
      <c r="B64" s="58" t="s">
        <v>415</v>
      </c>
      <c r="C64" s="59" t="s">
        <v>416</v>
      </c>
      <c r="D64" s="58" t="s">
        <v>417</v>
      </c>
      <c r="E64" s="58" t="s">
        <v>252</v>
      </c>
      <c r="F64" s="58" t="s">
        <v>253</v>
      </c>
      <c r="G64" s="58" t="s">
        <v>253</v>
      </c>
      <c r="H64" s="51"/>
      <c r="I64" s="52"/>
      <c r="J64" s="58" t="s">
        <v>254</v>
      </c>
    </row>
    <row r="65" spans="1:10">
      <c r="A65" s="57">
        <f t="shared" si="0"/>
        <v>64</v>
      </c>
      <c r="B65" s="58" t="s">
        <v>101</v>
      </c>
      <c r="C65" s="59" t="s">
        <v>418</v>
      </c>
      <c r="D65" s="58" t="s">
        <v>419</v>
      </c>
      <c r="E65" s="58" t="s">
        <v>252</v>
      </c>
      <c r="F65" s="58" t="s">
        <v>263</v>
      </c>
      <c r="G65" s="58" t="s">
        <v>292</v>
      </c>
      <c r="H65" s="51"/>
      <c r="I65" s="52"/>
      <c r="J65" s="58" t="s">
        <v>254</v>
      </c>
    </row>
    <row r="66" spans="1:10">
      <c r="A66" s="57">
        <f t="shared" si="0"/>
        <v>65</v>
      </c>
      <c r="B66" s="58" t="s">
        <v>120</v>
      </c>
      <c r="C66" s="59" t="s">
        <v>420</v>
      </c>
      <c r="D66" s="58" t="s">
        <v>421</v>
      </c>
      <c r="E66" s="58" t="s">
        <v>252</v>
      </c>
      <c r="F66" s="58" t="s">
        <v>253</v>
      </c>
      <c r="G66" s="58" t="s">
        <v>253</v>
      </c>
      <c r="H66" s="51"/>
      <c r="I66" s="52"/>
      <c r="J66" s="58" t="s">
        <v>254</v>
      </c>
    </row>
    <row r="67" spans="1:10">
      <c r="A67" s="57">
        <f t="shared" si="0"/>
        <v>66</v>
      </c>
      <c r="B67" s="58" t="s">
        <v>422</v>
      </c>
      <c r="C67" s="59" t="s">
        <v>423</v>
      </c>
      <c r="D67" s="58" t="s">
        <v>424</v>
      </c>
      <c r="E67" s="58" t="s">
        <v>252</v>
      </c>
      <c r="F67" s="58" t="s">
        <v>253</v>
      </c>
      <c r="G67" s="58" t="s">
        <v>253</v>
      </c>
      <c r="H67" s="51"/>
      <c r="I67" s="52"/>
      <c r="J67" s="58" t="s">
        <v>254</v>
      </c>
    </row>
    <row r="68" spans="1:10">
      <c r="A68" s="66">
        <f t="shared" ref="A68" si="1">A67+1</f>
        <v>67</v>
      </c>
      <c r="B68" s="63" t="s">
        <v>437</v>
      </c>
      <c r="C68" s="64" t="s">
        <v>425</v>
      </c>
      <c r="D68" s="63" t="s">
        <v>426</v>
      </c>
      <c r="E68" s="63" t="s">
        <v>252</v>
      </c>
      <c r="F68" s="63" t="s">
        <v>253</v>
      </c>
      <c r="G68" s="63" t="s">
        <v>253</v>
      </c>
      <c r="H68" s="13"/>
      <c r="I68" s="32"/>
      <c r="J68" s="63" t="s">
        <v>254</v>
      </c>
    </row>
    <row r="69" spans="1:10">
      <c r="A69" s="4">
        <v>68</v>
      </c>
      <c r="B69" s="58" t="s">
        <v>427</v>
      </c>
      <c r="C69" s="67" t="s">
        <v>428</v>
      </c>
      <c r="D69" s="60" t="s">
        <v>429</v>
      </c>
      <c r="E69" s="58" t="s">
        <v>252</v>
      </c>
      <c r="F69" s="58" t="s">
        <v>253</v>
      </c>
      <c r="G69" s="58" t="s">
        <v>253</v>
      </c>
      <c r="H69" s="51"/>
      <c r="I69" s="51"/>
      <c r="J69" s="58" t="s">
        <v>254</v>
      </c>
    </row>
    <row r="70" spans="1:10">
      <c r="A70" s="4">
        <v>69</v>
      </c>
      <c r="B70" s="58" t="s">
        <v>430</v>
      </c>
      <c r="C70" s="67" t="s">
        <v>431</v>
      </c>
      <c r="D70" s="60" t="s">
        <v>432</v>
      </c>
      <c r="E70" s="58" t="s">
        <v>252</v>
      </c>
      <c r="F70" s="58" t="s">
        <v>253</v>
      </c>
      <c r="G70" s="58" t="s">
        <v>253</v>
      </c>
      <c r="H70" s="51"/>
      <c r="I70" s="51"/>
      <c r="J70" s="58" t="s">
        <v>254</v>
      </c>
    </row>
    <row r="71" spans="1:10">
      <c r="A71" s="4">
        <v>70</v>
      </c>
      <c r="B71" s="58" t="s">
        <v>433</v>
      </c>
      <c r="C71" s="67" t="s">
        <v>434</v>
      </c>
      <c r="D71" s="149" t="s">
        <v>435</v>
      </c>
      <c r="E71" s="58" t="s">
        <v>252</v>
      </c>
      <c r="F71" s="58" t="s">
        <v>253</v>
      </c>
      <c r="G71" s="58" t="s">
        <v>253</v>
      </c>
      <c r="H71" s="51"/>
      <c r="I71" s="51"/>
      <c r="J71" s="58" t="s">
        <v>254</v>
      </c>
    </row>
    <row r="73" spans="1:10" s="37" customFormat="1">
      <c r="A73" s="2" t="s">
        <v>75</v>
      </c>
    </row>
    <row r="74" spans="1:10" s="37" customFormat="1">
      <c r="A74" s="3" t="s">
        <v>94</v>
      </c>
      <c r="B74" s="37" t="s">
        <v>476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381946-f1d1-449f-b695-d98d204cc1c9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  <TaxCatchAll xmlns="c5381946-f1d1-449f-b695-d98d204cc1c9" xsi:nil="true"/>
    <lcf76f155ced4ddcb4097134ff3c332f xmlns="75c5e37f-bc1e-40b7-ac00-1ab7acfb489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8784BC270A2B458FD6DC47BBDD8083" ma:contentTypeVersion="19" ma:contentTypeDescription="Create a new document." ma:contentTypeScope="" ma:versionID="d0b5628bed754749cf53d2271575fbf9">
  <xsd:schema xmlns:xsd="http://www.w3.org/2001/XMLSchema" xmlns:xs="http://www.w3.org/2001/XMLSchema" xmlns:p="http://schemas.microsoft.com/office/2006/metadata/properties" xmlns:ns1="http://schemas.microsoft.com/sharepoint/v3" xmlns:ns2="75c5e37f-bc1e-40b7-ac00-1ab7acfb489c" xmlns:ns3="c5381946-f1d1-449f-b695-d98d204cc1c9" targetNamespace="http://schemas.microsoft.com/office/2006/metadata/properties" ma:root="true" ma:fieldsID="7fae9e5550cb33a7bb119824a5700ac8" ns1:_="" ns2:_="" ns3:_="">
    <xsd:import namespace="http://schemas.microsoft.com/sharepoint/v3"/>
    <xsd:import namespace="75c5e37f-bc1e-40b7-ac00-1ab7acfb489c"/>
    <xsd:import namespace="c5381946-f1d1-449f-b695-d98d204cc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5e37f-bc1e-40b7-ac00-1ab7acfb48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4f78910-a52f-407f-a602-4453637a61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81946-f1d1-449f-b695-d98d204cc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8fba460-8482-44a9-b2c4-31c9147e007b}" ma:internalName="TaxCatchAll" ma:showField="CatchAllData" ma:web="c5381946-f1d1-449f-b695-d98d204cc1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0DCB4B-FBBF-4997-8C1B-1027DBEC0554}">
  <ds:schemaRefs>
    <ds:schemaRef ds:uri="http://schemas.microsoft.com/office/2006/metadata/properties"/>
    <ds:schemaRef ds:uri="http://schemas.microsoft.com/office/infopath/2007/PartnerControls"/>
    <ds:schemaRef ds:uri="c5381946-f1d1-449f-b695-d98d204cc1c9"/>
    <ds:schemaRef ds:uri="http://schemas.microsoft.com/sharepoint/v3"/>
    <ds:schemaRef ds:uri="75c5e37f-bc1e-40b7-ac00-1ab7acfb489c"/>
  </ds:schemaRefs>
</ds:datastoreItem>
</file>

<file path=customXml/itemProps2.xml><?xml version="1.0" encoding="utf-8"?>
<ds:datastoreItem xmlns:ds="http://schemas.openxmlformats.org/officeDocument/2006/customXml" ds:itemID="{47809CAB-73CD-4E13-B718-ADA289F0A2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BDA860-E7BE-4FA0-B022-CDB54E247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c5e37f-bc1e-40b7-ac00-1ab7acfb489c"/>
    <ds:schemaRef ds:uri="c5381946-f1d1-449f-b695-d98d204cc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d2aa9ea-10f0-4ba1-bce3-878d135aec49}" enabled="1" method="Standard" siteId="{f62aca8c-2ba2-417b-a0c1-ab3f1020ccc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Standard Rate (RM)</vt:lpstr>
      <vt:lpstr>Standard Rate Formula (RM)</vt:lpstr>
      <vt:lpstr>PPK &amp; ULD Rate (RM)</vt:lpstr>
      <vt:lpstr>Rate Rationale</vt:lpstr>
      <vt:lpstr>TCS &amp; Agreed Rate (RM)</vt:lpstr>
      <vt:lpstr>C Rate (RM)</vt:lpstr>
      <vt:lpstr>BSA &amp; HBA (RM)</vt:lpstr>
      <vt:lpstr>exCGO(RM)</vt:lpstr>
      <vt:lpstr>Agent 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Conan Gu</dc:creator>
  <cp:keywords/>
  <dc:description/>
  <cp:lastModifiedBy>LUK Chun San</cp:lastModifiedBy>
  <cp:revision/>
  <dcterms:created xsi:type="dcterms:W3CDTF">2015-06-05T18:17:20Z</dcterms:created>
  <dcterms:modified xsi:type="dcterms:W3CDTF">2025-01-08T14:09:53Z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0x0101009D8784BC270A2B458FD6DC47BBDD8083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