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T:\050 GITHUB\"/>
    </mc:Choice>
  </mc:AlternateContent>
  <xr:revisionPtr revIDLastSave="0" documentId="13_ncr:1_{2B02A04F-E98D-43AF-959D-5560FF951AF9}" xr6:coauthVersionLast="47" xr6:coauthVersionMax="47" xr10:uidLastSave="{00000000-0000-0000-0000-000000000000}"/>
  <bookViews>
    <workbookView xWindow="20370" yWindow="-120" windowWidth="29040" windowHeight="16440" tabRatio="0" xr2:uid="{24AD6532-C17C-40B9-8631-ABD6C0E9B2AC}"/>
  </bookViews>
  <sheets>
    <sheet name="SIMULADOR_FII" sheetId="1" r:id="rId1"/>
    <sheet name="TAB_AUX" sheetId="2" r:id="rId2"/>
  </sheets>
  <definedNames>
    <definedName name="APORTADO">SIMULADOR_FII!$F$17</definedName>
    <definedName name="APORTE">SIMULADOR_FII!$F$12</definedName>
    <definedName name="DIVIDENDOS">SIMULADOR_FII!$F$21</definedName>
    <definedName name="PATRIMONIO">SIMULADOR_FII!$F$20</definedName>
    <definedName name="PERCENTUAL_INVESTIR">SIMULADOR_FII!$D$11</definedName>
    <definedName name="PERFIL">SIMULADOR_FII!$C$12</definedName>
    <definedName name="PERIODO">SIMULADOR_FII!$F$18</definedName>
    <definedName name="SALARIO">SIMULADOR_FII!$F$9</definedName>
    <definedName name="TAXA">SIMULADOR_FII!$F$19</definedName>
    <definedName name="TAXA_MENSAL_APROX">SIMULADOR_FII!$F$10</definedName>
    <definedName name="TAXA_REND_MENSAL">SIMULADOR_FII!$F$19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1" l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33" i="1" a="1"/>
  <c r="E33" i="1" s="1"/>
  <c r="F11" i="1"/>
  <c r="E15" i="2"/>
  <c r="D15" i="2"/>
  <c r="F15" i="2"/>
  <c r="E41" i="1" l="1"/>
  <c r="F17" i="1"/>
  <c r="E27" i="1" s="1"/>
  <c r="F27" i="1" s="1"/>
  <c r="E29" i="1" l="1"/>
  <c r="F29" i="1" s="1"/>
  <c r="F40" i="1"/>
  <c r="F34" i="1"/>
  <c r="F37" i="1"/>
  <c r="E26" i="1"/>
  <c r="F26" i="1" s="1"/>
  <c r="E24" i="1"/>
  <c r="F24" i="1" s="1"/>
  <c r="F39" i="1"/>
  <c r="F36" i="1"/>
  <c r="F20" i="1"/>
  <c r="F21" i="1" s="1"/>
  <c r="F35" i="1"/>
  <c r="E28" i="1"/>
  <c r="F28" i="1" s="1"/>
  <c r="F33" i="1"/>
  <c r="F38" i="1"/>
  <c r="E25" i="1"/>
  <c r="F25" i="1" s="1"/>
  <c r="F4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<sst xmlns="http://schemas.openxmlformats.org/spreadsheetml/2006/main" count="49" uniqueCount="33">
  <si>
    <t>CONSERVADOR</t>
  </si>
  <si>
    <t>MODERADO</t>
  </si>
  <si>
    <t>AGRESSIVO</t>
  </si>
  <si>
    <t>TIPO_FII</t>
  </si>
  <si>
    <t>TIJOLO</t>
  </si>
  <si>
    <t>PAPEL</t>
  </si>
  <si>
    <t>HIBRIDO</t>
  </si>
  <si>
    <t>DESENVOLVIMENTO</t>
  </si>
  <si>
    <t>FOF</t>
  </si>
  <si>
    <t>AG_BANCO</t>
  </si>
  <si>
    <t>HOSPITALIDADE</t>
  </si>
  <si>
    <t>LOG_IND</t>
  </si>
  <si>
    <t>TOTAL</t>
  </si>
  <si>
    <t>INVESTIMENTO MENSAL</t>
  </si>
  <si>
    <t>VALOR DE APORTE MENSAL:</t>
  </si>
  <si>
    <t>PERÍODO DE INVESTIMENTO ANUAL:</t>
  </si>
  <si>
    <t>TAXA RENDIMENTO MENSAL:</t>
  </si>
  <si>
    <t>PATRIMÔNIO ACUMULADO:</t>
  </si>
  <si>
    <t>PROJEÇÃO DIVIDENDOS MENSAIS:</t>
  </si>
  <si>
    <t>CENÁRIOS</t>
  </si>
  <si>
    <t>ANOS INVESTINDO:</t>
  </si>
  <si>
    <t>DIVIDENDOS</t>
  </si>
  <si>
    <t>SALÁRIO</t>
  </si>
  <si>
    <t>DADOS INICIAIS</t>
  </si>
  <si>
    <t>PERCENTUAL</t>
  </si>
  <si>
    <t>VALORES</t>
  </si>
  <si>
    <t>VALOR A INVESTIR</t>
  </si>
  <si>
    <t>PERFIL:</t>
  </si>
  <si>
    <t>PERCENTUAL RECOMENDADO:</t>
  </si>
  <si>
    <t>RENDIMENTO PROJETADO DA CARTEIRA</t>
  </si>
  <si>
    <t>DISTRIBUIÇÃO POR PERFIL DE INVESTIDOR</t>
  </si>
  <si>
    <t>EDITAR APENAS CÉLULAS NA COR AZUL CLARO</t>
  </si>
  <si>
    <t>RECOMENDADO: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</si>
</sst>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1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b/>
      <sz val="18"/>
      <color theme="0"/>
      <name val="Arial"/>
      <family val="2"/>
    </font>
    <font>
      <b/>
      <sz val="8"/>
      <color theme="1"/>
      <name val="Arial"/>
      <family val="2"/>
    </font>
    <font>
      <b/>
      <sz val="18"/>
      <color theme="1"/>
      <name val="Arial"/>
      <family val="2"/>
    </font>
    <font>
      <sz val="9"/>
      <color theme="1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3" tint="0.89999084444715716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theme="2"/>
      </right>
      <top style="medium">
        <color indexed="64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/>
      </right>
      <top style="medium">
        <color indexed="64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 style="medium">
        <color indexed="64"/>
      </bottom>
      <diagonal/>
    </border>
    <border>
      <left style="medium">
        <color theme="2"/>
      </left>
      <right/>
      <top style="medium">
        <color indexed="64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indexed="64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theme="2"/>
      </bottom>
      <diagonal/>
    </border>
    <border>
      <left style="medium">
        <color indexed="64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 style="medium">
        <color indexed="64"/>
      </right>
      <top style="medium">
        <color theme="2"/>
      </top>
      <bottom style="medium">
        <color indexed="64"/>
      </bottom>
      <diagonal/>
    </border>
    <border>
      <left/>
      <right style="medium">
        <color theme="2" tint="-9.9948118533890809E-2"/>
      </right>
      <top style="medium">
        <color indexed="64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theme="2"/>
      </bottom>
      <diagonal/>
    </border>
    <border>
      <left/>
      <right style="medium">
        <color theme="2" tint="-9.9948118533890809E-2"/>
      </right>
      <top style="medium">
        <color theme="2"/>
      </top>
      <bottom style="medium">
        <color indexed="64"/>
      </bottom>
      <diagonal/>
    </border>
    <border>
      <left style="medium">
        <color theme="2" tint="-9.9948118533890809E-2"/>
      </left>
      <right/>
      <top style="medium">
        <color indexed="64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theme="2"/>
      </bottom>
      <diagonal/>
    </border>
    <border>
      <left style="medium">
        <color theme="2" tint="-9.9948118533890809E-2"/>
      </left>
      <right/>
      <top style="medium">
        <color theme="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2"/>
      </bottom>
      <diagonal/>
    </border>
    <border>
      <left/>
      <right/>
      <top style="medium">
        <color indexed="64"/>
      </top>
      <bottom style="medium">
        <color theme="2"/>
      </bottom>
      <diagonal/>
    </border>
    <border>
      <left/>
      <right/>
      <top style="medium">
        <color theme="2"/>
      </top>
      <bottom style="medium">
        <color theme="2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9" fontId="0" fillId="0" borderId="0" xfId="0" applyNumberFormat="1"/>
    <xf numFmtId="0" fontId="3" fillId="2" borderId="0" xfId="0" applyFont="1" applyFill="1"/>
    <xf numFmtId="9" fontId="3" fillId="2" borderId="0" xfId="0" applyNumberFormat="1" applyFont="1" applyFill="1"/>
    <xf numFmtId="8" fontId="0" fillId="7" borderId="12" xfId="0" applyNumberFormat="1" applyFill="1" applyBorder="1" applyProtection="1">
      <protection locked="0"/>
    </xf>
    <xf numFmtId="10" fontId="0" fillId="7" borderId="15" xfId="0" applyNumberFormat="1" applyFill="1" applyBorder="1" applyProtection="1">
      <protection locked="0"/>
    </xf>
    <xf numFmtId="0" fontId="0" fillId="7" borderId="24" xfId="0" applyFill="1" applyBorder="1" applyAlignment="1" applyProtection="1">
      <alignment horizontal="left" indent="2"/>
      <protection locked="0"/>
    </xf>
    <xf numFmtId="8" fontId="0" fillId="7" borderId="18" xfId="0" applyNumberFormat="1" applyFill="1" applyBorder="1" applyProtection="1">
      <protection locked="0"/>
    </xf>
    <xf numFmtId="0" fontId="7" fillId="6" borderId="25" xfId="0" applyFont="1" applyFill="1" applyBorder="1" applyAlignment="1">
      <alignment horizontal="centerContinuous" vertical="center"/>
    </xf>
    <xf numFmtId="0" fontId="7" fillId="6" borderId="26" xfId="0" applyFont="1" applyFill="1" applyBorder="1" applyAlignment="1">
      <alignment horizontal="centerContinuous" vertical="center"/>
    </xf>
    <xf numFmtId="0" fontId="7" fillId="6" borderId="27" xfId="0" applyFont="1" applyFill="1" applyBorder="1" applyAlignment="1">
      <alignment horizontal="centerContinuous" vertical="center"/>
    </xf>
    <xf numFmtId="0" fontId="2" fillId="0" borderId="0" xfId="0" applyFont="1"/>
    <xf numFmtId="0" fontId="2" fillId="4" borderId="25" xfId="0" applyFont="1" applyFill="1" applyBorder="1" applyAlignment="1">
      <alignment horizontal="centerContinuous" vertical="center"/>
    </xf>
    <xf numFmtId="0" fontId="2" fillId="4" borderId="26" xfId="0" applyFont="1" applyFill="1" applyBorder="1" applyAlignment="1">
      <alignment horizontal="centerContinuous" vertical="center"/>
    </xf>
    <xf numFmtId="0" fontId="2" fillId="4" borderId="27" xfId="0" applyFont="1" applyFill="1" applyBorder="1" applyAlignment="1">
      <alignment horizontal="centerContinuous" vertical="center"/>
    </xf>
    <xf numFmtId="0" fontId="0" fillId="0" borderId="43" xfId="0" applyBorder="1" applyAlignment="1">
      <alignment horizontal="left" indent="3"/>
    </xf>
    <xf numFmtId="0" fontId="0" fillId="0" borderId="44" xfId="0" applyBorder="1"/>
    <xf numFmtId="0" fontId="0" fillId="0" borderId="19" xfId="0" applyBorder="1"/>
    <xf numFmtId="0" fontId="0" fillId="0" borderId="13" xfId="0" applyBorder="1" applyAlignment="1">
      <alignment horizontal="left" indent="3"/>
    </xf>
    <xf numFmtId="0" fontId="0" fillId="0" borderId="14" xfId="0" applyBorder="1"/>
    <xf numFmtId="0" fontId="0" fillId="0" borderId="23" xfId="0" applyBorder="1"/>
    <xf numFmtId="0" fontId="0" fillId="0" borderId="20" xfId="0" applyBorder="1"/>
    <xf numFmtId="10" fontId="0" fillId="0" borderId="0" xfId="0" applyNumberFormat="1"/>
    <xf numFmtId="0" fontId="0" fillId="0" borderId="0" xfId="0" applyAlignment="1">
      <alignment horizontal="right"/>
    </xf>
    <xf numFmtId="8" fontId="0" fillId="0" borderId="15" xfId="0" applyNumberFormat="1" applyBorder="1"/>
    <xf numFmtId="0" fontId="0" fillId="0" borderId="16" xfId="0" applyBorder="1" applyAlignment="1">
      <alignment horizontal="left" indent="3"/>
    </xf>
    <xf numFmtId="0" fontId="0" fillId="0" borderId="21" xfId="0" applyBorder="1"/>
    <xf numFmtId="0" fontId="0" fillId="0" borderId="21" xfId="0" applyBorder="1" applyAlignment="1">
      <alignment horizontal="right"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6" fillId="2" borderId="7" xfId="0" applyFont="1" applyFill="1" applyBorder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0" fontId="6" fillId="2" borderId="8" xfId="0" applyFont="1" applyFill="1" applyBorder="1" applyAlignment="1">
      <alignment horizontal="centerContinuous" vertical="center"/>
    </xf>
    <xf numFmtId="0" fontId="8" fillId="0" borderId="0" xfId="0" applyFont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0" borderId="11" xfId="0" applyBorder="1" applyAlignment="1">
      <alignment horizontal="left" indent="3"/>
    </xf>
    <xf numFmtId="0" fontId="0" fillId="0" borderId="22" xfId="0" applyBorder="1"/>
    <xf numFmtId="8" fontId="0" fillId="0" borderId="12" xfId="0" applyNumberFormat="1" applyBorder="1"/>
    <xf numFmtId="0" fontId="0" fillId="0" borderId="45" xfId="0" applyBorder="1"/>
    <xf numFmtId="3" fontId="0" fillId="0" borderId="15" xfId="0" applyNumberFormat="1" applyBorder="1" applyAlignment="1">
      <alignment horizontal="right"/>
    </xf>
    <xf numFmtId="10" fontId="0" fillId="0" borderId="15" xfId="0" applyNumberFormat="1" applyBorder="1"/>
    <xf numFmtId="0" fontId="0" fillId="3" borderId="13" xfId="0" applyFill="1" applyBorder="1" applyAlignment="1">
      <alignment horizontal="left" indent="3"/>
    </xf>
    <xf numFmtId="0" fontId="0" fillId="3" borderId="23" xfId="0" applyFill="1" applyBorder="1"/>
    <xf numFmtId="0" fontId="0" fillId="3" borderId="45" xfId="0" applyFill="1" applyBorder="1"/>
    <xf numFmtId="0" fontId="0" fillId="3" borderId="20" xfId="0" applyFill="1" applyBorder="1"/>
    <xf numFmtId="8" fontId="2" fillId="3" borderId="15" xfId="0" applyNumberFormat="1" applyFont="1" applyFill="1" applyBorder="1"/>
    <xf numFmtId="0" fontId="0" fillId="3" borderId="16" xfId="0" applyFill="1" applyBorder="1" applyAlignment="1">
      <alignment horizontal="left" indent="3"/>
    </xf>
    <xf numFmtId="0" fontId="0" fillId="3" borderId="17" xfId="0" applyFill="1" applyBorder="1"/>
    <xf numFmtId="0" fontId="0" fillId="3" borderId="24" xfId="0" applyFill="1" applyBorder="1"/>
    <xf numFmtId="0" fontId="0" fillId="3" borderId="21" xfId="0" applyFill="1" applyBorder="1"/>
    <xf numFmtId="8" fontId="2" fillId="3" borderId="18" xfId="0" applyNumberFormat="1" applyFont="1" applyFill="1" applyBorder="1"/>
    <xf numFmtId="0" fontId="4" fillId="2" borderId="25" xfId="0" applyFont="1" applyFill="1" applyBorder="1" applyAlignment="1">
      <alignment horizontal="centerContinuous" vertical="center"/>
    </xf>
    <xf numFmtId="0" fontId="4" fillId="2" borderId="26" xfId="0" applyFont="1" applyFill="1" applyBorder="1" applyAlignment="1">
      <alignment horizontal="centerContinuous" vertical="center"/>
    </xf>
    <xf numFmtId="0" fontId="5" fillId="2" borderId="3" xfId="0" applyFont="1" applyFill="1" applyBorder="1" applyAlignment="1">
      <alignment horizontal="center" vertical="center"/>
    </xf>
    <xf numFmtId="3" fontId="0" fillId="3" borderId="28" xfId="0" applyNumberFormat="1" applyFill="1" applyBorder="1" applyAlignment="1">
      <alignment horizontal="center"/>
    </xf>
    <xf numFmtId="0" fontId="0" fillId="3" borderId="40" xfId="0" applyFill="1" applyBorder="1"/>
    <xf numFmtId="0" fontId="0" fillId="3" borderId="37" xfId="0" applyFill="1" applyBorder="1"/>
    <xf numFmtId="8" fontId="2" fillId="3" borderId="29" xfId="0" applyNumberFormat="1" applyFont="1" applyFill="1" applyBorder="1"/>
    <xf numFmtId="8" fontId="2" fillId="3" borderId="30" xfId="0" applyNumberFormat="1" applyFont="1" applyFill="1" applyBorder="1"/>
    <xf numFmtId="0" fontId="0" fillId="0" borderId="2" xfId="0" applyBorder="1"/>
    <xf numFmtId="3" fontId="0" fillId="3" borderId="31" xfId="0" applyNumberFormat="1" applyFill="1" applyBorder="1" applyAlignment="1">
      <alignment horizontal="center"/>
    </xf>
    <xf numFmtId="0" fontId="0" fillId="3" borderId="41" xfId="0" applyFill="1" applyBorder="1"/>
    <xf numFmtId="0" fontId="0" fillId="3" borderId="38" xfId="0" applyFill="1" applyBorder="1"/>
    <xf numFmtId="8" fontId="2" fillId="3" borderId="32" xfId="0" applyNumberFormat="1" applyFont="1" applyFill="1" applyBorder="1"/>
    <xf numFmtId="8" fontId="2" fillId="3" borderId="33" xfId="0" applyNumberFormat="1" applyFont="1" applyFill="1" applyBorder="1"/>
    <xf numFmtId="3" fontId="0" fillId="3" borderId="34" xfId="0" applyNumberFormat="1" applyFill="1" applyBorder="1" applyAlignment="1">
      <alignment horizontal="center"/>
    </xf>
    <xf numFmtId="0" fontId="0" fillId="3" borderId="42" xfId="0" applyFill="1" applyBorder="1"/>
    <xf numFmtId="0" fontId="0" fillId="3" borderId="39" xfId="0" applyFill="1" applyBorder="1"/>
    <xf numFmtId="8" fontId="2" fillId="3" borderId="35" xfId="0" applyNumberFormat="1" applyFont="1" applyFill="1" applyBorder="1"/>
    <xf numFmtId="8" fontId="2" fillId="3" borderId="36" xfId="0" applyNumberFormat="1" applyFont="1" applyFill="1" applyBorder="1"/>
    <xf numFmtId="0" fontId="1" fillId="2" borderId="25" xfId="0" applyFont="1" applyFill="1" applyBorder="1" applyAlignment="1">
      <alignment horizontal="centerContinuous" vertical="center"/>
    </xf>
    <xf numFmtId="0" fontId="1" fillId="2" borderId="26" xfId="0" applyFont="1" applyFill="1" applyBorder="1" applyAlignment="1">
      <alignment horizontal="centerContinuous" vertical="center"/>
    </xf>
    <xf numFmtId="0" fontId="1" fillId="2" borderId="5" xfId="0" applyFont="1" applyFill="1" applyBorder="1" applyAlignment="1">
      <alignment horizontal="centerContinuous" vertical="center"/>
    </xf>
    <xf numFmtId="0" fontId="1" fillId="2" borderId="6" xfId="0" applyFont="1" applyFill="1" applyBorder="1" applyAlignment="1">
      <alignment horizontal="centerContinuous" vertic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5" borderId="25" xfId="0" applyFont="1" applyFill="1" applyBorder="1" applyAlignment="1">
      <alignment horizontal="left" indent="2"/>
    </xf>
    <xf numFmtId="0" fontId="1" fillId="5" borderId="26" xfId="0" applyFont="1" applyFill="1" applyBorder="1"/>
    <xf numFmtId="10" fontId="1" fillId="5" borderId="26" xfId="0" applyNumberFormat="1" applyFont="1" applyFill="1" applyBorder="1"/>
    <xf numFmtId="8" fontId="1" fillId="5" borderId="27" xfId="0" applyNumberFormat="1" applyFont="1" applyFill="1" applyBorder="1"/>
    <xf numFmtId="10" fontId="0" fillId="7" borderId="20" xfId="0" applyNumberFormat="1" applyFill="1" applyBorder="1" applyAlignment="1" applyProtection="1">
      <alignment horizontal="center"/>
      <protection locked="0"/>
    </xf>
    <xf numFmtId="0" fontId="9" fillId="0" borderId="1" xfId="0" applyFont="1" applyBorder="1" applyAlignment="1">
      <alignment horizontal="left"/>
    </xf>
    <xf numFmtId="10" fontId="9" fillId="0" borderId="46" xfId="0" applyNumberFormat="1" applyFont="1" applyBorder="1" applyAlignment="1">
      <alignment horizontal="right"/>
    </xf>
    <xf numFmtId="8" fontId="9" fillId="0" borderId="46" xfId="0" applyNumberFormat="1" applyFont="1" applyBorder="1" applyAlignment="1">
      <alignment horizontal="right"/>
    </xf>
    <xf numFmtId="0" fontId="9" fillId="0" borderId="47" xfId="0" applyFont="1" applyBorder="1" applyAlignment="1">
      <alignment horizontal="left"/>
    </xf>
    <xf numFmtId="10" fontId="9" fillId="0" borderId="0" xfId="0" applyNumberFormat="1" applyFont="1" applyAlignment="1">
      <alignment horizontal="right"/>
    </xf>
    <xf numFmtId="8" fontId="9" fillId="0" borderId="0" xfId="0" applyNumberFormat="1" applyFont="1" applyAlignment="1">
      <alignment horizontal="right"/>
    </xf>
    <xf numFmtId="0" fontId="10" fillId="0" borderId="46" xfId="0" applyFont="1" applyBorder="1" applyAlignment="1">
      <alignment horizont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2" formatCode="&quot;R$&quot;\ #,##0.00;[Red]\-&quot;R$&quot;\ 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14" formatCode="0.0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numFmt numFmtId="13" formatCode="0%"/>
      <fill>
        <patternFill patternType="solid">
          <fgColor indexed="64"/>
          <bgColor rgb="FF00B050"/>
        </patternFill>
      </fill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00B050"/>
        </patternFill>
      </fill>
    </dxf>
    <dxf>
      <border outline="0">
        <top style="thin">
          <color theme="9" tint="0.39997558519241921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>
        <c:manualLayout>
          <c:layoutTarget val="inner"/>
          <c:xMode val="edge"/>
          <c:yMode val="edge"/>
          <c:x val="3.5796876741758582E-3"/>
          <c:y val="1.5255400767211793E-2"/>
          <c:w val="0.6324798589365519"/>
          <c:h val="0.96930345245305871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shade val="4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8B3-475E-AAFB-D081E0EB7A4E}"/>
              </c:ext>
            </c:extLst>
          </c:dPt>
          <c:dPt>
            <c:idx val="1"/>
            <c:bubble3D val="0"/>
            <c:spPr>
              <a:solidFill>
                <a:schemeClr val="accent6">
                  <a:shade val="6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8B3-475E-AAFB-D081E0EB7A4E}"/>
              </c:ext>
            </c:extLst>
          </c:dPt>
          <c:dPt>
            <c:idx val="2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8B3-475E-AAFB-D081E0EB7A4E}"/>
              </c:ext>
            </c:extLst>
          </c:dPt>
          <c:dPt>
            <c:idx val="3"/>
            <c:bubble3D val="0"/>
            <c:spPr>
              <a:solidFill>
                <a:schemeClr val="accent6">
                  <a:shade val="9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8B3-475E-AAFB-D081E0EB7A4E}"/>
              </c:ext>
            </c:extLst>
          </c:dPt>
          <c:dPt>
            <c:idx val="4"/>
            <c:bubble3D val="0"/>
            <c:spPr>
              <a:solidFill>
                <a:schemeClr val="accent6">
                  <a:tint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8B3-475E-AAFB-D081E0EB7A4E}"/>
              </c:ext>
            </c:extLst>
          </c:dPt>
          <c:dPt>
            <c:idx val="5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8B3-475E-AAFB-D081E0EB7A4E}"/>
              </c:ext>
            </c:extLst>
          </c:dPt>
          <c:dPt>
            <c:idx val="6"/>
            <c:bubble3D val="0"/>
            <c:spPr>
              <a:solidFill>
                <a:schemeClr val="accent6">
                  <a:tint val="6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8B3-475E-AAFB-D081E0EB7A4E}"/>
              </c:ext>
            </c:extLst>
          </c:dPt>
          <c:dPt>
            <c:idx val="7"/>
            <c:bubble3D val="0"/>
            <c:spPr>
              <a:solidFill>
                <a:schemeClr val="accent6">
                  <a:tint val="4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8B3-475E-AAFB-D081E0EB7A4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SIMULADOR_FII!$D$33:$D$40</c:f>
              <c:strCache>
                <c:ptCount val="8"/>
                <c:pt idx="0">
                  <c:v>AG_BANCO</c:v>
                </c:pt>
                <c:pt idx="1">
                  <c:v>DESENVOLVIMENTO</c:v>
                </c:pt>
                <c:pt idx="2">
                  <c:v>FOF</c:v>
                </c:pt>
                <c:pt idx="3">
                  <c:v>HIBRIDO</c:v>
                </c:pt>
                <c:pt idx="4">
                  <c:v>HOSPITALIDADE</c:v>
                </c:pt>
                <c:pt idx="5">
                  <c:v>LOG_IND</c:v>
                </c:pt>
                <c:pt idx="6">
                  <c:v>PAPEL</c:v>
                </c:pt>
                <c:pt idx="7">
                  <c:v>TIJOLO</c:v>
                </c:pt>
              </c:strCache>
            </c:strRef>
          </c:cat>
          <c:val>
            <c:numRef>
              <c:f>SIMULADOR_FII!$E$33:$E$40</c:f>
              <c:numCache>
                <c:formatCode>0.00%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0.1</c:v>
                </c:pt>
                <c:pt idx="3">
                  <c:v>0</c:v>
                </c:pt>
                <c:pt idx="4">
                  <c:v>0</c:v>
                </c:pt>
                <c:pt idx="5">
                  <c:v>0.2</c:v>
                </c:pt>
                <c:pt idx="6">
                  <c:v>0.3</c:v>
                </c:pt>
                <c:pt idx="7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E-4148-A6CC-72B4C3575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52612239259566"/>
          <c:y val="1.4788861451490162E-2"/>
          <c:w val="0.39935350186489849"/>
          <c:h val="0.9852111385485098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hyperlink" Target="https://pxhere.com/pt/photo/926112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38100</xdr:rowOff>
    </xdr:from>
    <xdr:to>
      <xdr:col>5</xdr:col>
      <xdr:colOff>1047751</xdr:colOff>
      <xdr:row>4</xdr:row>
      <xdr:rowOff>104776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AC46FE51-EBFF-6787-891A-53EBBEBFF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alphaModFix amt="35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rcRect b="68441"/>
        <a:stretch/>
      </xdr:blipFill>
      <xdr:spPr>
        <a:xfrm>
          <a:off x="104776" y="38100"/>
          <a:ext cx="6229350" cy="790576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47625</xdr:colOff>
      <xdr:row>31</xdr:row>
      <xdr:rowOff>9525</xdr:rowOff>
    </xdr:from>
    <xdr:to>
      <xdr:col>2</xdr:col>
      <xdr:colOff>1743075</xdr:colOff>
      <xdr:row>39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FACFCB9-78E6-62EF-AA41-AE078FEDB5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0</xdr:colOff>
      <xdr:row>0</xdr:row>
      <xdr:rowOff>9526</xdr:rowOff>
    </xdr:from>
    <xdr:ext cx="6229350" cy="800100"/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CF23DE85-5C04-F06A-214E-A047DFC25823}"/>
            </a:ext>
          </a:extLst>
        </xdr:cNvPr>
        <xdr:cNvSpPr/>
      </xdr:nvSpPr>
      <xdr:spPr>
        <a:xfrm>
          <a:off x="95250" y="9526"/>
          <a:ext cx="6229350" cy="800100"/>
        </a:xfrm>
        <a:prstGeom prst="rect">
          <a:avLst/>
        </a:prstGeom>
        <a:noFill/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63500" sx="102000" sy="102000" algn="ctr" rotWithShape="0">
            <a:prstClr val="black">
              <a:alpha val="40000"/>
            </a:prstClr>
          </a:outerShdw>
        </a:effectLst>
        <a:scene3d>
          <a:camera prst="orthographicFront">
            <a:rot lat="0" lon="0" rev="0"/>
          </a:camera>
          <a:lightRig rig="glow" dir="t">
            <a:rot lat="0" lon="0" rev="4800000"/>
          </a:lightRig>
        </a:scene3d>
        <a:sp3d prstMaterial="matte">
          <a:bevelT w="127000" h="63500"/>
        </a:sp3d>
      </xdr:spPr>
      <xdr:txBody>
        <a:bodyPr wrap="square" lIns="91440" tIns="45720" rIns="91440" bIns="45720" anchor="ctr" anchorCtr="0">
          <a:noAutofit/>
          <a:scene3d>
            <a:camera prst="orthographicFront"/>
            <a:lightRig rig="harsh" dir="t"/>
          </a:scene3d>
          <a:sp3d extrusionH="57150" prstMaterial="matte">
            <a:bevelT w="63500" h="12700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SIMULADOR DE INVESTIMENTOS EM</a:t>
          </a:r>
          <a:b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</a:br>
          <a:r>
            <a:rPr lang="pt-BR" sz="2000" b="1" cap="none" spc="0">
              <a:ln/>
              <a:solidFill>
                <a:schemeClr val="accent3">
                  <a:lumMod val="75000"/>
                </a:schemeClr>
              </a:solidFill>
              <a:effectLst/>
              <a:latin typeface="Georgia Pro Black" panose="020F0502020204030204" pitchFamily="18" charset="0"/>
              <a:ea typeface="ADLaM Display" panose="020F0502020204030204" pitchFamily="2" charset="0"/>
              <a:cs typeface="ADLaM Display" panose="020F0502020204030204" pitchFamily="2" charset="0"/>
            </a:rPr>
            <a:t> FUNDOS IMOBILIÁRIOS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3CDEA3-E656-48CB-9860-9283AD3FADCD}" name="Tabela2" displayName="Tabela2" ref="D32:F40" totalsRowShown="0" headerRowDxfId="0" dataDxfId="1" headerRowBorderDxfId="15" tableBorderDxfId="14" totalsRowBorderDxfId="13">
  <autoFilter ref="D32:F40" xr:uid="{233CDEA3-E656-48CB-9860-9283AD3FADCD}"/>
  <sortState xmlns:xlrd2="http://schemas.microsoft.com/office/spreadsheetml/2017/richdata2" ref="D33:F40">
    <sortCondition ref="D32:D40"/>
  </sortState>
  <tableColumns count="3">
    <tableColumn id="1" xr3:uid="{106591FF-4AA5-41E4-B605-C847260AF707}" name="TIPO_FII" dataDxfId="4"/>
    <tableColumn id="3" xr3:uid="{290FCF29-061D-4F85-91C4-3AFFA3BFAEE4}" name="PERCENTUAL" dataDxfId="3">
      <calculatedColumnFormula array="1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calculatedColumnFormula>
    </tableColumn>
    <tableColumn id="4" xr3:uid="{D9DF5F34-1D75-4151-B6DE-7160919BB87E}" name="VALORES" dataDxfId="2">
      <calculatedColumnFormula>APORTADO*Tabela2[[#This Row],[PERCENTUAL]]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DE0F7-F439-45BB-8148-0848C6C64451}" name="Tab_TIPO_INVEST" displayName="Tab_TIPO_INVEST" ref="C3:F15" totalsRowCount="1" totalsRowDxfId="12">
  <autoFilter ref="C3:F14" xr:uid="{4F3DE0F7-F439-45BB-8148-0848C6C64451}"/>
  <sortState xmlns:xlrd2="http://schemas.microsoft.com/office/spreadsheetml/2017/richdata2" ref="C4:F14">
    <sortCondition ref="C3:C14"/>
  </sortState>
  <tableColumns count="4">
    <tableColumn id="1" xr3:uid="{CB3AD64A-1758-4470-9CF9-BB20350543BC}" name="TIPO_FII" totalsRowLabel="TOTAL" totalsRowDxfId="11"/>
    <tableColumn id="2" xr3:uid="{02D0F872-09E7-4A9D-8F0C-5249404FA4F3}" name="CONSERVADOR" totalsRowFunction="sum" dataDxfId="10" totalsRowDxfId="9"/>
    <tableColumn id="3" xr3:uid="{016DDC0E-92B4-411C-B2C5-E8729D702C26}" name="MODERADO" totalsRowFunction="sum" dataDxfId="8" totalsRowDxfId="7"/>
    <tableColumn id="4" xr3:uid="{FAA6246E-A72B-4089-BE27-3EFE779895C6}" name="AGRESSIVO" totalsRowFunction="sum" dataDxfId="6" totalsRow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9A4D-3545-4345-84B8-3DC71FEB91FC}">
  <dimension ref="A1:Q44"/>
  <sheetViews>
    <sheetView showGridLines="0" showRowColHeaders="0" tabSelected="1" zoomScaleNormal="100" workbookViewId="0">
      <selection activeCell="C12" sqref="C12"/>
    </sheetView>
  </sheetViews>
  <sheetFormatPr defaultColWidth="0" defaultRowHeight="14.25" zeroHeight="1" x14ac:dyDescent="0.2"/>
  <cols>
    <col min="1" max="1" width="1.25" customWidth="1"/>
    <col min="2" max="2" width="12.125" customWidth="1"/>
    <col min="3" max="3" width="23.125" customWidth="1"/>
    <col min="4" max="4" width="15.125" customWidth="1"/>
    <col min="5" max="5" width="17.75" bestFit="1" customWidth="1"/>
    <col min="6" max="6" width="13.875" bestFit="1" customWidth="1"/>
    <col min="7" max="7" width="1.25" customWidth="1"/>
    <col min="8" max="8" width="9" hidden="1" customWidth="1"/>
    <col min="9" max="17" width="0" hidden="1" customWidth="1"/>
    <col min="18" max="16384" width="9" hidden="1"/>
  </cols>
  <sheetData>
    <row r="1" spans="2:15" x14ac:dyDescent="0.2"/>
    <row r="2" spans="2:15" x14ac:dyDescent="0.2"/>
    <row r="3" spans="2:15" x14ac:dyDescent="0.2"/>
    <row r="4" spans="2:15" x14ac:dyDescent="0.2"/>
    <row r="5" spans="2:15" ht="15" thickBot="1" x14ac:dyDescent="0.25"/>
    <row r="6" spans="2:15" s="11" customFormat="1" ht="10.5" customHeight="1" thickBot="1" x14ac:dyDescent="0.3">
      <c r="B6" s="8" t="s">
        <v>31</v>
      </c>
      <c r="C6" s="9"/>
      <c r="D6" s="9"/>
      <c r="E6" s="9"/>
      <c r="F6" s="10"/>
    </row>
    <row r="7" spans="2:15" ht="15" thickBot="1" x14ac:dyDescent="0.25"/>
    <row r="8" spans="2:15" s="11" customFormat="1" ht="15.75" thickBot="1" x14ac:dyDescent="0.3">
      <c r="B8" s="12" t="s">
        <v>23</v>
      </c>
      <c r="C8" s="13"/>
      <c r="D8" s="13"/>
      <c r="E8" s="13"/>
      <c r="F8" s="14"/>
    </row>
    <row r="9" spans="2:15" ht="15" thickBot="1" x14ac:dyDescent="0.25">
      <c r="B9" s="15" t="s">
        <v>22</v>
      </c>
      <c r="C9" s="16"/>
      <c r="D9" s="16"/>
      <c r="E9" s="17"/>
      <c r="F9" s="4">
        <v>1000</v>
      </c>
    </row>
    <row r="10" spans="2:15" ht="15" thickBot="1" x14ac:dyDescent="0.25">
      <c r="B10" s="18" t="s">
        <v>29</v>
      </c>
      <c r="C10" s="19"/>
      <c r="D10" s="20"/>
      <c r="E10" s="21"/>
      <c r="F10" s="5">
        <v>0.01</v>
      </c>
      <c r="O10" s="22"/>
    </row>
    <row r="11" spans="2:15" ht="15" thickBot="1" x14ac:dyDescent="0.25">
      <c r="B11" s="18" t="s">
        <v>28</v>
      </c>
      <c r="C11" s="19"/>
      <c r="D11" s="87">
        <v>0.45</v>
      </c>
      <c r="E11" s="23" t="s">
        <v>32</v>
      </c>
      <c r="F11" s="24">
        <f>PERCENTUAL_INVESTIR*SALARIO</f>
        <v>450</v>
      </c>
    </row>
    <row r="12" spans="2:15" ht="15" thickBot="1" x14ac:dyDescent="0.25">
      <c r="B12" s="25" t="s">
        <v>27</v>
      </c>
      <c r="C12" s="6" t="s">
        <v>0</v>
      </c>
      <c r="D12" s="26"/>
      <c r="E12" s="27" t="s">
        <v>26</v>
      </c>
      <c r="F12" s="7">
        <v>1500</v>
      </c>
    </row>
    <row r="13" spans="2:15" ht="15" thickBot="1" x14ac:dyDescent="0.25"/>
    <row r="14" spans="2:15" x14ac:dyDescent="0.2">
      <c r="B14" s="28"/>
      <c r="C14" s="29"/>
      <c r="D14" s="29"/>
      <c r="E14" s="29"/>
      <c r="F14" s="30"/>
    </row>
    <row r="15" spans="2:15" s="34" customFormat="1" ht="23.25" x14ac:dyDescent="0.35">
      <c r="B15" s="31" t="s">
        <v>13</v>
      </c>
      <c r="C15" s="32"/>
      <c r="D15" s="32"/>
      <c r="E15" s="32"/>
      <c r="F15" s="33"/>
    </row>
    <row r="16" spans="2:15" ht="15" thickBot="1" x14ac:dyDescent="0.25">
      <c r="B16" s="35"/>
      <c r="C16" s="36"/>
      <c r="D16" s="36"/>
      <c r="E16" s="36"/>
      <c r="F16" s="37"/>
    </row>
    <row r="17" spans="2:8" ht="15" thickBot="1" x14ac:dyDescent="0.25">
      <c r="B17" s="38" t="s">
        <v>14</v>
      </c>
      <c r="C17" s="39"/>
      <c r="D17" s="16"/>
      <c r="E17" s="17"/>
      <c r="F17" s="40">
        <f>APORTE</f>
        <v>1500</v>
      </c>
    </row>
    <row r="18" spans="2:8" ht="15" thickBot="1" x14ac:dyDescent="0.25">
      <c r="B18" s="18" t="s">
        <v>15</v>
      </c>
      <c r="C18" s="19"/>
      <c r="D18" s="41"/>
      <c r="E18" s="21"/>
      <c r="F18" s="42">
        <v>5</v>
      </c>
    </row>
    <row r="19" spans="2:8" ht="15" thickBot="1" x14ac:dyDescent="0.25">
      <c r="B19" s="18" t="s">
        <v>16</v>
      </c>
      <c r="C19" s="20"/>
      <c r="D19" s="41"/>
      <c r="E19" s="21"/>
      <c r="F19" s="43">
        <v>1.0789999999999999E-2</v>
      </c>
    </row>
    <row r="20" spans="2:8" ht="15.75" thickBot="1" x14ac:dyDescent="0.3">
      <c r="B20" s="44" t="s">
        <v>17</v>
      </c>
      <c r="C20" s="45"/>
      <c r="D20" s="46"/>
      <c r="E20" s="47"/>
      <c r="F20" s="48">
        <f>FV(TAXA,PERIODO*12,-APORTADO)</f>
        <v>125665.37099773147</v>
      </c>
    </row>
    <row r="21" spans="2:8" ht="15.75" thickBot="1" x14ac:dyDescent="0.3">
      <c r="B21" s="49" t="s">
        <v>18</v>
      </c>
      <c r="C21" s="50"/>
      <c r="D21" s="51"/>
      <c r="E21" s="52"/>
      <c r="F21" s="53">
        <f>PATRIMONIO*TAXA_MENSAL_APROX</f>
        <v>1256.6537099773147</v>
      </c>
    </row>
    <row r="22" spans="2:8" ht="15" thickBot="1" x14ac:dyDescent="0.25"/>
    <row r="23" spans="2:8" s="11" customFormat="1" ht="21.75" customHeight="1" thickBot="1" x14ac:dyDescent="0.3">
      <c r="B23" s="54" t="s">
        <v>19</v>
      </c>
      <c r="C23" s="55"/>
      <c r="D23" s="55"/>
      <c r="E23" s="55"/>
      <c r="F23" s="56" t="s">
        <v>21</v>
      </c>
    </row>
    <row r="24" spans="2:8" ht="15.75" thickBot="1" x14ac:dyDescent="0.3">
      <c r="B24" s="57">
        <v>2</v>
      </c>
      <c r="C24" s="58" t="s">
        <v>20</v>
      </c>
      <c r="D24" s="59"/>
      <c r="E24" s="60">
        <f t="shared" ref="E24:E29" si="0">FV(TAXA,B24*12,-APORTADO)</f>
        <v>40841.440946467825</v>
      </c>
      <c r="F24" s="61">
        <f t="shared" ref="F24:F29" si="1">TAXA_MENSAL_APROX*E24</f>
        <v>408.41440946467827</v>
      </c>
      <c r="H24" s="62"/>
    </row>
    <row r="25" spans="2:8" ht="15.75" thickBot="1" x14ac:dyDescent="0.3">
      <c r="B25" s="63">
        <v>5</v>
      </c>
      <c r="C25" s="64" t="s">
        <v>20</v>
      </c>
      <c r="D25" s="65"/>
      <c r="E25" s="66">
        <f t="shared" si="0"/>
        <v>125665.37099773147</v>
      </c>
      <c r="F25" s="67">
        <f t="shared" si="1"/>
        <v>1256.6537099773147</v>
      </c>
    </row>
    <row r="26" spans="2:8" ht="15.75" thickBot="1" x14ac:dyDescent="0.3">
      <c r="B26" s="63">
        <v>10</v>
      </c>
      <c r="C26" s="64" t="s">
        <v>20</v>
      </c>
      <c r="D26" s="65"/>
      <c r="E26" s="66">
        <f t="shared" si="0"/>
        <v>364926.3187952583</v>
      </c>
      <c r="F26" s="67">
        <f t="shared" si="1"/>
        <v>3649.2631879525829</v>
      </c>
    </row>
    <row r="27" spans="2:8" ht="15.75" thickBot="1" x14ac:dyDescent="0.3">
      <c r="B27" s="63">
        <v>20</v>
      </c>
      <c r="C27" s="64" t="s">
        <v>20</v>
      </c>
      <c r="D27" s="65"/>
      <c r="E27" s="66">
        <f t="shared" si="0"/>
        <v>1687797.600145621</v>
      </c>
      <c r="F27" s="67">
        <f t="shared" si="1"/>
        <v>16877.976001456209</v>
      </c>
    </row>
    <row r="28" spans="2:8" ht="15.75" thickBot="1" x14ac:dyDescent="0.3">
      <c r="B28" s="63">
        <v>30</v>
      </c>
      <c r="C28" s="64" t="s">
        <v>20</v>
      </c>
      <c r="D28" s="65"/>
      <c r="E28" s="66">
        <f t="shared" si="0"/>
        <v>6483254.4825070715</v>
      </c>
      <c r="F28" s="67">
        <f t="shared" si="1"/>
        <v>64832.54482507072</v>
      </c>
    </row>
    <row r="29" spans="2:8" ht="15.75" thickBot="1" x14ac:dyDescent="0.3">
      <c r="B29" s="68">
        <v>35</v>
      </c>
      <c r="C29" s="69" t="s">
        <v>20</v>
      </c>
      <c r="D29" s="70"/>
      <c r="E29" s="71">
        <f t="shared" si="0"/>
        <v>12469476.557654778</v>
      </c>
      <c r="F29" s="72">
        <f t="shared" si="1"/>
        <v>124694.76557654778</v>
      </c>
    </row>
    <row r="30" spans="2:8" ht="15" thickBot="1" x14ac:dyDescent="0.25"/>
    <row r="31" spans="2:8" s="11" customFormat="1" ht="15.75" thickBot="1" x14ac:dyDescent="0.3">
      <c r="B31" s="73" t="s">
        <v>30</v>
      </c>
      <c r="C31" s="74"/>
      <c r="D31" s="75"/>
      <c r="E31" s="75"/>
      <c r="F31" s="76"/>
    </row>
    <row r="32" spans="2:8" x14ac:dyDescent="0.2">
      <c r="B32" s="77"/>
      <c r="C32" s="78"/>
      <c r="D32" s="94" t="s">
        <v>3</v>
      </c>
      <c r="E32" s="94" t="s">
        <v>24</v>
      </c>
      <c r="F32" s="94" t="s">
        <v>25</v>
      </c>
    </row>
    <row r="33" spans="2:6" x14ac:dyDescent="0.2">
      <c r="B33" s="79"/>
      <c r="C33" s="80"/>
      <c r="D33" s="88" t="s">
        <v>9</v>
      </c>
      <c r="E33" s="89" cm="1">
        <f t="array" ref="E33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3" s="90">
        <f>APORTADO*Tabela2[[#This Row],[PERCENTUAL]]</f>
        <v>0</v>
      </c>
    </row>
    <row r="34" spans="2:6" x14ac:dyDescent="0.2">
      <c r="B34" s="79"/>
      <c r="C34" s="80"/>
      <c r="D34" s="88" t="s">
        <v>7</v>
      </c>
      <c r="E34" s="89" cm="1">
        <f t="array" ref="E34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4" s="90">
        <f>APORTADO*Tabela2[[#This Row],[PERCENTUAL]]</f>
        <v>0</v>
      </c>
    </row>
    <row r="35" spans="2:6" x14ac:dyDescent="0.2">
      <c r="B35" s="79"/>
      <c r="C35" s="80"/>
      <c r="D35" s="88" t="s">
        <v>8</v>
      </c>
      <c r="E35" s="89" cm="1">
        <f t="array" ref="E35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0.1</v>
      </c>
      <c r="F35" s="90">
        <f>APORTADO*Tabela2[[#This Row],[PERCENTUAL]]</f>
        <v>150</v>
      </c>
    </row>
    <row r="36" spans="2:6" x14ac:dyDescent="0.2">
      <c r="B36" s="79"/>
      <c r="C36" s="80"/>
      <c r="D36" s="88" t="s">
        <v>6</v>
      </c>
      <c r="E36" s="89" cm="1">
        <f t="array" ref="E36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6" s="90">
        <f>APORTADO*Tabela2[[#This Row],[PERCENTUAL]]</f>
        <v>0</v>
      </c>
    </row>
    <row r="37" spans="2:6" x14ac:dyDescent="0.2">
      <c r="B37" s="79"/>
      <c r="C37" s="80"/>
      <c r="D37" s="88" t="s">
        <v>10</v>
      </c>
      <c r="E37" s="89" cm="1">
        <f t="array" ref="E37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</v>
      </c>
      <c r="F37" s="90">
        <f>APORTADO*Tabela2[[#This Row],[PERCENTUAL]]</f>
        <v>0</v>
      </c>
    </row>
    <row r="38" spans="2:6" x14ac:dyDescent="0.2">
      <c r="B38" s="79"/>
      <c r="C38" s="80"/>
      <c r="D38" s="88" t="s">
        <v>11</v>
      </c>
      <c r="E38" s="89" cm="1">
        <f t="array" ref="E38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0.2</v>
      </c>
      <c r="F38" s="90">
        <f>APORTADO*Tabela2[[#This Row],[PERCENTUAL]]</f>
        <v>300</v>
      </c>
    </row>
    <row r="39" spans="2:6" x14ac:dyDescent="0.2">
      <c r="B39" s="79"/>
      <c r="C39" s="80"/>
      <c r="D39" s="88" t="s">
        <v>5</v>
      </c>
      <c r="E39" s="89" cm="1">
        <f t="array" ref="E39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0.3</v>
      </c>
      <c r="F39" s="90">
        <f>APORTADO*Tabela2[[#This Row],[PERCENTUAL]]</f>
        <v>450</v>
      </c>
    </row>
    <row r="40" spans="2:6" ht="15" thickBot="1" x14ac:dyDescent="0.25">
      <c r="B40" s="81"/>
      <c r="C40" s="82"/>
      <c r="D40" s="91" t="s">
        <v>4</v>
      </c>
      <c r="E40" s="92" cm="1">
        <f t="array" ref="E40">_xlfn.IFS(PERFIL= "CONSERVADOR",_xlfn.XLOOKUP(Tabela2[[#This Row],[TIPO_FII]],Tab_TIPO_INVEST[TIPO_FII],Tab_TIPO_INVEST[CONSERVADOR]),PERFIL= "MODERADO",_xlfn.XLOOKUP(Tabela2[[#This Row],[TIPO_FII]],Tab_TIPO_INVEST[TIPO_FII],Tab_TIPO_INVEST[MODERADO]),PERFIL= "AGRESSIVO",_xlfn.XLOOKUP(Tabela2[[#This Row],[TIPO_FII]],Tab_TIPO_INVEST[TIPO_FII],Tab_TIPO_INVEST[AGRESSIVO]))</f>
        <v>0.4</v>
      </c>
      <c r="F40" s="93">
        <f>APORTADO*Tabela2[[#This Row],[PERCENTUAL]]</f>
        <v>600</v>
      </c>
    </row>
    <row r="41" spans="2:6" s="11" customFormat="1" ht="15.75" thickBot="1" x14ac:dyDescent="0.3">
      <c r="B41" s="83" t="s">
        <v>12</v>
      </c>
      <c r="C41" s="84"/>
      <c r="D41" s="84"/>
      <c r="E41" s="85">
        <f>SUM(Tabela2[PERCENTUAL])</f>
        <v>1</v>
      </c>
      <c r="F41" s="86">
        <f>SUM(Tabela2[VALORES])</f>
        <v>1500</v>
      </c>
    </row>
    <row r="42" spans="2:6" x14ac:dyDescent="0.2"/>
    <row r="44" spans="2:6" x14ac:dyDescent="0.2"/>
  </sheetData>
  <sheetProtection sheet="1" objects="1" scenarios="1" selectLockedCells="1"/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82012F1-88E2-4781-BF59-7F485405A59A}">
          <x14:formula1>
            <xm:f>TAB_AUX!$D$3:$F$3</xm:f>
          </x14:formula1>
          <xm:sqref>D12</xm:sqref>
        </x14:dataValidation>
        <x14:dataValidation type="list" errorStyle="information" allowBlank="1" showInputMessage="1" showErrorMessage="1" errorTitle="PERFIL" error="ESCOLHA ENTRE OS PERFIS DISPONÍVEIS" promptTitle="PERFIL DE INVESTIDOR" prompt="ESCOLHA ENTRE OS PERFIS DISPONÍVEIS" xr:uid="{A0F8D2C1-A356-4BA8-83EE-669DE291F96E}">
          <x14:formula1>
            <xm:f>TAB_AUX!$D$3:$F$3</xm:f>
          </x14:formula1>
          <xm:sqref>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4ACD-9FF9-4257-9A6B-2264710B3D02}">
  <dimension ref="C3:F15"/>
  <sheetViews>
    <sheetView workbookViewId="0">
      <selection activeCell="C24" sqref="C24"/>
    </sheetView>
  </sheetViews>
  <sheetFormatPr defaultRowHeight="14.25" x14ac:dyDescent="0.2"/>
  <cols>
    <col min="3" max="3" width="19.125" bestFit="1" customWidth="1"/>
    <col min="4" max="4" width="17.625" bestFit="1" customWidth="1"/>
    <col min="5" max="5" width="14" bestFit="1" customWidth="1"/>
    <col min="6" max="6" width="13.75" bestFit="1" customWidth="1"/>
  </cols>
  <sheetData>
    <row r="3" spans="3:6" x14ac:dyDescent="0.2">
      <c r="C3" t="s">
        <v>3</v>
      </c>
      <c r="D3" t="s">
        <v>0</v>
      </c>
      <c r="E3" t="s">
        <v>1</v>
      </c>
      <c r="F3" t="s">
        <v>2</v>
      </c>
    </row>
    <row r="4" spans="3:6" x14ac:dyDescent="0.2">
      <c r="C4" t="s">
        <v>9</v>
      </c>
      <c r="D4" s="1">
        <v>0</v>
      </c>
      <c r="E4" s="1">
        <v>0</v>
      </c>
      <c r="F4" s="1">
        <v>0.05</v>
      </c>
    </row>
    <row r="5" spans="3:6" x14ac:dyDescent="0.2">
      <c r="C5" t="s">
        <v>7</v>
      </c>
      <c r="D5" s="1">
        <v>0</v>
      </c>
      <c r="E5" s="1">
        <v>0</v>
      </c>
      <c r="F5" s="1">
        <v>0.06</v>
      </c>
    </row>
    <row r="6" spans="3:6" x14ac:dyDescent="0.2">
      <c r="C6" t="s">
        <v>8</v>
      </c>
      <c r="D6" s="1">
        <v>0.1</v>
      </c>
      <c r="E6" s="1">
        <v>0.2</v>
      </c>
      <c r="F6" s="1">
        <v>7.0000000000000007E-2</v>
      </c>
    </row>
    <row r="7" spans="3:6" x14ac:dyDescent="0.2">
      <c r="C7" t="s">
        <v>6</v>
      </c>
      <c r="D7" s="1">
        <v>0</v>
      </c>
      <c r="E7" s="1">
        <v>0</v>
      </c>
      <c r="F7" s="1">
        <v>0.08</v>
      </c>
    </row>
    <row r="8" spans="3:6" x14ac:dyDescent="0.2">
      <c r="C8" t="s">
        <v>10</v>
      </c>
      <c r="D8" s="1">
        <v>0</v>
      </c>
      <c r="E8" s="1">
        <v>0</v>
      </c>
      <c r="F8" s="1">
        <v>0.09</v>
      </c>
    </row>
    <row r="9" spans="3:6" x14ac:dyDescent="0.2">
      <c r="C9" t="s">
        <v>11</v>
      </c>
      <c r="D9" s="1">
        <v>0.2</v>
      </c>
      <c r="E9" s="1">
        <v>0.2</v>
      </c>
      <c r="F9" s="1">
        <v>0.15</v>
      </c>
    </row>
    <row r="10" spans="3:6" x14ac:dyDescent="0.2">
      <c r="C10" t="s">
        <v>5</v>
      </c>
      <c r="D10" s="1">
        <v>0.3</v>
      </c>
      <c r="E10" s="1">
        <v>0.3</v>
      </c>
      <c r="F10" s="1">
        <v>0.25</v>
      </c>
    </row>
    <row r="11" spans="3:6" x14ac:dyDescent="0.2">
      <c r="C11" t="s">
        <v>4</v>
      </c>
      <c r="D11" s="1">
        <v>0.4</v>
      </c>
      <c r="E11" s="1">
        <v>0.3</v>
      </c>
      <c r="F11" s="1">
        <v>0.25</v>
      </c>
    </row>
    <row r="12" spans="3:6" x14ac:dyDescent="0.2">
      <c r="D12" s="1"/>
      <c r="E12" s="1"/>
      <c r="F12" s="1"/>
    </row>
    <row r="13" spans="3:6" x14ac:dyDescent="0.2">
      <c r="D13" s="1"/>
      <c r="E13" s="1"/>
      <c r="F13" s="1"/>
    </row>
    <row r="15" spans="3:6" x14ac:dyDescent="0.2">
      <c r="C15" s="2" t="s">
        <v>12</v>
      </c>
      <c r="D15" s="3">
        <f>SUBTOTAL(109,Tab_TIPO_INVEST[CONSERVADOR])</f>
        <v>1</v>
      </c>
      <c r="E15" s="3">
        <f>SUBTOTAL(109,Tab_TIPO_INVEST[MODERADO])</f>
        <v>1</v>
      </c>
      <c r="F15" s="3">
        <f>SUBTOTAL(109,Tab_TIPO_INVEST[AGRESSIVO])</f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11</vt:i4>
      </vt:variant>
    </vt:vector>
  </HeadingPairs>
  <TitlesOfParts>
    <vt:vector size="13" baseType="lpstr">
      <vt:lpstr>SIMULADOR_FII</vt:lpstr>
      <vt:lpstr>TAB_AUX</vt:lpstr>
      <vt:lpstr>APORTADO</vt:lpstr>
      <vt:lpstr>APORTE</vt:lpstr>
      <vt:lpstr>DIVIDENDOS</vt:lpstr>
      <vt:lpstr>PATRIMONIO</vt:lpstr>
      <vt:lpstr>PERCENTUAL_INVESTIR</vt:lpstr>
      <vt:lpstr>PERFIL</vt:lpstr>
      <vt:lpstr>PERIODO</vt:lpstr>
      <vt:lpstr>SALARIO</vt:lpstr>
      <vt:lpstr>TAXA</vt:lpstr>
      <vt:lpstr>TAXA_MENSAL_APROX</vt:lpstr>
      <vt:lpstr>TAXA_REND_MENSAL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Monteiro</cp:lastModifiedBy>
  <dcterms:created xsi:type="dcterms:W3CDTF">2025-05-21T18:38:21Z</dcterms:created>
  <dcterms:modified xsi:type="dcterms:W3CDTF">2025-05-21T23:10:59Z</dcterms:modified>
</cp:coreProperties>
</file>