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\Documents\CS_418\sallg001_cs418_course_project\"/>
    </mc:Choice>
  </mc:AlternateContent>
  <xr:revisionPtr revIDLastSave="0" documentId="13_ncr:1_{7D80A79E-1C13-4FED-A039-B94ABF37C773}" xr6:coauthVersionLast="47" xr6:coauthVersionMax="47" xr10:uidLastSave="{00000000-0000-0000-0000-000000000000}"/>
  <bookViews>
    <workbookView xWindow="28680" yWindow="105" windowWidth="29040" windowHeight="15720" xr2:uid="{178864B5-EA2C-44F7-A0DB-C9D412E0A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R4" i="1"/>
  <c r="S4" i="1"/>
  <c r="R5" i="1"/>
  <c r="S5" i="1"/>
  <c r="L5" i="1"/>
  <c r="L6" i="1"/>
  <c r="M6" i="1" s="1"/>
  <c r="L7" i="1"/>
  <c r="M7" i="1" s="1"/>
  <c r="L8" i="1"/>
  <c r="M8" i="1" s="1"/>
  <c r="L9" i="1"/>
  <c r="M9" i="1" s="1"/>
  <c r="L10" i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L62" i="1"/>
  <c r="M62" i="1" s="1"/>
  <c r="L63" i="1"/>
  <c r="L64" i="1"/>
  <c r="M64" i="1" s="1"/>
  <c r="L65" i="1"/>
  <c r="M65" i="1" s="1"/>
  <c r="L66" i="1"/>
  <c r="M66" i="1" s="1"/>
  <c r="L67" i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M10" i="1"/>
  <c r="M5" i="1"/>
  <c r="M61" i="1" l="1"/>
  <c r="M63" i="1"/>
  <c r="M21" i="1"/>
  <c r="M31" i="1"/>
  <c r="M67" i="1"/>
</calcChain>
</file>

<file path=xl/sharedStrings.xml><?xml version="1.0" encoding="utf-8"?>
<sst xmlns="http://schemas.openxmlformats.org/spreadsheetml/2006/main" count="172" uniqueCount="117">
  <si>
    <t>course_id</t>
  </si>
  <si>
    <t>credit_hours</t>
  </si>
  <si>
    <t>course_prereqs</t>
  </si>
  <si>
    <t>prereq_set_num</t>
  </si>
  <si>
    <t>courses</t>
  </si>
  <si>
    <t>prerequisites</t>
  </si>
  <si>
    <t>course_tag</t>
  </si>
  <si>
    <t>course_name</t>
  </si>
  <si>
    <t>prerequisite_sets</t>
  </si>
  <si>
    <t>prereq_id</t>
  </si>
  <si>
    <t>prereq_name</t>
  </si>
  <si>
    <t>prereq_tag</t>
  </si>
  <si>
    <t>ENGL 110C</t>
  </si>
  <si>
    <t>MATH 211</t>
  </si>
  <si>
    <t>MATH 163</t>
  </si>
  <si>
    <t>MATH 162M</t>
  </si>
  <si>
    <t>MATH 102M</t>
  </si>
  <si>
    <t>MATH 103M</t>
  </si>
  <si>
    <t>MATH 100</t>
  </si>
  <si>
    <t>MATH 166</t>
  </si>
  <si>
    <t>CS 151</t>
  </si>
  <si>
    <t>CS 153</t>
  </si>
  <si>
    <t>ENGL 211C</t>
  </si>
  <si>
    <t>ENGL 231C</t>
  </si>
  <si>
    <t>MATH 212</t>
  </si>
  <si>
    <t>CS 170</t>
  </si>
  <si>
    <t>CS 150</t>
  </si>
  <si>
    <t>ENGN 150</t>
  </si>
  <si>
    <t>CS 251</t>
  </si>
  <si>
    <t>CS 252</t>
  </si>
  <si>
    <t>IT 205</t>
  </si>
  <si>
    <t>MATH 316</t>
  </si>
  <si>
    <t>CS 270</t>
  </si>
  <si>
    <t>CS 330</t>
  </si>
  <si>
    <t>CS 253</t>
  </si>
  <si>
    <t>CS 250</t>
  </si>
  <si>
    <t>COMM 101R</t>
  </si>
  <si>
    <t>PHIL 160R</t>
  </si>
  <si>
    <t>STAT 330</t>
  </si>
  <si>
    <t>CS 260</t>
  </si>
  <si>
    <t>CS 361</t>
  </si>
  <si>
    <t>CS 261</t>
  </si>
  <si>
    <t>CS 121G</t>
  </si>
  <si>
    <t>CS 202G</t>
  </si>
  <si>
    <t>CS 315</t>
  </si>
  <si>
    <t>CS 355</t>
  </si>
  <si>
    <t>CS 381</t>
  </si>
  <si>
    <t>CS 350</t>
  </si>
  <si>
    <t>CS 390</t>
  </si>
  <si>
    <t>CS 450</t>
  </si>
  <si>
    <t>CS 418</t>
  </si>
  <si>
    <t>CS 312</t>
  </si>
  <si>
    <t>CS 410</t>
  </si>
  <si>
    <t>CS 417</t>
  </si>
  <si>
    <t>CS 411W</t>
  </si>
  <si>
    <t>ENGL 221C</t>
  </si>
  <si>
    <t>CS 471</t>
  </si>
  <si>
    <t>ECE 346</t>
  </si>
  <si>
    <t>ECE 241</t>
  </si>
  <si>
    <t>ENGN 122</t>
  </si>
  <si>
    <t>ECE 443</t>
  </si>
  <si>
    <t>ECE 342</t>
  </si>
  <si>
    <t>ECE 341</t>
  </si>
  <si>
    <t>Column1</t>
  </si>
  <si>
    <t>English Composition</t>
  </si>
  <si>
    <t>Calculus I</t>
  </si>
  <si>
    <t>Precalculus II</t>
  </si>
  <si>
    <t>Precalculus I</t>
  </si>
  <si>
    <t>College Algebra</t>
  </si>
  <si>
    <t>College Algebra with Supplemental Instruction</t>
  </si>
  <si>
    <t>The Math Cooperative</t>
  </si>
  <si>
    <t>Precalculus I and II</t>
  </si>
  <si>
    <t>Introduction to Programming with Java</t>
  </si>
  <si>
    <t>Writing, Rhetoric, and Research</t>
  </si>
  <si>
    <t>Writing, Rhetoric, and Research: Special Topics</t>
  </si>
  <si>
    <t>Calculus II</t>
  </si>
  <si>
    <t>Introduction to Computer Architecture I</t>
  </si>
  <si>
    <t>Introduction to Programming with C++</t>
  </si>
  <si>
    <t>Computer Programming for Engineering Problem Solving</t>
  </si>
  <si>
    <t>Programming with Java</t>
  </si>
  <si>
    <t>Introduction to Unix for Programmers</t>
  </si>
  <si>
    <t>Introduction to Object-Oriented Programming</t>
  </si>
  <si>
    <t>Introductory Linear Algebra</t>
  </si>
  <si>
    <t>Introduction to Computer Architecture II</t>
  </si>
  <si>
    <t>Object-Oriented Design and Programming</t>
  </si>
  <si>
    <t>Transfer Credit for Programming with Python</t>
  </si>
  <si>
    <t>Programming with C++</t>
  </si>
  <si>
    <t>Public Speaking</t>
  </si>
  <si>
    <t>Raising Moral Issues in STEM</t>
  </si>
  <si>
    <t>An Introduction to Probability and Statistics</t>
  </si>
  <si>
    <t>C++ for Programmers</t>
  </si>
  <si>
    <t>Data Structures and Algorithms</t>
  </si>
  <si>
    <t>Introduction to Information Literacy and Research for Scientists</t>
  </si>
  <si>
    <t>Information Literacy for Cybersecurity</t>
  </si>
  <si>
    <t>Computer Science Undergraduate Colloquium</t>
  </si>
  <si>
    <t>Principles of Programming Languages</t>
  </si>
  <si>
    <t>Introduction to Discrete Structures</t>
  </si>
  <si>
    <t>Introduction to Software Engineering</t>
  </si>
  <si>
    <t>Introduction to Theoretical Computer Science</t>
  </si>
  <si>
    <t>Database Concepts</t>
  </si>
  <si>
    <t>Web Programming</t>
  </si>
  <si>
    <t>Internet Concepts</t>
  </si>
  <si>
    <t>Professional Workforce Development I</t>
  </si>
  <si>
    <t>Computational Methods and Software</t>
  </si>
  <si>
    <t>Professional Workforce Development II</t>
  </si>
  <si>
    <t>Introduction to Writing in Business, Education and Social Sciences</t>
  </si>
  <si>
    <t>Operating Systems</t>
  </si>
  <si>
    <t>Microcontrollers</t>
  </si>
  <si>
    <t>Fundamentals of Computer Engineering</t>
  </si>
  <si>
    <t>Computer Programming for Engineering</t>
  </si>
  <si>
    <t>Computer Architecture</t>
  </si>
  <si>
    <t>Field Programmable Gate Arrays Design Laboratory</t>
  </si>
  <si>
    <t>Digital System Design</t>
  </si>
  <si>
    <t>Introduction to Programming with Python</t>
  </si>
  <si>
    <t>Java for Programmers</t>
  </si>
  <si>
    <t>enable_disable</t>
  </si>
  <si>
    <t>prereq_level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</si>
</sst>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BE2D5"/>
        <bgColor rgb="FFFBE2D5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rgb="FFF1A983"/>
      </top>
      <bottom style="thin">
        <color rgb="FFF1A98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solid">
          <fgColor rgb="FFFBE2D5"/>
          <bgColor rgb="FFFBE2D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F1A983"/>
        </top>
        <bottom style="thin">
          <color rgb="FFF1A983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B1ECB-DBDE-45B7-AD1D-DA48601A5664}" name="Table1" displayName="Table1" ref="A2:D53" totalsRowShown="0" headerRowDxfId="23" dataDxfId="22">
  <autoFilter ref="A2:D53" xr:uid="{569B1ECB-DBDE-45B7-AD1D-DA48601A5664}"/>
  <tableColumns count="4">
    <tableColumn id="1" xr3:uid="{541BA944-60E9-42D7-8C65-D1ED890A86B7}" name="course_id" dataDxfId="21"/>
    <tableColumn id="2" xr3:uid="{FF5AB680-F750-48C4-ABD4-F49D52173AC0}" name="course_tag" dataDxfId="20"/>
    <tableColumn id="3" xr3:uid="{EC7906DB-40C3-45B9-A7B7-E95775398DE3}" name="course_name" dataDxfId="19"/>
    <tableColumn id="4" xr3:uid="{E6D0885E-DE78-4383-9EBB-6692ABF0E473}" name="credit_hour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DB681E-6298-4AEF-A6BF-9364109922D7}" name="Table2" displayName="Table2" ref="G2:H53" totalsRowShown="0" headerRowDxfId="17">
  <autoFilter ref="G2:H53" xr:uid="{5ADB681E-6298-4AEF-A6BF-9364109922D7}"/>
  <tableColumns count="2">
    <tableColumn id="1" xr3:uid="{AEF180C9-7164-46C7-9081-86311F485CD2}" name="course_id" dataDxfId="16"/>
    <tableColumn id="2" xr3:uid="{79C53700-318B-4F8C-8F1D-C0E0BA24949B}" name="prereq_set_num" dataDxfId="1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94CA63-DD19-4503-93A6-31621C4013AE}" name="Table5" displayName="Table5" ref="K2:M73" totalsRowShown="0" headerRowDxfId="14" dataDxfId="13">
  <autoFilter ref="K2:M73" xr:uid="{ED94CA63-DD19-4503-93A6-31621C4013AE}"/>
  <sortState xmlns:xlrd2="http://schemas.microsoft.com/office/spreadsheetml/2017/richdata2" ref="K3:M73">
    <sortCondition ref="K3:K73"/>
  </sortState>
  <tableColumns count="3">
    <tableColumn id="1" xr3:uid="{3CDC6FD9-449E-4B4F-A2FC-CEDF9C587F13}" name="prereq_set_num" dataDxfId="12"/>
    <tableColumn id="2" xr3:uid="{F4046AD7-5FC2-4DFE-A8A6-DD54E8B14AD2}" name="prereq_id" dataDxfId="11"/>
    <tableColumn id="3" xr3:uid="{0CEB8513-D8F0-4834-A07F-BBBE8B0594C4}" name="Column1" dataDxfId="10">
      <calculatedColumnFormula>_xlfn.XLOOKUP(L3,$O$2:$O$54,$Q$2:$Q$54)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3016D8-D25C-4A6F-8EA3-A548D3FC38A0}" name="Table7" displayName="Table7" ref="O2:T54" totalsRowShown="0" headerRowDxfId="9" dataDxfId="8" tableBorderDxfId="7">
  <autoFilter ref="O2:T54" xr:uid="{E63016D8-D25C-4A6F-8EA3-A548D3FC38A0}"/>
  <tableColumns count="6">
    <tableColumn id="1" xr3:uid="{A58A8C65-108E-4B98-8C6D-946F15D9D3AA}" name="prereq_id" dataDxfId="6"/>
    <tableColumn id="6" xr3:uid="{885F31BB-D3AB-4A97-9B95-3C2224EC10FF}" name="prereq_level" dataDxfId="0"/>
    <tableColumn id="2" xr3:uid="{91ADCDE7-BCA0-4677-BD82-BFD8F0A03AEC}" name="prereq_tag" dataDxfId="5"/>
    <tableColumn id="3" xr3:uid="{67EE892B-9FEF-45AD-A1C9-3FF1A7887CCF}" name="prereq_name" dataDxfId="4">
      <calculatedColumnFormula>_xlfn.XLOOKUP(Q3,$B$2:$B$57,$C$2:$C$57)</calculatedColumnFormula>
    </tableColumn>
    <tableColumn id="4" xr3:uid="{353D4DC3-3433-4530-BD52-10006CF6D6C2}" name="credit_hours" dataDxfId="3">
      <calculatedColumnFormula>_xlfn.XLOOKUP(Q3,$B$2:$B$57,$D$2:$D$57)</calculatedColumnFormula>
    </tableColumn>
    <tableColumn id="5" xr3:uid="{8E2F81CE-8E37-493F-B2A3-7945D1B85F15}" name="enable_disable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397E-E0C9-4240-A41C-DC8CA87F19F4}">
  <dimension ref="A1:T73"/>
  <sheetViews>
    <sheetView tabSelected="1" topLeftCell="L1" zoomScale="160" zoomScaleNormal="160" workbookViewId="0">
      <selection activeCell="Q6" sqref="Q6"/>
    </sheetView>
  </sheetViews>
  <sheetFormatPr defaultRowHeight="15" x14ac:dyDescent="0.25"/>
  <cols>
    <col min="1" max="1" width="14.28515625" style="2" bestFit="1" customWidth="1"/>
    <col min="2" max="2" width="15.28515625" style="2" bestFit="1" customWidth="1"/>
    <col min="3" max="3" width="60.7109375" style="2" bestFit="1" customWidth="1"/>
    <col min="4" max="4" width="16.85546875" style="2" bestFit="1" customWidth="1"/>
    <col min="5" max="6" width="9.140625" style="2" customWidth="1"/>
    <col min="7" max="7" width="14.28515625" style="2" bestFit="1" customWidth="1"/>
    <col min="8" max="8" width="20.28515625" style="2" bestFit="1" customWidth="1"/>
    <col min="9" max="10" width="10.28515625" style="2" customWidth="1"/>
    <col min="11" max="11" width="23.42578125" style="2" bestFit="1" customWidth="1"/>
    <col min="12" max="12" width="14.140625" style="2" bestFit="1" customWidth="1"/>
    <col min="13" max="13" width="13.7109375" style="2" bestFit="1" customWidth="1"/>
    <col min="14" max="14" width="9.85546875" style="2" customWidth="1"/>
    <col min="15" max="15" width="14.140625" style="2" bestFit="1" customWidth="1"/>
    <col min="16" max="16" width="14.140625" style="2" customWidth="1"/>
    <col min="17" max="17" width="15.140625" style="2" bestFit="1" customWidth="1"/>
    <col min="18" max="18" width="60.7109375" style="2" bestFit="1" customWidth="1"/>
    <col min="19" max="19" width="16.85546875" style="2" bestFit="1" customWidth="1"/>
    <col min="20" max="20" width="18" style="2" customWidth="1"/>
    <col min="21" max="16384" width="9.140625" style="2"/>
  </cols>
  <sheetData>
    <row r="1" spans="1:20" x14ac:dyDescent="0.25">
      <c r="A1" s="9" t="s">
        <v>4</v>
      </c>
      <c r="B1" s="9"/>
      <c r="C1" s="9"/>
      <c r="D1" s="9"/>
      <c r="G1" s="9" t="s">
        <v>2</v>
      </c>
      <c r="H1" s="9"/>
      <c r="K1" s="9" t="s">
        <v>8</v>
      </c>
      <c r="L1" s="9"/>
      <c r="M1" s="1"/>
      <c r="O1" s="9" t="s">
        <v>5</v>
      </c>
      <c r="P1" s="9"/>
      <c r="Q1" s="9"/>
      <c r="R1" s="9"/>
      <c r="S1" s="9"/>
      <c r="T1"/>
    </row>
    <row r="2" spans="1:20" x14ac:dyDescent="0.25">
      <c r="A2" s="1" t="s">
        <v>0</v>
      </c>
      <c r="B2" s="1" t="s">
        <v>6</v>
      </c>
      <c r="C2" s="1" t="s">
        <v>7</v>
      </c>
      <c r="D2" s="1" t="s">
        <v>1</v>
      </c>
      <c r="G2" s="2" t="s">
        <v>0</v>
      </c>
      <c r="H2" s="2" t="s">
        <v>3</v>
      </c>
      <c r="K2" s="2" t="s">
        <v>3</v>
      </c>
      <c r="L2" s="2" t="s">
        <v>9</v>
      </c>
      <c r="M2" s="2" t="s">
        <v>63</v>
      </c>
      <c r="O2" s="6" t="s">
        <v>9</v>
      </c>
      <c r="P2" t="s">
        <v>116</v>
      </c>
      <c r="Q2" s="6" t="s">
        <v>11</v>
      </c>
      <c r="R2" s="6" t="s">
        <v>10</v>
      </c>
      <c r="S2" s="6" t="s">
        <v>1</v>
      </c>
      <c r="T2" s="11" t="s">
        <v>115</v>
      </c>
    </row>
    <row r="3" spans="1:20" x14ac:dyDescent="0.25">
      <c r="A3" s="3">
        <v>1</v>
      </c>
      <c r="B3" s="1" t="s">
        <v>12</v>
      </c>
      <c r="C3" s="1" t="s">
        <v>64</v>
      </c>
      <c r="D3" s="1">
        <v>3</v>
      </c>
      <c r="G3" s="3">
        <v>1</v>
      </c>
      <c r="H3" s="7">
        <v>1</v>
      </c>
      <c r="K3" s="2">
        <v>1</v>
      </c>
      <c r="L3" s="2">
        <f>SUMIF($Q$2:$Q$54, "", $O$2:$O$54)</f>
        <v>1</v>
      </c>
      <c r="M3" s="2">
        <f t="shared" ref="M3:M34" si="0">_xlfn.XLOOKUP(L3,$O$2:$O$54,$Q$2:$Q$54)</f>
        <v>0</v>
      </c>
      <c r="O3" s="3">
        <v>1</v>
      </c>
      <c r="P3" s="3"/>
      <c r="Q3" s="4"/>
      <c r="R3" s="4"/>
      <c r="S3" s="4"/>
      <c r="T3" s="10">
        <v>0</v>
      </c>
    </row>
    <row r="4" spans="1:20" x14ac:dyDescent="0.25">
      <c r="A4" s="3">
        <v>2</v>
      </c>
      <c r="B4" s="1" t="s">
        <v>13</v>
      </c>
      <c r="C4" s="1" t="s">
        <v>65</v>
      </c>
      <c r="D4" s="1">
        <v>4</v>
      </c>
      <c r="G4" s="3">
        <v>2</v>
      </c>
      <c r="H4" s="8">
        <v>2</v>
      </c>
      <c r="K4" s="2">
        <v>2</v>
      </c>
      <c r="L4" s="2">
        <f>SUMIF($Q$2:$Q$54, "MATH 163", $O$2:$O$54)</f>
        <v>4</v>
      </c>
      <c r="M4" s="2" t="str">
        <f t="shared" si="0"/>
        <v>MATH 163</v>
      </c>
      <c r="O4" s="3">
        <v>2</v>
      </c>
      <c r="P4">
        <v>100</v>
      </c>
      <c r="Q4" s="5" t="s">
        <v>12</v>
      </c>
      <c r="R4" s="4" t="str">
        <f t="shared" ref="R4:R31" si="1">_xlfn.XLOOKUP(Q4,$B$2:$B$57,$C$2:$C$57)</f>
        <v>English Composition</v>
      </c>
      <c r="S4" s="4">
        <f t="shared" ref="S4:S31" si="2">_xlfn.XLOOKUP(Q4,$B$2:$B$57,$D$2:$D$57)</f>
        <v>3</v>
      </c>
      <c r="T4" s="10">
        <v>1</v>
      </c>
    </row>
    <row r="5" spans="1:20" x14ac:dyDescent="0.25">
      <c r="A5" s="3">
        <v>3</v>
      </c>
      <c r="B5" s="1" t="s">
        <v>14</v>
      </c>
      <c r="C5" s="1" t="s">
        <v>66</v>
      </c>
      <c r="D5" s="1">
        <v>3</v>
      </c>
      <c r="G5" s="3">
        <v>3</v>
      </c>
      <c r="H5" s="8">
        <v>3</v>
      </c>
      <c r="K5" s="2">
        <v>3</v>
      </c>
      <c r="L5" s="2">
        <f>SUMIF($Q$2:$Q$54, "MATH 162M", $O$2:$O$54)</f>
        <v>5</v>
      </c>
      <c r="M5" s="2" t="str">
        <f t="shared" si="0"/>
        <v>MATH 162M</v>
      </c>
      <c r="O5" s="3">
        <v>3</v>
      </c>
      <c r="P5">
        <v>200</v>
      </c>
      <c r="Q5" s="5" t="s">
        <v>13</v>
      </c>
      <c r="R5" s="4" t="str">
        <f t="shared" si="1"/>
        <v>Calculus I</v>
      </c>
      <c r="S5" s="4">
        <f t="shared" si="2"/>
        <v>4</v>
      </c>
      <c r="T5" s="10">
        <v>1</v>
      </c>
    </row>
    <row r="6" spans="1:20" x14ac:dyDescent="0.25">
      <c r="A6" s="3">
        <v>4</v>
      </c>
      <c r="B6" s="1" t="s">
        <v>15</v>
      </c>
      <c r="C6" s="1" t="s">
        <v>67</v>
      </c>
      <c r="D6" s="1">
        <v>3</v>
      </c>
      <c r="G6" s="3">
        <v>4</v>
      </c>
      <c r="H6" s="7">
        <v>4</v>
      </c>
      <c r="K6" s="2">
        <v>4</v>
      </c>
      <c r="L6" s="2">
        <f>SUMIF($Q$2:$Q$54, "MATH 102M", $O$2:$O$54)</f>
        <v>6</v>
      </c>
      <c r="M6" s="2" t="str">
        <f t="shared" si="0"/>
        <v>MATH 102M</v>
      </c>
      <c r="O6" s="3">
        <v>4</v>
      </c>
      <c r="P6">
        <v>100</v>
      </c>
      <c r="Q6" s="5" t="s">
        <v>14</v>
      </c>
      <c r="R6" s="4" t="str">
        <f t="shared" si="1"/>
        <v>Precalculus II</v>
      </c>
      <c r="S6" s="4">
        <f t="shared" si="2"/>
        <v>3</v>
      </c>
      <c r="T6" s="10">
        <v>0</v>
      </c>
    </row>
    <row r="7" spans="1:20" x14ac:dyDescent="0.25">
      <c r="A7" s="3">
        <v>5</v>
      </c>
      <c r="B7" s="1" t="s">
        <v>16</v>
      </c>
      <c r="C7" s="1" t="s">
        <v>68</v>
      </c>
      <c r="D7" s="1">
        <v>3</v>
      </c>
      <c r="G7" s="3">
        <v>5</v>
      </c>
      <c r="H7" s="8">
        <v>5</v>
      </c>
      <c r="K7" s="2">
        <v>5</v>
      </c>
      <c r="L7" s="2">
        <f>SUMIF($Q$2:$Q$54, "", $O$2:$O$54)</f>
        <v>1</v>
      </c>
      <c r="M7" s="2">
        <f t="shared" si="0"/>
        <v>0</v>
      </c>
      <c r="O7" s="3">
        <v>5</v>
      </c>
      <c r="P7">
        <v>100</v>
      </c>
      <c r="Q7" s="5" t="s">
        <v>15</v>
      </c>
      <c r="R7" s="4" t="str">
        <f t="shared" si="1"/>
        <v>Precalculus I</v>
      </c>
      <c r="S7" s="4">
        <f t="shared" si="2"/>
        <v>3</v>
      </c>
      <c r="T7" s="10">
        <v>1</v>
      </c>
    </row>
    <row r="8" spans="1:20" x14ac:dyDescent="0.25">
      <c r="A8" s="3">
        <v>6</v>
      </c>
      <c r="B8" s="1" t="s">
        <v>17</v>
      </c>
      <c r="C8" s="1" t="s">
        <v>69</v>
      </c>
      <c r="D8" s="1">
        <v>3</v>
      </c>
      <c r="G8" s="3">
        <v>6</v>
      </c>
      <c r="H8" s="8">
        <v>6</v>
      </c>
      <c r="K8" s="2">
        <v>6</v>
      </c>
      <c r="L8" s="2">
        <f>SUMIF($Q$2:$Q$54, "MATH 100", $O$2:$O$54)</f>
        <v>8</v>
      </c>
      <c r="M8" s="2" t="str">
        <f t="shared" si="0"/>
        <v>MATH 100</v>
      </c>
      <c r="O8" s="3">
        <v>6</v>
      </c>
      <c r="P8">
        <v>100</v>
      </c>
      <c r="Q8" s="5" t="s">
        <v>16</v>
      </c>
      <c r="R8" s="4" t="str">
        <f t="shared" si="1"/>
        <v>College Algebra</v>
      </c>
      <c r="S8" s="4">
        <f t="shared" si="2"/>
        <v>3</v>
      </c>
      <c r="T8" s="10">
        <v>1</v>
      </c>
    </row>
    <row r="9" spans="1:20" x14ac:dyDescent="0.25">
      <c r="A9" s="3">
        <v>7</v>
      </c>
      <c r="B9" s="1" t="s">
        <v>18</v>
      </c>
      <c r="C9" s="1" t="s">
        <v>70</v>
      </c>
      <c r="D9" s="1">
        <v>1</v>
      </c>
      <c r="G9" s="3">
        <v>7</v>
      </c>
      <c r="H9" s="7">
        <v>7</v>
      </c>
      <c r="K9" s="2">
        <v>7</v>
      </c>
      <c r="L9" s="2">
        <f>SUMIF($Q$2:$Q$54, "", $O$2:$O$54)</f>
        <v>1</v>
      </c>
      <c r="M9" s="2">
        <f t="shared" si="0"/>
        <v>0</v>
      </c>
      <c r="O9" s="3">
        <v>7</v>
      </c>
      <c r="P9">
        <v>100</v>
      </c>
      <c r="Q9" s="5" t="s">
        <v>17</v>
      </c>
      <c r="R9" s="4" t="str">
        <f t="shared" si="1"/>
        <v>College Algebra with Supplemental Instruction</v>
      </c>
      <c r="S9" s="4">
        <f t="shared" si="2"/>
        <v>3</v>
      </c>
      <c r="T9" s="10">
        <v>0</v>
      </c>
    </row>
    <row r="10" spans="1:20" x14ac:dyDescent="0.25">
      <c r="A10" s="3">
        <v>8</v>
      </c>
      <c r="B10" s="1" t="s">
        <v>19</v>
      </c>
      <c r="C10" s="1" t="s">
        <v>71</v>
      </c>
      <c r="D10" s="1">
        <v>4</v>
      </c>
      <c r="G10" s="3">
        <v>8</v>
      </c>
      <c r="H10" s="8">
        <v>8</v>
      </c>
      <c r="K10" s="2">
        <v>8</v>
      </c>
      <c r="L10" s="2">
        <f>SUMIF($Q$2:$Q$54, "MATH 102M", $O$2:$O$54)</f>
        <v>6</v>
      </c>
      <c r="M10" s="2" t="str">
        <f t="shared" si="0"/>
        <v>MATH 102M</v>
      </c>
      <c r="O10" s="3">
        <v>8</v>
      </c>
      <c r="P10">
        <v>100</v>
      </c>
      <c r="Q10" s="5" t="s">
        <v>18</v>
      </c>
      <c r="R10" s="4" t="str">
        <f t="shared" si="1"/>
        <v>The Math Cooperative</v>
      </c>
      <c r="S10" s="4">
        <f t="shared" si="2"/>
        <v>1</v>
      </c>
      <c r="T10" s="10">
        <v>0</v>
      </c>
    </row>
    <row r="11" spans="1:20" x14ac:dyDescent="0.25">
      <c r="A11" s="3">
        <v>9</v>
      </c>
      <c r="B11" s="1" t="s">
        <v>20</v>
      </c>
      <c r="C11" s="1" t="s">
        <v>72</v>
      </c>
      <c r="D11" s="1">
        <v>4</v>
      </c>
      <c r="G11" s="3">
        <v>9</v>
      </c>
      <c r="H11" s="8">
        <v>9</v>
      </c>
      <c r="K11" s="2">
        <v>9</v>
      </c>
      <c r="L11" s="2">
        <f>SUMIF($Q$2:$Q$54, "MATH 162M", $O$2:$O$54)</f>
        <v>5</v>
      </c>
      <c r="M11" s="2" t="str">
        <f t="shared" si="0"/>
        <v>MATH 162M</v>
      </c>
      <c r="O11" s="3">
        <v>9</v>
      </c>
      <c r="P11">
        <v>100</v>
      </c>
      <c r="Q11" s="5" t="s">
        <v>19</v>
      </c>
      <c r="R11" s="4" t="str">
        <f t="shared" si="1"/>
        <v>Precalculus I and II</v>
      </c>
      <c r="S11" s="4">
        <f t="shared" si="2"/>
        <v>4</v>
      </c>
      <c r="T11" s="10">
        <v>1</v>
      </c>
    </row>
    <row r="12" spans="1:20" x14ac:dyDescent="0.25">
      <c r="A12" s="3">
        <v>10</v>
      </c>
      <c r="B12" s="1" t="s">
        <v>21</v>
      </c>
      <c r="C12" s="1" t="s">
        <v>113</v>
      </c>
      <c r="D12" s="1">
        <v>4</v>
      </c>
      <c r="G12" s="3">
        <v>10</v>
      </c>
      <c r="H12" s="7">
        <v>10</v>
      </c>
      <c r="K12" s="2">
        <v>10</v>
      </c>
      <c r="L12" s="2">
        <f>SUMIF($Q$2:$Q$54, "MATH 162M", $O$2:$O$54)</f>
        <v>5</v>
      </c>
      <c r="M12" s="2" t="str">
        <f t="shared" si="0"/>
        <v>MATH 162M</v>
      </c>
      <c r="O12" s="3">
        <v>10</v>
      </c>
      <c r="P12">
        <v>100</v>
      </c>
      <c r="Q12" s="5" t="s">
        <v>20</v>
      </c>
      <c r="R12" s="4" t="str">
        <f t="shared" si="1"/>
        <v>Introduction to Programming with Java</v>
      </c>
      <c r="S12" s="4">
        <f t="shared" si="2"/>
        <v>4</v>
      </c>
      <c r="T12" s="10">
        <v>0</v>
      </c>
    </row>
    <row r="13" spans="1:20" x14ac:dyDescent="0.25">
      <c r="A13" s="3">
        <v>11</v>
      </c>
      <c r="B13" s="1" t="s">
        <v>22</v>
      </c>
      <c r="C13" s="1" t="s">
        <v>73</v>
      </c>
      <c r="D13" s="1">
        <v>3</v>
      </c>
      <c r="G13" s="3">
        <v>11</v>
      </c>
      <c r="H13" s="8">
        <v>11</v>
      </c>
      <c r="K13" s="2">
        <v>11</v>
      </c>
      <c r="L13" s="2">
        <f>SUMIF($Q$2:$Q$54, "ENGL 110C", $O$2:$O$54)</f>
        <v>2</v>
      </c>
      <c r="M13" s="2" t="str">
        <f t="shared" si="0"/>
        <v>ENGL 110C</v>
      </c>
      <c r="O13" s="3">
        <v>11</v>
      </c>
      <c r="P13">
        <v>100</v>
      </c>
      <c r="Q13" s="5" t="s">
        <v>21</v>
      </c>
      <c r="R13" s="4" t="str">
        <f t="shared" si="1"/>
        <v>Introduction to Programming with Python</v>
      </c>
      <c r="S13" s="4">
        <f t="shared" si="2"/>
        <v>4</v>
      </c>
      <c r="T13" s="10">
        <v>1</v>
      </c>
    </row>
    <row r="14" spans="1:20" x14ac:dyDescent="0.25">
      <c r="A14" s="3">
        <v>12</v>
      </c>
      <c r="B14" s="1" t="s">
        <v>23</v>
      </c>
      <c r="C14" s="1" t="s">
        <v>74</v>
      </c>
      <c r="D14" s="1">
        <v>3</v>
      </c>
      <c r="G14" s="3">
        <v>12</v>
      </c>
      <c r="H14" s="8">
        <v>12</v>
      </c>
      <c r="K14" s="2">
        <v>12</v>
      </c>
      <c r="L14" s="2">
        <f>SUMIF($Q$2:$Q$54, "ENGL 110C", $O$2:$O$54)</f>
        <v>2</v>
      </c>
      <c r="M14" s="2" t="str">
        <f t="shared" si="0"/>
        <v>ENGL 110C</v>
      </c>
      <c r="O14" s="3">
        <v>12</v>
      </c>
      <c r="P14">
        <v>200</v>
      </c>
      <c r="Q14" s="5" t="s">
        <v>22</v>
      </c>
      <c r="R14" s="4" t="str">
        <f t="shared" si="1"/>
        <v>Writing, Rhetoric, and Research</v>
      </c>
      <c r="S14" s="4">
        <f t="shared" si="2"/>
        <v>3</v>
      </c>
      <c r="T14" s="10">
        <v>0</v>
      </c>
    </row>
    <row r="15" spans="1:20" x14ac:dyDescent="0.25">
      <c r="A15" s="3">
        <v>13</v>
      </c>
      <c r="B15" s="1" t="s">
        <v>24</v>
      </c>
      <c r="C15" s="1" t="s">
        <v>75</v>
      </c>
      <c r="D15" s="1">
        <v>4</v>
      </c>
      <c r="G15" s="3">
        <v>13</v>
      </c>
      <c r="H15" s="7">
        <v>13</v>
      </c>
      <c r="K15" s="2">
        <v>13</v>
      </c>
      <c r="L15" s="2">
        <f>SUMIF($Q$2:$Q$54, "MATH 211", $O$2:$O$54)</f>
        <v>3</v>
      </c>
      <c r="M15" s="2" t="str">
        <f t="shared" si="0"/>
        <v>MATH 211</v>
      </c>
      <c r="O15" s="3">
        <v>13</v>
      </c>
      <c r="P15">
        <v>200</v>
      </c>
      <c r="Q15" s="5" t="s">
        <v>23</v>
      </c>
      <c r="R15" s="4" t="str">
        <f t="shared" si="1"/>
        <v>Writing, Rhetoric, and Research: Special Topics</v>
      </c>
      <c r="S15" s="4">
        <f t="shared" si="2"/>
        <v>3</v>
      </c>
      <c r="T15" s="10">
        <v>0</v>
      </c>
    </row>
    <row r="16" spans="1:20" x14ac:dyDescent="0.25">
      <c r="A16" s="3">
        <v>14</v>
      </c>
      <c r="B16" s="1" t="s">
        <v>25</v>
      </c>
      <c r="C16" s="1" t="s">
        <v>76</v>
      </c>
      <c r="D16" s="1">
        <v>3</v>
      </c>
      <c r="G16" s="3">
        <v>14</v>
      </c>
      <c r="H16" s="8">
        <v>14</v>
      </c>
      <c r="K16" s="2">
        <v>14</v>
      </c>
      <c r="L16" s="2">
        <f>SUMIF($Q$2:$Q$54, "MATH 162M", $O$2:$O$54)</f>
        <v>5</v>
      </c>
      <c r="M16" s="2" t="str">
        <f t="shared" si="0"/>
        <v>MATH 162M</v>
      </c>
      <c r="O16" s="3">
        <v>14</v>
      </c>
      <c r="P16">
        <v>200</v>
      </c>
      <c r="Q16" s="5" t="s">
        <v>24</v>
      </c>
      <c r="R16" s="4" t="str">
        <f t="shared" si="1"/>
        <v>Calculus II</v>
      </c>
      <c r="S16" s="4">
        <f t="shared" si="2"/>
        <v>4</v>
      </c>
      <c r="T16" s="10">
        <v>1</v>
      </c>
    </row>
    <row r="17" spans="1:20" x14ac:dyDescent="0.25">
      <c r="A17" s="3">
        <v>15</v>
      </c>
      <c r="B17" s="1" t="s">
        <v>26</v>
      </c>
      <c r="C17" s="1" t="s">
        <v>77</v>
      </c>
      <c r="D17" s="1">
        <v>4</v>
      </c>
      <c r="G17" s="3">
        <v>15</v>
      </c>
      <c r="H17" s="8">
        <v>15</v>
      </c>
      <c r="K17" s="2">
        <v>14</v>
      </c>
      <c r="L17" s="2">
        <f>SUMIF($Q$2:$Q$54, "CS 150", $O$2:$O$54)</f>
        <v>16</v>
      </c>
      <c r="M17" s="2" t="str">
        <f t="shared" si="0"/>
        <v>CS 150</v>
      </c>
      <c r="O17" s="3">
        <v>15</v>
      </c>
      <c r="P17">
        <v>100</v>
      </c>
      <c r="Q17" s="5" t="s">
        <v>25</v>
      </c>
      <c r="R17" s="4" t="str">
        <f t="shared" si="1"/>
        <v>Introduction to Computer Architecture I</v>
      </c>
      <c r="S17" s="4">
        <f t="shared" si="2"/>
        <v>3</v>
      </c>
      <c r="T17" s="10">
        <v>0</v>
      </c>
    </row>
    <row r="18" spans="1:20" x14ac:dyDescent="0.25">
      <c r="A18" s="3">
        <v>16</v>
      </c>
      <c r="B18" s="1" t="s">
        <v>27</v>
      </c>
      <c r="C18" s="1" t="s">
        <v>78</v>
      </c>
      <c r="D18" s="1">
        <v>4</v>
      </c>
      <c r="G18" s="3">
        <v>16</v>
      </c>
      <c r="H18" s="7">
        <v>16</v>
      </c>
      <c r="K18" s="2">
        <v>15</v>
      </c>
      <c r="L18" s="2">
        <f>SUMIF($Q$2:$Q$54, "MATH 162M", $O$2:$O$54)</f>
        <v>5</v>
      </c>
      <c r="M18" s="2" t="str">
        <f t="shared" si="0"/>
        <v>MATH 162M</v>
      </c>
      <c r="O18" s="3">
        <v>16</v>
      </c>
      <c r="P18">
        <v>100</v>
      </c>
      <c r="Q18" s="5" t="s">
        <v>26</v>
      </c>
      <c r="R18" s="4" t="str">
        <f t="shared" si="1"/>
        <v>Introduction to Programming with C++</v>
      </c>
      <c r="S18" s="4">
        <f t="shared" si="2"/>
        <v>4</v>
      </c>
      <c r="T18" s="10">
        <v>1</v>
      </c>
    </row>
    <row r="19" spans="1:20" x14ac:dyDescent="0.25">
      <c r="A19" s="3">
        <v>17</v>
      </c>
      <c r="B19" s="1" t="s">
        <v>28</v>
      </c>
      <c r="C19" s="1" t="s">
        <v>79</v>
      </c>
      <c r="D19" s="1">
        <v>4</v>
      </c>
      <c r="G19" s="3">
        <v>17</v>
      </c>
      <c r="H19" s="8">
        <v>17</v>
      </c>
      <c r="K19" s="2">
        <v>16</v>
      </c>
      <c r="L19" s="2">
        <f>SUMIF($Q$2:$Q$54, "MATH 163", $O$2:$O$54)</f>
        <v>4</v>
      </c>
      <c r="M19" s="2" t="str">
        <f t="shared" si="0"/>
        <v>MATH 163</v>
      </c>
      <c r="O19" s="3">
        <v>17</v>
      </c>
      <c r="P19">
        <v>100</v>
      </c>
      <c r="Q19" s="5" t="s">
        <v>27</v>
      </c>
      <c r="R19" s="4" t="str">
        <f t="shared" si="1"/>
        <v>Computer Programming for Engineering Problem Solving</v>
      </c>
      <c r="S19" s="4">
        <f t="shared" si="2"/>
        <v>4</v>
      </c>
      <c r="T19" s="10">
        <v>1</v>
      </c>
    </row>
    <row r="20" spans="1:20" x14ac:dyDescent="0.25">
      <c r="A20" s="3">
        <v>18</v>
      </c>
      <c r="B20" s="1" t="s">
        <v>29</v>
      </c>
      <c r="C20" s="1" t="s">
        <v>80</v>
      </c>
      <c r="D20" s="1">
        <v>1</v>
      </c>
      <c r="G20" s="3">
        <v>18</v>
      </c>
      <c r="H20" s="8">
        <v>18</v>
      </c>
      <c r="K20" s="2">
        <v>17</v>
      </c>
      <c r="L20" s="2">
        <f>SUMIF($Q$2:$Q$54, "MATH 163", $O$2:$O$54)</f>
        <v>4</v>
      </c>
      <c r="M20" s="2" t="str">
        <f t="shared" si="0"/>
        <v>MATH 163</v>
      </c>
      <c r="O20" s="3">
        <v>18</v>
      </c>
      <c r="P20">
        <v>200</v>
      </c>
      <c r="Q20" s="5" t="s">
        <v>28</v>
      </c>
      <c r="R20" s="4" t="str">
        <f t="shared" si="1"/>
        <v>Programming with Java</v>
      </c>
      <c r="S20" s="4">
        <f t="shared" si="2"/>
        <v>4</v>
      </c>
      <c r="T20" s="10">
        <v>1</v>
      </c>
    </row>
    <row r="21" spans="1:20" x14ac:dyDescent="0.25">
      <c r="A21" s="3">
        <v>19</v>
      </c>
      <c r="B21" s="1" t="s">
        <v>30</v>
      </c>
      <c r="C21" s="1" t="s">
        <v>81</v>
      </c>
      <c r="D21" s="1">
        <v>3</v>
      </c>
      <c r="G21" s="3">
        <v>19</v>
      </c>
      <c r="H21" s="7">
        <v>19</v>
      </c>
      <c r="K21" s="2">
        <v>17</v>
      </c>
      <c r="L21" s="2">
        <f>SUMIF($Q$2:$Q$54, "CS 150", $O$2:$O$54)</f>
        <v>16</v>
      </c>
      <c r="M21" s="2" t="str">
        <f t="shared" si="0"/>
        <v>CS 150</v>
      </c>
      <c r="O21" s="3">
        <v>19</v>
      </c>
      <c r="P21">
        <v>200</v>
      </c>
      <c r="Q21" s="5" t="s">
        <v>29</v>
      </c>
      <c r="R21" s="4" t="str">
        <f t="shared" si="1"/>
        <v>Introduction to Unix for Programmers</v>
      </c>
      <c r="S21" s="4">
        <f t="shared" si="2"/>
        <v>1</v>
      </c>
      <c r="T21" s="10">
        <v>0</v>
      </c>
    </row>
    <row r="22" spans="1:20" x14ac:dyDescent="0.25">
      <c r="A22" s="3">
        <v>20</v>
      </c>
      <c r="B22" s="1" t="s">
        <v>31</v>
      </c>
      <c r="C22" s="1" t="s">
        <v>82</v>
      </c>
      <c r="D22" s="1">
        <v>3</v>
      </c>
      <c r="G22" s="3">
        <v>20</v>
      </c>
      <c r="H22" s="8">
        <v>20</v>
      </c>
      <c r="K22" s="2">
        <v>18</v>
      </c>
      <c r="L22" s="2">
        <f>SUMIF($Q$2:$Q$54, "CS 150", $O$2:$O$54)</f>
        <v>16</v>
      </c>
      <c r="M22" s="2" t="str">
        <f t="shared" si="0"/>
        <v>CS 150</v>
      </c>
      <c r="O22" s="3">
        <v>20</v>
      </c>
      <c r="P22">
        <v>200</v>
      </c>
      <c r="Q22" s="5" t="s">
        <v>30</v>
      </c>
      <c r="R22" s="4" t="str">
        <f t="shared" si="1"/>
        <v>Introduction to Object-Oriented Programming</v>
      </c>
      <c r="S22" s="4">
        <f t="shared" si="2"/>
        <v>3</v>
      </c>
      <c r="T22" s="10">
        <v>0</v>
      </c>
    </row>
    <row r="23" spans="1:20" x14ac:dyDescent="0.25">
      <c r="A23" s="3">
        <v>21</v>
      </c>
      <c r="B23" s="1" t="s">
        <v>32</v>
      </c>
      <c r="C23" s="1" t="s">
        <v>83</v>
      </c>
      <c r="D23" s="1">
        <v>3</v>
      </c>
      <c r="G23" s="3">
        <v>21</v>
      </c>
      <c r="H23" s="8">
        <v>21</v>
      </c>
      <c r="K23" s="2">
        <v>19</v>
      </c>
      <c r="L23" s="2">
        <f>SUMIF($Q$2:$Q$54, "", $O$2:$O$54)</f>
        <v>1</v>
      </c>
      <c r="M23" s="2">
        <f t="shared" si="0"/>
        <v>0</v>
      </c>
      <c r="O23" s="3">
        <v>21</v>
      </c>
      <c r="P23">
        <v>300</v>
      </c>
      <c r="Q23" s="5" t="s">
        <v>31</v>
      </c>
      <c r="R23" s="4" t="str">
        <f t="shared" si="1"/>
        <v>Introductory Linear Algebra</v>
      </c>
      <c r="S23" s="4">
        <f t="shared" si="2"/>
        <v>3</v>
      </c>
      <c r="T23" s="10">
        <v>0</v>
      </c>
    </row>
    <row r="24" spans="1:20" x14ac:dyDescent="0.25">
      <c r="A24" s="3">
        <v>22</v>
      </c>
      <c r="B24" s="1" t="s">
        <v>33</v>
      </c>
      <c r="C24" s="1" t="s">
        <v>84</v>
      </c>
      <c r="D24" s="1">
        <v>3</v>
      </c>
      <c r="G24" s="3">
        <v>22</v>
      </c>
      <c r="H24" s="7">
        <v>22</v>
      </c>
      <c r="K24" s="2">
        <v>20</v>
      </c>
      <c r="L24" s="2">
        <f>SUMIF($Q$2:$Q$54, "MATH 212", $O$2:$O$54)</f>
        <v>14</v>
      </c>
      <c r="M24" s="2" t="str">
        <f t="shared" si="0"/>
        <v>MATH 212</v>
      </c>
      <c r="O24" s="3">
        <v>22</v>
      </c>
      <c r="P24">
        <v>200</v>
      </c>
      <c r="Q24" s="5" t="s">
        <v>32</v>
      </c>
      <c r="R24" s="4" t="str">
        <f t="shared" si="1"/>
        <v>Introduction to Computer Architecture II</v>
      </c>
      <c r="S24" s="4">
        <f t="shared" si="2"/>
        <v>3</v>
      </c>
      <c r="T24" s="10">
        <v>0</v>
      </c>
    </row>
    <row r="25" spans="1:20" x14ac:dyDescent="0.25">
      <c r="A25" s="3">
        <v>23</v>
      </c>
      <c r="B25" s="1" t="s">
        <v>34</v>
      </c>
      <c r="C25" s="1" t="s">
        <v>85</v>
      </c>
      <c r="D25" s="1">
        <v>4</v>
      </c>
      <c r="G25" s="3">
        <v>23</v>
      </c>
      <c r="H25" s="8">
        <v>23</v>
      </c>
      <c r="K25" s="2">
        <v>21</v>
      </c>
      <c r="L25" s="2">
        <f>SUMIF($Q$2:$Q$54, "CS 170", $O$2:$O$54)</f>
        <v>15</v>
      </c>
      <c r="M25" s="2" t="str">
        <f t="shared" si="0"/>
        <v>CS 170</v>
      </c>
      <c r="O25" s="3">
        <v>23</v>
      </c>
      <c r="P25">
        <v>300</v>
      </c>
      <c r="Q25" s="5" t="s">
        <v>33</v>
      </c>
      <c r="R25" s="4" t="str">
        <f t="shared" si="1"/>
        <v>Object-Oriented Design and Programming</v>
      </c>
      <c r="S25" s="4">
        <f t="shared" si="2"/>
        <v>3</v>
      </c>
      <c r="T25" s="10">
        <v>1</v>
      </c>
    </row>
    <row r="26" spans="1:20" x14ac:dyDescent="0.25">
      <c r="A26" s="3">
        <v>24</v>
      </c>
      <c r="B26" s="1" t="s">
        <v>35</v>
      </c>
      <c r="C26" s="1" t="s">
        <v>86</v>
      </c>
      <c r="D26" s="1">
        <v>4</v>
      </c>
      <c r="G26" s="3">
        <v>24</v>
      </c>
      <c r="H26" s="8">
        <v>24</v>
      </c>
      <c r="K26" s="2">
        <v>22</v>
      </c>
      <c r="L26" s="2">
        <f>SUMIF($Q$2:$Q$54, "CS 252", $O$2:$O$54)</f>
        <v>19</v>
      </c>
      <c r="M26" s="2" t="str">
        <f t="shared" si="0"/>
        <v>CS 252</v>
      </c>
      <c r="O26" s="3">
        <v>24</v>
      </c>
      <c r="P26">
        <v>200</v>
      </c>
      <c r="Q26" s="5" t="s">
        <v>34</v>
      </c>
      <c r="R26" s="4" t="str">
        <f t="shared" si="1"/>
        <v>Transfer Credit for Programming with Python</v>
      </c>
      <c r="S26" s="4">
        <f t="shared" si="2"/>
        <v>4</v>
      </c>
      <c r="T26" s="10">
        <v>1</v>
      </c>
    </row>
    <row r="27" spans="1:20" x14ac:dyDescent="0.25">
      <c r="A27" s="3">
        <v>25</v>
      </c>
      <c r="B27" s="1" t="s">
        <v>36</v>
      </c>
      <c r="C27" s="1" t="s">
        <v>87</v>
      </c>
      <c r="D27" s="1">
        <v>3</v>
      </c>
      <c r="G27" s="3">
        <v>25</v>
      </c>
      <c r="H27" s="7">
        <v>25</v>
      </c>
      <c r="K27" s="2">
        <v>22</v>
      </c>
      <c r="L27" s="2">
        <f>SUMIF($Q$2:$Q$54, "CS 250", $O$2:$O$54)</f>
        <v>25</v>
      </c>
      <c r="M27" s="2" t="str">
        <f t="shared" si="0"/>
        <v>CS 250</v>
      </c>
      <c r="O27" s="3">
        <v>25</v>
      </c>
      <c r="P27">
        <v>200</v>
      </c>
      <c r="Q27" s="5" t="s">
        <v>35</v>
      </c>
      <c r="R27" s="4" t="str">
        <f t="shared" si="1"/>
        <v>Programming with C++</v>
      </c>
      <c r="S27" s="4">
        <f t="shared" si="2"/>
        <v>4</v>
      </c>
      <c r="T27" s="10">
        <v>0</v>
      </c>
    </row>
    <row r="28" spans="1:20" x14ac:dyDescent="0.25">
      <c r="A28" s="3">
        <v>26</v>
      </c>
      <c r="B28" s="1" t="s">
        <v>37</v>
      </c>
      <c r="C28" s="1" t="s">
        <v>88</v>
      </c>
      <c r="D28" s="1">
        <v>3</v>
      </c>
      <c r="G28" s="3">
        <v>26</v>
      </c>
      <c r="H28" s="8">
        <v>26</v>
      </c>
      <c r="K28" s="2">
        <v>23</v>
      </c>
      <c r="L28" s="2">
        <f>SUMIF($Q$2:$Q$54, "", $O$2:$O$54)</f>
        <v>1</v>
      </c>
      <c r="M28" s="2">
        <f t="shared" si="0"/>
        <v>0</v>
      </c>
      <c r="O28" s="3">
        <v>26</v>
      </c>
      <c r="P28">
        <v>100</v>
      </c>
      <c r="Q28" s="5" t="s">
        <v>36</v>
      </c>
      <c r="R28" s="4" t="str">
        <f t="shared" si="1"/>
        <v>Public Speaking</v>
      </c>
      <c r="S28" s="4">
        <f t="shared" si="2"/>
        <v>3</v>
      </c>
      <c r="T28" s="10">
        <v>0</v>
      </c>
    </row>
    <row r="29" spans="1:20" x14ac:dyDescent="0.25">
      <c r="A29" s="3">
        <v>27</v>
      </c>
      <c r="B29" s="1" t="s">
        <v>38</v>
      </c>
      <c r="C29" s="1" t="s">
        <v>89</v>
      </c>
      <c r="D29" s="1">
        <v>3</v>
      </c>
      <c r="G29" s="3">
        <v>27</v>
      </c>
      <c r="H29" s="8">
        <v>27</v>
      </c>
      <c r="K29" s="2">
        <v>24</v>
      </c>
      <c r="L29" s="2">
        <f>SUMIF($Q$2:$Q$54, "MATH 163", $O$2:$O$54)</f>
        <v>4</v>
      </c>
      <c r="M29" s="2" t="str">
        <f t="shared" si="0"/>
        <v>MATH 163</v>
      </c>
      <c r="O29" s="3">
        <v>27</v>
      </c>
      <c r="P29">
        <v>100</v>
      </c>
      <c r="Q29" s="5" t="s">
        <v>37</v>
      </c>
      <c r="R29" s="4" t="str">
        <f t="shared" si="1"/>
        <v>Raising Moral Issues in STEM</v>
      </c>
      <c r="S29" s="4">
        <f t="shared" si="2"/>
        <v>3</v>
      </c>
      <c r="T29" s="10">
        <v>0</v>
      </c>
    </row>
    <row r="30" spans="1:20" x14ac:dyDescent="0.25">
      <c r="A30" s="3">
        <v>28</v>
      </c>
      <c r="B30" s="1" t="s">
        <v>39</v>
      </c>
      <c r="C30" s="1" t="s">
        <v>90</v>
      </c>
      <c r="D30" s="1">
        <v>1</v>
      </c>
      <c r="G30" s="3">
        <v>28</v>
      </c>
      <c r="H30" s="7">
        <v>28</v>
      </c>
      <c r="K30" s="2">
        <v>24</v>
      </c>
      <c r="L30" s="2">
        <f>SUMIF($Q$2:$Q$54, "CS 150", $O$2:$O$54)</f>
        <v>16</v>
      </c>
      <c r="M30" s="2" t="str">
        <f t="shared" si="0"/>
        <v>CS 150</v>
      </c>
      <c r="O30" s="3">
        <v>28</v>
      </c>
      <c r="P30">
        <v>300</v>
      </c>
      <c r="Q30" s="5" t="s">
        <v>38</v>
      </c>
      <c r="R30" s="4" t="str">
        <f t="shared" si="1"/>
        <v>An Introduction to Probability and Statistics</v>
      </c>
      <c r="S30" s="4">
        <f t="shared" si="2"/>
        <v>3</v>
      </c>
      <c r="T30" s="10">
        <v>1</v>
      </c>
    </row>
    <row r="31" spans="1:20" x14ac:dyDescent="0.25">
      <c r="A31" s="3">
        <v>29</v>
      </c>
      <c r="B31" s="1" t="s">
        <v>40</v>
      </c>
      <c r="C31" s="1" t="s">
        <v>91</v>
      </c>
      <c r="D31" s="1">
        <v>3</v>
      </c>
      <c r="G31" s="3">
        <v>29</v>
      </c>
      <c r="H31" s="8">
        <v>29</v>
      </c>
      <c r="K31" s="2">
        <v>25</v>
      </c>
      <c r="L31" s="2">
        <f>SUMIF($Q$2:$Q$54, "", $O$2:$O$54)</f>
        <v>1</v>
      </c>
      <c r="M31" s="2">
        <f t="shared" si="0"/>
        <v>0</v>
      </c>
      <c r="O31" s="3">
        <v>29</v>
      </c>
      <c r="P31">
        <v>200</v>
      </c>
      <c r="Q31" s="5" t="s">
        <v>39</v>
      </c>
      <c r="R31" s="4" t="str">
        <f t="shared" si="1"/>
        <v>C++ for Programmers</v>
      </c>
      <c r="S31" s="4">
        <f t="shared" si="2"/>
        <v>1</v>
      </c>
      <c r="T31" s="10">
        <v>0</v>
      </c>
    </row>
    <row r="32" spans="1:20" x14ac:dyDescent="0.25">
      <c r="A32" s="3">
        <v>30</v>
      </c>
      <c r="B32" s="1" t="s">
        <v>41</v>
      </c>
      <c r="C32" s="1" t="s">
        <v>114</v>
      </c>
      <c r="D32" s="1">
        <v>1</v>
      </c>
      <c r="G32" s="3">
        <v>30</v>
      </c>
      <c r="H32" s="8">
        <v>30</v>
      </c>
      <c r="K32" s="2">
        <v>26</v>
      </c>
      <c r="L32" s="2">
        <f>SUMIF($Q$2:$Q$54, "", $O$2:$O$54)</f>
        <v>1</v>
      </c>
      <c r="M32" s="2">
        <f t="shared" si="0"/>
        <v>0</v>
      </c>
      <c r="O32" s="3">
        <v>30</v>
      </c>
      <c r="P32">
        <v>300</v>
      </c>
      <c r="Q32" s="5" t="s">
        <v>40</v>
      </c>
      <c r="R32" s="4" t="str">
        <f t="shared" ref="R32:R54" si="3">_xlfn.XLOOKUP(Q32,$B$2:$B$57,$C$2:$C$57)</f>
        <v>Data Structures and Algorithms</v>
      </c>
      <c r="S32" s="4">
        <f t="shared" ref="S32:S54" si="4">_xlfn.XLOOKUP(Q32,$B$2:$B$57,$D$2:$D$57)</f>
        <v>3</v>
      </c>
      <c r="T32" s="10">
        <v>0</v>
      </c>
    </row>
    <row r="33" spans="1:20" x14ac:dyDescent="0.25">
      <c r="A33" s="3">
        <v>31</v>
      </c>
      <c r="B33" s="1" t="s">
        <v>42</v>
      </c>
      <c r="C33" s="1" t="s">
        <v>92</v>
      </c>
      <c r="D33" s="1">
        <v>3</v>
      </c>
      <c r="G33" s="3">
        <v>31</v>
      </c>
      <c r="H33" s="7">
        <v>31</v>
      </c>
      <c r="K33" s="2">
        <v>27</v>
      </c>
      <c r="L33" s="2">
        <f>SUMIF($Q$2:$Q$54, "MATH 211", $O$2:$O$54)</f>
        <v>3</v>
      </c>
      <c r="M33" s="2" t="str">
        <f t="shared" si="0"/>
        <v>MATH 211</v>
      </c>
      <c r="O33" s="3">
        <v>31</v>
      </c>
      <c r="P33">
        <v>200</v>
      </c>
      <c r="Q33" s="5" t="s">
        <v>41</v>
      </c>
      <c r="R33" s="4" t="str">
        <f t="shared" si="3"/>
        <v>Java for Programmers</v>
      </c>
      <c r="S33" s="4">
        <f t="shared" si="4"/>
        <v>1</v>
      </c>
      <c r="T33" s="10">
        <v>1</v>
      </c>
    </row>
    <row r="34" spans="1:20" x14ac:dyDescent="0.25">
      <c r="A34" s="3">
        <v>32</v>
      </c>
      <c r="B34" s="1" t="s">
        <v>43</v>
      </c>
      <c r="C34" s="1" t="s">
        <v>93</v>
      </c>
      <c r="D34" s="1">
        <v>3</v>
      </c>
      <c r="G34" s="3">
        <v>32</v>
      </c>
      <c r="H34" s="8">
        <v>32</v>
      </c>
      <c r="K34" s="2">
        <v>28</v>
      </c>
      <c r="L34" s="2">
        <f>SUMIF($Q$2:$Q$54, "CS 251", $O$2:$O$54)</f>
        <v>18</v>
      </c>
      <c r="M34" s="2" t="str">
        <f t="shared" si="0"/>
        <v>CS 251</v>
      </c>
      <c r="O34" s="3">
        <v>32</v>
      </c>
      <c r="P34">
        <v>100</v>
      </c>
      <c r="Q34" s="5" t="s">
        <v>42</v>
      </c>
      <c r="R34" s="4" t="str">
        <f t="shared" si="3"/>
        <v>Introduction to Information Literacy and Research for Scientists</v>
      </c>
      <c r="S34" s="4">
        <f t="shared" si="4"/>
        <v>3</v>
      </c>
      <c r="T34" s="10">
        <v>1</v>
      </c>
    </row>
    <row r="35" spans="1:20" x14ac:dyDescent="0.25">
      <c r="A35" s="3">
        <v>33</v>
      </c>
      <c r="B35" s="1" t="s">
        <v>44</v>
      </c>
      <c r="C35" s="1" t="s">
        <v>94</v>
      </c>
      <c r="D35" s="1">
        <v>1</v>
      </c>
      <c r="G35" s="3">
        <v>33</v>
      </c>
      <c r="H35" s="8">
        <v>33</v>
      </c>
      <c r="K35" s="2">
        <v>29</v>
      </c>
      <c r="L35" s="2">
        <f>SUMIF($Q$2:$Q$54, "CS 252", $O$2:$O$54)</f>
        <v>19</v>
      </c>
      <c r="M35" s="2" t="str">
        <f t="shared" ref="M35:M66" si="5">_xlfn.XLOOKUP(L35,$O$2:$O$54,$Q$2:$Q$54)</f>
        <v>CS 252</v>
      </c>
      <c r="O35" s="3">
        <v>33</v>
      </c>
      <c r="P35">
        <v>200</v>
      </c>
      <c r="Q35" s="5" t="s">
        <v>43</v>
      </c>
      <c r="R35" s="4" t="str">
        <f t="shared" si="3"/>
        <v>Information Literacy for Cybersecurity</v>
      </c>
      <c r="S35" s="4">
        <f t="shared" si="4"/>
        <v>3</v>
      </c>
      <c r="T35" s="10">
        <v>1</v>
      </c>
    </row>
    <row r="36" spans="1:20" x14ac:dyDescent="0.25">
      <c r="A36" s="3">
        <v>34</v>
      </c>
      <c r="B36" s="1" t="s">
        <v>45</v>
      </c>
      <c r="C36" s="1" t="s">
        <v>95</v>
      </c>
      <c r="D36" s="1">
        <v>3</v>
      </c>
      <c r="G36" s="3">
        <v>34</v>
      </c>
      <c r="H36" s="7">
        <v>34</v>
      </c>
      <c r="K36" s="2">
        <v>29</v>
      </c>
      <c r="L36" s="2">
        <f>SUMIF($Q$2:$Q$54, "MATH 211", $O$2:$O$54)</f>
        <v>3</v>
      </c>
      <c r="M36" s="2" t="str">
        <f t="shared" si="5"/>
        <v>MATH 211</v>
      </c>
      <c r="O36" s="3">
        <v>34</v>
      </c>
      <c r="P36">
        <v>300</v>
      </c>
      <c r="Q36" s="5" t="s">
        <v>44</v>
      </c>
      <c r="R36" s="4" t="str">
        <f t="shared" si="3"/>
        <v>Computer Science Undergraduate Colloquium</v>
      </c>
      <c r="S36" s="4">
        <f t="shared" si="4"/>
        <v>1</v>
      </c>
      <c r="T36" s="10">
        <v>0</v>
      </c>
    </row>
    <row r="37" spans="1:20" x14ac:dyDescent="0.25">
      <c r="A37" s="3">
        <v>35</v>
      </c>
      <c r="B37" s="1" t="s">
        <v>46</v>
      </c>
      <c r="C37" s="1" t="s">
        <v>96</v>
      </c>
      <c r="D37" s="1">
        <v>3</v>
      </c>
      <c r="G37" s="3">
        <v>35</v>
      </c>
      <c r="H37" s="8">
        <v>35</v>
      </c>
      <c r="K37" s="2">
        <v>29</v>
      </c>
      <c r="L37" s="2">
        <f>SUMIF($Q$2:$Q$54, "CS 251", $O$2:$O$54)</f>
        <v>18</v>
      </c>
      <c r="M37" s="2" t="str">
        <f t="shared" si="5"/>
        <v>CS 251</v>
      </c>
      <c r="O37" s="3">
        <v>35</v>
      </c>
      <c r="P37">
        <v>300</v>
      </c>
      <c r="Q37" s="5" t="s">
        <v>45</v>
      </c>
      <c r="R37" s="4" t="str">
        <f t="shared" si="3"/>
        <v>Principles of Programming Languages</v>
      </c>
      <c r="S37" s="4">
        <f t="shared" si="4"/>
        <v>3</v>
      </c>
      <c r="T37" s="10">
        <v>0</v>
      </c>
    </row>
    <row r="38" spans="1:20" x14ac:dyDescent="0.25">
      <c r="A38" s="3">
        <v>36</v>
      </c>
      <c r="B38" s="1" t="s">
        <v>47</v>
      </c>
      <c r="C38" s="1" t="s">
        <v>97</v>
      </c>
      <c r="D38" s="1">
        <v>3</v>
      </c>
      <c r="G38" s="3">
        <v>36</v>
      </c>
      <c r="H38" s="8">
        <v>36</v>
      </c>
      <c r="K38" s="2">
        <v>30</v>
      </c>
      <c r="L38" s="2">
        <f>SUMIF($Q$2:$Q$54, "CS 250", $O$2:$O$54)</f>
        <v>25</v>
      </c>
      <c r="M38" s="2" t="str">
        <f t="shared" si="5"/>
        <v>CS 250</v>
      </c>
      <c r="O38" s="3">
        <v>36</v>
      </c>
      <c r="P38">
        <v>300</v>
      </c>
      <c r="Q38" s="5" t="s">
        <v>46</v>
      </c>
      <c r="R38" s="4" t="str">
        <f t="shared" si="3"/>
        <v>Introduction to Discrete Structures</v>
      </c>
      <c r="S38" s="4">
        <f t="shared" si="4"/>
        <v>3</v>
      </c>
      <c r="T38" s="10">
        <v>1</v>
      </c>
    </row>
    <row r="39" spans="1:20" x14ac:dyDescent="0.25">
      <c r="A39" s="3">
        <v>37</v>
      </c>
      <c r="B39" s="1" t="s">
        <v>48</v>
      </c>
      <c r="C39" s="1" t="s">
        <v>98</v>
      </c>
      <c r="D39" s="1">
        <v>3</v>
      </c>
      <c r="G39" s="3">
        <v>37</v>
      </c>
      <c r="H39" s="7">
        <v>37</v>
      </c>
      <c r="K39" s="2">
        <v>31</v>
      </c>
      <c r="L39" s="2">
        <f>SUMIF($Q$2:$Q$54, "", $O$2:$O$54)</f>
        <v>1</v>
      </c>
      <c r="M39" s="2">
        <f t="shared" si="5"/>
        <v>0</v>
      </c>
      <c r="O39" s="3">
        <v>37</v>
      </c>
      <c r="P39">
        <v>300</v>
      </c>
      <c r="Q39" s="5" t="s">
        <v>47</v>
      </c>
      <c r="R39" s="4" t="str">
        <f t="shared" si="3"/>
        <v>Introduction to Software Engineering</v>
      </c>
      <c r="S39" s="4">
        <f t="shared" si="4"/>
        <v>3</v>
      </c>
      <c r="T39" s="10">
        <v>0</v>
      </c>
    </row>
    <row r="40" spans="1:20" x14ac:dyDescent="0.25">
      <c r="A40" s="3">
        <v>38</v>
      </c>
      <c r="B40" s="1" t="s">
        <v>49</v>
      </c>
      <c r="C40" s="1" t="s">
        <v>99</v>
      </c>
      <c r="D40" s="1">
        <v>3</v>
      </c>
      <c r="G40" s="3">
        <v>38</v>
      </c>
      <c r="H40" s="8">
        <v>38</v>
      </c>
      <c r="K40" s="2">
        <v>32</v>
      </c>
      <c r="L40" s="2">
        <f>SUMIF($Q$2:$Q$54, "ENGL 110C", $O$2:$O$54)</f>
        <v>2</v>
      </c>
      <c r="M40" s="2" t="str">
        <f t="shared" si="5"/>
        <v>ENGL 110C</v>
      </c>
      <c r="O40" s="3">
        <v>38</v>
      </c>
      <c r="P40">
        <v>300</v>
      </c>
      <c r="Q40" s="5" t="s">
        <v>48</v>
      </c>
      <c r="R40" s="4" t="str">
        <f t="shared" si="3"/>
        <v>Introduction to Theoretical Computer Science</v>
      </c>
      <c r="S40" s="4">
        <f t="shared" si="4"/>
        <v>3</v>
      </c>
      <c r="T40" s="10">
        <v>1</v>
      </c>
    </row>
    <row r="41" spans="1:20" x14ac:dyDescent="0.25">
      <c r="A41" s="3">
        <v>39</v>
      </c>
      <c r="B41" s="1" t="s">
        <v>50</v>
      </c>
      <c r="C41" s="1" t="s">
        <v>100</v>
      </c>
      <c r="D41" s="1">
        <v>3</v>
      </c>
      <c r="G41" s="3">
        <v>39</v>
      </c>
      <c r="H41" s="8">
        <v>39</v>
      </c>
      <c r="K41" s="2">
        <v>33</v>
      </c>
      <c r="L41" s="2">
        <f>SUMIF($Q$2:$Q$54, "CS 150", $O$2:$O$54)</f>
        <v>16</v>
      </c>
      <c r="M41" s="2" t="str">
        <f t="shared" si="5"/>
        <v>CS 150</v>
      </c>
      <c r="O41" s="3">
        <v>39</v>
      </c>
      <c r="P41">
        <v>400</v>
      </c>
      <c r="Q41" s="5" t="s">
        <v>49</v>
      </c>
      <c r="R41" s="4" t="str">
        <f t="shared" si="3"/>
        <v>Database Concepts</v>
      </c>
      <c r="S41" s="4">
        <f t="shared" si="4"/>
        <v>3</v>
      </c>
      <c r="T41" s="10">
        <v>0</v>
      </c>
    </row>
    <row r="42" spans="1:20" x14ac:dyDescent="0.25">
      <c r="A42" s="3">
        <v>40</v>
      </c>
      <c r="B42" s="1" t="s">
        <v>51</v>
      </c>
      <c r="C42" s="1" t="s">
        <v>101</v>
      </c>
      <c r="D42" s="1">
        <v>3</v>
      </c>
      <c r="G42" s="3">
        <v>40</v>
      </c>
      <c r="H42" s="7">
        <v>40</v>
      </c>
      <c r="K42" s="2">
        <v>34</v>
      </c>
      <c r="L42" s="2">
        <f>SUMIF($Q$2:$Q$54, "CS 252", $O$2:$O$54)</f>
        <v>19</v>
      </c>
      <c r="M42" s="2" t="str">
        <f t="shared" si="5"/>
        <v>CS 252</v>
      </c>
      <c r="O42" s="3">
        <v>40</v>
      </c>
      <c r="P42">
        <v>400</v>
      </c>
      <c r="Q42" s="5" t="s">
        <v>50</v>
      </c>
      <c r="R42" s="4" t="str">
        <f t="shared" si="3"/>
        <v>Web Programming</v>
      </c>
      <c r="S42" s="4">
        <f t="shared" si="4"/>
        <v>3</v>
      </c>
      <c r="T42" s="10">
        <v>1</v>
      </c>
    </row>
    <row r="43" spans="1:20" x14ac:dyDescent="0.25">
      <c r="A43" s="3">
        <v>41</v>
      </c>
      <c r="B43" s="1" t="s">
        <v>52</v>
      </c>
      <c r="C43" s="1" t="s">
        <v>102</v>
      </c>
      <c r="D43" s="1">
        <v>3</v>
      </c>
      <c r="G43" s="3">
        <v>41</v>
      </c>
      <c r="H43" s="8">
        <v>41</v>
      </c>
      <c r="K43" s="2">
        <v>34</v>
      </c>
      <c r="L43" s="2">
        <f>SUMIF($Q$2:$Q$54, "CS 250", $O$2:$O$54)</f>
        <v>25</v>
      </c>
      <c r="M43" s="2" t="str">
        <f t="shared" si="5"/>
        <v>CS 250</v>
      </c>
      <c r="O43" s="3">
        <v>41</v>
      </c>
      <c r="P43">
        <v>300</v>
      </c>
      <c r="Q43" s="5" t="s">
        <v>51</v>
      </c>
      <c r="R43" s="4" t="str">
        <f t="shared" si="3"/>
        <v>Internet Concepts</v>
      </c>
      <c r="S43" s="4">
        <f t="shared" si="4"/>
        <v>3</v>
      </c>
      <c r="T43" s="10">
        <v>0</v>
      </c>
    </row>
    <row r="44" spans="1:20" x14ac:dyDescent="0.25">
      <c r="A44" s="3">
        <v>42</v>
      </c>
      <c r="B44" s="1" t="s">
        <v>53</v>
      </c>
      <c r="C44" s="1" t="s">
        <v>103</v>
      </c>
      <c r="D44" s="1">
        <v>3</v>
      </c>
      <c r="G44" s="3">
        <v>42</v>
      </c>
      <c r="H44" s="8">
        <v>42</v>
      </c>
      <c r="K44" s="2">
        <v>35</v>
      </c>
      <c r="L44" s="2">
        <f>SUMIF($Q$2:$Q$54, "MATH 163", $O$2:$O$54)</f>
        <v>4</v>
      </c>
      <c r="M44" s="2" t="str">
        <f t="shared" si="5"/>
        <v>MATH 163</v>
      </c>
      <c r="O44" s="3">
        <v>42</v>
      </c>
      <c r="P44">
        <v>400</v>
      </c>
      <c r="Q44" s="5" t="s">
        <v>52</v>
      </c>
      <c r="R44" s="4" t="str">
        <f t="shared" si="3"/>
        <v>Professional Workforce Development I</v>
      </c>
      <c r="S44" s="4">
        <f t="shared" si="4"/>
        <v>3</v>
      </c>
      <c r="T44" s="10">
        <v>0</v>
      </c>
    </row>
    <row r="45" spans="1:20" x14ac:dyDescent="0.25">
      <c r="A45" s="3">
        <v>43</v>
      </c>
      <c r="B45" s="1" t="s">
        <v>54</v>
      </c>
      <c r="C45" s="1" t="s">
        <v>104</v>
      </c>
      <c r="D45" s="1">
        <v>3</v>
      </c>
      <c r="G45" s="3">
        <v>43</v>
      </c>
      <c r="H45" s="7">
        <v>43</v>
      </c>
      <c r="K45" s="2">
        <v>35</v>
      </c>
      <c r="L45" s="2">
        <f>SUMIF($Q$2:$Q$54, "CS 150", $O$2:$O$54)</f>
        <v>16</v>
      </c>
      <c r="M45" s="2" t="str">
        <f t="shared" si="5"/>
        <v>CS 150</v>
      </c>
      <c r="O45" s="3">
        <v>43</v>
      </c>
      <c r="P45">
        <v>400</v>
      </c>
      <c r="Q45" s="5" t="s">
        <v>53</v>
      </c>
      <c r="R45" s="4" t="str">
        <f t="shared" si="3"/>
        <v>Computational Methods and Software</v>
      </c>
      <c r="S45" s="4">
        <f t="shared" si="4"/>
        <v>3</v>
      </c>
      <c r="T45" s="10">
        <v>1</v>
      </c>
    </row>
    <row r="46" spans="1:20" x14ac:dyDescent="0.25">
      <c r="A46" s="3">
        <v>44</v>
      </c>
      <c r="B46" s="1" t="s">
        <v>55</v>
      </c>
      <c r="C46" s="1" t="s">
        <v>105</v>
      </c>
      <c r="D46" s="1">
        <v>3</v>
      </c>
      <c r="G46" s="3">
        <v>44</v>
      </c>
      <c r="H46" s="8">
        <v>44</v>
      </c>
      <c r="K46" s="2">
        <v>36</v>
      </c>
      <c r="L46" s="2">
        <f>SUMIF($Q$2:$Q$54, "CS 252", $O$2:$O$54)</f>
        <v>19</v>
      </c>
      <c r="M46" s="2" t="str">
        <f t="shared" si="5"/>
        <v>CS 252</v>
      </c>
      <c r="O46" s="3">
        <v>44</v>
      </c>
      <c r="P46">
        <v>400</v>
      </c>
      <c r="Q46" s="5" t="s">
        <v>54</v>
      </c>
      <c r="R46" s="4" t="str">
        <f t="shared" si="3"/>
        <v>Professional Workforce Development II</v>
      </c>
      <c r="S46" s="4">
        <f t="shared" si="4"/>
        <v>3</v>
      </c>
      <c r="T46" s="10">
        <v>0</v>
      </c>
    </row>
    <row r="47" spans="1:20" x14ac:dyDescent="0.25">
      <c r="A47" s="3">
        <v>45</v>
      </c>
      <c r="B47" s="1" t="s">
        <v>56</v>
      </c>
      <c r="C47" s="1" t="s">
        <v>106</v>
      </c>
      <c r="D47" s="1">
        <v>3</v>
      </c>
      <c r="G47" s="3">
        <v>45</v>
      </c>
      <c r="H47" s="8">
        <v>45</v>
      </c>
      <c r="K47" s="2">
        <v>36</v>
      </c>
      <c r="L47" s="2">
        <f>SUMIF($Q$2:$Q$54, "CS 330", $O$2:$O$54)</f>
        <v>23</v>
      </c>
      <c r="M47" s="2" t="str">
        <f t="shared" si="5"/>
        <v>CS 330</v>
      </c>
      <c r="O47" s="3">
        <v>45</v>
      </c>
      <c r="P47">
        <v>200</v>
      </c>
      <c r="Q47" s="5" t="s">
        <v>55</v>
      </c>
      <c r="R47" s="4" t="str">
        <f t="shared" si="3"/>
        <v>Introduction to Writing in Business, Education and Social Sciences</v>
      </c>
      <c r="S47" s="4">
        <f t="shared" si="4"/>
        <v>3</v>
      </c>
      <c r="T47" s="10">
        <v>0</v>
      </c>
    </row>
    <row r="48" spans="1:20" x14ac:dyDescent="0.25">
      <c r="A48" s="3">
        <v>46</v>
      </c>
      <c r="B48" s="1" t="s">
        <v>57</v>
      </c>
      <c r="C48" s="1" t="s">
        <v>107</v>
      </c>
      <c r="D48" s="1">
        <v>3</v>
      </c>
      <c r="G48" s="3">
        <v>46</v>
      </c>
      <c r="H48" s="7">
        <v>46</v>
      </c>
      <c r="K48" s="2">
        <v>37</v>
      </c>
      <c r="L48" s="2">
        <f>SUMIF($Q$2:$Q$54, "CS 381", $O$2:$O$54)</f>
        <v>36</v>
      </c>
      <c r="M48" s="2" t="str">
        <f t="shared" si="5"/>
        <v>CS 381</v>
      </c>
      <c r="O48" s="3">
        <v>46</v>
      </c>
      <c r="P48">
        <v>400</v>
      </c>
      <c r="Q48" s="5" t="s">
        <v>56</v>
      </c>
      <c r="R48" s="4" t="str">
        <f t="shared" si="3"/>
        <v>Operating Systems</v>
      </c>
      <c r="S48" s="4">
        <f t="shared" si="4"/>
        <v>3</v>
      </c>
      <c r="T48" s="10">
        <v>1</v>
      </c>
    </row>
    <row r="49" spans="1:20" x14ac:dyDescent="0.25">
      <c r="A49" s="3">
        <v>47</v>
      </c>
      <c r="B49" s="1" t="s">
        <v>58</v>
      </c>
      <c r="C49" s="1" t="s">
        <v>108</v>
      </c>
      <c r="D49" s="1">
        <v>4</v>
      </c>
      <c r="G49" s="3">
        <v>47</v>
      </c>
      <c r="H49" s="8">
        <v>47</v>
      </c>
      <c r="K49" s="2">
        <v>37</v>
      </c>
      <c r="L49" s="2">
        <f>SUMIF($Q$2:$Q$54, "CS 250", $O$2:$O$54)</f>
        <v>25</v>
      </c>
      <c r="M49" s="2" t="str">
        <f t="shared" si="5"/>
        <v>CS 250</v>
      </c>
      <c r="O49" s="3">
        <v>47</v>
      </c>
      <c r="P49">
        <v>300</v>
      </c>
      <c r="Q49" s="5" t="s">
        <v>57</v>
      </c>
      <c r="R49" s="4" t="str">
        <f t="shared" si="3"/>
        <v>Microcontrollers</v>
      </c>
      <c r="S49" s="4">
        <f t="shared" si="4"/>
        <v>3</v>
      </c>
      <c r="T49" s="10">
        <v>0</v>
      </c>
    </row>
    <row r="50" spans="1:20" x14ac:dyDescent="0.25">
      <c r="A50" s="3">
        <v>48</v>
      </c>
      <c r="B50" s="1" t="s">
        <v>59</v>
      </c>
      <c r="C50" s="1" t="s">
        <v>109</v>
      </c>
      <c r="D50" s="1">
        <v>4</v>
      </c>
      <c r="G50" s="3">
        <v>48</v>
      </c>
      <c r="H50" s="8">
        <v>48</v>
      </c>
      <c r="K50" s="2">
        <v>38</v>
      </c>
      <c r="L50" s="2">
        <f>SUMIF($Q$2:$Q$54, "CS 252", $O$2:$O$54)</f>
        <v>19</v>
      </c>
      <c r="M50" s="2" t="str">
        <f t="shared" si="5"/>
        <v>CS 252</v>
      </c>
      <c r="O50" s="3">
        <v>48</v>
      </c>
      <c r="P50">
        <v>200</v>
      </c>
      <c r="Q50" s="5" t="s">
        <v>58</v>
      </c>
      <c r="R50" s="4" t="str">
        <f t="shared" si="3"/>
        <v>Fundamentals of Computer Engineering</v>
      </c>
      <c r="S50" s="4">
        <f t="shared" si="4"/>
        <v>4</v>
      </c>
      <c r="T50" s="10">
        <v>1</v>
      </c>
    </row>
    <row r="51" spans="1:20" x14ac:dyDescent="0.25">
      <c r="A51" s="3">
        <v>49</v>
      </c>
      <c r="B51" s="1" t="s">
        <v>60</v>
      </c>
      <c r="C51" s="1" t="s">
        <v>110</v>
      </c>
      <c r="D51" s="1">
        <v>3</v>
      </c>
      <c r="G51" s="3">
        <v>49</v>
      </c>
      <c r="H51" s="7">
        <v>49</v>
      </c>
      <c r="K51" s="2">
        <v>38</v>
      </c>
      <c r="L51" s="2">
        <f>SUMIF($Q$2:$Q$54, "CS 381", $O$2:$O$54)</f>
        <v>36</v>
      </c>
      <c r="M51" s="2" t="str">
        <f t="shared" si="5"/>
        <v>CS 381</v>
      </c>
      <c r="O51" s="3">
        <v>49</v>
      </c>
      <c r="P51">
        <v>100</v>
      </c>
      <c r="Q51" s="5" t="s">
        <v>59</v>
      </c>
      <c r="R51" s="4" t="str">
        <f t="shared" si="3"/>
        <v>Computer Programming for Engineering</v>
      </c>
      <c r="S51" s="4">
        <f t="shared" si="4"/>
        <v>4</v>
      </c>
      <c r="T51" s="10">
        <v>0</v>
      </c>
    </row>
    <row r="52" spans="1:20" x14ac:dyDescent="0.25">
      <c r="A52" s="3">
        <v>50</v>
      </c>
      <c r="B52" s="1" t="s">
        <v>61</v>
      </c>
      <c r="C52" s="1" t="s">
        <v>111</v>
      </c>
      <c r="D52" s="1">
        <v>2</v>
      </c>
      <c r="G52" s="3">
        <v>50</v>
      </c>
      <c r="H52" s="8">
        <v>50</v>
      </c>
      <c r="K52" s="2">
        <v>38</v>
      </c>
      <c r="L52" s="2">
        <f>SUMIF($Q$2:$Q$54, "CS 330", $O$2:$O$54)</f>
        <v>23</v>
      </c>
      <c r="M52" s="2" t="str">
        <f t="shared" si="5"/>
        <v>CS 330</v>
      </c>
      <c r="O52" s="3">
        <v>50</v>
      </c>
      <c r="P52">
        <v>400</v>
      </c>
      <c r="Q52" s="5" t="s">
        <v>60</v>
      </c>
      <c r="R52" s="4" t="str">
        <f t="shared" si="3"/>
        <v>Computer Architecture</v>
      </c>
      <c r="S52" s="4">
        <f t="shared" si="4"/>
        <v>3</v>
      </c>
      <c r="T52" s="10">
        <v>1</v>
      </c>
    </row>
    <row r="53" spans="1:20" x14ac:dyDescent="0.25">
      <c r="A53" s="3">
        <v>51</v>
      </c>
      <c r="B53" s="1" t="s">
        <v>62</v>
      </c>
      <c r="C53" s="1" t="s">
        <v>112</v>
      </c>
      <c r="D53" s="1">
        <v>3</v>
      </c>
      <c r="G53" s="3">
        <v>51</v>
      </c>
      <c r="H53" s="8">
        <v>51</v>
      </c>
      <c r="K53" s="2">
        <v>39</v>
      </c>
      <c r="L53" s="2">
        <f>SUMIF($Q$2:$Q$54, "CS 312", $O$2:$O$54)</f>
        <v>41</v>
      </c>
      <c r="M53" s="2" t="str">
        <f t="shared" si="5"/>
        <v>CS 312</v>
      </c>
      <c r="O53" s="3">
        <v>51</v>
      </c>
      <c r="P53">
        <v>300</v>
      </c>
      <c r="Q53" s="5" t="s">
        <v>61</v>
      </c>
      <c r="R53" s="4" t="str">
        <f t="shared" si="3"/>
        <v>Field Programmable Gate Arrays Design Laboratory</v>
      </c>
      <c r="S53" s="4">
        <f t="shared" si="4"/>
        <v>2</v>
      </c>
      <c r="T53" s="10">
        <v>1</v>
      </c>
    </row>
    <row r="54" spans="1:20" x14ac:dyDescent="0.25">
      <c r="B54" s="3"/>
      <c r="K54" s="2">
        <v>39</v>
      </c>
      <c r="L54" s="2">
        <f>SUMIF($Q$2:$Q$54, "CS 330", $O$2:$O$54)</f>
        <v>23</v>
      </c>
      <c r="M54" s="2" t="str">
        <f t="shared" si="5"/>
        <v>CS 330</v>
      </c>
      <c r="O54" s="3">
        <v>52</v>
      </c>
      <c r="P54">
        <v>300</v>
      </c>
      <c r="Q54" s="5" t="s">
        <v>62</v>
      </c>
      <c r="R54" s="4" t="str">
        <f t="shared" si="3"/>
        <v>Digital System Design</v>
      </c>
      <c r="S54" s="4">
        <f t="shared" si="4"/>
        <v>3</v>
      </c>
      <c r="T54" s="10">
        <v>1</v>
      </c>
    </row>
    <row r="55" spans="1:20" x14ac:dyDescent="0.25">
      <c r="B55" s="3"/>
      <c r="K55" s="2">
        <v>40</v>
      </c>
      <c r="L55" s="2">
        <f>SUMIF($Q$2:$Q$54, "CS 252", $O$2:$O$54)</f>
        <v>19</v>
      </c>
      <c r="M55" s="2" t="str">
        <f t="shared" si="5"/>
        <v>CS 252</v>
      </c>
      <c r="Q55" s="3"/>
    </row>
    <row r="56" spans="1:20" x14ac:dyDescent="0.25">
      <c r="B56" s="3"/>
      <c r="K56" s="2">
        <v>41</v>
      </c>
      <c r="L56" s="2">
        <f>SUMIF($Q$2:$Q$54, "CS 330", $O$2:$O$54)</f>
        <v>23</v>
      </c>
      <c r="M56" s="2" t="str">
        <f t="shared" si="5"/>
        <v>CS 330</v>
      </c>
      <c r="Q56" s="3"/>
    </row>
    <row r="57" spans="1:20" x14ac:dyDescent="0.25">
      <c r="K57" s="2">
        <v>42</v>
      </c>
      <c r="L57" s="2">
        <f>SUMIF($Q$2:$Q$54, "MATH 316", $O$2:$O$54)</f>
        <v>21</v>
      </c>
      <c r="M57" s="2" t="str">
        <f t="shared" si="5"/>
        <v>MATH 316</v>
      </c>
      <c r="Q57" s="3"/>
    </row>
    <row r="58" spans="1:20" x14ac:dyDescent="0.25">
      <c r="K58" s="2">
        <v>42</v>
      </c>
      <c r="L58" s="2">
        <f>SUMIF($Q$2:$Q$54, "CS 250", $O$2:$O$54)</f>
        <v>25</v>
      </c>
      <c r="M58" s="2" t="str">
        <f t="shared" si="5"/>
        <v>CS 250</v>
      </c>
    </row>
    <row r="59" spans="1:20" x14ac:dyDescent="0.25">
      <c r="K59" s="2">
        <v>43</v>
      </c>
      <c r="L59" s="2">
        <f>SUMIF($Q$2:$Q$54, "CS 330", $O$2:$O$54)</f>
        <v>23</v>
      </c>
      <c r="M59" s="2" t="str">
        <f t="shared" si="5"/>
        <v>CS 330</v>
      </c>
    </row>
    <row r="60" spans="1:20" x14ac:dyDescent="0.25">
      <c r="K60" s="2">
        <v>43</v>
      </c>
      <c r="L60" s="2">
        <f>SUMIF($Q$2:$Q$54, "CS 350", $O$2:$O$54)</f>
        <v>37</v>
      </c>
      <c r="M60" s="2" t="str">
        <f t="shared" si="5"/>
        <v>CS 350</v>
      </c>
    </row>
    <row r="61" spans="1:20" x14ac:dyDescent="0.25">
      <c r="K61" s="2">
        <v>43</v>
      </c>
      <c r="L61" s="2">
        <f>SUMIF($Q$2:$Q$54, "CS 410", $O$2:$O$54)</f>
        <v>42</v>
      </c>
      <c r="M61" s="2" t="str">
        <f t="shared" si="5"/>
        <v>CS 410</v>
      </c>
    </row>
    <row r="62" spans="1:20" x14ac:dyDescent="0.25">
      <c r="K62" s="2">
        <v>43</v>
      </c>
      <c r="L62" s="2">
        <f>SUMIF($Q$2:$Q$54, "ENGL 211C", $O$2:$O$54)</f>
        <v>12</v>
      </c>
      <c r="M62" s="2" t="str">
        <f t="shared" si="5"/>
        <v>ENGL 211C</v>
      </c>
    </row>
    <row r="63" spans="1:20" x14ac:dyDescent="0.25">
      <c r="K63" s="2">
        <v>44</v>
      </c>
      <c r="L63" s="2">
        <f>SUMIF($Q$2:$Q$54, "ENGL 110C", $O$2:$O$54)</f>
        <v>2</v>
      </c>
      <c r="M63" s="2" t="str">
        <f t="shared" si="5"/>
        <v>ENGL 110C</v>
      </c>
    </row>
    <row r="64" spans="1:20" x14ac:dyDescent="0.25">
      <c r="K64" s="2">
        <v>45</v>
      </c>
      <c r="L64" s="2">
        <f>SUMIF($Q$2:$Q$54, "ENGN 150", $O$2:$O$54)</f>
        <v>17</v>
      </c>
      <c r="M64" s="2" t="str">
        <f t="shared" si="5"/>
        <v>ENGN 150</v>
      </c>
    </row>
    <row r="65" spans="11:13" x14ac:dyDescent="0.25">
      <c r="K65" s="2">
        <v>45</v>
      </c>
      <c r="L65" s="2">
        <f>SUMIF($Q$2:$Q$54, "ECE 346", $O$2:$O$54)</f>
        <v>47</v>
      </c>
      <c r="M65" s="2" t="str">
        <f t="shared" si="5"/>
        <v>ECE 346</v>
      </c>
    </row>
    <row r="66" spans="11:13" x14ac:dyDescent="0.25">
      <c r="K66" s="2">
        <v>46</v>
      </c>
      <c r="L66" s="2">
        <f>SUMIF($Q$2:$Q$54, "ECE 241", $O$2:$O$54)</f>
        <v>48</v>
      </c>
      <c r="M66" s="2" t="str">
        <f t="shared" si="5"/>
        <v>ECE 241</v>
      </c>
    </row>
    <row r="67" spans="11:13" x14ac:dyDescent="0.25">
      <c r="K67" s="2">
        <v>47</v>
      </c>
      <c r="L67" s="2">
        <f>SUMIF($Q$2:$Q$54, "CS 150", $O$2:$O$54)</f>
        <v>16</v>
      </c>
      <c r="M67" s="2" t="str">
        <f t="shared" ref="M67:M98" si="6">_xlfn.XLOOKUP(L67,$O$2:$O$54,$Q$2:$Q$54)</f>
        <v>CS 150</v>
      </c>
    </row>
    <row r="68" spans="11:13" x14ac:dyDescent="0.25">
      <c r="K68" s="2">
        <v>48</v>
      </c>
      <c r="L68" s="2">
        <f>SUMIF($Q$2:$Q$54, "MATH 163", $O$2:$O$54)</f>
        <v>4</v>
      </c>
      <c r="M68" s="2" t="str">
        <f t="shared" si="6"/>
        <v>MATH 163</v>
      </c>
    </row>
    <row r="69" spans="11:13" x14ac:dyDescent="0.25">
      <c r="K69" s="2">
        <v>49</v>
      </c>
      <c r="L69" s="2">
        <f>SUMIF($Q$2:$Q$54, "ECE 346", $O$2:$O$54)</f>
        <v>47</v>
      </c>
      <c r="M69" s="2" t="str">
        <f t="shared" si="6"/>
        <v>ECE 346</v>
      </c>
    </row>
    <row r="70" spans="11:13" x14ac:dyDescent="0.25">
      <c r="K70" s="2">
        <v>49</v>
      </c>
      <c r="L70" s="2">
        <f>SUMIF($Q$2:$Q$54, "ECE 342", $O$2:$O$54)</f>
        <v>51</v>
      </c>
      <c r="M70" s="2" t="str">
        <f t="shared" si="6"/>
        <v>ECE 342</v>
      </c>
    </row>
    <row r="71" spans="11:13" x14ac:dyDescent="0.25">
      <c r="K71" s="2">
        <v>50</v>
      </c>
      <c r="L71" s="2">
        <f>SUMIF($Q$2:$Q$54, "ECE 341", $O$2:$O$54)</f>
        <v>52</v>
      </c>
      <c r="M71" s="2" t="str">
        <f t="shared" si="6"/>
        <v>ECE 341</v>
      </c>
    </row>
    <row r="72" spans="11:13" x14ac:dyDescent="0.25">
      <c r="K72" s="2">
        <v>50</v>
      </c>
      <c r="L72" s="2">
        <f>SUMIF($Q$2:$Q$54, "ECE 346", $O$2:$O$54)</f>
        <v>47</v>
      </c>
      <c r="M72" s="2" t="str">
        <f t="shared" si="6"/>
        <v>ECE 346</v>
      </c>
    </row>
    <row r="73" spans="11:13" x14ac:dyDescent="0.25">
      <c r="K73" s="2">
        <v>51</v>
      </c>
      <c r="L73" s="2">
        <f>SUMIF($Q$2:$Q$54, "ECE 241", $O$2:$O$54)</f>
        <v>48</v>
      </c>
      <c r="M73" s="2" t="str">
        <f t="shared" si="6"/>
        <v>ECE 241</v>
      </c>
    </row>
  </sheetData>
  <sortState xmlns:xlrd2="http://schemas.microsoft.com/office/spreadsheetml/2017/richdata2" ref="J1:J163">
    <sortCondition ref="J1:J163"/>
  </sortState>
  <mergeCells count="4">
    <mergeCell ref="A1:D1"/>
    <mergeCell ref="G1:H1"/>
    <mergeCell ref="K1:L1"/>
    <mergeCell ref="O1:S1"/>
  </mergeCells>
  <phoneticPr fontId="1" type="noConversion"/>
  <conditionalFormatting sqref="G1:G1048576">
    <cfRule type="duplicateValues" dxfId="1" priority="2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ALLGAIER, SEAN G.</dc:creator>
  <cp:lastModifiedBy>ALLGAIER, SEAN G.</cp:lastModifiedBy>
  <dcterms:created xsi:type="dcterms:W3CDTF">2024-10-26T14:24:53Z</dcterms:created>
  <dcterms:modified xsi:type="dcterms:W3CDTF">2024-11-05T13:39:46Z</dcterms:modified>
</cp:coreProperties>
</file>