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6281279c3fa48a/ドキュメント/航空工学実験Ⅰ/流れの観察法/"/>
    </mc:Choice>
  </mc:AlternateContent>
  <xr:revisionPtr revIDLastSave="44" documentId="13_ncr:1_{4F848B2E-E07E-4178-9A79-84D0E5178C99}" xr6:coauthVersionLast="47" xr6:coauthVersionMax="47" xr10:uidLastSave="{979C227E-444C-45BA-8E53-A1C77C06FFA6}"/>
  <bookViews>
    <workbookView xWindow="-108" yWindow="-108" windowWidth="23256" windowHeight="12456" xr2:uid="{F972BC80-89EB-40C8-AE2B-0B47F375B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F95" i="1"/>
  <c r="F96" i="1"/>
  <c r="F94" i="1"/>
  <c r="D76" i="1" l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57" i="1"/>
  <c r="F57" i="1" s="1"/>
  <c r="B42" i="1"/>
  <c r="D26" i="1"/>
  <c r="D28" i="1"/>
  <c r="D30" i="1"/>
  <c r="D58" i="1" s="1"/>
  <c r="D25" i="1"/>
  <c r="D32" i="1"/>
  <c r="D3" i="1"/>
  <c r="D4" i="1"/>
  <c r="D5" i="1"/>
  <c r="D6" i="1"/>
  <c r="D2" i="1"/>
  <c r="B75" i="1" l="1"/>
  <c r="D75" i="1" s="1"/>
  <c r="F90" i="1" s="1"/>
  <c r="B74" i="1"/>
  <c r="D74" i="1" s="1"/>
  <c r="D90" i="1" s="1"/>
  <c r="B73" i="1"/>
  <c r="D73" i="1" s="1"/>
  <c r="E73" i="1" s="1"/>
  <c r="D82" i="1"/>
  <c r="B70" i="1"/>
  <c r="D70" i="1" s="1"/>
  <c r="B68" i="1"/>
  <c r="D68" i="1" s="1"/>
  <c r="D57" i="1"/>
  <c r="B64" i="1"/>
  <c r="D64" i="1" s="1"/>
  <c r="B62" i="1"/>
  <c r="D62" i="1" s="1"/>
  <c r="B65" i="1"/>
  <c r="D65" i="1" s="1"/>
  <c r="B71" i="1"/>
  <c r="D71" i="1" s="1"/>
  <c r="B61" i="1"/>
  <c r="D61" i="1" s="1"/>
  <c r="B60" i="1"/>
  <c r="D60" i="1" s="1"/>
  <c r="B69" i="1"/>
  <c r="D69" i="1" s="1"/>
  <c r="B66" i="1"/>
  <c r="D66" i="1" s="1"/>
  <c r="B59" i="1"/>
  <c r="D59" i="1" s="1"/>
  <c r="B72" i="1"/>
  <c r="D72" i="1" s="1"/>
  <c r="B63" i="1"/>
  <c r="D63" i="1" s="1"/>
  <c r="B67" i="1"/>
  <c r="D67" i="1" s="1"/>
  <c r="E74" i="1" l="1"/>
  <c r="F89" i="1"/>
  <c r="B90" i="1"/>
  <c r="E59" i="1"/>
  <c r="F82" i="1"/>
  <c r="B83" i="1"/>
  <c r="E57" i="1"/>
  <c r="B82" i="1"/>
  <c r="D86" i="1"/>
  <c r="E66" i="1"/>
  <c r="F86" i="1"/>
  <c r="B87" i="1"/>
  <c r="E67" i="1"/>
  <c r="F87" i="1"/>
  <c r="B88" i="1"/>
  <c r="E69" i="1"/>
  <c r="B89" i="1"/>
  <c r="F88" i="1"/>
  <c r="E71" i="1"/>
  <c r="E64" i="1"/>
  <c r="D85" i="1"/>
  <c r="F84" i="1"/>
  <c r="B85" i="1"/>
  <c r="E63" i="1"/>
  <c r="E61" i="1"/>
  <c r="F83" i="1"/>
  <c r="B84" i="1"/>
  <c r="E62" i="1"/>
  <c r="D84" i="1"/>
  <c r="D88" i="1"/>
  <c r="E70" i="1"/>
  <c r="B99" i="1"/>
  <c r="E58" i="1"/>
  <c r="D83" i="1"/>
  <c r="E60" i="1"/>
  <c r="E65" i="1"/>
  <c r="F85" i="1"/>
  <c r="B86" i="1"/>
  <c r="D87" i="1"/>
  <c r="E68" i="1"/>
  <c r="D89" i="1"/>
  <c r="E72" i="1"/>
  <c r="B98" i="1" l="1"/>
  <c r="B91" i="1"/>
  <c r="B94" i="1"/>
  <c r="B96" i="1"/>
  <c r="B97" i="1"/>
  <c r="B92" i="1"/>
  <c r="E76" i="1"/>
  <c r="E78" i="1" s="1"/>
  <c r="B93" i="1"/>
  <c r="B95" i="1"/>
  <c r="B100" i="1" l="1"/>
  <c r="B101" i="1" s="1"/>
</calcChain>
</file>

<file path=xl/sharedStrings.xml><?xml version="1.0" encoding="utf-8"?>
<sst xmlns="http://schemas.openxmlformats.org/spreadsheetml/2006/main" count="91" uniqueCount="79">
  <si>
    <t>実験前</t>
  </si>
  <si>
    <t>実験後</t>
  </si>
  <si>
    <t>平均</t>
  </si>
  <si>
    <r>
      <t xml:space="preserve">気温 </t>
    </r>
    <r>
      <rPr>
        <i/>
        <sz val="10.5"/>
        <color theme="1"/>
        <rFont val="游明朝"/>
        <family val="1"/>
        <charset val="128"/>
      </rPr>
      <t>t</t>
    </r>
    <r>
      <rPr>
        <sz val="10.5"/>
        <color theme="1"/>
        <rFont val="游明朝"/>
        <family val="1"/>
        <charset val="128"/>
      </rPr>
      <t xml:space="preserve"> [℃]</t>
    </r>
  </si>
  <si>
    <t xml:space="preserve">湿度 </t>
  </si>
  <si>
    <t xml:space="preserve">大気圧 </t>
  </si>
  <si>
    <t xml:space="preserve">密度 </t>
  </si>
  <si>
    <t xml:space="preserve">動粘性係数 </t>
  </si>
  <si>
    <t>気温</t>
    <rPh sb="0" eb="2">
      <t>キオン</t>
    </rPh>
    <phoneticPr fontId="3"/>
  </si>
  <si>
    <t>湿度</t>
    <rPh sb="0" eb="2">
      <t>シツド</t>
    </rPh>
    <phoneticPr fontId="3"/>
  </si>
  <si>
    <t>大気圧</t>
    <rPh sb="0" eb="3">
      <t>タイキアツ</t>
    </rPh>
    <phoneticPr fontId="3"/>
  </si>
  <si>
    <t>密度</t>
    <rPh sb="0" eb="2">
      <t>ミツド</t>
    </rPh>
    <phoneticPr fontId="3"/>
  </si>
  <si>
    <t>動粘性係数</t>
    <rPh sb="0" eb="1">
      <t>ドウ</t>
    </rPh>
    <rPh sb="1" eb="3">
      <t>ネンセイ</t>
    </rPh>
    <rPh sb="3" eb="5">
      <t>ケイスウ</t>
    </rPh>
    <phoneticPr fontId="3"/>
  </si>
  <si>
    <t>前</t>
    <rPh sb="0" eb="1">
      <t>マエ</t>
    </rPh>
    <phoneticPr fontId="3"/>
  </si>
  <si>
    <t>後</t>
    <rPh sb="0" eb="1">
      <t>アト</t>
    </rPh>
    <phoneticPr fontId="3"/>
  </si>
  <si>
    <t>平均</t>
    <rPh sb="0" eb="2">
      <t>ヘイキン</t>
    </rPh>
    <phoneticPr fontId="3"/>
  </si>
  <si>
    <t>回転数</t>
    <rPh sb="0" eb="3">
      <t>カイテンスウ</t>
    </rPh>
    <phoneticPr fontId="3"/>
  </si>
  <si>
    <t>動圧</t>
    <rPh sb="0" eb="2">
      <t>ドウアツ</t>
    </rPh>
    <phoneticPr fontId="3"/>
  </si>
  <si>
    <t>風速</t>
    <rPh sb="0" eb="2">
      <t>フウソク</t>
    </rPh>
    <phoneticPr fontId="3"/>
  </si>
  <si>
    <t>変動率</t>
    <rPh sb="0" eb="2">
      <t>ヘンドウ</t>
    </rPh>
    <rPh sb="2" eb="3">
      <t>リツ</t>
    </rPh>
    <phoneticPr fontId="3"/>
  </si>
  <si>
    <t>測定部の幅   [mm]</t>
  </si>
  <si>
    <t>測定部の高さ [mm]</t>
  </si>
  <si>
    <r>
      <t xml:space="preserve">モーター回転数 </t>
    </r>
    <r>
      <rPr>
        <i/>
        <sz val="10"/>
        <color rgb="FF000000"/>
        <rFont val="游明朝"/>
        <family val="1"/>
        <charset val="128"/>
      </rPr>
      <t xml:space="preserve">R </t>
    </r>
    <r>
      <rPr>
        <sz val="10"/>
        <color rgb="FF000000"/>
        <rFont val="游明朝"/>
        <family val="1"/>
        <charset val="128"/>
      </rPr>
      <t>[rpm]</t>
    </r>
  </si>
  <si>
    <r>
      <t xml:space="preserve">動圧 </t>
    </r>
    <r>
      <rPr>
        <i/>
        <sz val="10"/>
        <color rgb="FF000000"/>
        <rFont val="游明朝"/>
        <family val="1"/>
        <charset val="128"/>
      </rPr>
      <t xml:space="preserve">q </t>
    </r>
    <r>
      <rPr>
        <sz val="10"/>
        <color rgb="FF000000"/>
        <rFont val="游明朝"/>
        <family val="1"/>
        <charset val="128"/>
      </rPr>
      <t>[Pa]</t>
    </r>
  </si>
  <si>
    <r>
      <t xml:space="preserve">風速 </t>
    </r>
    <r>
      <rPr>
        <i/>
        <sz val="10"/>
        <color rgb="FF000000"/>
        <rFont val="游明朝"/>
        <family val="1"/>
        <charset val="128"/>
      </rPr>
      <t xml:space="preserve">U </t>
    </r>
    <r>
      <rPr>
        <sz val="10"/>
        <color rgb="FF000000"/>
        <rFont val="游明朝"/>
        <family val="1"/>
        <charset val="128"/>
      </rPr>
      <t>[m/s]</t>
    </r>
  </si>
  <si>
    <r>
      <t xml:space="preserve">円柱の直径 </t>
    </r>
    <r>
      <rPr>
        <i/>
        <sz val="10"/>
        <color rgb="FF000000"/>
        <rFont val="游明朝"/>
        <family val="1"/>
        <charset val="128"/>
      </rPr>
      <t xml:space="preserve">d </t>
    </r>
    <r>
      <rPr>
        <sz val="10"/>
        <color rgb="FF000000"/>
        <rFont val="游明朝"/>
        <family val="1"/>
        <charset val="128"/>
      </rPr>
      <t>[mm]</t>
    </r>
  </si>
  <si>
    <r>
      <t xml:space="preserve">レイノルズ数 </t>
    </r>
    <r>
      <rPr>
        <i/>
        <sz val="10"/>
        <color rgb="FF000000"/>
        <rFont val="游明朝"/>
        <family val="1"/>
        <charset val="128"/>
      </rPr>
      <t xml:space="preserve">Re </t>
    </r>
    <r>
      <rPr>
        <sz val="10"/>
        <color rgb="FF000000"/>
        <rFont val="游明朝"/>
        <family val="1"/>
        <charset val="128"/>
      </rPr>
      <t>[-]</t>
    </r>
  </si>
  <si>
    <r>
      <t xml:space="preserve">閉塞率 </t>
    </r>
    <r>
      <rPr>
        <i/>
        <sz val="10"/>
        <color rgb="FF000000"/>
        <rFont val="游明朝"/>
        <family val="1"/>
        <charset val="128"/>
      </rPr>
      <t xml:space="preserve">BR </t>
    </r>
    <r>
      <rPr>
        <sz val="10"/>
        <color rgb="FF000000"/>
        <rFont val="游明朝"/>
        <family val="1"/>
        <charset val="128"/>
      </rPr>
      <t>[%]</t>
    </r>
  </si>
  <si>
    <t>実験Ⅴ-2</t>
    <rPh sb="0" eb="2">
      <t>ジッケン</t>
    </rPh>
    <phoneticPr fontId="3"/>
  </si>
  <si>
    <t>角度θ[deg]</t>
  </si>
  <si>
    <r>
      <t>圧力 p-p</t>
    </r>
    <r>
      <rPr>
        <vertAlign val="subscript"/>
        <sz val="10.5"/>
        <color theme="1"/>
        <rFont val="游明朝"/>
        <family val="1"/>
        <charset val="128"/>
      </rPr>
      <t>∞</t>
    </r>
    <r>
      <rPr>
        <sz val="10.5"/>
        <color theme="1"/>
        <rFont val="游明朝"/>
        <family val="1"/>
        <charset val="128"/>
      </rPr>
      <t xml:space="preserve"> [Pa]</t>
    </r>
  </si>
  <si>
    <r>
      <t>圧力p-p</t>
    </r>
    <r>
      <rPr>
        <vertAlign val="subscript"/>
        <sz val="10.5"/>
        <color theme="1"/>
        <rFont val="游明朝"/>
        <family val="1"/>
        <charset val="128"/>
      </rPr>
      <t>∞</t>
    </r>
    <r>
      <rPr>
        <sz val="10.5"/>
        <color theme="1"/>
        <rFont val="游明朝"/>
        <family val="1"/>
        <charset val="128"/>
      </rPr>
      <t xml:space="preserve"> [Pa]</t>
    </r>
  </si>
  <si>
    <t>変動率[%]</t>
  </si>
  <si>
    <t>角度 [rad]</t>
    <rPh sb="0" eb="2">
      <t>カクド</t>
    </rPh>
    <phoneticPr fontId="3"/>
  </si>
  <si>
    <t>変動率 [%]</t>
    <phoneticPr fontId="3"/>
  </si>
  <si>
    <r>
      <t>圧力係数</t>
    </r>
    <r>
      <rPr>
        <i/>
        <sz val="10.5"/>
        <color theme="1"/>
        <rFont val="游明朝"/>
        <family val="1"/>
        <charset val="128"/>
      </rPr>
      <t>Cp</t>
    </r>
    <phoneticPr fontId="3"/>
  </si>
  <si>
    <t>Cpcosθ</t>
    <phoneticPr fontId="3"/>
  </si>
  <si>
    <t>面積S</t>
    <rPh sb="0" eb="2">
      <t>メンセキ</t>
    </rPh>
    <phoneticPr fontId="3"/>
  </si>
  <si>
    <t>合計</t>
    <rPh sb="0" eb="2">
      <t>ゴウケイ</t>
    </rPh>
    <phoneticPr fontId="3"/>
  </si>
  <si>
    <t>Cd</t>
    <phoneticPr fontId="3"/>
  </si>
  <si>
    <t>シンプソンの公式</t>
    <rPh sb="6" eb="8">
      <t>コウシキ</t>
    </rPh>
    <phoneticPr fontId="3"/>
  </si>
  <si>
    <t>f0</t>
    <phoneticPr fontId="3"/>
  </si>
  <si>
    <t>f1</t>
    <phoneticPr fontId="3"/>
  </si>
  <si>
    <t>f2</t>
    <phoneticPr fontId="3"/>
  </si>
  <si>
    <t>f4</t>
    <phoneticPr fontId="3"/>
  </si>
  <si>
    <t>f6</t>
    <phoneticPr fontId="3"/>
  </si>
  <si>
    <t>f8</t>
    <phoneticPr fontId="3"/>
  </si>
  <si>
    <t>f10</t>
    <phoneticPr fontId="3"/>
  </si>
  <si>
    <t>f12</t>
    <phoneticPr fontId="3"/>
  </si>
  <si>
    <t>f14</t>
    <phoneticPr fontId="3"/>
  </si>
  <si>
    <t>f16</t>
    <phoneticPr fontId="3"/>
  </si>
  <si>
    <t>f3</t>
    <phoneticPr fontId="3"/>
  </si>
  <si>
    <t>f5</t>
    <phoneticPr fontId="3"/>
  </si>
  <si>
    <t>f7</t>
    <phoneticPr fontId="3"/>
  </si>
  <si>
    <t>f9</t>
    <phoneticPr fontId="3"/>
  </si>
  <si>
    <t>f11</t>
    <phoneticPr fontId="3"/>
  </si>
  <si>
    <t>f13</t>
    <phoneticPr fontId="3"/>
  </si>
  <si>
    <t>f15</t>
    <phoneticPr fontId="3"/>
  </si>
  <si>
    <t>f17</t>
    <phoneticPr fontId="3"/>
  </si>
  <si>
    <t>f18</t>
    <phoneticPr fontId="3"/>
  </si>
  <si>
    <t>S'1</t>
    <phoneticPr fontId="3"/>
  </si>
  <si>
    <t>S'2</t>
  </si>
  <si>
    <t>S'3</t>
  </si>
  <si>
    <t>S'4</t>
  </si>
  <si>
    <t>S'5</t>
  </si>
  <si>
    <t>S'6</t>
  </si>
  <si>
    <t>S'7</t>
  </si>
  <si>
    <t>S'8</t>
  </si>
  <si>
    <t>S'9</t>
  </si>
  <si>
    <t>図形</t>
    <rPh sb="0" eb="2">
      <t>ズケイ</t>
    </rPh>
    <phoneticPr fontId="3"/>
  </si>
  <si>
    <t>レイノルズ数</t>
    <rPh sb="5" eb="6">
      <t>スウ</t>
    </rPh>
    <phoneticPr fontId="3"/>
  </si>
  <si>
    <t>円柱</t>
    <rPh sb="0" eb="2">
      <t>エンチュウ</t>
    </rPh>
    <phoneticPr fontId="3"/>
  </si>
  <si>
    <t>角柱</t>
    <rPh sb="0" eb="2">
      <t>カクチュウ</t>
    </rPh>
    <phoneticPr fontId="3"/>
  </si>
  <si>
    <t>翼型</t>
    <rPh sb="0" eb="1">
      <t>ヨク</t>
    </rPh>
    <rPh sb="1" eb="2">
      <t>ガタ</t>
    </rPh>
    <phoneticPr fontId="3"/>
  </si>
  <si>
    <t>動粘性係数</t>
    <rPh sb="0" eb="1">
      <t>ドウ</t>
    </rPh>
    <rPh sb="1" eb="3">
      <t>ネンセイ</t>
    </rPh>
    <rPh sb="3" eb="5">
      <t>ケイスウ</t>
    </rPh>
    <phoneticPr fontId="3"/>
  </si>
  <si>
    <t>風速</t>
    <rPh sb="0" eb="2">
      <t>フウソク</t>
    </rPh>
    <phoneticPr fontId="3"/>
  </si>
  <si>
    <t>代表長さ</t>
    <rPh sb="0" eb="2">
      <t>ダイヒョウ</t>
    </rPh>
    <rPh sb="2" eb="3">
      <t>ナガ</t>
    </rPh>
    <phoneticPr fontId="3"/>
  </si>
  <si>
    <t>理想流体のCp</t>
    <rPh sb="0" eb="2">
      <t>リソウ</t>
    </rPh>
    <rPh sb="2" eb="4">
      <t>リュウタイ</t>
    </rPh>
    <phoneticPr fontId="3"/>
  </si>
  <si>
    <t>2.80*10^4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</si>
</sst>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_ "/>
    <numFmt numFmtId="178" formatCode="0.0000000_ "/>
    <numFmt numFmtId="179" formatCode="0.0000"/>
    <numFmt numFmtId="180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i/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游明朝"/>
      <family val="1"/>
      <charset val="128"/>
    </font>
    <font>
      <i/>
      <sz val="10"/>
      <color rgb="FF000000"/>
      <name val="游明朝"/>
      <family val="1"/>
      <charset val="128"/>
    </font>
    <font>
      <sz val="10"/>
      <color theme="1"/>
      <name val="游明朝"/>
      <family val="1"/>
      <charset val="128"/>
    </font>
    <font>
      <vertAlign val="subscript"/>
      <sz val="10.5"/>
      <color theme="1"/>
      <name val="游明朝"/>
      <family val="1"/>
      <charset val="128"/>
    </font>
    <font>
      <sz val="10.5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2" fontId="0" fillId="0" borderId="6" xfId="0" applyNumberFormat="1" applyBorder="1">
      <alignment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177" fontId="0" fillId="0" borderId="6" xfId="0" applyNumberFormat="1" applyBorder="1">
      <alignment vertical="center"/>
    </xf>
    <xf numFmtId="178" fontId="0" fillId="0" borderId="6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justify" vertical="center" wrapText="1"/>
    </xf>
    <xf numFmtId="179" fontId="0" fillId="0" borderId="6" xfId="0" applyNumberFormat="1" applyBorder="1">
      <alignment vertical="center"/>
    </xf>
    <xf numFmtId="179" fontId="0" fillId="0" borderId="7" xfId="0" applyNumberFormat="1" applyBorder="1">
      <alignment vertical="center"/>
    </xf>
    <xf numFmtId="180" fontId="1" fillId="0" borderId="6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536286670192099E-2"/>
                  <c:y val="-7.74246128769356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Sheet1!$A$10:$A$18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</c:numCache>
            </c:numRef>
          </c:xVal>
          <c:yVal>
            <c:numRef>
              <c:f>Sheet1!$C$10:$C$18</c:f>
              <c:numCache>
                <c:formatCode>General</c:formatCode>
                <c:ptCount val="9"/>
                <c:pt idx="0">
                  <c:v>1.55</c:v>
                </c:pt>
                <c:pt idx="1">
                  <c:v>2.97</c:v>
                </c:pt>
                <c:pt idx="2">
                  <c:v>4.8600000000000003</c:v>
                </c:pt>
                <c:pt idx="3">
                  <c:v>6.52</c:v>
                </c:pt>
                <c:pt idx="4">
                  <c:v>8.6999999999999993</c:v>
                </c:pt>
                <c:pt idx="5">
                  <c:v>10.5</c:v>
                </c:pt>
                <c:pt idx="6">
                  <c:v>12.4</c:v>
                </c:pt>
                <c:pt idx="7">
                  <c:v>14.22</c:v>
                </c:pt>
                <c:pt idx="8">
                  <c:v>15.92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E-46E5-ACB6-7132F8DC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87992"/>
        <c:axId val="870288312"/>
      </c:scatterChart>
      <c:valAx>
        <c:axId val="870287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288312"/>
        <c:crosses val="autoZero"/>
        <c:crossBetween val="midCat"/>
      </c:valAx>
      <c:valAx>
        <c:axId val="8702883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287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7515113385539"/>
          <c:y val="6.8677598024090125E-2"/>
          <c:w val="0.80296726081273095"/>
          <c:h val="0.775290166385796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Sheet1!$A$57:$A$75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Sheet1!$B$57:$B$75</c:f>
              <c:numCache>
                <c:formatCode>0.0</c:formatCode>
                <c:ptCount val="19"/>
                <c:pt idx="0">
                  <c:v>0.98611845832913492</c:v>
                </c:pt>
                <c:pt idx="1">
                  <c:v>0.84839332883155638</c:v>
                </c:pt>
                <c:pt idx="2">
                  <c:v>0.61376261029211332</c:v>
                </c:pt>
                <c:pt idx="3">
                  <c:v>9.6579032718218938E-2</c:v>
                </c:pt>
                <c:pt idx="4">
                  <c:v>-0.42240060463572682</c:v>
                </c:pt>
                <c:pt idx="5">
                  <c:v>-0.88700861410266174</c:v>
                </c:pt>
                <c:pt idx="6">
                  <c:v>-1.2581398759260121</c:v>
                </c:pt>
                <c:pt idx="7">
                  <c:v>-1.3306353797753596</c:v>
                </c:pt>
                <c:pt idx="8">
                  <c:v>-1.1810725835456239</c:v>
                </c:pt>
                <c:pt idx="9">
                  <c:v>-1.1597647834277416</c:v>
                </c:pt>
                <c:pt idx="10">
                  <c:v>-1.1311911051087418</c:v>
                </c:pt>
                <c:pt idx="11">
                  <c:v>-1.1563359420294614</c:v>
                </c:pt>
                <c:pt idx="12">
                  <c:v>-1.1687450823279986</c:v>
                </c:pt>
                <c:pt idx="13">
                  <c:v>-1.1194350774574964</c:v>
                </c:pt>
                <c:pt idx="14">
                  <c:v>-1.240424195368232</c:v>
                </c:pt>
                <c:pt idx="15">
                  <c:v>-1.2556907034986691</c:v>
                </c:pt>
                <c:pt idx="16">
                  <c:v>-1.2978164692489658</c:v>
                </c:pt>
                <c:pt idx="17">
                  <c:v>-1.3182262394768227</c:v>
                </c:pt>
                <c:pt idx="18">
                  <c:v>-1.3269616211343453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C-47E1-ACE2-2643991F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95440"/>
        <c:axId val="645399280"/>
      </c:scatterChart>
      <c:valAx>
        <c:axId val="645395440"/>
        <c:scaling>
          <c:orientation val="minMax"/>
          <c:max val="1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399280"/>
        <c:crossesAt val="0"/>
        <c:crossBetween val="midCat"/>
        <c:majorUnit val="45"/>
      </c:valAx>
      <c:valAx>
        <c:axId val="645399280"/>
        <c:scaling>
          <c:orientation val="minMax"/>
          <c:min val="-1.5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39544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52956103734308"/>
          <c:y val="5.0775074054555037E-2"/>
          <c:w val="0.78676663940734515"/>
          <c:h val="0.80737783270031072"/>
        </c:manualLayout>
      </c:layout>
      <c:scatterChart>
        <c:scatterStyle val="smoothMarker"/>
        <c:varyColors val="0"/>
        <c:ser>
          <c:idx val="0"/>
          <c:order val="0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Sheet1!$A$57:$A$75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Sheet1!$B$57:$B$75</c:f>
              <c:numCache>
                <c:formatCode>0.0</c:formatCode>
                <c:ptCount val="19"/>
                <c:pt idx="0">
                  <c:v>0.98611845832913492</c:v>
                </c:pt>
                <c:pt idx="1">
                  <c:v>0.84839332883155638</c:v>
                </c:pt>
                <c:pt idx="2">
                  <c:v>0.61376261029211332</c:v>
                </c:pt>
                <c:pt idx="3">
                  <c:v>9.6579032718218938E-2</c:v>
                </c:pt>
                <c:pt idx="4">
                  <c:v>-0.42240060463572682</c:v>
                </c:pt>
                <c:pt idx="5">
                  <c:v>-0.88700861410266174</c:v>
                </c:pt>
                <c:pt idx="6">
                  <c:v>-1.2581398759260121</c:v>
                </c:pt>
                <c:pt idx="7">
                  <c:v>-1.3306353797753596</c:v>
                </c:pt>
                <c:pt idx="8">
                  <c:v>-1.1810725835456239</c:v>
                </c:pt>
                <c:pt idx="9">
                  <c:v>-1.1597647834277416</c:v>
                </c:pt>
                <c:pt idx="10">
                  <c:v>-1.1311911051087418</c:v>
                </c:pt>
                <c:pt idx="11">
                  <c:v>-1.1563359420294614</c:v>
                </c:pt>
                <c:pt idx="12">
                  <c:v>-1.1687450823279986</c:v>
                </c:pt>
                <c:pt idx="13">
                  <c:v>-1.1194350774574964</c:v>
                </c:pt>
                <c:pt idx="14">
                  <c:v>-1.240424195368232</c:v>
                </c:pt>
                <c:pt idx="15">
                  <c:v>-1.2556907034986691</c:v>
                </c:pt>
                <c:pt idx="16">
                  <c:v>-1.2978164692489658</c:v>
                </c:pt>
                <c:pt idx="17">
                  <c:v>-1.3182262394768227</c:v>
                </c:pt>
                <c:pt idx="18">
                  <c:v>-1.3269616211343453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9-4BC1-9F46-639678312D12}"/>
            </c:ext>
          </c:extLst>
        </c:ser>
        <c:ser>
          <c:idx val="1"/>
          <c:order val="1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Sheet1!$A$57:$A$75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Sheet1!$F$57:$F$75</c:f>
              <c:numCache>
                <c:formatCode>0.00</c:formatCode>
                <c:ptCount val="19"/>
                <c:pt idx="0">
                  <c:v>1</c:v>
                </c:pt>
                <c:pt idx="1">
                  <c:v>0.87938524157181674</c:v>
                </c:pt>
                <c:pt idx="2">
                  <c:v>0.53208888623795614</c:v>
                </c:pt>
                <c:pt idx="3">
                  <c:v>0</c:v>
                </c:pt>
                <c:pt idx="4">
                  <c:v>-0.65270364466613895</c:v>
                </c:pt>
                <c:pt idx="5">
                  <c:v>-1.3472963553338606</c:v>
                </c:pt>
                <c:pt idx="6">
                  <c:v>-1.9999999999999996</c:v>
                </c:pt>
                <c:pt idx="7">
                  <c:v>-2.5320888862379554</c:v>
                </c:pt>
                <c:pt idx="8">
                  <c:v>-2.8793852415718164</c:v>
                </c:pt>
                <c:pt idx="9">
                  <c:v>-3</c:v>
                </c:pt>
                <c:pt idx="10">
                  <c:v>-2.8793852415718164</c:v>
                </c:pt>
                <c:pt idx="11">
                  <c:v>-2.5320888862379562</c:v>
                </c:pt>
                <c:pt idx="12">
                  <c:v>-2.0000000000000004</c:v>
                </c:pt>
                <c:pt idx="13">
                  <c:v>-1.3472963553338606</c:v>
                </c:pt>
                <c:pt idx="14">
                  <c:v>-0.65270364466614006</c:v>
                </c:pt>
                <c:pt idx="15">
                  <c:v>0</c:v>
                </c:pt>
                <c:pt idx="16">
                  <c:v>0.53208888623795569</c:v>
                </c:pt>
                <c:pt idx="17">
                  <c:v>0.8793852415718163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9-4BC1-9F46-63967831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41040"/>
        <c:axId val="825842000"/>
      </c:scatterChart>
      <c:valAx>
        <c:axId val="825841040"/>
        <c:scaling>
          <c:orientation val="minMax"/>
          <c:max val="1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842000"/>
        <c:crosses val="autoZero"/>
        <c:crossBetween val="midCat"/>
        <c:majorUnit val="20"/>
      </c:valAx>
      <c:valAx>
        <c:axId val="8258420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8410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320857541034038"/>
          <c:y val="0.65290166645464964"/>
          <c:w val="0.15849817559601029"/>
          <c:h val="0.1557882494048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50602</xdr:colOff>
      <xdr:row>0</xdr:row>
      <xdr:rowOff>209550</xdr:rowOff>
    </xdr:from>
    <xdr:to>
      <xdr:col>11</xdr:col>
      <xdr:colOff>658782</xdr:colOff>
      <xdr:row>12</xdr:row>
      <xdr:rowOff>110039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1235314-591F-4EB9-96CA-E2805D91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180215</xdr:colOff>
      <xdr:row>42</xdr:row>
      <xdr:rowOff>100542</xdr:rowOff>
    </xdr:from>
    <xdr:to>
      <xdr:col>15</xdr:col>
      <xdr:colOff>130589</xdr:colOff>
      <xdr:row>54</xdr:row>
      <xdr:rowOff>209550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12DD5F5-C294-4A9E-B78F-4954AD921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337875</xdr:colOff>
      <xdr:row>56</xdr:row>
      <xdr:rowOff>193828</xdr:rowOff>
    </xdr:from>
    <xdr:to>
      <xdr:col>14</xdr:col>
      <xdr:colOff>303237</xdr:colOff>
      <xdr:row>68</xdr:row>
      <xdr:rowOff>166119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E5C957-3C64-4D9D-A77F-0889C870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04B7-A8D3-49CB-ADF0-3674459857B8}">
  <dimension ref="A1:F105"/>
  <sheetViews>
    <sheetView tabSelected="1" topLeftCell="A23" zoomScale="96" zoomScaleNormal="96" workbookViewId="0">
      <selection activeCell="B59" sqref="B59"/>
    </sheetView>
  </sheetViews>
  <sheetFormatPr defaultRowHeight="18" x14ac:dyDescent="0.45"/>
  <cols>
    <col min="1" max="1" width="27.69921875" customWidth="1"/>
    <col min="2" max="2" width="14.3984375" customWidth="1"/>
    <col min="3" max="3" width="13.19921875" customWidth="1"/>
    <col min="4" max="4" width="12.5" customWidth="1"/>
    <col min="5" max="5" width="15" customWidth="1"/>
    <col min="6" max="6" width="12.19921875" customWidth="1"/>
  </cols>
  <sheetData>
    <row r="1" spans="1:4" ht="18.600000000000001" thickBot="1" x14ac:dyDescent="0.5">
      <c r="B1" t="s">
        <v>13</v>
      </c>
      <c r="C1" t="s">
        <v>14</v>
      </c>
      <c r="D1" t="s">
        <v>15</v>
      </c>
    </row>
    <row r="2" spans="1:4" ht="18.600000000000001" thickBot="1" x14ac:dyDescent="0.5">
      <c r="A2" s="5" t="s">
        <v>8</v>
      </c>
      <c r="B2" s="1">
        <v>26.2</v>
      </c>
      <c r="C2" s="2">
        <v>26.2</v>
      </c>
      <c r="D2">
        <f>(B2+C2)/2</f>
        <v>26.2</v>
      </c>
    </row>
    <row r="3" spans="1:4" ht="18.600000000000001" thickBot="1" x14ac:dyDescent="0.5">
      <c r="A3" t="s">
        <v>9</v>
      </c>
      <c r="B3" s="3">
        <v>41.6</v>
      </c>
      <c r="C3" s="4">
        <v>47.2</v>
      </c>
      <c r="D3">
        <f t="shared" ref="D3:D6" si="0">(B3+C3)/2</f>
        <v>44.400000000000006</v>
      </c>
    </row>
    <row r="4" spans="1:4" ht="18.600000000000001" thickBot="1" x14ac:dyDescent="0.5">
      <c r="A4" t="s">
        <v>10</v>
      </c>
      <c r="B4" s="3">
        <v>1001.2</v>
      </c>
      <c r="C4" s="4">
        <v>1001.1</v>
      </c>
      <c r="D4">
        <f t="shared" si="0"/>
        <v>1001.1500000000001</v>
      </c>
    </row>
    <row r="5" spans="1:4" ht="18.600000000000001" thickBot="1" x14ac:dyDescent="0.5">
      <c r="A5" t="s">
        <v>11</v>
      </c>
      <c r="B5" s="3">
        <v>1.161</v>
      </c>
      <c r="C5" s="4">
        <v>1.1599999999999999</v>
      </c>
      <c r="D5">
        <f t="shared" si="0"/>
        <v>1.1604999999999999</v>
      </c>
    </row>
    <row r="6" spans="1:4" ht="22.05" customHeight="1" thickBot="1" x14ac:dyDescent="0.5">
      <c r="A6" t="s">
        <v>12</v>
      </c>
      <c r="B6" s="3">
        <v>1.5880000000000001</v>
      </c>
      <c r="C6" s="4">
        <v>1.589</v>
      </c>
      <c r="D6">
        <f t="shared" si="0"/>
        <v>1.5885</v>
      </c>
    </row>
    <row r="9" spans="1:4" ht="18" customHeight="1" thickBot="1" x14ac:dyDescent="0.5">
      <c r="A9" t="s">
        <v>16</v>
      </c>
      <c r="B9" t="s">
        <v>17</v>
      </c>
      <c r="C9" t="s">
        <v>18</v>
      </c>
      <c r="D9" t="s">
        <v>19</v>
      </c>
    </row>
    <row r="10" spans="1:4" ht="18.600000000000001" thickBot="1" x14ac:dyDescent="0.5">
      <c r="A10" s="1">
        <v>200</v>
      </c>
      <c r="B10" s="2">
        <v>1.4</v>
      </c>
      <c r="C10" s="2">
        <v>1.55</v>
      </c>
      <c r="D10" s="2">
        <v>0.04</v>
      </c>
    </row>
    <row r="11" spans="1:4" ht="18.600000000000001" thickBot="1" x14ac:dyDescent="0.5">
      <c r="A11" s="3">
        <v>400</v>
      </c>
      <c r="B11" s="4">
        <v>5.13</v>
      </c>
      <c r="C11" s="4">
        <v>2.97</v>
      </c>
      <c r="D11" s="4">
        <v>0.05</v>
      </c>
    </row>
    <row r="12" spans="1:4" ht="18.600000000000001" thickBot="1" x14ac:dyDescent="0.5">
      <c r="A12" s="3">
        <v>600</v>
      </c>
      <c r="B12" s="4">
        <v>13.7</v>
      </c>
      <c r="C12" s="4">
        <v>4.8600000000000003</v>
      </c>
      <c r="D12" s="4">
        <v>0.04</v>
      </c>
    </row>
    <row r="13" spans="1:4" ht="18.600000000000001" thickBot="1" x14ac:dyDescent="0.5">
      <c r="A13" s="3">
        <v>800</v>
      </c>
      <c r="B13" s="4">
        <v>24.7</v>
      </c>
      <c r="C13" s="4">
        <v>6.52</v>
      </c>
      <c r="D13" s="4">
        <v>0.04</v>
      </c>
    </row>
    <row r="14" spans="1:4" ht="18.600000000000001" thickBot="1" x14ac:dyDescent="0.5">
      <c r="A14" s="3">
        <v>1000</v>
      </c>
      <c r="B14" s="4">
        <v>44</v>
      </c>
      <c r="C14" s="4">
        <v>8.6999999999999993</v>
      </c>
      <c r="D14" s="4">
        <v>0.06</v>
      </c>
    </row>
    <row r="15" spans="1:4" ht="18.600000000000001" thickBot="1" x14ac:dyDescent="0.5">
      <c r="A15" s="3">
        <v>1200</v>
      </c>
      <c r="B15" s="4">
        <v>63.9</v>
      </c>
      <c r="C15" s="4">
        <v>10.5</v>
      </c>
      <c r="D15" s="4">
        <v>7.0000000000000007E-2</v>
      </c>
    </row>
    <row r="16" spans="1:4" ht="18.600000000000001" thickBot="1" x14ac:dyDescent="0.5">
      <c r="A16" s="3">
        <v>1400</v>
      </c>
      <c r="B16" s="4">
        <v>89.4</v>
      </c>
      <c r="C16" s="4">
        <v>12.4</v>
      </c>
      <c r="D16" s="4">
        <v>0.1</v>
      </c>
    </row>
    <row r="17" spans="1:4" ht="18.600000000000001" thickBot="1" x14ac:dyDescent="0.5">
      <c r="A17" s="3">
        <v>1600</v>
      </c>
      <c r="B17" s="4">
        <v>117.3</v>
      </c>
      <c r="C17" s="4">
        <v>14.22</v>
      </c>
      <c r="D17" s="4">
        <v>0.11</v>
      </c>
    </row>
    <row r="18" spans="1:4" ht="18.600000000000001" thickBot="1" x14ac:dyDescent="0.5">
      <c r="A18" s="3">
        <v>1800</v>
      </c>
      <c r="B18" s="4">
        <v>147</v>
      </c>
      <c r="C18" s="4">
        <v>15.92</v>
      </c>
      <c r="D18" s="4">
        <v>0.12</v>
      </c>
    </row>
    <row r="22" spans="1:4" x14ac:dyDescent="0.45">
      <c r="A22" s="35" t="s">
        <v>28</v>
      </c>
      <c r="B22" s="35"/>
      <c r="C22" s="35"/>
    </row>
    <row r="23" spans="1:4" ht="18.600000000000001" thickBot="1" x14ac:dyDescent="0.5"/>
    <row r="24" spans="1:4" ht="18.600000000000001" thickBot="1" x14ac:dyDescent="0.5">
      <c r="A24" s="1"/>
      <c r="B24" s="2" t="s">
        <v>0</v>
      </c>
      <c r="C24" s="2" t="s">
        <v>1</v>
      </c>
      <c r="D24" s="2" t="s">
        <v>2</v>
      </c>
    </row>
    <row r="25" spans="1:4" ht="18.600000000000001" thickBot="1" x14ac:dyDescent="0.5">
      <c r="A25" s="3" t="s">
        <v>3</v>
      </c>
      <c r="B25" s="11">
        <v>24.4</v>
      </c>
      <c r="C25" s="12">
        <v>26</v>
      </c>
      <c r="D25" s="12">
        <f>(B25+C25)/2</f>
        <v>25.2</v>
      </c>
    </row>
    <row r="26" spans="1:4" x14ac:dyDescent="0.45">
      <c r="A26" s="29" t="s">
        <v>4</v>
      </c>
      <c r="B26" s="31">
        <v>47.8</v>
      </c>
      <c r="C26" s="33">
        <v>55.3</v>
      </c>
      <c r="D26" s="33">
        <f t="shared" ref="D26:D30" si="1">(B26+C26)/2</f>
        <v>51.55</v>
      </c>
    </row>
    <row r="27" spans="1:4" ht="18.600000000000001" thickBot="1" x14ac:dyDescent="0.5">
      <c r="A27" s="30"/>
      <c r="B27" s="32"/>
      <c r="C27" s="34"/>
      <c r="D27" s="34"/>
    </row>
    <row r="28" spans="1:4" x14ac:dyDescent="0.45">
      <c r="A28" s="29" t="s">
        <v>5</v>
      </c>
      <c r="B28" s="31">
        <v>1000.9</v>
      </c>
      <c r="C28" s="33">
        <v>1001</v>
      </c>
      <c r="D28" s="33">
        <f>(B28+C28)/2</f>
        <v>1000.95</v>
      </c>
    </row>
    <row r="29" spans="1:4" ht="18.600000000000001" thickBot="1" x14ac:dyDescent="0.5">
      <c r="A29" s="30"/>
      <c r="B29" s="32"/>
      <c r="C29" s="34"/>
      <c r="D29" s="34"/>
    </row>
    <row r="30" spans="1:4" x14ac:dyDescent="0.45">
      <c r="A30" s="29" t="s">
        <v>6</v>
      </c>
      <c r="B30" s="31">
        <v>1.1619999999999999</v>
      </c>
      <c r="C30" s="33">
        <v>1.161</v>
      </c>
      <c r="D30" s="33">
        <f t="shared" si="1"/>
        <v>1.1615</v>
      </c>
    </row>
    <row r="31" spans="1:4" ht="18.600000000000001" thickBot="1" x14ac:dyDescent="0.5">
      <c r="A31" s="30"/>
      <c r="B31" s="32"/>
      <c r="C31" s="34"/>
      <c r="D31" s="34"/>
    </row>
    <row r="32" spans="1:4" x14ac:dyDescent="0.45">
      <c r="A32" s="29" t="s">
        <v>7</v>
      </c>
      <c r="B32" s="31">
        <v>1.571</v>
      </c>
      <c r="C32" s="33">
        <v>1.5880000000000001</v>
      </c>
      <c r="D32" s="33">
        <f>(B32+C32)/2*10^-5</f>
        <v>1.5795E-5</v>
      </c>
    </row>
    <row r="33" spans="1:6" ht="18.600000000000001" thickBot="1" x14ac:dyDescent="0.5">
      <c r="A33" s="30"/>
      <c r="B33" s="32"/>
      <c r="C33" s="34"/>
      <c r="D33" s="34"/>
    </row>
    <row r="34" spans="1:6" ht="18.600000000000001" thickBot="1" x14ac:dyDescent="0.5"/>
    <row r="35" spans="1:6" ht="18.600000000000001" thickBot="1" x14ac:dyDescent="0.5">
      <c r="A35" s="6" t="s">
        <v>22</v>
      </c>
      <c r="B35" s="7">
        <v>100</v>
      </c>
    </row>
    <row r="36" spans="1:6" ht="18.600000000000001" thickBot="1" x14ac:dyDescent="0.5">
      <c r="A36" s="8" t="s">
        <v>23</v>
      </c>
      <c r="B36" s="9">
        <v>121.51</v>
      </c>
    </row>
    <row r="37" spans="1:6" ht="18.600000000000001" thickBot="1" x14ac:dyDescent="0.5">
      <c r="A37" s="8" t="s">
        <v>24</v>
      </c>
      <c r="B37" s="9">
        <v>14.523</v>
      </c>
    </row>
    <row r="38" spans="1:6" ht="18.600000000000001" thickBot="1" x14ac:dyDescent="0.5">
      <c r="A38" s="8" t="s">
        <v>25</v>
      </c>
      <c r="B38" s="9">
        <v>30.45</v>
      </c>
    </row>
    <row r="39" spans="1:6" ht="18.600000000000001" thickBot="1" x14ac:dyDescent="0.5">
      <c r="A39" s="8" t="s">
        <v>26</v>
      </c>
      <c r="B39" s="10" t="s">
        <v>78</v>
      </c>
    </row>
    <row r="40" spans="1:6" ht="18.600000000000001" thickBot="1" x14ac:dyDescent="0.5">
      <c r="A40" s="8" t="s">
        <v>20</v>
      </c>
      <c r="B40" s="9">
        <v>100</v>
      </c>
    </row>
    <row r="41" spans="1:6" ht="18.600000000000001" thickBot="1" x14ac:dyDescent="0.5">
      <c r="A41" s="8" t="s">
        <v>21</v>
      </c>
      <c r="B41" s="9">
        <v>400</v>
      </c>
    </row>
    <row r="42" spans="1:6" ht="18.600000000000001" thickBot="1" x14ac:dyDescent="0.5">
      <c r="A42" s="8" t="s">
        <v>27</v>
      </c>
      <c r="B42" s="9">
        <f>B38/B41*100</f>
        <v>7.6124999999999998</v>
      </c>
    </row>
    <row r="44" spans="1:6" ht="19.2" x14ac:dyDescent="0.45">
      <c r="A44" s="18" t="s">
        <v>29</v>
      </c>
      <c r="B44" s="18" t="s">
        <v>30</v>
      </c>
      <c r="C44" s="18" t="s">
        <v>34</v>
      </c>
      <c r="D44" s="18" t="s">
        <v>29</v>
      </c>
      <c r="E44" s="18" t="s">
        <v>31</v>
      </c>
      <c r="F44" s="18" t="s">
        <v>32</v>
      </c>
    </row>
    <row r="45" spans="1:6" x14ac:dyDescent="0.45">
      <c r="A45" s="18">
        <v>0</v>
      </c>
      <c r="B45" s="18">
        <v>120.79</v>
      </c>
      <c r="C45" s="18">
        <v>0.1</v>
      </c>
      <c r="D45" s="18">
        <v>100</v>
      </c>
      <c r="E45" s="18">
        <v>-138.56</v>
      </c>
      <c r="F45" s="18">
        <v>0.63</v>
      </c>
    </row>
    <row r="46" spans="1:6" x14ac:dyDescent="0.45">
      <c r="A46" s="18">
        <v>10</v>
      </c>
      <c r="B46" s="18">
        <v>103.92</v>
      </c>
      <c r="C46" s="18">
        <v>0.12</v>
      </c>
      <c r="D46" s="18">
        <v>110</v>
      </c>
      <c r="E46" s="18">
        <v>-141.63999999999999</v>
      </c>
      <c r="F46" s="18">
        <v>0.63</v>
      </c>
    </row>
    <row r="47" spans="1:6" x14ac:dyDescent="0.45">
      <c r="A47" s="18">
        <v>20</v>
      </c>
      <c r="B47" s="18">
        <v>75.180000000000007</v>
      </c>
      <c r="C47" s="18">
        <v>0.14000000000000001</v>
      </c>
      <c r="D47" s="18">
        <v>120</v>
      </c>
      <c r="E47" s="18">
        <v>-143.16</v>
      </c>
      <c r="F47" s="18">
        <v>0.68</v>
      </c>
    </row>
    <row r="48" spans="1:6" x14ac:dyDescent="0.45">
      <c r="A48" s="18">
        <v>30</v>
      </c>
      <c r="B48" s="18">
        <v>11.83</v>
      </c>
      <c r="C48" s="18">
        <v>0.18</v>
      </c>
      <c r="D48" s="18">
        <v>130</v>
      </c>
      <c r="E48" s="18">
        <v>-137.12</v>
      </c>
      <c r="F48" s="18">
        <v>0.65</v>
      </c>
    </row>
    <row r="49" spans="1:6" x14ac:dyDescent="0.45">
      <c r="A49" s="18">
        <v>40</v>
      </c>
      <c r="B49" s="18">
        <v>-51.74</v>
      </c>
      <c r="C49" s="18">
        <v>0.22</v>
      </c>
      <c r="D49" s="18">
        <v>140</v>
      </c>
      <c r="E49" s="18">
        <v>-151.94</v>
      </c>
      <c r="F49" s="18">
        <v>0.72</v>
      </c>
    </row>
    <row r="50" spans="1:6" x14ac:dyDescent="0.45">
      <c r="A50" s="18">
        <v>50</v>
      </c>
      <c r="B50" s="18">
        <v>-108.65</v>
      </c>
      <c r="C50" s="18">
        <v>0.32</v>
      </c>
      <c r="D50" s="18">
        <v>150</v>
      </c>
      <c r="E50" s="18">
        <v>-153.81</v>
      </c>
      <c r="F50" s="18">
        <v>0.76</v>
      </c>
    </row>
    <row r="51" spans="1:6" x14ac:dyDescent="0.45">
      <c r="A51" s="18">
        <v>60</v>
      </c>
      <c r="B51" s="18">
        <v>-154.11000000000001</v>
      </c>
      <c r="C51" s="18">
        <v>0.41</v>
      </c>
      <c r="D51" s="18">
        <v>160</v>
      </c>
      <c r="E51" s="18">
        <v>-158.97</v>
      </c>
      <c r="F51" s="18">
        <v>1.1200000000000001</v>
      </c>
    </row>
    <row r="52" spans="1:6" x14ac:dyDescent="0.45">
      <c r="A52" s="18">
        <v>70</v>
      </c>
      <c r="B52" s="18">
        <v>-162.99</v>
      </c>
      <c r="C52" s="18">
        <v>0.6</v>
      </c>
      <c r="D52" s="18">
        <v>170</v>
      </c>
      <c r="E52" s="18">
        <v>-161.47</v>
      </c>
      <c r="F52" s="18">
        <v>0.85</v>
      </c>
    </row>
    <row r="53" spans="1:6" x14ac:dyDescent="0.45">
      <c r="A53" s="18">
        <v>80</v>
      </c>
      <c r="B53" s="18">
        <v>-144.66999999999999</v>
      </c>
      <c r="C53" s="18">
        <v>0.56999999999999995</v>
      </c>
      <c r="D53" s="18">
        <v>180</v>
      </c>
      <c r="E53" s="18">
        <v>-162.54</v>
      </c>
      <c r="F53" s="18">
        <v>0.9</v>
      </c>
    </row>
    <row r="54" spans="1:6" x14ac:dyDescent="0.45">
      <c r="A54" s="18">
        <v>90</v>
      </c>
      <c r="B54" s="18">
        <v>-142.06</v>
      </c>
      <c r="C54" s="18">
        <v>0.6</v>
      </c>
      <c r="D54" s="18"/>
      <c r="E54" s="18"/>
      <c r="F54" s="18"/>
    </row>
    <row r="56" spans="1:6" x14ac:dyDescent="0.45">
      <c r="A56" s="17" t="s">
        <v>29</v>
      </c>
      <c r="B56" s="17" t="s">
        <v>35</v>
      </c>
      <c r="C56" s="18" t="s">
        <v>33</v>
      </c>
      <c r="D56" s="18" t="s">
        <v>36</v>
      </c>
      <c r="E56" s="18" t="s">
        <v>37</v>
      </c>
      <c r="F56" s="18" t="s">
        <v>77</v>
      </c>
    </row>
    <row r="57" spans="1:6" x14ac:dyDescent="0.45">
      <c r="A57" s="17">
        <v>0</v>
      </c>
      <c r="B57" s="28">
        <f>B45/(1/2*D30*B37^2)</f>
        <v>0.98611845832913492</v>
      </c>
      <c r="C57" s="15">
        <f>A57/180*PI()</f>
        <v>0</v>
      </c>
      <c r="D57" s="15">
        <f>B57*COS(C57)</f>
        <v>0.98611845832913492</v>
      </c>
      <c r="E57" s="19">
        <f>(D57+D58)/2*10</f>
        <v>9.1081139308314363</v>
      </c>
      <c r="F57" s="16">
        <f>1-4*(SIN(C57))^2</f>
        <v>1</v>
      </c>
    </row>
    <row r="58" spans="1:6" x14ac:dyDescent="0.45">
      <c r="A58" s="17">
        <v>10</v>
      </c>
      <c r="B58" s="28">
        <f>B46/(1/2*D30*B37^2)</f>
        <v>0.84839332883155638</v>
      </c>
      <c r="C58" s="15">
        <f t="shared" ref="C58:C75" si="2">A58/180*PI()</f>
        <v>0.17453292519943295</v>
      </c>
      <c r="D58" s="15">
        <f t="shared" ref="D58:D76" si="3">B58*COS(C58)</f>
        <v>0.83550432783715234</v>
      </c>
      <c r="E58" s="19">
        <f t="shared" ref="E58:E74" si="4">(D58+D59)/2*10</f>
        <v>7.0612626182147427</v>
      </c>
      <c r="F58" s="16">
        <f t="shared" ref="F58:F75" si="5">1-4*(SIN(C58))^2</f>
        <v>0.87938524157181674</v>
      </c>
    </row>
    <row r="59" spans="1:6" x14ac:dyDescent="0.45">
      <c r="A59" s="17">
        <v>20</v>
      </c>
      <c r="B59" s="28">
        <f t="shared" ref="B59:B66" si="6">B47/(1/2*$D$30*$B$37^2)</f>
        <v>0.61376261029211332</v>
      </c>
      <c r="C59" s="15">
        <f t="shared" si="2"/>
        <v>0.3490658503988659</v>
      </c>
      <c r="D59" s="15">
        <f t="shared" si="3"/>
        <v>0.57674819580579617</v>
      </c>
      <c r="E59" s="19">
        <f t="shared" si="4"/>
        <v>3.3019404580635117</v>
      </c>
      <c r="F59" s="16">
        <f t="shared" si="5"/>
        <v>0.53208888623795614</v>
      </c>
    </row>
    <row r="60" spans="1:6" x14ac:dyDescent="0.45">
      <c r="A60" s="17">
        <v>30</v>
      </c>
      <c r="B60" s="28">
        <f t="shared" si="6"/>
        <v>9.6579032718218938E-2</v>
      </c>
      <c r="C60" s="15">
        <f t="shared" si="2"/>
        <v>0.52359877559829882</v>
      </c>
      <c r="D60" s="15">
        <f t="shared" si="3"/>
        <v>8.3639895806906076E-2</v>
      </c>
      <c r="E60" s="19">
        <f t="shared" si="4"/>
        <v>-1.1996887007219446</v>
      </c>
      <c r="F60" s="16">
        <f t="shared" si="5"/>
        <v>0</v>
      </c>
    </row>
    <row r="61" spans="1:6" x14ac:dyDescent="0.45">
      <c r="A61" s="17">
        <v>40</v>
      </c>
      <c r="B61" s="28">
        <f t="shared" si="6"/>
        <v>-0.42240060463572682</v>
      </c>
      <c r="C61" s="15">
        <f t="shared" si="2"/>
        <v>0.69813170079773179</v>
      </c>
      <c r="D61" s="15">
        <f t="shared" si="3"/>
        <v>-0.32357763595129496</v>
      </c>
      <c r="E61" s="19">
        <f t="shared" si="4"/>
        <v>-4.4686789139085743</v>
      </c>
      <c r="F61" s="16">
        <f t="shared" si="5"/>
        <v>-0.65270364466613895</v>
      </c>
    </row>
    <row r="62" spans="1:6" x14ac:dyDescent="0.45">
      <c r="A62" s="17">
        <v>50</v>
      </c>
      <c r="B62" s="28">
        <f t="shared" si="6"/>
        <v>-0.88700861410266174</v>
      </c>
      <c r="C62" s="15">
        <f t="shared" si="2"/>
        <v>0.87266462599716477</v>
      </c>
      <c r="D62" s="15">
        <f t="shared" si="3"/>
        <v>-0.57015814683041999</v>
      </c>
      <c r="E62" s="19">
        <f t="shared" si="4"/>
        <v>-5.9961404239671312</v>
      </c>
      <c r="F62" s="16">
        <f t="shared" si="5"/>
        <v>-1.3472963553338606</v>
      </c>
    </row>
    <row r="63" spans="1:6" x14ac:dyDescent="0.45">
      <c r="A63" s="17">
        <v>60</v>
      </c>
      <c r="B63" s="28">
        <f t="shared" si="6"/>
        <v>-1.2581398759260121</v>
      </c>
      <c r="C63" s="15">
        <f t="shared" si="2"/>
        <v>1.0471975511965976</v>
      </c>
      <c r="D63" s="15">
        <f t="shared" si="3"/>
        <v>-0.62906993796300614</v>
      </c>
      <c r="E63" s="19">
        <f t="shared" si="4"/>
        <v>-5.4208702063399015</v>
      </c>
      <c r="F63" s="16">
        <f t="shared" si="5"/>
        <v>-1.9999999999999996</v>
      </c>
    </row>
    <row r="64" spans="1:6" x14ac:dyDescent="0.45">
      <c r="A64" s="17">
        <v>70</v>
      </c>
      <c r="B64" s="28">
        <f t="shared" si="6"/>
        <v>-1.3306353797753596</v>
      </c>
      <c r="C64" s="15">
        <f t="shared" si="2"/>
        <v>1.2217304763960306</v>
      </c>
      <c r="D64" s="15">
        <f t="shared" si="3"/>
        <v>-0.45510410330497425</v>
      </c>
      <c r="E64" s="19">
        <f t="shared" si="4"/>
        <v>-3.3009760256502263</v>
      </c>
      <c r="F64" s="16">
        <f t="shared" si="5"/>
        <v>-2.5320888862379554</v>
      </c>
    </row>
    <row r="65" spans="1:6" x14ac:dyDescent="0.45">
      <c r="A65" s="17">
        <v>80</v>
      </c>
      <c r="B65" s="28">
        <f t="shared" si="6"/>
        <v>-1.1810725835456239</v>
      </c>
      <c r="C65" s="15">
        <f t="shared" si="2"/>
        <v>1.3962634015954636</v>
      </c>
      <c r="D65" s="15">
        <f t="shared" si="3"/>
        <v>-0.20509110182507101</v>
      </c>
      <c r="E65" s="19">
        <f t="shared" si="4"/>
        <v>-1.0254555091253554</v>
      </c>
      <c r="F65" s="16">
        <f t="shared" si="5"/>
        <v>-2.8793852415718164</v>
      </c>
    </row>
    <row r="66" spans="1:6" x14ac:dyDescent="0.45">
      <c r="A66" s="17">
        <v>90</v>
      </c>
      <c r="B66" s="28">
        <f t="shared" si="6"/>
        <v>-1.1597647834277416</v>
      </c>
      <c r="C66" s="15">
        <f t="shared" si="2"/>
        <v>1.5707963267948966</v>
      </c>
      <c r="D66" s="15">
        <f t="shared" si="3"/>
        <v>-7.104420162369639E-17</v>
      </c>
      <c r="E66" s="19">
        <f t="shared" si="4"/>
        <v>0.98214636997586968</v>
      </c>
      <c r="F66" s="16">
        <f t="shared" si="5"/>
        <v>-3</v>
      </c>
    </row>
    <row r="67" spans="1:6" x14ac:dyDescent="0.45">
      <c r="A67" s="17">
        <v>100</v>
      </c>
      <c r="B67" s="28">
        <f t="shared" ref="B67:B75" si="7">E45/(1/2*$D$30*$B$37^2)</f>
        <v>-1.1311911051087418</v>
      </c>
      <c r="C67" s="15">
        <f t="shared" si="2"/>
        <v>1.7453292519943295</v>
      </c>
      <c r="D67" s="15">
        <f t="shared" si="3"/>
        <v>0.19642927399517401</v>
      </c>
      <c r="E67" s="19">
        <f t="shared" si="4"/>
        <v>2.9595972931035632</v>
      </c>
      <c r="F67" s="16">
        <f t="shared" si="5"/>
        <v>-2.8793852415718164</v>
      </c>
    </row>
    <row r="68" spans="1:6" x14ac:dyDescent="0.45">
      <c r="A68" s="17">
        <v>110</v>
      </c>
      <c r="B68" s="28">
        <f t="shared" si="7"/>
        <v>-1.1563359420294614</v>
      </c>
      <c r="C68" s="15">
        <f t="shared" si="2"/>
        <v>1.9198621771937625</v>
      </c>
      <c r="D68" s="15">
        <f t="shared" si="3"/>
        <v>0.39549018462553853</v>
      </c>
      <c r="E68" s="19">
        <f t="shared" si="4"/>
        <v>4.899313628947688</v>
      </c>
      <c r="F68" s="16">
        <f t="shared" si="5"/>
        <v>-2.5320888862379562</v>
      </c>
    </row>
    <row r="69" spans="1:6" x14ac:dyDescent="0.45">
      <c r="A69" s="17">
        <v>120</v>
      </c>
      <c r="B69" s="28">
        <f t="shared" si="7"/>
        <v>-1.1687450823279986</v>
      </c>
      <c r="C69" s="15">
        <f t="shared" si="2"/>
        <v>2.0943951023931953</v>
      </c>
      <c r="D69" s="15">
        <f t="shared" si="3"/>
        <v>0.58437254116399906</v>
      </c>
      <c r="E69" s="19">
        <f t="shared" si="4"/>
        <v>6.5196576940108457</v>
      </c>
      <c r="F69" s="16">
        <f t="shared" si="5"/>
        <v>-2.0000000000000004</v>
      </c>
    </row>
    <row r="70" spans="1:6" x14ac:dyDescent="0.45">
      <c r="A70" s="17">
        <v>130</v>
      </c>
      <c r="B70" s="28">
        <f t="shared" si="7"/>
        <v>-1.1194350774574964</v>
      </c>
      <c r="C70" s="15">
        <f t="shared" si="2"/>
        <v>2.2689280275926285</v>
      </c>
      <c r="D70" s="15">
        <f t="shared" si="3"/>
        <v>0.71955899763817011</v>
      </c>
      <c r="E70" s="19">
        <f t="shared" si="4"/>
        <v>8.3488952980516693</v>
      </c>
      <c r="F70" s="16">
        <f t="shared" si="5"/>
        <v>-1.3472963553338606</v>
      </c>
    </row>
    <row r="71" spans="1:6" x14ac:dyDescent="0.45">
      <c r="A71" s="17">
        <v>140</v>
      </c>
      <c r="B71" s="28">
        <f t="shared" si="7"/>
        <v>-1.240424195368232</v>
      </c>
      <c r="C71" s="15">
        <f t="shared" si="2"/>
        <v>2.4434609527920612</v>
      </c>
      <c r="D71" s="15">
        <f t="shared" si="3"/>
        <v>0.95022006197216358</v>
      </c>
      <c r="E71" s="19">
        <f t="shared" si="4"/>
        <v>10.188400552489822</v>
      </c>
      <c r="F71" s="16">
        <f t="shared" si="5"/>
        <v>-0.65270364466614006</v>
      </c>
    </row>
    <row r="72" spans="1:6" x14ac:dyDescent="0.45">
      <c r="A72" s="17">
        <v>150</v>
      </c>
      <c r="B72" s="28">
        <f t="shared" si="7"/>
        <v>-1.2556907034986691</v>
      </c>
      <c r="C72" s="15">
        <f t="shared" si="2"/>
        <v>2.6179938779914944</v>
      </c>
      <c r="D72" s="15">
        <f t="shared" si="3"/>
        <v>1.0874600485258008</v>
      </c>
      <c r="E72" s="19">
        <f t="shared" si="4"/>
        <v>11.535043039067379</v>
      </c>
      <c r="F72" s="16">
        <f t="shared" si="5"/>
        <v>0</v>
      </c>
    </row>
    <row r="73" spans="1:6" x14ac:dyDescent="0.45">
      <c r="A73" s="17">
        <v>160</v>
      </c>
      <c r="B73" s="28">
        <f t="shared" si="7"/>
        <v>-1.2978164692489658</v>
      </c>
      <c r="C73" s="15">
        <f t="shared" si="2"/>
        <v>2.7925268031909272</v>
      </c>
      <c r="D73" s="15">
        <f t="shared" si="3"/>
        <v>1.2195485592876749</v>
      </c>
      <c r="E73" s="19">
        <f t="shared" si="4"/>
        <v>12.588739900742887</v>
      </c>
      <c r="F73" s="16">
        <f t="shared" si="5"/>
        <v>0.53208888623795569</v>
      </c>
    </row>
    <row r="74" spans="1:6" x14ac:dyDescent="0.45">
      <c r="A74" s="17">
        <v>170</v>
      </c>
      <c r="B74" s="28">
        <f t="shared" si="7"/>
        <v>-1.3182262394768227</v>
      </c>
      <c r="C74" s="15">
        <f t="shared" si="2"/>
        <v>2.9670597283903599</v>
      </c>
      <c r="D74" s="15">
        <f t="shared" si="3"/>
        <v>1.2981994208609027</v>
      </c>
      <c r="E74" s="19">
        <f t="shared" si="4"/>
        <v>13.125805209976241</v>
      </c>
      <c r="F74" s="16">
        <f t="shared" si="5"/>
        <v>0.8793852415718163</v>
      </c>
    </row>
    <row r="75" spans="1:6" x14ac:dyDescent="0.45">
      <c r="A75" s="17">
        <v>180</v>
      </c>
      <c r="B75" s="28">
        <f t="shared" si="7"/>
        <v>-1.3269616211343453</v>
      </c>
      <c r="C75" s="15">
        <f t="shared" si="2"/>
        <v>3.1415926535897931</v>
      </c>
      <c r="D75" s="15">
        <f t="shared" si="3"/>
        <v>1.3269616211343453</v>
      </c>
      <c r="E75" s="20" t="s">
        <v>38</v>
      </c>
      <c r="F75" s="16">
        <f t="shared" si="5"/>
        <v>1</v>
      </c>
    </row>
    <row r="76" spans="1:6" x14ac:dyDescent="0.45">
      <c r="A76" s="17"/>
      <c r="B76" s="17"/>
      <c r="C76" s="14"/>
      <c r="D76" s="15">
        <f t="shared" si="3"/>
        <v>0</v>
      </c>
      <c r="E76" s="19">
        <f>SUM(E57:E74)</f>
        <v>69.207106213762529</v>
      </c>
      <c r="F76" s="13"/>
    </row>
    <row r="77" spans="1:6" x14ac:dyDescent="0.45">
      <c r="E77" s="14" t="s">
        <v>39</v>
      </c>
    </row>
    <row r="78" spans="1:6" x14ac:dyDescent="0.45">
      <c r="E78" s="26">
        <f>PI()/180*E76</f>
        <v>1.2078918692075826</v>
      </c>
    </row>
    <row r="81" spans="1:6" x14ac:dyDescent="0.45">
      <c r="A81" t="s">
        <v>40</v>
      </c>
    </row>
    <row r="82" spans="1:6" x14ac:dyDescent="0.45">
      <c r="A82" s="21" t="s">
        <v>41</v>
      </c>
      <c r="B82" s="22">
        <f>D57</f>
        <v>0.98611845832913492</v>
      </c>
      <c r="C82" s="21" t="s">
        <v>42</v>
      </c>
      <c r="D82" s="22">
        <f>D58</f>
        <v>0.83550432783715234</v>
      </c>
      <c r="E82" s="21" t="s">
        <v>43</v>
      </c>
      <c r="F82" s="22">
        <f>D59</f>
        <v>0.57674819580579617</v>
      </c>
    </row>
    <row r="83" spans="1:6" x14ac:dyDescent="0.45">
      <c r="A83" s="21" t="s">
        <v>43</v>
      </c>
      <c r="B83" s="22">
        <f>D59</f>
        <v>0.57674819580579617</v>
      </c>
      <c r="C83" s="21" t="s">
        <v>51</v>
      </c>
      <c r="D83" s="22">
        <f>D60</f>
        <v>8.3639895806906076E-2</v>
      </c>
      <c r="E83" s="21" t="s">
        <v>44</v>
      </c>
      <c r="F83" s="22">
        <f>D61</f>
        <v>-0.32357763595129496</v>
      </c>
    </row>
    <row r="84" spans="1:6" x14ac:dyDescent="0.45">
      <c r="A84" s="21" t="s">
        <v>44</v>
      </c>
      <c r="B84" s="22">
        <f>D61</f>
        <v>-0.32357763595129496</v>
      </c>
      <c r="C84" s="21" t="s">
        <v>52</v>
      </c>
      <c r="D84" s="22">
        <f>D62</f>
        <v>-0.57015814683041999</v>
      </c>
      <c r="E84" s="21" t="s">
        <v>45</v>
      </c>
      <c r="F84" s="22">
        <f>D63</f>
        <v>-0.62906993796300614</v>
      </c>
    </row>
    <row r="85" spans="1:6" x14ac:dyDescent="0.45">
      <c r="A85" s="21" t="s">
        <v>45</v>
      </c>
      <c r="B85" s="22">
        <f>D63</f>
        <v>-0.62906993796300614</v>
      </c>
      <c r="C85" s="21" t="s">
        <v>53</v>
      </c>
      <c r="D85" s="22">
        <f>D64</f>
        <v>-0.45510410330497425</v>
      </c>
      <c r="E85" s="21" t="s">
        <v>46</v>
      </c>
      <c r="F85" s="22">
        <f>D65</f>
        <v>-0.20509110182507101</v>
      </c>
    </row>
    <row r="86" spans="1:6" x14ac:dyDescent="0.45">
      <c r="A86" s="21" t="s">
        <v>46</v>
      </c>
      <c r="B86" s="22">
        <f>D65</f>
        <v>-0.20509110182507101</v>
      </c>
      <c r="C86" s="21" t="s">
        <v>54</v>
      </c>
      <c r="D86" s="22">
        <f>D66</f>
        <v>-7.104420162369639E-17</v>
      </c>
      <c r="E86" s="21" t="s">
        <v>47</v>
      </c>
      <c r="F86" s="22">
        <f>D67</f>
        <v>0.19642927399517401</v>
      </c>
    </row>
    <row r="87" spans="1:6" x14ac:dyDescent="0.45">
      <c r="A87" s="21" t="s">
        <v>47</v>
      </c>
      <c r="B87" s="22">
        <f>D67</f>
        <v>0.19642927399517401</v>
      </c>
      <c r="C87" s="21" t="s">
        <v>55</v>
      </c>
      <c r="D87" s="23">
        <f>D68</f>
        <v>0.39549018462553853</v>
      </c>
      <c r="E87" s="21" t="s">
        <v>48</v>
      </c>
      <c r="F87" s="22">
        <f>D69</f>
        <v>0.58437254116399906</v>
      </c>
    </row>
    <row r="88" spans="1:6" x14ac:dyDescent="0.45">
      <c r="A88" s="21" t="s">
        <v>48</v>
      </c>
      <c r="B88" s="22">
        <f>D69</f>
        <v>0.58437254116399906</v>
      </c>
      <c r="C88" s="21" t="s">
        <v>56</v>
      </c>
      <c r="D88" s="23">
        <f>D70</f>
        <v>0.71955899763817011</v>
      </c>
      <c r="E88" s="21" t="s">
        <v>49</v>
      </c>
      <c r="F88" s="22">
        <f>D71</f>
        <v>0.95022006197216358</v>
      </c>
    </row>
    <row r="89" spans="1:6" x14ac:dyDescent="0.45">
      <c r="A89" s="21" t="s">
        <v>49</v>
      </c>
      <c r="B89" s="22">
        <f>D71</f>
        <v>0.95022006197216358</v>
      </c>
      <c r="C89" s="21" t="s">
        <v>57</v>
      </c>
      <c r="D89" s="23">
        <f>D72</f>
        <v>1.0874600485258008</v>
      </c>
      <c r="E89" s="21" t="s">
        <v>50</v>
      </c>
      <c r="F89" s="22">
        <f>D73</f>
        <v>1.2195485592876749</v>
      </c>
    </row>
    <row r="90" spans="1:6" x14ac:dyDescent="0.45">
      <c r="A90" s="21" t="s">
        <v>50</v>
      </c>
      <c r="B90" s="22">
        <f>D73</f>
        <v>1.2195485592876749</v>
      </c>
      <c r="C90" s="21" t="s">
        <v>58</v>
      </c>
      <c r="D90" s="23">
        <f>D74</f>
        <v>1.2981994208609027</v>
      </c>
      <c r="E90" s="21" t="s">
        <v>59</v>
      </c>
      <c r="F90" s="23">
        <f>D75</f>
        <v>1.3269616211343453</v>
      </c>
    </row>
    <row r="91" spans="1:6" x14ac:dyDescent="0.45">
      <c r="A91" s="21" t="s">
        <v>60</v>
      </c>
      <c r="B91" s="14">
        <f>10/3*(B82+4*D82+F82)</f>
        <v>16.349613218278467</v>
      </c>
    </row>
    <row r="92" spans="1:6" x14ac:dyDescent="0.45">
      <c r="A92" s="21" t="s">
        <v>61</v>
      </c>
      <c r="B92" s="14">
        <f t="shared" ref="B92:B99" si="8">10/3*(B83+4*D83+F83)</f>
        <v>1.9591004769404186</v>
      </c>
    </row>
    <row r="93" spans="1:6" x14ac:dyDescent="0.45">
      <c r="A93" s="21" t="s">
        <v>62</v>
      </c>
      <c r="B93" s="14">
        <f t="shared" si="8"/>
        <v>-10.777600537453271</v>
      </c>
      <c r="D93" s="14" t="s">
        <v>69</v>
      </c>
      <c r="E93" s="21" t="s">
        <v>76</v>
      </c>
      <c r="F93" s="21" t="s">
        <v>70</v>
      </c>
    </row>
    <row r="94" spans="1:6" x14ac:dyDescent="0.45">
      <c r="A94" s="21" t="s">
        <v>63</v>
      </c>
      <c r="B94" s="14">
        <f t="shared" si="8"/>
        <v>-8.84859151002658</v>
      </c>
      <c r="D94" s="14" t="s">
        <v>71</v>
      </c>
      <c r="E94" s="14">
        <v>30</v>
      </c>
      <c r="F94" s="14">
        <f>$E$98*E94*10^-3/($E$97*10^-5)</f>
        <v>5327.226784586228</v>
      </c>
    </row>
    <row r="95" spans="1:6" x14ac:dyDescent="0.45">
      <c r="A95" s="21" t="s">
        <v>64</v>
      </c>
      <c r="B95" s="14">
        <f t="shared" si="8"/>
        <v>-2.8872759432990912E-2</v>
      </c>
      <c r="D95" s="14" t="s">
        <v>72</v>
      </c>
      <c r="E95" s="14">
        <v>30.2</v>
      </c>
      <c r="F95" s="14">
        <f t="shared" ref="F95:F96" si="9">$E$98*E95*10^-3/($E$97*10^-5)</f>
        <v>5362.7416298168027</v>
      </c>
    </row>
    <row r="96" spans="1:6" x14ac:dyDescent="0.45">
      <c r="A96" s="21" t="s">
        <v>65</v>
      </c>
      <c r="B96" s="14">
        <f t="shared" si="8"/>
        <v>7.8758751788710919</v>
      </c>
      <c r="D96" s="14" t="s">
        <v>73</v>
      </c>
      <c r="E96" s="14">
        <v>139.80000000000001</v>
      </c>
      <c r="F96" s="14">
        <f t="shared" si="9"/>
        <v>24824.876816171822</v>
      </c>
    </row>
    <row r="97" spans="1:5" x14ac:dyDescent="0.45">
      <c r="A97" s="21" t="s">
        <v>66</v>
      </c>
      <c r="B97" s="14">
        <f t="shared" si="8"/>
        <v>14.709428645629478</v>
      </c>
      <c r="D97" s="14" t="s">
        <v>74</v>
      </c>
      <c r="E97" s="14">
        <v>1.583</v>
      </c>
    </row>
    <row r="98" spans="1:5" x14ac:dyDescent="0.45">
      <c r="A98" s="21" t="s">
        <v>67</v>
      </c>
      <c r="B98" s="14">
        <f t="shared" si="8"/>
        <v>21.73202938454347</v>
      </c>
      <c r="D98" s="14" t="s">
        <v>75</v>
      </c>
      <c r="E98" s="14">
        <v>2.8109999999999999</v>
      </c>
    </row>
    <row r="99" spans="1:5" x14ac:dyDescent="0.45">
      <c r="A99" s="21" t="s">
        <v>68</v>
      </c>
      <c r="B99" s="14">
        <f t="shared" si="8"/>
        <v>25.797692879552102</v>
      </c>
    </row>
    <row r="100" spans="1:5" x14ac:dyDescent="0.45">
      <c r="A100" s="21" t="s">
        <v>38</v>
      </c>
      <c r="B100" s="14">
        <f>SUM(B91:B99)</f>
        <v>68.76867497690219</v>
      </c>
    </row>
    <row r="101" spans="1:5" x14ac:dyDescent="0.45">
      <c r="A101" s="24" t="s">
        <v>39</v>
      </c>
      <c r="B101" s="27">
        <f>PI()/180*B100</f>
        <v>1.2002398005807786</v>
      </c>
    </row>
    <row r="102" spans="1:5" x14ac:dyDescent="0.45">
      <c r="A102" s="24"/>
    </row>
    <row r="103" spans="1:5" x14ac:dyDescent="0.45">
      <c r="A103" s="24"/>
    </row>
    <row r="105" spans="1:5" x14ac:dyDescent="0.45">
      <c r="B105" s="25"/>
    </row>
  </sheetData>
  <mergeCells count="17">
    <mergeCell ref="A22:C22"/>
    <mergeCell ref="A30:A31"/>
    <mergeCell ref="B30:B31"/>
    <mergeCell ref="C30:C31"/>
    <mergeCell ref="D30:D31"/>
    <mergeCell ref="C26:C27"/>
    <mergeCell ref="B26:B27"/>
    <mergeCell ref="A26:A27"/>
    <mergeCell ref="D26:D27"/>
    <mergeCell ref="A32:A33"/>
    <mergeCell ref="B32:B33"/>
    <mergeCell ref="C32:C33"/>
    <mergeCell ref="D32:D33"/>
    <mergeCell ref="D28:D29"/>
    <mergeCell ref="C28:C29"/>
    <mergeCell ref="B28:B29"/>
    <mergeCell ref="A28:A29"/>
  </mergeCells>
  <phoneticPr fontId="3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西園尚輝</dc:creator>
  <cp:lastModifiedBy>大村 蒼摩</cp:lastModifiedBy>
  <dcterms:created xsi:type="dcterms:W3CDTF">2020-11-07T00:24:04Z</dcterms:created>
  <dcterms:modified xsi:type="dcterms:W3CDTF">2023-07-11T11:08:40Z</dcterms:modified>
</cp:coreProperties>
</file>